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AAA\PROJEKT\MiBl\Karlovy Vary\KV-aréna\Rozpočet\"/>
    </mc:Choice>
  </mc:AlternateContent>
  <bookViews>
    <workbookView xWindow="0" yWindow="0" windowWidth="25200" windowHeight="11985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G11" i="6"/>
  <c r="C29" i="3"/>
  <c r="G54" i="6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G85" i="9"/>
  <c r="G84" i="9"/>
  <c r="G83" i="9"/>
  <c r="G82" i="9"/>
  <c r="G81" i="9"/>
  <c r="G80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2" i="9"/>
  <c r="G61" i="9"/>
  <c r="G60" i="9"/>
  <c r="G59" i="9"/>
  <c r="G58" i="9"/>
  <c r="G57" i="9"/>
  <c r="G56" i="9"/>
  <c r="G55" i="9"/>
  <c r="G54" i="9"/>
  <c r="G53" i="9"/>
  <c r="G52" i="9"/>
  <c r="G51" i="9"/>
  <c r="G49" i="9"/>
  <c r="G48" i="9"/>
  <c r="G47" i="9"/>
  <c r="G46" i="9"/>
  <c r="G45" i="9"/>
  <c r="G43" i="9"/>
  <c r="G42" i="9"/>
  <c r="G41" i="9"/>
  <c r="G40" i="9"/>
  <c r="G39" i="9"/>
  <c r="G38" i="9"/>
  <c r="G37" i="9"/>
  <c r="G36" i="9"/>
  <c r="G35" i="9"/>
  <c r="G34" i="9"/>
  <c r="G33" i="9"/>
  <c r="G31" i="9"/>
  <c r="G30" i="9"/>
  <c r="G28" i="9"/>
  <c r="G27" i="9"/>
  <c r="G26" i="9"/>
  <c r="G25" i="9"/>
  <c r="G24" i="9"/>
  <c r="G23" i="9"/>
  <c r="G22" i="9"/>
  <c r="G21" i="9"/>
  <c r="G20" i="9"/>
  <c r="G19" i="9"/>
  <c r="G17" i="9"/>
  <c r="G16" i="9"/>
  <c r="G15" i="9"/>
  <c r="G14" i="9"/>
  <c r="G13" i="9"/>
  <c r="G12" i="9"/>
  <c r="I60" i="6"/>
  <c r="I59" i="6"/>
  <c r="I58" i="6"/>
  <c r="I57" i="6"/>
  <c r="I56" i="6"/>
  <c r="I55" i="6"/>
  <c r="I54" i="6" s="1"/>
  <c r="C28" i="3" s="1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 s="1"/>
  <c r="H53" i="4"/>
  <c r="H52" i="4"/>
  <c r="H51" i="4"/>
  <c r="H50" i="4"/>
  <c r="H49" i="4"/>
  <c r="H48" i="4"/>
  <c r="H47" i="4" s="1"/>
  <c r="C27" i="3" s="1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 s="1"/>
  <c r="H14" i="5"/>
  <c r="H13" i="5"/>
  <c r="H12" i="5"/>
  <c r="H11" i="5"/>
  <c r="D65" i="1"/>
  <c r="D64" i="1"/>
  <c r="D63" i="1"/>
  <c r="D62" i="1"/>
  <c r="D61" i="1"/>
  <c r="D60" i="1"/>
  <c r="D59" i="1"/>
  <c r="D58" i="1"/>
  <c r="D57" i="1"/>
  <c r="D56" i="1"/>
  <c r="C56" i="1"/>
  <c r="D55" i="1"/>
  <c r="D54" i="1"/>
  <c r="D53" i="1"/>
  <c r="D52" i="1"/>
  <c r="D50" i="1"/>
  <c r="D47" i="1"/>
  <c r="D46" i="1"/>
  <c r="D45" i="1"/>
  <c r="D44" i="1"/>
  <c r="D42" i="1"/>
  <c r="D40" i="1"/>
  <c r="D37" i="1"/>
  <c r="D30" i="1"/>
  <c r="D29" i="1"/>
  <c r="D28" i="1"/>
  <c r="D25" i="1"/>
  <c r="D24" i="1"/>
  <c r="C14" i="1"/>
  <c r="C12" i="1" s="1"/>
  <c r="H55" i="4" l="1"/>
  <c r="C28" i="2"/>
  <c r="C27" i="1" s="1"/>
  <c r="I62" i="6"/>
  <c r="D27" i="1" l="1"/>
  <c r="H25" i="7"/>
  <c r="K62" i="6"/>
  <c r="H16" i="5"/>
  <c r="C27" i="2" s="1"/>
  <c r="C26" i="1" s="1"/>
  <c r="F69" i="3"/>
  <c r="F68" i="3"/>
  <c r="F67" i="3"/>
  <c r="F66" i="3"/>
  <c r="F65" i="3"/>
  <c r="F64" i="3"/>
  <c r="C64" i="3"/>
  <c r="F63" i="3"/>
  <c r="C63" i="3"/>
  <c r="F62" i="3"/>
  <c r="C62" i="3"/>
  <c r="F61" i="3"/>
  <c r="C60" i="3"/>
  <c r="F60" i="3" s="1"/>
  <c r="F58" i="3"/>
  <c r="F57" i="3"/>
  <c r="F56" i="3"/>
  <c r="G55" i="3"/>
  <c r="F55" i="3"/>
  <c r="C55" i="3"/>
  <c r="F54" i="3"/>
  <c r="F53" i="3"/>
  <c r="F50" i="3"/>
  <c r="F49" i="3"/>
  <c r="G48" i="3"/>
  <c r="F48" i="3"/>
  <c r="G47" i="3"/>
  <c r="F47" i="3"/>
  <c r="C47" i="3"/>
  <c r="F45" i="3"/>
  <c r="C43" i="3"/>
  <c r="F43" i="3" s="1"/>
  <c r="F42" i="3"/>
  <c r="F40" i="3"/>
  <c r="C24" i="3"/>
  <c r="G8" i="3"/>
  <c r="G9" i="3" s="1"/>
  <c r="G7" i="3"/>
  <c r="G11" i="3" s="1"/>
  <c r="G33" i="3" s="1"/>
  <c r="C33" i="3" s="1"/>
  <c r="F69" i="2"/>
  <c r="F68" i="2"/>
  <c r="F67" i="2"/>
  <c r="F66" i="2"/>
  <c r="F65" i="2"/>
  <c r="F64" i="2"/>
  <c r="C64" i="2"/>
  <c r="F63" i="2"/>
  <c r="C63" i="2"/>
  <c r="F62" i="2"/>
  <c r="C62" i="2"/>
  <c r="F61" i="2"/>
  <c r="C60" i="2"/>
  <c r="F60" i="2" s="1"/>
  <c r="C59" i="2" s="1"/>
  <c r="F59" i="2" s="1"/>
  <c r="F58" i="2"/>
  <c r="F57" i="2"/>
  <c r="F56" i="2"/>
  <c r="G55" i="2"/>
  <c r="F55" i="2"/>
  <c r="C55" i="2"/>
  <c r="F53" i="2"/>
  <c r="F50" i="2"/>
  <c r="F49" i="2"/>
  <c r="G48" i="2"/>
  <c r="F48" i="2"/>
  <c r="G47" i="2"/>
  <c r="F47" i="2"/>
  <c r="C47" i="2"/>
  <c r="F45" i="2"/>
  <c r="C43" i="2"/>
  <c r="F43" i="2" s="1"/>
  <c r="F40" i="2"/>
  <c r="C24" i="2"/>
  <c r="G8" i="2"/>
  <c r="G9" i="2" s="1"/>
  <c r="G7" i="2"/>
  <c r="G11" i="2" s="1"/>
  <c r="G33" i="2" s="1"/>
  <c r="C33" i="2" s="1"/>
  <c r="D26" i="1" l="1"/>
  <c r="D23" i="1" s="1"/>
  <c r="C23" i="1"/>
  <c r="G52" i="1"/>
  <c r="C59" i="3"/>
  <c r="F59" i="3" s="1"/>
  <c r="C52" i="3"/>
  <c r="G10" i="3"/>
  <c r="C40" i="3"/>
  <c r="C41" i="3"/>
  <c r="F41" i="3" s="1"/>
  <c r="C44" i="3"/>
  <c r="F44" i="3" s="1"/>
  <c r="C46" i="3"/>
  <c r="F46" i="3" s="1"/>
  <c r="C53" i="3"/>
  <c r="G10" i="2"/>
  <c r="C40" i="2"/>
  <c r="C41" i="2"/>
  <c r="C44" i="2"/>
  <c r="C46" i="2"/>
  <c r="C53" i="2"/>
  <c r="F44" i="2" l="1"/>
  <c r="C41" i="1"/>
  <c r="D41" i="1" s="1"/>
  <c r="F41" i="2"/>
  <c r="C38" i="1"/>
  <c r="F46" i="2"/>
  <c r="C43" i="1"/>
  <c r="F42" i="2"/>
  <c r="C39" i="1"/>
  <c r="D39" i="1" s="1"/>
  <c r="C36" i="3"/>
  <c r="C36" i="2" l="1"/>
  <c r="G54" i="2" s="1"/>
  <c r="C54" i="2" s="1"/>
  <c r="D38" i="1"/>
  <c r="G42" i="1" s="1"/>
  <c r="G43" i="1" s="1"/>
  <c r="D43" i="1" s="1"/>
  <c r="D33" i="1" s="1"/>
  <c r="G51" i="1" s="1"/>
  <c r="C33" i="1"/>
  <c r="C72" i="3"/>
  <c r="C71" i="3" s="1"/>
  <c r="G54" i="3"/>
  <c r="C54" i="3" s="1"/>
  <c r="F54" i="2" l="1"/>
  <c r="C52" i="2" s="1"/>
  <c r="C72" i="2" s="1"/>
  <c r="C71" i="2" s="1"/>
  <c r="C51" i="1"/>
  <c r="C49" i="1" s="1"/>
  <c r="C68" i="1" s="1"/>
  <c r="C67" i="1" s="1"/>
  <c r="D51" i="1" l="1"/>
  <c r="G50" i="1" l="1"/>
  <c r="D49" i="1"/>
  <c r="D68" i="1" s="1"/>
  <c r="D67" i="1" s="1"/>
</calcChain>
</file>

<file path=xl/sharedStrings.xml><?xml version="1.0" encoding="utf-8"?>
<sst xmlns="http://schemas.openxmlformats.org/spreadsheetml/2006/main" count="1100" uniqueCount="339">
  <si>
    <t>REKAPITULACE NÁKLADŮ stavby v tisících Kč</t>
  </si>
  <si>
    <t>verze 35.00</t>
  </si>
  <si>
    <t>Poznámka</t>
  </si>
  <si>
    <t>Sloupec G skrýt</t>
  </si>
  <si>
    <t>Označení (název) stavby dle zadávacího návrhu</t>
  </si>
  <si>
    <t>K.Vary, KV_1021 Multifukční hala, TS</t>
  </si>
  <si>
    <t>Verze NZ, Datum:</t>
  </si>
  <si>
    <t>00159</t>
  </si>
  <si>
    <t>18.12.2018</t>
  </si>
  <si>
    <t>Okres:</t>
  </si>
  <si>
    <t>Karlovy Vary</t>
  </si>
  <si>
    <t>Počet SOBS VB majitelé / spolumajitelé</t>
  </si>
  <si>
    <t>Počet dohod o omezení v užívání</t>
  </si>
  <si>
    <t>Počet LV v ks</t>
  </si>
  <si>
    <t>I. Projektové a průzkumné práce</t>
  </si>
  <si>
    <t>Cena PD</t>
  </si>
  <si>
    <t>Administrace SOBS VB a dohod o omezení</t>
  </si>
  <si>
    <t>Geodetické práce při zpracování PD</t>
  </si>
  <si>
    <t>Správní poplatky včetně ostatních nákladů</t>
  </si>
  <si>
    <t>Zajištění  BOZP v rámci PD</t>
  </si>
  <si>
    <t>Geologický průzkum</t>
  </si>
  <si>
    <t>Sečtená hodnota</t>
  </si>
  <si>
    <t>Upraveno vzorcem</t>
  </si>
  <si>
    <t>II.+III. Provozní soubory a stavební objekty</t>
  </si>
  <si>
    <t>Investiční dodávky (SaZ + trafa)</t>
  </si>
  <si>
    <t>Materiály dodávané DSO (mimo SaZ a traf)</t>
  </si>
  <si>
    <t>Materiály dodávané zhotovitelem</t>
  </si>
  <si>
    <t>Práce</t>
  </si>
  <si>
    <t>Materiály rozpočtované mimo KROS (viz. rek.obj.)</t>
  </si>
  <si>
    <t>Práce rozpočtované mimo KROS (viz. rek.obj.)</t>
  </si>
  <si>
    <t>Příplatek na mechanizaci pro malé stavby</t>
  </si>
  <si>
    <t>VII. Ostatní náklady</t>
  </si>
  <si>
    <t>Vytýčení podzemních zařízení</t>
  </si>
  <si>
    <t>X</t>
  </si>
  <si>
    <t>Doprava výkonového materiálu,odvoz zeminy</t>
  </si>
  <si>
    <t>Revize</t>
  </si>
  <si>
    <t>Zábory</t>
  </si>
  <si>
    <t>Skládkovné</t>
  </si>
  <si>
    <t>Ekonomické újmy na plodinách</t>
  </si>
  <si>
    <t>Koordinační činnost zhotovitele</t>
  </si>
  <si>
    <t>Archeologický dohled</t>
  </si>
  <si>
    <t>Dopravní značení</t>
  </si>
  <si>
    <t>Hutnící zkoušky</t>
  </si>
  <si>
    <t>Další náklady zhotovitele (viz.rekapitulace objektů)</t>
  </si>
  <si>
    <t>IX. Jiné investice</t>
  </si>
  <si>
    <t>Inženýrink DSO</t>
  </si>
  <si>
    <t>Manipulace,vypínání,diagnostika a činnost ČDS  (s použitím metody PPN nebo bez)</t>
  </si>
  <si>
    <t>N</t>
  </si>
  <si>
    <t>Koordinátor BOZP</t>
  </si>
  <si>
    <t>Pronájem záložních zdrojů a mobilních TS</t>
  </si>
  <si>
    <t>Jednorázové náhr. za omezení užívání</t>
  </si>
  <si>
    <t>Geometrické plány pro dohody o omezení</t>
  </si>
  <si>
    <t>Věcná břemena celkem</t>
  </si>
  <si>
    <t>Věcná břemena vklady</t>
  </si>
  <si>
    <t>Věcná břemena náhrady</t>
  </si>
  <si>
    <t>Geometrické plány pro VB</t>
  </si>
  <si>
    <t>Geodetické vytýčení před. zaháj. stavby</t>
  </si>
  <si>
    <t>Geodetické zaměření skutečného stavu</t>
  </si>
  <si>
    <t>Zajištění kupní smlouvy pozemku TR vč. zápisu do KN</t>
  </si>
  <si>
    <t>Geometrické plány pro účel odkupu pozemku</t>
  </si>
  <si>
    <t>Kupní cena pozemku</t>
  </si>
  <si>
    <t>Další náklady DSO (viz.rekapitulace objektů)</t>
  </si>
  <si>
    <t>Stavebně montážní činnost</t>
  </si>
  <si>
    <t>Celkové náklady stavby</t>
  </si>
  <si>
    <t>REKAPITULACE NÁKLADŮ objektu v tisících Kč</t>
  </si>
  <si>
    <t>verze 34.00</t>
  </si>
  <si>
    <t>Sloupec F skrýt</t>
  </si>
  <si>
    <t>Kód a název objektu</t>
  </si>
  <si>
    <t>PS 01 - Technologie VN - TS Multifunční hal</t>
  </si>
  <si>
    <t>SPP</t>
  </si>
  <si>
    <t>330 - trafostanice VN/NN - technologická část</t>
  </si>
  <si>
    <t>Délka trasy vedení dle PD v "km"</t>
  </si>
  <si>
    <t>Délka výkopu kabelových rýh dle PD v km</t>
  </si>
  <si>
    <t>Počet jam pro beton.základy venkovního vedení v ks</t>
  </si>
  <si>
    <t>Počet dní záboru</t>
  </si>
  <si>
    <t>Plocha záboru v m2</t>
  </si>
  <si>
    <t>Sazba pro zábor dle vyhlášek měst v Kč/m2/den</t>
  </si>
  <si>
    <t>Počet hodin elektromont. prací / Hodinová sazba</t>
  </si>
  <si>
    <t>Počet hodin stavebních (zemních) prací / Hodinová sazba</t>
  </si>
  <si>
    <t>Aut.výpočet</t>
  </si>
  <si>
    <t>Upřesnění</t>
  </si>
  <si>
    <t>Bezpředmětné</t>
  </si>
  <si>
    <t>Zábory veřejného prostranství, pronájmy ploch</t>
  </si>
  <si>
    <t>Manipulace,vypínání,diagnostika a činnost ČDS</t>
  </si>
  <si>
    <t>Nepředpokládá se.</t>
  </si>
  <si>
    <t>Celkové náklady objektu</t>
  </si>
  <si>
    <t>PS 02 - Technologie VN - TS Hala míčových her</t>
  </si>
  <si>
    <t>Dle ceníku</t>
  </si>
  <si>
    <t>Dle ceníku ČEZ</t>
  </si>
  <si>
    <t>DODÁVKY ZHOTOVITELE</t>
  </si>
  <si>
    <t>Název stavby:</t>
  </si>
  <si>
    <t>Oblast:</t>
  </si>
  <si>
    <t>Západ</t>
  </si>
  <si>
    <t>Oblast ocenění:</t>
  </si>
  <si>
    <t>Kód materiálu</t>
  </si>
  <si>
    <t>Typ materiálu</t>
  </si>
  <si>
    <t>Popis</t>
  </si>
  <si>
    <t>Rozšířený popis</t>
  </si>
  <si>
    <t>Množství celkové</t>
  </si>
  <si>
    <t>MJ</t>
  </si>
  <si>
    <t>Cena jednotková</t>
  </si>
  <si>
    <t>Cena celková</t>
  </si>
  <si>
    <t>PS 01</t>
  </si>
  <si>
    <t>Technologie VN - TS Multifunční hal</t>
  </si>
  <si>
    <t>330</t>
  </si>
  <si>
    <t>trafostanice VN/NN - technologická část</t>
  </si>
  <si>
    <t>1000040290</t>
  </si>
  <si>
    <t>vedl.</t>
  </si>
  <si>
    <t>SVORKA SP1 DT - PRIPOJ. NA KONSTR.</t>
  </si>
  <si>
    <t>KS</t>
  </si>
  <si>
    <t>9876002600</t>
  </si>
  <si>
    <t>výk.</t>
  </si>
  <si>
    <t>VYK&gt; SROUB M10X45, 6-HR.HLAVA, POZ.</t>
  </si>
  <si>
    <t>DIN933-8.8-A2K</t>
  </si>
  <si>
    <t>1000040380</t>
  </si>
  <si>
    <t>SVORKA SR 02 M8  SPOJ. PASEK 30X4</t>
  </si>
  <si>
    <t>9870032600</t>
  </si>
  <si>
    <t>VYK&gt; OK ELEKTRODY PRO SVAR.OCEL.KONSTR</t>
  </si>
  <si>
    <t>BAL</t>
  </si>
  <si>
    <t>AAA21</t>
  </si>
  <si>
    <t>Antivibrační podložky EK290, útlum 20 dB</t>
  </si>
  <si>
    <t>LIC Technika</t>
  </si>
  <si>
    <t>SADA</t>
  </si>
  <si>
    <t>DIN934-8-A2K</t>
  </si>
  <si>
    <t>DIN125-140HV-A2K</t>
  </si>
  <si>
    <t>DIN7980-230HV-A2K</t>
  </si>
  <si>
    <t>1000163670</t>
  </si>
  <si>
    <t>VODIC AY 120 ZELENOZLUTY</t>
  </si>
  <si>
    <t>M</t>
  </si>
  <si>
    <t>1000017640</t>
  </si>
  <si>
    <t>VODIC H07V-K 70 ZZ (CYA)</t>
  </si>
  <si>
    <t>1003651070</t>
  </si>
  <si>
    <t>OKO KABEL.PLNE 36KV AL RMV  70X10 ALU-F</t>
  </si>
  <si>
    <t>9876002500</t>
  </si>
  <si>
    <t>VYK&gt; SROUB M10X40, 6-HR.HLAVA, POZ.</t>
  </si>
  <si>
    <t>9876010400</t>
  </si>
  <si>
    <t>VYK&gt; PODLOZKA PRUZNA 12, POZ.</t>
  </si>
  <si>
    <t>1000321190</t>
  </si>
  <si>
    <t>POJISTKA VN 10/25KV 50A ETI 442MM TERMO</t>
  </si>
  <si>
    <t>1003651130</t>
  </si>
  <si>
    <t>OKO KABEL.PLNE 36KV AL RMV 120X12 ALU-F</t>
  </si>
  <si>
    <t>1003651210</t>
  </si>
  <si>
    <t>OKO KABEL.PLNE 36KV AL RMV 240X12 ALU-F</t>
  </si>
  <si>
    <t>AAA29</t>
  </si>
  <si>
    <t>Napěťové relé SV-BL-230</t>
  </si>
  <si>
    <t>OEZ Letohrad</t>
  </si>
  <si>
    <t>1000006320</t>
  </si>
  <si>
    <t>DRZAK KABELU 3 OTVOR  34-49MM  EK 267</t>
  </si>
  <si>
    <t>9876000100</t>
  </si>
  <si>
    <t>VYK&gt; SROUB M10X120, 6-HR.HLAVA, POZ.</t>
  </si>
  <si>
    <t>DIN931-8.8-A2K</t>
  </si>
  <si>
    <t>9876008300</t>
  </si>
  <si>
    <t>VYK&gt; MATICE M10, 6-HRANNA, POZ.</t>
  </si>
  <si>
    <t>9876009300</t>
  </si>
  <si>
    <t>VYK&gt; PODLOZKA PLOCHA 10,5 POZ.</t>
  </si>
  <si>
    <t>1002809020</t>
  </si>
  <si>
    <t>TAB. SMALT SJZ–DTS–ZN+CL–CIZI OBJEKT</t>
  </si>
  <si>
    <t>210X297,ROVNÁ</t>
  </si>
  <si>
    <t>9870011980</t>
  </si>
  <si>
    <t>VYK&gt; PODLOZKA PLAST.PLOCHA 4,3 DIN125</t>
  </si>
  <si>
    <t>9876005100</t>
  </si>
  <si>
    <t>VYK&gt; SROUB M4X12, VALCOVA HLAVA, POZ.</t>
  </si>
  <si>
    <t>DIN84-8.8-A2K</t>
  </si>
  <si>
    <t>9876008000</t>
  </si>
  <si>
    <t>VYK&gt; MATICE M4, 6-HRANNA, POZ.</t>
  </si>
  <si>
    <t>9876009000</t>
  </si>
  <si>
    <t>VYK&gt; PODLOZKA PLOCHA 4,3 POZ.</t>
  </si>
  <si>
    <t>AAM01</t>
  </si>
  <si>
    <t xml:space="preserve">MTP, typ CTS 25X </t>
  </si>
  <si>
    <t>KPB INTRA s.r.o.</t>
  </si>
  <si>
    <t>AAM02</t>
  </si>
  <si>
    <t>MTN, typ VTS 25</t>
  </si>
  <si>
    <t>AAM03</t>
  </si>
  <si>
    <t>Příslušenství k VTS 25 - pojistka 300 mA</t>
  </si>
  <si>
    <t>AAM04</t>
  </si>
  <si>
    <t>Inteligentní zátěž AFR 30 k VTS 25</t>
  </si>
  <si>
    <t>1000014280</t>
  </si>
  <si>
    <t>KABEL JYTY-O  7X1</t>
  </si>
  <si>
    <t>1000013270</t>
  </si>
  <si>
    <t>KABEL CYKY-J 3X1,5 750V</t>
  </si>
  <si>
    <t>1000013100</t>
  </si>
  <si>
    <t>KABEL CYKY-O 3X1,5 750V</t>
  </si>
  <si>
    <t>AAA22</t>
  </si>
  <si>
    <t>Svorka SK16 F10 na přípojnici (2,5-16)</t>
  </si>
  <si>
    <t>ELEM svorka třmenvá</t>
  </si>
  <si>
    <t>1000291080</t>
  </si>
  <si>
    <t>PASEK VAZACI KABEL. VPC 2/160 BAL-100KS</t>
  </si>
  <si>
    <t>1000066080</t>
  </si>
  <si>
    <t>POJISTKA VALCOVA 10X38 PV10 16A GG</t>
  </si>
  <si>
    <t>AAA25</t>
  </si>
  <si>
    <t>Drobný elektroinstalační materiál</t>
  </si>
  <si>
    <t>PS 02</t>
  </si>
  <si>
    <t>Technologie VN - TS Hala míčových her</t>
  </si>
  <si>
    <t>1000296880</t>
  </si>
  <si>
    <t>POJISTKA VN 10/25KV 20A ETI 442MM TERMO</t>
  </si>
  <si>
    <t>Dodávky zhotovitele celkem:</t>
  </si>
  <si>
    <t>OSTATNÍ DODÁVKY INTERNÍHO DODAVATELE</t>
  </si>
  <si>
    <t>AAA10</t>
  </si>
  <si>
    <t>hlav.</t>
  </si>
  <si>
    <t xml:space="preserve">TRAFO BEZ aTSE 792/22, 1000 kVA; suché </t>
  </si>
  <si>
    <t>ACB01</t>
  </si>
  <si>
    <t>S201M-B6; 1fázový jistič,6A, char.B,10kA</t>
  </si>
  <si>
    <t>ACA30</t>
  </si>
  <si>
    <t>Pojistkový odpínač OVPA 10-1</t>
  </si>
  <si>
    <t>ACA04</t>
  </si>
  <si>
    <t>MA2.5/5 ŠEDÁ - Řadová svorka šroubová</t>
  </si>
  <si>
    <t>Ostatní dodávky I-DOD celkem:</t>
  </si>
  <si>
    <t>OCENĚNÉ PRÁCE</t>
  </si>
  <si>
    <t>Kód práce</t>
  </si>
  <si>
    <t>Typ práce</t>
  </si>
  <si>
    <t>Zatřízení nákladů</t>
  </si>
  <si>
    <t>Elektromontážní a Stavební (zemní) práce</t>
  </si>
  <si>
    <t>Mechanizace</t>
  </si>
  <si>
    <t>NH celk.</t>
  </si>
  <si>
    <t>Sazba</t>
  </si>
  <si>
    <t>Cena celk.</t>
  </si>
  <si>
    <t>Cena jedn.</t>
  </si>
  <si>
    <t>PDQA02A</t>
  </si>
  <si>
    <t>D</t>
  </si>
  <si>
    <t>335</t>
  </si>
  <si>
    <t>UZEMNENI NA POVRCHU-PASKA FEZN 30X4MM</t>
  </si>
  <si>
    <t>O</t>
  </si>
  <si>
    <t>PJJA37A</t>
  </si>
  <si>
    <t>315</t>
  </si>
  <si>
    <t>OK SVARENI, VYVAROVANI OCEL.KONSTR.STOZ.</t>
  </si>
  <si>
    <t>PBEA19A</t>
  </si>
  <si>
    <t>OTVOR V PLECHU DO 4MM D 16-21MM</t>
  </si>
  <si>
    <t>PDEA24A</t>
  </si>
  <si>
    <t>MONTAZ OLEJOVEHO TRAFA VN/0,4KV,1000KVA</t>
  </si>
  <si>
    <t>PDEA16A</t>
  </si>
  <si>
    <t>MANIPUL.+ODVOZ STAV.TRAFA VN/NN NA SKLAD</t>
  </si>
  <si>
    <t>PCDA49A</t>
  </si>
  <si>
    <t>VODIC AY 120 MM2,ZEL/ZL.,VOLNE ULOZENY</t>
  </si>
  <si>
    <t>PDQA07A</t>
  </si>
  <si>
    <t>PROPOJ.TRAFA DTS NA UZEM.SOUSTAVU</t>
  </si>
  <si>
    <t>PCZA28A</t>
  </si>
  <si>
    <t>POJISTKA VN PRO 10-22KV 50A PR45/442</t>
  </si>
  <si>
    <t>PCZA13A</t>
  </si>
  <si>
    <t>POJISTKA VN PRO 6-10KV 100A PR45/292</t>
  </si>
  <si>
    <t>PCHA26A</t>
  </si>
  <si>
    <t>PRICHYTKA SONAP TYP 637554-KABEL D41-54</t>
  </si>
  <si>
    <t>PCEA27A</t>
  </si>
  <si>
    <t>KABEL 1-AYKY-J 3X240+120MM2,VOLNE ULOZEN</t>
  </si>
  <si>
    <t>PCFA27A</t>
  </si>
  <si>
    <t>KABEL 1-AYKY-J 3X240+120MM2,PEVNE ULOZEN</t>
  </si>
  <si>
    <t>PCIA20A</t>
  </si>
  <si>
    <t>UKONC.A ZAP.VODICE AL 120 MM2 VC.OKA-M12</t>
  </si>
  <si>
    <t>PCIA23A</t>
  </si>
  <si>
    <t>UKONC.A ZAP.VODICE AL 240 MM2 VC.OKA-M12</t>
  </si>
  <si>
    <t>PCGA57A</t>
  </si>
  <si>
    <t>KABEL 22KV AXEKVCE 1X120/16 PEVNE ULOZ.</t>
  </si>
  <si>
    <t>PBUA74A</t>
  </si>
  <si>
    <t>TABUL.SJZ CIZI TS ZDENA+PR.STOZ297X210SM</t>
  </si>
  <si>
    <t>PJTA01A</t>
  </si>
  <si>
    <t>MONTAZ PTP 22KV VC. ZAPOJENI VODICU</t>
  </si>
  <si>
    <t>PJTA02A</t>
  </si>
  <si>
    <t>MONTAZ PTN 22KV VC. ZAPOJENI VODICU</t>
  </si>
  <si>
    <t>PCCA17A</t>
  </si>
  <si>
    <t>KABEL CYKY-J 3X2,5 VOLNE ULOZENY</t>
  </si>
  <si>
    <t>PCCA04A</t>
  </si>
  <si>
    <t>KABEL CYKY-J 3X1,5 VOLNE ULOZENY</t>
  </si>
  <si>
    <t>PCCA38A</t>
  </si>
  <si>
    <t>KABEL CYKY-J 3X1,5 PEVNE ULOZENY</t>
  </si>
  <si>
    <t>PCCA37A</t>
  </si>
  <si>
    <t>KABEL CYKY-O 3X1,5 PEVNE ULOZENY</t>
  </si>
  <si>
    <t>PCIA01A</t>
  </si>
  <si>
    <t>UKONC.-ZAP.VOD.DO 2,5MM2 SVORK.V ROZVAD.</t>
  </si>
  <si>
    <t>PCHA33A</t>
  </si>
  <si>
    <t>ZNACENI SJZ KABEL.TRAS+SOUBORU-NOVA VED.</t>
  </si>
  <si>
    <t>PCTA21A</t>
  </si>
  <si>
    <t>MONTAZ JISTICE VZDUCH.DEION DO 100A 500V</t>
  </si>
  <si>
    <t>PFLA27A</t>
  </si>
  <si>
    <t>POJISTKA VALCOVA NN VEL.10X38 GG 16A</t>
  </si>
  <si>
    <t>PBXA06A</t>
  </si>
  <si>
    <t>SPOJOVACI VEDENI AL TYC 40/5MM (D=3M)</t>
  </si>
  <si>
    <t>PCZA07A</t>
  </si>
  <si>
    <t>POJISTKA VN PRO 6-10KV  25A PR45/292</t>
  </si>
  <si>
    <t>PCZA24A</t>
  </si>
  <si>
    <t>POJISTKA VN PRO 10-22KV 20A PR45/442</t>
  </si>
  <si>
    <t>Oceněné práce celkem:</t>
  </si>
  <si>
    <t>Materiály mimo platné ZMP / SMP</t>
  </si>
  <si>
    <t>Číslo materiálu</t>
  </si>
  <si>
    <t>Materiály mimo platné ZMP / SMP celkem:</t>
  </si>
  <si>
    <t>JJA37</t>
  </si>
  <si>
    <t>DEA16</t>
  </si>
  <si>
    <t>BODOVÝ ROZPIS</t>
  </si>
  <si>
    <t>Kód</t>
  </si>
  <si>
    <t>Typ práce/ materiálu</t>
  </si>
  <si>
    <t>Název</t>
  </si>
  <si>
    <t>POB0001</t>
  </si>
  <si>
    <t>Uzemnění</t>
  </si>
  <si>
    <t>DQA02</t>
  </si>
  <si>
    <t>DQA37</t>
  </si>
  <si>
    <t>SVORKA SROUB. PRIPOJOVACI SP1 NA KONSTR</t>
  </si>
  <si>
    <t>DQA53</t>
  </si>
  <si>
    <t>SVORKA ODBOCNA SR02 PRO PAS/PAS FEZN30/4</t>
  </si>
  <si>
    <t>BEA19</t>
  </si>
  <si>
    <t>POB0002</t>
  </si>
  <si>
    <t>Transformátor silový</t>
  </si>
  <si>
    <t>DEA24</t>
  </si>
  <si>
    <t>CDA49</t>
  </si>
  <si>
    <t>CIA20</t>
  </si>
  <si>
    <t>CTA21</t>
  </si>
  <si>
    <t>DQA07</t>
  </si>
  <si>
    <t>POB0003</t>
  </si>
  <si>
    <t>Rozváděč VN</t>
  </si>
  <si>
    <t>CZA28</t>
  </si>
  <si>
    <t>CZA13</t>
  </si>
  <si>
    <t>POB0004</t>
  </si>
  <si>
    <t>Technologie NN</t>
  </si>
  <si>
    <t>CHA26</t>
  </si>
  <si>
    <t>CEA27</t>
  </si>
  <si>
    <t>CFA27</t>
  </si>
  <si>
    <t>CIA23</t>
  </si>
  <si>
    <t>POB0005</t>
  </si>
  <si>
    <t>Technologie VN</t>
  </si>
  <si>
    <t>CGA57</t>
  </si>
  <si>
    <t>XAA52</t>
  </si>
  <si>
    <t>DRZAK KABELU PVC-3 OTVORY DO PR49MM V TS</t>
  </si>
  <si>
    <t>BUA74</t>
  </si>
  <si>
    <t>POB0008</t>
  </si>
  <si>
    <t>Měřící transformátory</t>
  </si>
  <si>
    <t>JTA01</t>
  </si>
  <si>
    <t>JTA02</t>
  </si>
  <si>
    <t>CCA17</t>
  </si>
  <si>
    <t>CCA04</t>
  </si>
  <si>
    <t>POB0007</t>
  </si>
  <si>
    <t>Signalizace a ovládání</t>
  </si>
  <si>
    <t>CCA38</t>
  </si>
  <si>
    <t>CCA37</t>
  </si>
  <si>
    <t>CIA01</t>
  </si>
  <si>
    <t>CHA33</t>
  </si>
  <si>
    <t>FLA27</t>
  </si>
  <si>
    <t>BXA06</t>
  </si>
  <si>
    <t>CZA07</t>
  </si>
  <si>
    <t>CZA24</t>
  </si>
  <si>
    <t>Zakázkové číslo</t>
  </si>
  <si>
    <t>P11-18</t>
  </si>
  <si>
    <t>BEZ Transformátory (Kočí &amp; Valáček) suché bez opláštění včetně tepelné ochrany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</si>
</sst>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;\-#,##0"/>
    <numFmt numFmtId="165" formatCode="###0.0;\-###0.0"/>
    <numFmt numFmtId="166" formatCode="####;\-####"/>
    <numFmt numFmtId="167" formatCode="#,##0.0;\-#,##0.0"/>
    <numFmt numFmtId="168" formatCode="###0.00000;\-###0.00000"/>
    <numFmt numFmtId="169" formatCode="#,##0.00;\-#,##0.00"/>
    <numFmt numFmtId="170" formatCode="#,##0.000;\-#,##0.000"/>
    <numFmt numFmtId="171" formatCode="mm\/dd\/yyyy"/>
  </numFmts>
  <fonts count="19">
    <font>
      <sz val="11"/>
      <color theme="1"/>
      <name val="Calibri"/>
      <family val="2"/>
      <charset val="238"/>
      <scheme val="minor"/>
    </font>
    <font>
      <sz val="11"/>
      <name val="Cambria"/>
      <charset val="110"/>
    </font>
    <font>
      <b/>
      <sz val="11"/>
      <name val="Cambria"/>
      <charset val="110"/>
    </font>
    <font>
      <sz val="10"/>
      <name val="Cambria"/>
      <charset val="110"/>
    </font>
    <font>
      <sz val="11"/>
      <color indexed="57"/>
      <name val="Calibri"/>
      <charset val="110"/>
    </font>
    <font>
      <b/>
      <sz val="16"/>
      <color indexed="10"/>
      <name val="Arial"/>
      <charset val="110"/>
    </font>
    <font>
      <sz val="10"/>
      <name val="Arial"/>
      <charset val="110"/>
    </font>
    <font>
      <sz val="10"/>
      <color indexed="10"/>
      <name val="Arial"/>
      <charset val="110"/>
    </font>
    <font>
      <b/>
      <sz val="10"/>
      <name val="Arial"/>
      <charset val="110"/>
    </font>
    <font>
      <b/>
      <sz val="10"/>
      <color indexed="10"/>
      <name val="Arial"/>
      <charset val="110"/>
    </font>
    <font>
      <b/>
      <sz val="10"/>
      <color indexed="12"/>
      <name val="Arial"/>
      <charset val="110"/>
    </font>
    <font>
      <b/>
      <sz val="11"/>
      <color indexed="12"/>
      <name val="Calibri"/>
      <charset val="110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mbria"/>
      <family val="1"/>
      <charset val="238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b/>
      <sz val="10"/>
      <color theme="1" tint="0.49998474074526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top" wrapText="1"/>
    </xf>
    <xf numFmtId="164" fontId="1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right"/>
    </xf>
    <xf numFmtId="0" fontId="1" fillId="0" borderId="4" xfId="0" applyFont="1" applyBorder="1" applyAlignment="1" applyProtection="1">
      <alignment horizontal="left" wrapText="1"/>
    </xf>
    <xf numFmtId="164" fontId="1" fillId="0" borderId="5" xfId="0" applyNumberFormat="1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left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right" wrapText="1"/>
    </xf>
    <xf numFmtId="0" fontId="1" fillId="4" borderId="7" xfId="0" applyFont="1" applyFill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 wrapText="1"/>
    </xf>
    <xf numFmtId="0" fontId="1" fillId="4" borderId="3" xfId="0" applyFont="1" applyFill="1" applyBorder="1" applyAlignment="1" applyProtection="1">
      <alignment horizontal="left" wrapText="1"/>
    </xf>
    <xf numFmtId="0" fontId="1" fillId="0" borderId="9" xfId="0" applyFont="1" applyBorder="1" applyAlignment="1" applyProtection="1">
      <alignment horizontal="left" wrapText="1"/>
    </xf>
    <xf numFmtId="164" fontId="1" fillId="0" borderId="2" xfId="0" applyNumberFormat="1" applyFont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left" wrapText="1"/>
    </xf>
    <xf numFmtId="167" fontId="1" fillId="5" borderId="10" xfId="0" applyNumberFormat="1" applyFont="1" applyFill="1" applyBorder="1" applyAlignment="1" applyProtection="1">
      <alignment horizontal="right"/>
    </xf>
    <xf numFmtId="0" fontId="1" fillId="4" borderId="6" xfId="0" applyFont="1" applyFill="1" applyBorder="1" applyAlignment="1" applyProtection="1">
      <alignment horizontal="left" wrapText="1"/>
    </xf>
    <xf numFmtId="167" fontId="1" fillId="0" borderId="7" xfId="0" applyNumberFormat="1" applyFont="1" applyBorder="1" applyAlignment="1" applyProtection="1">
      <alignment horizontal="right"/>
    </xf>
    <xf numFmtId="167" fontId="1" fillId="4" borderId="7" xfId="0" applyNumberFormat="1" applyFont="1" applyFill="1" applyBorder="1" applyAlignment="1" applyProtection="1">
      <alignment horizontal="right"/>
    </xf>
    <xf numFmtId="167" fontId="1" fillId="4" borderId="8" xfId="0" applyNumberFormat="1" applyFont="1" applyFill="1" applyBorder="1" applyAlignment="1" applyProtection="1">
      <alignment horizontal="right"/>
    </xf>
    <xf numFmtId="167" fontId="1" fillId="4" borderId="3" xfId="0" applyNumberFormat="1" applyFont="1" applyFill="1" applyBorder="1" applyAlignment="1" applyProtection="1">
      <alignment horizontal="right"/>
    </xf>
    <xf numFmtId="167" fontId="1" fillId="0" borderId="8" xfId="0" applyNumberFormat="1" applyFont="1" applyBorder="1" applyAlignment="1" applyProtection="1">
      <alignment horizontal="right"/>
    </xf>
    <xf numFmtId="2" fontId="1" fillId="0" borderId="0" xfId="0" applyNumberFormat="1" applyFont="1" applyAlignment="1" applyProtection="1">
      <alignment horizontal="right"/>
    </xf>
    <xf numFmtId="164" fontId="1" fillId="0" borderId="3" xfId="0" applyNumberFormat="1" applyFont="1" applyBorder="1" applyAlignment="1" applyProtection="1">
      <alignment horizontal="right"/>
    </xf>
    <xf numFmtId="167" fontId="1" fillId="0" borderId="6" xfId="0" applyNumberFormat="1" applyFont="1" applyBorder="1" applyAlignment="1" applyProtection="1">
      <alignment horizontal="right"/>
    </xf>
    <xf numFmtId="167" fontId="1" fillId="0" borderId="3" xfId="0" applyNumberFormat="1" applyFont="1" applyBorder="1" applyAlignment="1" applyProtection="1">
      <alignment horizontal="right"/>
    </xf>
    <xf numFmtId="167" fontId="1" fillId="0" borderId="14" xfId="0" applyNumberFormat="1" applyFont="1" applyBorder="1" applyAlignment="1" applyProtection="1">
      <alignment horizontal="right"/>
    </xf>
    <xf numFmtId="167" fontId="1" fillId="0" borderId="0" xfId="0" applyNumberFormat="1" applyFont="1" applyAlignment="1" applyProtection="1">
      <alignment horizontal="right"/>
    </xf>
    <xf numFmtId="168" fontId="1" fillId="0" borderId="0" xfId="0" applyNumberFormat="1" applyFont="1" applyAlignment="1" applyProtection="1">
      <alignment horizontal="right"/>
    </xf>
    <xf numFmtId="0" fontId="1" fillId="0" borderId="8" xfId="0" applyFont="1" applyBorder="1" applyAlignment="1" applyProtection="1">
      <alignment horizontal="left" wrapText="1"/>
    </xf>
    <xf numFmtId="167" fontId="1" fillId="0" borderId="10" xfId="0" applyNumberFormat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right"/>
    </xf>
    <xf numFmtId="167" fontId="1" fillId="0" borderId="11" xfId="0" applyNumberFormat="1" applyFont="1" applyBorder="1" applyAlignment="1" applyProtection="1">
      <alignment horizontal="right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169" fontId="1" fillId="4" borderId="7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168" fontId="4" fillId="0" borderId="0" xfId="0" applyNumberFormat="1" applyFont="1" applyAlignment="1" applyProtection="1">
      <alignment horizontal="right"/>
    </xf>
    <xf numFmtId="164" fontId="1" fillId="4" borderId="7" xfId="0" applyNumberFormat="1" applyFont="1" applyFill="1" applyBorder="1" applyAlignment="1" applyProtection="1">
      <alignment horizontal="right"/>
    </xf>
    <xf numFmtId="164" fontId="1" fillId="4" borderId="8" xfId="0" applyNumberFormat="1" applyFont="1" applyFill="1" applyBorder="1" applyAlignment="1" applyProtection="1">
      <alignment horizontal="right"/>
    </xf>
    <xf numFmtId="0" fontId="1" fillId="0" borderId="3" xfId="0" applyFont="1" applyBorder="1" applyAlignment="1" applyProtection="1">
      <alignment horizontal="left"/>
    </xf>
    <xf numFmtId="164" fontId="1" fillId="4" borderId="3" xfId="0" applyNumberFormat="1" applyFont="1" applyFill="1" applyBorder="1" applyAlignment="1" applyProtection="1">
      <alignment horizontal="right"/>
    </xf>
    <xf numFmtId="164" fontId="1" fillId="0" borderId="1" xfId="0" applyNumberFormat="1" applyFont="1" applyBorder="1" applyAlignment="1" applyProtection="1">
      <alignment horizontal="right"/>
    </xf>
    <xf numFmtId="169" fontId="1" fillId="4" borderId="3" xfId="0" applyNumberFormat="1" applyFont="1" applyFill="1" applyBorder="1" applyAlignment="1" applyProtection="1">
      <alignment horizontal="right"/>
    </xf>
    <xf numFmtId="0" fontId="1" fillId="0" borderId="9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 vertical="top" wrapText="1"/>
    </xf>
    <xf numFmtId="0" fontId="1" fillId="5" borderId="4" xfId="0" applyFont="1" applyFill="1" applyBorder="1" applyAlignment="1" applyProtection="1">
      <alignment horizontal="left"/>
    </xf>
    <xf numFmtId="167" fontId="1" fillId="2" borderId="6" xfId="0" applyNumberFormat="1" applyFont="1" applyFill="1" applyBorder="1" applyAlignment="1" applyProtection="1">
      <alignment horizontal="right" vertical="center"/>
    </xf>
    <xf numFmtId="167" fontId="1" fillId="2" borderId="7" xfId="0" applyNumberFormat="1" applyFont="1" applyFill="1" applyBorder="1" applyAlignment="1" applyProtection="1">
      <alignment horizontal="right" vertical="center"/>
    </xf>
    <xf numFmtId="170" fontId="1" fillId="2" borderId="7" xfId="0" applyNumberFormat="1" applyFont="1" applyFill="1" applyBorder="1" applyAlignment="1" applyProtection="1">
      <alignment horizontal="right" vertical="center"/>
    </xf>
    <xf numFmtId="169" fontId="1" fillId="2" borderId="8" xfId="0" applyNumberFormat="1" applyFont="1" applyFill="1" applyBorder="1" applyAlignment="1" applyProtection="1">
      <alignment horizontal="right" vertical="center"/>
    </xf>
    <xf numFmtId="0" fontId="1" fillId="4" borderId="7" xfId="0" applyFont="1" applyFill="1" applyBorder="1" applyAlignment="1" applyProtection="1">
      <alignment horizontal="left"/>
    </xf>
    <xf numFmtId="0" fontId="1" fillId="4" borderId="8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left"/>
    </xf>
    <xf numFmtId="164" fontId="3" fillId="0" borderId="0" xfId="0" applyNumberFormat="1" applyFont="1" applyAlignment="1" applyProtection="1">
      <alignment horizontal="right"/>
    </xf>
    <xf numFmtId="169" fontId="3" fillId="0" borderId="0" xfId="0" applyNumberFormat="1" applyFont="1" applyAlignment="1" applyProtection="1">
      <alignment horizontal="right"/>
    </xf>
    <xf numFmtId="0" fontId="1" fillId="4" borderId="3" xfId="0" applyFont="1" applyFill="1" applyBorder="1" applyAlignment="1" applyProtection="1">
      <alignment horizontal="left"/>
    </xf>
    <xf numFmtId="167" fontId="1" fillId="0" borderId="7" xfId="0" applyNumberFormat="1" applyFont="1" applyBorder="1" applyAlignment="1" applyProtection="1">
      <alignment horizontal="right" vertical="top"/>
    </xf>
    <xf numFmtId="167" fontId="2" fillId="0" borderId="0" xfId="0" applyNumberFormat="1" applyFont="1" applyAlignment="1" applyProtection="1">
      <alignment horizontal="right"/>
    </xf>
    <xf numFmtId="164" fontId="1" fillId="0" borderId="17" xfId="0" applyNumberFormat="1" applyFont="1" applyBorder="1" applyAlignment="1" applyProtection="1">
      <alignment horizontal="right"/>
    </xf>
    <xf numFmtId="0" fontId="1" fillId="4" borderId="11" xfId="0" applyFont="1" applyFill="1" applyBorder="1" applyAlignment="1" applyProtection="1">
      <alignment horizontal="left"/>
    </xf>
    <xf numFmtId="167" fontId="1" fillId="4" borderId="11" xfId="0" applyNumberFormat="1" applyFont="1" applyFill="1" applyBorder="1" applyAlignment="1" applyProtection="1">
      <alignment horizontal="right"/>
    </xf>
    <xf numFmtId="0" fontId="3" fillId="0" borderId="9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left" wrapText="1"/>
    </xf>
    <xf numFmtId="0" fontId="3" fillId="0" borderId="7" xfId="0" applyFont="1" applyBorder="1" applyAlignment="1" applyProtection="1">
      <alignment horizontal="left" wrapText="1"/>
    </xf>
    <xf numFmtId="0" fontId="1" fillId="4" borderId="11" xfId="0" applyFont="1" applyFill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left" wrapText="1"/>
    </xf>
    <xf numFmtId="0" fontId="5" fillId="6" borderId="1" xfId="0" applyFont="1" applyFill="1" applyBorder="1" applyAlignment="1" applyProtection="1">
      <alignment horizontal="left" vertical="center"/>
    </xf>
    <xf numFmtId="0" fontId="6" fillId="6" borderId="2" xfId="0" applyFont="1" applyFill="1" applyBorder="1" applyAlignment="1" applyProtection="1">
      <alignment horizontal="left" vertical="center"/>
    </xf>
    <xf numFmtId="0" fontId="7" fillId="6" borderId="2" xfId="0" applyFont="1" applyFill="1" applyBorder="1" applyAlignment="1" applyProtection="1">
      <alignment horizontal="right"/>
    </xf>
    <xf numFmtId="0" fontId="6" fillId="6" borderId="18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top"/>
    </xf>
    <xf numFmtId="0" fontId="8" fillId="6" borderId="12" xfId="0" applyFont="1" applyFill="1" applyBorder="1" applyAlignment="1" applyProtection="1">
      <alignment horizontal="left" vertical="center"/>
    </xf>
    <xf numFmtId="0" fontId="8" fillId="6" borderId="0" xfId="0" applyFont="1" applyFill="1" applyAlignment="1" applyProtection="1">
      <alignment horizontal="left" vertical="center"/>
    </xf>
    <xf numFmtId="0" fontId="6" fillId="6" borderId="0" xfId="0" applyFont="1" applyFill="1" applyAlignment="1" applyProtection="1">
      <alignment horizontal="left" vertical="center"/>
    </xf>
    <xf numFmtId="0" fontId="8" fillId="6" borderId="0" xfId="0" applyFont="1" applyFill="1" applyAlignment="1" applyProtection="1">
      <alignment horizontal="right" vertical="center"/>
    </xf>
    <xf numFmtId="0" fontId="6" fillId="6" borderId="19" xfId="0" applyFont="1" applyFill="1" applyBorder="1" applyAlignment="1" applyProtection="1">
      <alignment horizontal="right" vertical="center"/>
    </xf>
    <xf numFmtId="0" fontId="8" fillId="6" borderId="0" xfId="0" applyFont="1" applyFill="1" applyAlignment="1" applyProtection="1">
      <alignment horizontal="left" vertical="center"/>
    </xf>
    <xf numFmtId="0" fontId="6" fillId="6" borderId="0" xfId="0" applyFont="1" applyFill="1" applyAlignment="1" applyProtection="1">
      <alignment horizontal="left" vertical="center"/>
    </xf>
    <xf numFmtId="0" fontId="9" fillId="6" borderId="0" xfId="0" applyFont="1" applyFill="1" applyAlignment="1" applyProtection="1">
      <alignment horizontal="right" vertical="center"/>
    </xf>
    <xf numFmtId="171" fontId="6" fillId="6" borderId="19" xfId="0" applyNumberFormat="1" applyFont="1" applyFill="1" applyBorder="1" applyAlignment="1" applyProtection="1">
      <alignment horizontal="left" vertical="center"/>
    </xf>
    <xf numFmtId="0" fontId="6" fillId="6" borderId="19" xfId="0" applyFont="1" applyFill="1" applyBorder="1" applyAlignment="1" applyProtection="1">
      <alignment horizontal="left" vertical="center"/>
    </xf>
    <xf numFmtId="0" fontId="6" fillId="6" borderId="12" xfId="0" applyFont="1" applyFill="1" applyBorder="1" applyAlignment="1" applyProtection="1">
      <alignment horizontal="left" vertical="center"/>
    </xf>
    <xf numFmtId="0" fontId="8" fillId="7" borderId="7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</xf>
    <xf numFmtId="170" fontId="6" fillId="0" borderId="4" xfId="0" applyNumberFormat="1" applyFont="1" applyBorder="1" applyAlignment="1" applyProtection="1">
      <alignment horizontal="right" vertical="center"/>
    </xf>
    <xf numFmtId="169" fontId="6" fillId="0" borderId="4" xfId="0" applyNumberFormat="1" applyFont="1" applyBorder="1" applyAlignment="1" applyProtection="1">
      <alignment horizontal="right" vertical="center"/>
    </xf>
    <xf numFmtId="169" fontId="6" fillId="0" borderId="6" xfId="0" applyNumberFormat="1" applyFont="1" applyBorder="1" applyAlignment="1" applyProtection="1">
      <alignment horizontal="right" vertical="center"/>
    </xf>
    <xf numFmtId="0" fontId="10" fillId="0" borderId="4" xfId="0" applyFont="1" applyBorder="1" applyAlignment="1" applyProtection="1">
      <alignment horizontal="left" vertical="center" wrapText="1"/>
    </xf>
    <xf numFmtId="169" fontId="10" fillId="0" borderId="6" xfId="0" applyNumberFormat="1" applyFont="1" applyBorder="1" applyAlignment="1" applyProtection="1">
      <alignment horizontal="right" vertical="center"/>
    </xf>
    <xf numFmtId="0" fontId="9" fillId="6" borderId="2" xfId="0" applyFont="1" applyFill="1" applyBorder="1" applyAlignment="1" applyProtection="1">
      <alignment horizontal="left" vertical="center"/>
    </xf>
    <xf numFmtId="0" fontId="6" fillId="6" borderId="0" xfId="0" applyFont="1" applyFill="1" applyAlignment="1" applyProtection="1">
      <alignment horizontal="right" vertical="center"/>
    </xf>
    <xf numFmtId="171" fontId="6" fillId="6" borderId="0" xfId="0" applyNumberFormat="1" applyFont="1" applyFill="1" applyAlignment="1" applyProtection="1">
      <alignment horizontal="left" vertical="center"/>
    </xf>
    <xf numFmtId="0" fontId="8" fillId="7" borderId="20" xfId="0" applyFont="1" applyFill="1" applyBorder="1" applyAlignment="1" applyProtection="1">
      <alignment horizontal="center" vertical="center" wrapText="1"/>
    </xf>
    <xf numFmtId="0" fontId="8" fillId="7" borderId="3" xfId="0" applyFont="1" applyFill="1" applyBorder="1" applyAlignment="1" applyProtection="1">
      <alignment horizontal="center" vertical="center" wrapText="1"/>
    </xf>
    <xf numFmtId="0" fontId="8" fillId="7" borderId="21" xfId="0" applyFont="1" applyFill="1" applyBorder="1" applyAlignment="1" applyProtection="1">
      <alignment horizontal="center" vertical="center" wrapText="1"/>
    </xf>
    <xf numFmtId="0" fontId="8" fillId="7" borderId="8" xfId="0" applyFont="1" applyFill="1" applyBorder="1" applyAlignment="1" applyProtection="1">
      <alignment horizontal="center" vertical="center" wrapText="1"/>
    </xf>
    <xf numFmtId="0" fontId="8" fillId="7" borderId="7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left" vertical="top"/>
    </xf>
    <xf numFmtId="169" fontId="10" fillId="0" borderId="4" xfId="0" applyNumberFormat="1" applyFont="1" applyBorder="1" applyAlignment="1" applyProtection="1">
      <alignment horizontal="right" vertical="center"/>
    </xf>
    <xf numFmtId="169" fontId="11" fillId="0" borderId="6" xfId="0" applyNumberFormat="1" applyFont="1" applyBorder="1" applyAlignment="1" applyProtection="1">
      <alignment horizontal="right" vertical="center"/>
    </xf>
    <xf numFmtId="0" fontId="6" fillId="6" borderId="13" xfId="0" applyFont="1" applyFill="1" applyBorder="1" applyAlignment="1" applyProtection="1">
      <alignment horizontal="left" vertical="center"/>
    </xf>
    <xf numFmtId="0" fontId="6" fillId="6" borderId="0" xfId="0" applyFont="1" applyFill="1" applyAlignment="1" applyProtection="1">
      <alignment horizontal="left" vertical="center" wrapText="1"/>
    </xf>
    <xf numFmtId="0" fontId="8" fillId="8" borderId="4" xfId="0" applyFont="1" applyFill="1" applyBorder="1" applyAlignment="1" applyProtection="1">
      <alignment horizontal="left" vertical="center"/>
    </xf>
    <xf numFmtId="0" fontId="6" fillId="8" borderId="4" xfId="0" applyFont="1" applyFill="1" applyBorder="1" applyAlignment="1" applyProtection="1">
      <alignment horizontal="left" vertical="center"/>
    </xf>
    <xf numFmtId="0" fontId="8" fillId="8" borderId="4" xfId="0" applyFont="1" applyFill="1" applyBorder="1" applyAlignment="1" applyProtection="1">
      <alignment horizontal="left" vertical="center" wrapText="1"/>
    </xf>
    <xf numFmtId="0" fontId="6" fillId="8" borderId="6" xfId="0" applyFont="1" applyFill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 wrapText="1"/>
    </xf>
    <xf numFmtId="170" fontId="12" fillId="0" borderId="4" xfId="0" applyNumberFormat="1" applyFont="1" applyBorder="1" applyAlignment="1" applyProtection="1">
      <alignment horizontal="right" vertical="center"/>
    </xf>
    <xf numFmtId="169" fontId="12" fillId="0" borderId="4" xfId="0" applyNumberFormat="1" applyFont="1" applyBorder="1" applyAlignment="1" applyProtection="1">
      <alignment horizontal="right" vertical="center"/>
    </xf>
    <xf numFmtId="169" fontId="12" fillId="0" borderId="6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left" vertical="center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3" fillId="6" borderId="12" xfId="0" applyFont="1" applyFill="1" applyBorder="1" applyAlignment="1" applyProtection="1">
      <alignment horizontal="left" vertical="center"/>
    </xf>
    <xf numFmtId="0" fontId="13" fillId="6" borderId="0" xfId="0" applyFont="1" applyFill="1" applyAlignment="1" applyProtection="1">
      <alignment horizontal="left" vertical="center"/>
    </xf>
    <xf numFmtId="0" fontId="13" fillId="6" borderId="0" xfId="0" applyFont="1" applyFill="1" applyAlignment="1" applyProtection="1">
      <alignment horizontal="left" vertical="center"/>
    </xf>
    <xf numFmtId="0" fontId="14" fillId="6" borderId="0" xfId="0" applyFont="1" applyFill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 wrapText="1"/>
    </xf>
    <xf numFmtId="0" fontId="15" fillId="2" borderId="8" xfId="0" applyFont="1" applyFill="1" applyBorder="1" applyAlignment="1" applyProtection="1">
      <alignment horizontal="left" vertical="center"/>
    </xf>
    <xf numFmtId="0" fontId="15" fillId="2" borderId="9" xfId="0" applyFont="1" applyFill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/>
    </xf>
    <xf numFmtId="164" fontId="15" fillId="0" borderId="0" xfId="0" applyNumberFormat="1" applyFont="1" applyAlignment="1" applyProtection="1">
      <alignment horizontal="right"/>
    </xf>
    <xf numFmtId="165" fontId="15" fillId="0" borderId="0" xfId="0" applyNumberFormat="1" applyFont="1" applyAlignment="1" applyProtection="1">
      <alignment horizontal="right"/>
    </xf>
    <xf numFmtId="0" fontId="15" fillId="0" borderId="0" xfId="0" applyFont="1" applyAlignment="1" applyProtection="1">
      <alignment horizontal="left"/>
    </xf>
    <xf numFmtId="0" fontId="16" fillId="0" borderId="1" xfId="0" applyFont="1" applyBorder="1" applyAlignment="1" applyProtection="1">
      <alignment horizontal="left" wrapText="1"/>
    </xf>
    <xf numFmtId="0" fontId="15" fillId="0" borderId="2" xfId="0" applyFont="1" applyBorder="1" applyAlignment="1" applyProtection="1">
      <alignment horizontal="left"/>
    </xf>
    <xf numFmtId="165" fontId="15" fillId="0" borderId="2" xfId="0" applyNumberFormat="1" applyFont="1" applyBorder="1" applyAlignment="1" applyProtection="1">
      <alignment horizontal="right"/>
    </xf>
    <xf numFmtId="0" fontId="16" fillId="0" borderId="3" xfId="0" applyFont="1" applyBorder="1" applyAlignment="1" applyProtection="1">
      <alignment horizontal="left" wrapText="1"/>
    </xf>
    <xf numFmtId="0" fontId="15" fillId="0" borderId="0" xfId="0" applyFont="1" applyAlignment="1" applyProtection="1">
      <alignment horizontal="right"/>
    </xf>
    <xf numFmtId="0" fontId="15" fillId="0" borderId="4" xfId="0" applyFont="1" applyBorder="1" applyAlignment="1" applyProtection="1">
      <alignment horizontal="left" wrapText="1"/>
    </xf>
    <xf numFmtId="164" fontId="15" fillId="0" borderId="5" xfId="0" applyNumberFormat="1" applyFont="1" applyBorder="1" applyAlignment="1" applyProtection="1">
      <alignment horizontal="right"/>
    </xf>
    <xf numFmtId="165" fontId="15" fillId="0" borderId="5" xfId="0" applyNumberFormat="1" applyFont="1" applyBorder="1" applyAlignment="1" applyProtection="1">
      <alignment horizontal="right"/>
    </xf>
    <xf numFmtId="0" fontId="15" fillId="0" borderId="6" xfId="0" applyFont="1" applyBorder="1" applyAlignment="1" applyProtection="1">
      <alignment horizontal="left" wrapText="1"/>
    </xf>
    <xf numFmtId="0" fontId="15" fillId="0" borderId="7" xfId="0" applyFont="1" applyBorder="1" applyAlignment="1" applyProtection="1">
      <alignment horizontal="left" vertical="center" wrapText="1"/>
    </xf>
    <xf numFmtId="0" fontId="15" fillId="2" borderId="8" xfId="0" applyFont="1" applyFill="1" applyBorder="1" applyAlignment="1" applyProtection="1">
      <alignment horizontal="left" vertical="center" wrapText="1"/>
    </xf>
    <xf numFmtId="0" fontId="15" fillId="2" borderId="9" xfId="0" applyFont="1" applyFill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right" wrapText="1"/>
    </xf>
    <xf numFmtId="0" fontId="15" fillId="2" borderId="7" xfId="0" applyFont="1" applyFill="1" applyBorder="1" applyAlignment="1" applyProtection="1">
      <alignment horizontal="center"/>
    </xf>
    <xf numFmtId="0" fontId="15" fillId="2" borderId="8" xfId="0" applyFont="1" applyFill="1" applyBorder="1" applyAlignment="1" applyProtection="1">
      <alignment horizontal="center"/>
    </xf>
    <xf numFmtId="0" fontId="15" fillId="0" borderId="3" xfId="0" applyFont="1" applyBorder="1" applyAlignment="1" applyProtection="1">
      <alignment horizontal="right" wrapText="1"/>
    </xf>
    <xf numFmtId="0" fontId="15" fillId="2" borderId="1" xfId="0" applyFont="1" applyFill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center"/>
    </xf>
    <xf numFmtId="164" fontId="15" fillId="3" borderId="7" xfId="0" applyNumberFormat="1" applyFont="1" applyFill="1" applyBorder="1" applyAlignment="1" applyProtection="1">
      <alignment horizontal="right"/>
    </xf>
    <xf numFmtId="166" fontId="15" fillId="3" borderId="7" xfId="0" applyNumberFormat="1" applyFont="1" applyFill="1" applyBorder="1" applyAlignment="1" applyProtection="1">
      <alignment horizontal="right"/>
    </xf>
    <xf numFmtId="0" fontId="15" fillId="4" borderId="7" xfId="0" applyFont="1" applyFill="1" applyBorder="1" applyAlignment="1" applyProtection="1">
      <alignment horizontal="left" wrapText="1"/>
    </xf>
    <xf numFmtId="165" fontId="15" fillId="0" borderId="8" xfId="0" applyNumberFormat="1" applyFont="1" applyBorder="1" applyAlignment="1" applyProtection="1">
      <alignment horizontal="right"/>
    </xf>
    <xf numFmtId="0" fontId="15" fillId="0" borderId="3" xfId="0" applyFont="1" applyBorder="1" applyAlignment="1" applyProtection="1">
      <alignment horizontal="left" wrapText="1"/>
    </xf>
    <xf numFmtId="164" fontId="15" fillId="3" borderId="3" xfId="0" applyNumberFormat="1" applyFont="1" applyFill="1" applyBorder="1" applyAlignment="1" applyProtection="1">
      <alignment horizontal="right"/>
    </xf>
    <xf numFmtId="165" fontId="15" fillId="0" borderId="1" xfId="0" applyNumberFormat="1" applyFont="1" applyBorder="1" applyAlignment="1" applyProtection="1">
      <alignment horizontal="right"/>
    </xf>
    <xf numFmtId="0" fontId="15" fillId="4" borderId="3" xfId="0" applyFont="1" applyFill="1" applyBorder="1" applyAlignment="1" applyProtection="1">
      <alignment horizontal="left" wrapText="1"/>
    </xf>
    <xf numFmtId="0" fontId="15" fillId="0" borderId="9" xfId="0" applyFont="1" applyBorder="1" applyAlignment="1" applyProtection="1">
      <alignment horizontal="left" wrapText="1"/>
    </xf>
    <xf numFmtId="164" fontId="15" fillId="0" borderId="2" xfId="0" applyNumberFormat="1" applyFont="1" applyBorder="1" applyAlignment="1" applyProtection="1">
      <alignment horizontal="right"/>
    </xf>
    <xf numFmtId="165" fontId="15" fillId="0" borderId="9" xfId="0" applyNumberFormat="1" applyFont="1" applyBorder="1" applyAlignment="1" applyProtection="1">
      <alignment horizontal="right"/>
    </xf>
    <xf numFmtId="0" fontId="15" fillId="5" borderId="4" xfId="0" applyFont="1" applyFill="1" applyBorder="1" applyAlignment="1" applyProtection="1">
      <alignment horizontal="left" wrapText="1"/>
    </xf>
    <xf numFmtId="167" fontId="15" fillId="5" borderId="10" xfId="0" applyNumberFormat="1" applyFont="1" applyFill="1" applyBorder="1" applyAlignment="1" applyProtection="1">
      <alignment horizontal="right"/>
    </xf>
    <xf numFmtId="0" fontId="15" fillId="4" borderId="6" xfId="0" applyFont="1" applyFill="1" applyBorder="1" applyAlignment="1" applyProtection="1">
      <alignment horizontal="left" wrapText="1"/>
    </xf>
    <xf numFmtId="167" fontId="15" fillId="4" borderId="6" xfId="0" applyNumberFormat="1" applyFont="1" applyFill="1" applyBorder="1" applyAlignment="1" applyProtection="1">
      <alignment horizontal="right"/>
    </xf>
    <xf numFmtId="167" fontId="15" fillId="0" borderId="7" xfId="0" applyNumberFormat="1" applyFont="1" applyBorder="1" applyAlignment="1" applyProtection="1">
      <alignment horizontal="right"/>
    </xf>
    <xf numFmtId="167" fontId="15" fillId="4" borderId="7" xfId="0" applyNumberFormat="1" applyFont="1" applyFill="1" applyBorder="1" applyAlignment="1" applyProtection="1">
      <alignment horizontal="right"/>
    </xf>
    <xf numFmtId="167" fontId="15" fillId="4" borderId="8" xfId="0" applyNumberFormat="1" applyFont="1" applyFill="1" applyBorder="1" applyAlignment="1" applyProtection="1">
      <alignment horizontal="right"/>
    </xf>
    <xf numFmtId="167" fontId="15" fillId="4" borderId="3" xfId="0" applyNumberFormat="1" applyFont="1" applyFill="1" applyBorder="1" applyAlignment="1" applyProtection="1">
      <alignment horizontal="right"/>
    </xf>
    <xf numFmtId="167" fontId="15" fillId="0" borderId="9" xfId="0" applyNumberFormat="1" applyFont="1" applyBorder="1" applyAlignment="1" applyProtection="1">
      <alignment horizontal="right"/>
    </xf>
    <xf numFmtId="0" fontId="17" fillId="0" borderId="11" xfId="0" applyFont="1" applyBorder="1" applyAlignment="1" applyProtection="1">
      <alignment horizontal="center"/>
    </xf>
    <xf numFmtId="0" fontId="17" fillId="0" borderId="12" xfId="0" applyFont="1" applyBorder="1" applyAlignment="1" applyProtection="1">
      <alignment horizontal="center"/>
    </xf>
    <xf numFmtId="0" fontId="15" fillId="4" borderId="13" xfId="0" applyFont="1" applyFill="1" applyBorder="1" applyAlignment="1" applyProtection="1">
      <alignment horizontal="left" wrapText="1"/>
    </xf>
    <xf numFmtId="167" fontId="15" fillId="3" borderId="6" xfId="0" applyNumberFormat="1" applyFont="1" applyFill="1" applyBorder="1" applyAlignment="1" applyProtection="1">
      <alignment horizontal="right"/>
    </xf>
    <xf numFmtId="167" fontId="15" fillId="0" borderId="4" xfId="0" applyNumberFormat="1" applyFont="1" applyBorder="1" applyAlignment="1" applyProtection="1">
      <alignment horizontal="right"/>
    </xf>
    <xf numFmtId="167" fontId="15" fillId="3" borderId="7" xfId="0" applyNumberFormat="1" applyFont="1" applyFill="1" applyBorder="1" applyAlignment="1" applyProtection="1">
      <alignment horizontal="right"/>
    </xf>
    <xf numFmtId="167" fontId="15" fillId="0" borderId="8" xfId="0" applyNumberFormat="1" applyFont="1" applyBorder="1" applyAlignment="1" applyProtection="1">
      <alignment horizontal="right"/>
    </xf>
    <xf numFmtId="2" fontId="15" fillId="0" borderId="0" xfId="0" applyNumberFormat="1" applyFont="1" applyAlignment="1" applyProtection="1">
      <alignment horizontal="right"/>
    </xf>
    <xf numFmtId="164" fontId="15" fillId="0" borderId="3" xfId="0" applyNumberFormat="1" applyFont="1" applyBorder="1" applyAlignment="1" applyProtection="1">
      <alignment horizontal="right"/>
    </xf>
    <xf numFmtId="164" fontId="15" fillId="0" borderId="2" xfId="0" applyNumberFormat="1" applyFont="1" applyBorder="1" applyAlignment="1" applyProtection="1">
      <alignment horizontal="center"/>
    </xf>
    <xf numFmtId="165" fontId="15" fillId="0" borderId="2" xfId="0" applyNumberFormat="1" applyFont="1" applyBorder="1" applyAlignment="1" applyProtection="1">
      <alignment horizontal="center"/>
    </xf>
    <xf numFmtId="167" fontId="15" fillId="0" borderId="6" xfId="0" applyNumberFormat="1" applyFont="1" applyBorder="1" applyAlignment="1" applyProtection="1">
      <alignment horizontal="right"/>
    </xf>
    <xf numFmtId="167" fontId="15" fillId="0" borderId="3" xfId="0" applyNumberFormat="1" applyFont="1" applyBorder="1" applyAlignment="1" applyProtection="1">
      <alignment horizontal="right"/>
    </xf>
    <xf numFmtId="167" fontId="15" fillId="0" borderId="1" xfId="0" applyNumberFormat="1" applyFont="1" applyBorder="1" applyAlignment="1" applyProtection="1">
      <alignment horizontal="right"/>
    </xf>
    <xf numFmtId="167" fontId="15" fillId="3" borderId="14" xfId="0" applyNumberFormat="1" applyFont="1" applyFill="1" applyBorder="1" applyAlignment="1" applyProtection="1">
      <alignment horizontal="right"/>
    </xf>
    <xf numFmtId="167" fontId="15" fillId="0" borderId="14" xfId="0" applyNumberFormat="1" applyFont="1" applyBorder="1" applyAlignment="1" applyProtection="1">
      <alignment horizontal="right"/>
    </xf>
    <xf numFmtId="167" fontId="15" fillId="0" borderId="0" xfId="0" applyNumberFormat="1" applyFont="1" applyAlignment="1" applyProtection="1">
      <alignment horizontal="right"/>
    </xf>
    <xf numFmtId="168" fontId="15" fillId="0" borderId="0" xfId="0" applyNumberFormat="1" applyFont="1" applyAlignment="1" applyProtection="1">
      <alignment horizontal="right"/>
    </xf>
    <xf numFmtId="167" fontId="15" fillId="3" borderId="3" xfId="0" applyNumberFormat="1" applyFont="1" applyFill="1" applyBorder="1" applyAlignment="1" applyProtection="1">
      <alignment horizontal="right"/>
    </xf>
    <xf numFmtId="167" fontId="15" fillId="3" borderId="7" xfId="0" applyNumberFormat="1" applyFont="1" applyFill="1" applyBorder="1" applyAlignment="1" applyProtection="1">
      <alignment horizontal="right" vertical="top"/>
    </xf>
    <xf numFmtId="167" fontId="15" fillId="0" borderId="8" xfId="0" applyNumberFormat="1" applyFont="1" applyBorder="1" applyAlignment="1" applyProtection="1">
      <alignment horizontal="right" vertical="top"/>
    </xf>
    <xf numFmtId="0" fontId="15" fillId="4" borderId="15" xfId="0" applyFont="1" applyFill="1" applyBorder="1" applyAlignment="1" applyProtection="1">
      <alignment horizontal="left"/>
    </xf>
    <xf numFmtId="0" fontId="15" fillId="0" borderId="8" xfId="0" applyFont="1" applyBorder="1" applyAlignment="1" applyProtection="1">
      <alignment horizontal="left" wrapText="1"/>
    </xf>
    <xf numFmtId="167" fontId="15" fillId="0" borderId="10" xfId="0" applyNumberFormat="1" applyFont="1" applyBorder="1" applyAlignment="1" applyProtection="1">
      <alignment horizontal="right"/>
    </xf>
    <xf numFmtId="0" fontId="15" fillId="4" borderId="16" xfId="0" applyFont="1" applyFill="1" applyBorder="1" applyAlignment="1" applyProtection="1">
      <alignment horizontal="left" wrapText="1"/>
    </xf>
    <xf numFmtId="167" fontId="15" fillId="3" borderId="11" xfId="0" applyNumberFormat="1" applyFont="1" applyFill="1" applyBorder="1" applyAlignment="1" applyProtection="1">
      <alignment horizontal="right"/>
    </xf>
    <xf numFmtId="164" fontId="15" fillId="0" borderId="9" xfId="0" applyNumberFormat="1" applyFont="1" applyBorder="1" applyAlignment="1" applyProtection="1">
      <alignment horizontal="right"/>
    </xf>
    <xf numFmtId="167" fontId="15" fillId="0" borderId="11" xfId="0" applyNumberFormat="1" applyFont="1" applyBorder="1" applyAlignment="1" applyProtection="1">
      <alignment horizontal="right"/>
    </xf>
    <xf numFmtId="167" fontId="15" fillId="0" borderId="12" xfId="0" applyNumberFormat="1" applyFont="1" applyBorder="1" applyAlignment="1" applyProtection="1">
      <alignment horizontal="right"/>
    </xf>
    <xf numFmtId="0" fontId="14" fillId="0" borderId="4" xfId="0" applyFont="1" applyBorder="1" applyAlignment="1" applyProtection="1">
      <alignment horizontal="left" vertical="center" wrapText="1"/>
    </xf>
    <xf numFmtId="0" fontId="6" fillId="6" borderId="0" xfId="0" applyFont="1" applyFill="1" applyBorder="1" applyAlignment="1" applyProtection="1">
      <alignment horizontal="right" vertical="center"/>
    </xf>
    <xf numFmtId="0" fontId="6" fillId="6" borderId="0" xfId="0" applyFont="1" applyFill="1" applyBorder="1" applyAlignment="1" applyProtection="1">
      <alignment horizontal="left" vertical="center"/>
    </xf>
    <xf numFmtId="169" fontId="13" fillId="0" borderId="6" xfId="0" applyNumberFormat="1" applyFont="1" applyBorder="1" applyAlignment="1" applyProtection="1">
      <alignment horizontal="left" vertical="center"/>
    </xf>
    <xf numFmtId="169" fontId="13" fillId="0" borderId="4" xfId="0" applyNumberFormat="1" applyFont="1" applyBorder="1" applyAlignment="1" applyProtection="1">
      <alignment horizontal="left" vertical="center"/>
    </xf>
    <xf numFmtId="170" fontId="18" fillId="0" borderId="4" xfId="0" applyNumberFormat="1" applyFont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>
      <selection activeCell="C5" sqref="C5:D5"/>
    </sheetView>
  </sheetViews>
  <sheetFormatPr defaultColWidth="9" defaultRowHeight="15"/>
  <cols>
    <col min="1" max="1" width="3" style="41" customWidth="1"/>
    <col min="2" max="2" width="51.42578125" style="41" customWidth="1"/>
    <col min="3" max="4" width="15.7109375" style="41" customWidth="1"/>
    <col min="5" max="5" width="16.42578125" style="41" customWidth="1"/>
    <col min="6" max="6" width="3" style="41" customWidth="1"/>
    <col min="7" max="7" width="16" style="41" hidden="1" customWidth="1"/>
    <col min="8" max="256" width="9" style="42"/>
    <col min="257" max="257" width="3" style="42" customWidth="1"/>
    <col min="258" max="258" width="51.42578125" style="42" customWidth="1"/>
    <col min="259" max="260" width="15.7109375" style="42" customWidth="1"/>
    <col min="261" max="261" width="42.85546875" style="42" customWidth="1"/>
    <col min="262" max="262" width="3" style="42" customWidth="1"/>
    <col min="263" max="263" width="0" style="42" hidden="1" customWidth="1"/>
    <col min="264" max="512" width="9" style="42"/>
    <col min="513" max="513" width="3" style="42" customWidth="1"/>
    <col min="514" max="514" width="51.42578125" style="42" customWidth="1"/>
    <col min="515" max="516" width="15.7109375" style="42" customWidth="1"/>
    <col min="517" max="517" width="42.85546875" style="42" customWidth="1"/>
    <col min="518" max="518" width="3" style="42" customWidth="1"/>
    <col min="519" max="519" width="0" style="42" hidden="1" customWidth="1"/>
    <col min="520" max="768" width="9" style="42"/>
    <col min="769" max="769" width="3" style="42" customWidth="1"/>
    <col min="770" max="770" width="51.42578125" style="42" customWidth="1"/>
    <col min="771" max="772" width="15.7109375" style="42" customWidth="1"/>
    <col min="773" max="773" width="42.85546875" style="42" customWidth="1"/>
    <col min="774" max="774" width="3" style="42" customWidth="1"/>
    <col min="775" max="775" width="0" style="42" hidden="1" customWidth="1"/>
    <col min="776" max="1024" width="9" style="42"/>
    <col min="1025" max="1025" width="3" style="42" customWidth="1"/>
    <col min="1026" max="1026" width="51.42578125" style="42" customWidth="1"/>
    <col min="1027" max="1028" width="15.7109375" style="42" customWidth="1"/>
    <col min="1029" max="1029" width="42.85546875" style="42" customWidth="1"/>
    <col min="1030" max="1030" width="3" style="42" customWidth="1"/>
    <col min="1031" max="1031" width="0" style="42" hidden="1" customWidth="1"/>
    <col min="1032" max="1280" width="9" style="42"/>
    <col min="1281" max="1281" width="3" style="42" customWidth="1"/>
    <col min="1282" max="1282" width="51.42578125" style="42" customWidth="1"/>
    <col min="1283" max="1284" width="15.7109375" style="42" customWidth="1"/>
    <col min="1285" max="1285" width="42.85546875" style="42" customWidth="1"/>
    <col min="1286" max="1286" width="3" style="42" customWidth="1"/>
    <col min="1287" max="1287" width="0" style="42" hidden="1" customWidth="1"/>
    <col min="1288" max="1536" width="9" style="42"/>
    <col min="1537" max="1537" width="3" style="42" customWidth="1"/>
    <col min="1538" max="1538" width="51.42578125" style="42" customWidth="1"/>
    <col min="1539" max="1540" width="15.7109375" style="42" customWidth="1"/>
    <col min="1541" max="1541" width="42.85546875" style="42" customWidth="1"/>
    <col min="1542" max="1542" width="3" style="42" customWidth="1"/>
    <col min="1543" max="1543" width="0" style="42" hidden="1" customWidth="1"/>
    <col min="1544" max="1792" width="9" style="42"/>
    <col min="1793" max="1793" width="3" style="42" customWidth="1"/>
    <col min="1794" max="1794" width="51.42578125" style="42" customWidth="1"/>
    <col min="1795" max="1796" width="15.7109375" style="42" customWidth="1"/>
    <col min="1797" max="1797" width="42.85546875" style="42" customWidth="1"/>
    <col min="1798" max="1798" width="3" style="42" customWidth="1"/>
    <col min="1799" max="1799" width="0" style="42" hidden="1" customWidth="1"/>
    <col min="1800" max="2048" width="9" style="42"/>
    <col min="2049" max="2049" width="3" style="42" customWidth="1"/>
    <col min="2050" max="2050" width="51.42578125" style="42" customWidth="1"/>
    <col min="2051" max="2052" width="15.7109375" style="42" customWidth="1"/>
    <col min="2053" max="2053" width="42.85546875" style="42" customWidth="1"/>
    <col min="2054" max="2054" width="3" style="42" customWidth="1"/>
    <col min="2055" max="2055" width="0" style="42" hidden="1" customWidth="1"/>
    <col min="2056" max="2304" width="9" style="42"/>
    <col min="2305" max="2305" width="3" style="42" customWidth="1"/>
    <col min="2306" max="2306" width="51.42578125" style="42" customWidth="1"/>
    <col min="2307" max="2308" width="15.7109375" style="42" customWidth="1"/>
    <col min="2309" max="2309" width="42.85546875" style="42" customWidth="1"/>
    <col min="2310" max="2310" width="3" style="42" customWidth="1"/>
    <col min="2311" max="2311" width="0" style="42" hidden="1" customWidth="1"/>
    <col min="2312" max="2560" width="9" style="42"/>
    <col min="2561" max="2561" width="3" style="42" customWidth="1"/>
    <col min="2562" max="2562" width="51.42578125" style="42" customWidth="1"/>
    <col min="2563" max="2564" width="15.7109375" style="42" customWidth="1"/>
    <col min="2565" max="2565" width="42.85546875" style="42" customWidth="1"/>
    <col min="2566" max="2566" width="3" style="42" customWidth="1"/>
    <col min="2567" max="2567" width="0" style="42" hidden="1" customWidth="1"/>
    <col min="2568" max="2816" width="9" style="42"/>
    <col min="2817" max="2817" width="3" style="42" customWidth="1"/>
    <col min="2818" max="2818" width="51.42578125" style="42" customWidth="1"/>
    <col min="2819" max="2820" width="15.7109375" style="42" customWidth="1"/>
    <col min="2821" max="2821" width="42.85546875" style="42" customWidth="1"/>
    <col min="2822" max="2822" width="3" style="42" customWidth="1"/>
    <col min="2823" max="2823" width="0" style="42" hidden="1" customWidth="1"/>
    <col min="2824" max="3072" width="9" style="42"/>
    <col min="3073" max="3073" width="3" style="42" customWidth="1"/>
    <col min="3074" max="3074" width="51.42578125" style="42" customWidth="1"/>
    <col min="3075" max="3076" width="15.7109375" style="42" customWidth="1"/>
    <col min="3077" max="3077" width="42.85546875" style="42" customWidth="1"/>
    <col min="3078" max="3078" width="3" style="42" customWidth="1"/>
    <col min="3079" max="3079" width="0" style="42" hidden="1" customWidth="1"/>
    <col min="3080" max="3328" width="9" style="42"/>
    <col min="3329" max="3329" width="3" style="42" customWidth="1"/>
    <col min="3330" max="3330" width="51.42578125" style="42" customWidth="1"/>
    <col min="3331" max="3332" width="15.7109375" style="42" customWidth="1"/>
    <col min="3333" max="3333" width="42.85546875" style="42" customWidth="1"/>
    <col min="3334" max="3334" width="3" style="42" customWidth="1"/>
    <col min="3335" max="3335" width="0" style="42" hidden="1" customWidth="1"/>
    <col min="3336" max="3584" width="9" style="42"/>
    <col min="3585" max="3585" width="3" style="42" customWidth="1"/>
    <col min="3586" max="3586" width="51.42578125" style="42" customWidth="1"/>
    <col min="3587" max="3588" width="15.7109375" style="42" customWidth="1"/>
    <col min="3589" max="3589" width="42.85546875" style="42" customWidth="1"/>
    <col min="3590" max="3590" width="3" style="42" customWidth="1"/>
    <col min="3591" max="3591" width="0" style="42" hidden="1" customWidth="1"/>
    <col min="3592" max="3840" width="9" style="42"/>
    <col min="3841" max="3841" width="3" style="42" customWidth="1"/>
    <col min="3842" max="3842" width="51.42578125" style="42" customWidth="1"/>
    <col min="3843" max="3844" width="15.7109375" style="42" customWidth="1"/>
    <col min="3845" max="3845" width="42.85546875" style="42" customWidth="1"/>
    <col min="3846" max="3846" width="3" style="42" customWidth="1"/>
    <col min="3847" max="3847" width="0" style="42" hidden="1" customWidth="1"/>
    <col min="3848" max="4096" width="9" style="42"/>
    <col min="4097" max="4097" width="3" style="42" customWidth="1"/>
    <col min="4098" max="4098" width="51.42578125" style="42" customWidth="1"/>
    <col min="4099" max="4100" width="15.7109375" style="42" customWidth="1"/>
    <col min="4101" max="4101" width="42.85546875" style="42" customWidth="1"/>
    <col min="4102" max="4102" width="3" style="42" customWidth="1"/>
    <col min="4103" max="4103" width="0" style="42" hidden="1" customWidth="1"/>
    <col min="4104" max="4352" width="9" style="42"/>
    <col min="4353" max="4353" width="3" style="42" customWidth="1"/>
    <col min="4354" max="4354" width="51.42578125" style="42" customWidth="1"/>
    <col min="4355" max="4356" width="15.7109375" style="42" customWidth="1"/>
    <col min="4357" max="4357" width="42.85546875" style="42" customWidth="1"/>
    <col min="4358" max="4358" width="3" style="42" customWidth="1"/>
    <col min="4359" max="4359" width="0" style="42" hidden="1" customWidth="1"/>
    <col min="4360" max="4608" width="9" style="42"/>
    <col min="4609" max="4609" width="3" style="42" customWidth="1"/>
    <col min="4610" max="4610" width="51.42578125" style="42" customWidth="1"/>
    <col min="4611" max="4612" width="15.7109375" style="42" customWidth="1"/>
    <col min="4613" max="4613" width="42.85546875" style="42" customWidth="1"/>
    <col min="4614" max="4614" width="3" style="42" customWidth="1"/>
    <col min="4615" max="4615" width="0" style="42" hidden="1" customWidth="1"/>
    <col min="4616" max="4864" width="9" style="42"/>
    <col min="4865" max="4865" width="3" style="42" customWidth="1"/>
    <col min="4866" max="4866" width="51.42578125" style="42" customWidth="1"/>
    <col min="4867" max="4868" width="15.7109375" style="42" customWidth="1"/>
    <col min="4869" max="4869" width="42.85546875" style="42" customWidth="1"/>
    <col min="4870" max="4870" width="3" style="42" customWidth="1"/>
    <col min="4871" max="4871" width="0" style="42" hidden="1" customWidth="1"/>
    <col min="4872" max="5120" width="9" style="42"/>
    <col min="5121" max="5121" width="3" style="42" customWidth="1"/>
    <col min="5122" max="5122" width="51.42578125" style="42" customWidth="1"/>
    <col min="5123" max="5124" width="15.7109375" style="42" customWidth="1"/>
    <col min="5125" max="5125" width="42.85546875" style="42" customWidth="1"/>
    <col min="5126" max="5126" width="3" style="42" customWidth="1"/>
    <col min="5127" max="5127" width="0" style="42" hidden="1" customWidth="1"/>
    <col min="5128" max="5376" width="9" style="42"/>
    <col min="5377" max="5377" width="3" style="42" customWidth="1"/>
    <col min="5378" max="5378" width="51.42578125" style="42" customWidth="1"/>
    <col min="5379" max="5380" width="15.7109375" style="42" customWidth="1"/>
    <col min="5381" max="5381" width="42.85546875" style="42" customWidth="1"/>
    <col min="5382" max="5382" width="3" style="42" customWidth="1"/>
    <col min="5383" max="5383" width="0" style="42" hidden="1" customWidth="1"/>
    <col min="5384" max="5632" width="9" style="42"/>
    <col min="5633" max="5633" width="3" style="42" customWidth="1"/>
    <col min="5634" max="5634" width="51.42578125" style="42" customWidth="1"/>
    <col min="5635" max="5636" width="15.7109375" style="42" customWidth="1"/>
    <col min="5637" max="5637" width="42.85546875" style="42" customWidth="1"/>
    <col min="5638" max="5638" width="3" style="42" customWidth="1"/>
    <col min="5639" max="5639" width="0" style="42" hidden="1" customWidth="1"/>
    <col min="5640" max="5888" width="9" style="42"/>
    <col min="5889" max="5889" width="3" style="42" customWidth="1"/>
    <col min="5890" max="5890" width="51.42578125" style="42" customWidth="1"/>
    <col min="5891" max="5892" width="15.7109375" style="42" customWidth="1"/>
    <col min="5893" max="5893" width="42.85546875" style="42" customWidth="1"/>
    <col min="5894" max="5894" width="3" style="42" customWidth="1"/>
    <col min="5895" max="5895" width="0" style="42" hidden="1" customWidth="1"/>
    <col min="5896" max="6144" width="9" style="42"/>
    <col min="6145" max="6145" width="3" style="42" customWidth="1"/>
    <col min="6146" max="6146" width="51.42578125" style="42" customWidth="1"/>
    <col min="6147" max="6148" width="15.7109375" style="42" customWidth="1"/>
    <col min="6149" max="6149" width="42.85546875" style="42" customWidth="1"/>
    <col min="6150" max="6150" width="3" style="42" customWidth="1"/>
    <col min="6151" max="6151" width="0" style="42" hidden="1" customWidth="1"/>
    <col min="6152" max="6400" width="9" style="42"/>
    <col min="6401" max="6401" width="3" style="42" customWidth="1"/>
    <col min="6402" max="6402" width="51.42578125" style="42" customWidth="1"/>
    <col min="6403" max="6404" width="15.7109375" style="42" customWidth="1"/>
    <col min="6405" max="6405" width="42.85546875" style="42" customWidth="1"/>
    <col min="6406" max="6406" width="3" style="42" customWidth="1"/>
    <col min="6407" max="6407" width="0" style="42" hidden="1" customWidth="1"/>
    <col min="6408" max="6656" width="9" style="42"/>
    <col min="6657" max="6657" width="3" style="42" customWidth="1"/>
    <col min="6658" max="6658" width="51.42578125" style="42" customWidth="1"/>
    <col min="6659" max="6660" width="15.7109375" style="42" customWidth="1"/>
    <col min="6661" max="6661" width="42.85546875" style="42" customWidth="1"/>
    <col min="6662" max="6662" width="3" style="42" customWidth="1"/>
    <col min="6663" max="6663" width="0" style="42" hidden="1" customWidth="1"/>
    <col min="6664" max="6912" width="9" style="42"/>
    <col min="6913" max="6913" width="3" style="42" customWidth="1"/>
    <col min="6914" max="6914" width="51.42578125" style="42" customWidth="1"/>
    <col min="6915" max="6916" width="15.7109375" style="42" customWidth="1"/>
    <col min="6917" max="6917" width="42.85546875" style="42" customWidth="1"/>
    <col min="6918" max="6918" width="3" style="42" customWidth="1"/>
    <col min="6919" max="6919" width="0" style="42" hidden="1" customWidth="1"/>
    <col min="6920" max="7168" width="9" style="42"/>
    <col min="7169" max="7169" width="3" style="42" customWidth="1"/>
    <col min="7170" max="7170" width="51.42578125" style="42" customWidth="1"/>
    <col min="7171" max="7172" width="15.7109375" style="42" customWidth="1"/>
    <col min="7173" max="7173" width="42.85546875" style="42" customWidth="1"/>
    <col min="7174" max="7174" width="3" style="42" customWidth="1"/>
    <col min="7175" max="7175" width="0" style="42" hidden="1" customWidth="1"/>
    <col min="7176" max="7424" width="9" style="42"/>
    <col min="7425" max="7425" width="3" style="42" customWidth="1"/>
    <col min="7426" max="7426" width="51.42578125" style="42" customWidth="1"/>
    <col min="7427" max="7428" width="15.7109375" style="42" customWidth="1"/>
    <col min="7429" max="7429" width="42.85546875" style="42" customWidth="1"/>
    <col min="7430" max="7430" width="3" style="42" customWidth="1"/>
    <col min="7431" max="7431" width="0" style="42" hidden="1" customWidth="1"/>
    <col min="7432" max="7680" width="9" style="42"/>
    <col min="7681" max="7681" width="3" style="42" customWidth="1"/>
    <col min="7682" max="7682" width="51.42578125" style="42" customWidth="1"/>
    <col min="7683" max="7684" width="15.7109375" style="42" customWidth="1"/>
    <col min="7685" max="7685" width="42.85546875" style="42" customWidth="1"/>
    <col min="7686" max="7686" width="3" style="42" customWidth="1"/>
    <col min="7687" max="7687" width="0" style="42" hidden="1" customWidth="1"/>
    <col min="7688" max="7936" width="9" style="42"/>
    <col min="7937" max="7937" width="3" style="42" customWidth="1"/>
    <col min="7938" max="7938" width="51.42578125" style="42" customWidth="1"/>
    <col min="7939" max="7940" width="15.7109375" style="42" customWidth="1"/>
    <col min="7941" max="7941" width="42.85546875" style="42" customWidth="1"/>
    <col min="7942" max="7942" width="3" style="42" customWidth="1"/>
    <col min="7943" max="7943" width="0" style="42" hidden="1" customWidth="1"/>
    <col min="7944" max="8192" width="9" style="42"/>
    <col min="8193" max="8193" width="3" style="42" customWidth="1"/>
    <col min="8194" max="8194" width="51.42578125" style="42" customWidth="1"/>
    <col min="8195" max="8196" width="15.7109375" style="42" customWidth="1"/>
    <col min="8197" max="8197" width="42.85546875" style="42" customWidth="1"/>
    <col min="8198" max="8198" width="3" style="42" customWidth="1"/>
    <col min="8199" max="8199" width="0" style="42" hidden="1" customWidth="1"/>
    <col min="8200" max="8448" width="9" style="42"/>
    <col min="8449" max="8449" width="3" style="42" customWidth="1"/>
    <col min="8450" max="8450" width="51.42578125" style="42" customWidth="1"/>
    <col min="8451" max="8452" width="15.7109375" style="42" customWidth="1"/>
    <col min="8453" max="8453" width="42.85546875" style="42" customWidth="1"/>
    <col min="8454" max="8454" width="3" style="42" customWidth="1"/>
    <col min="8455" max="8455" width="0" style="42" hidden="1" customWidth="1"/>
    <col min="8456" max="8704" width="9" style="42"/>
    <col min="8705" max="8705" width="3" style="42" customWidth="1"/>
    <col min="8706" max="8706" width="51.42578125" style="42" customWidth="1"/>
    <col min="8707" max="8708" width="15.7109375" style="42" customWidth="1"/>
    <col min="8709" max="8709" width="42.85546875" style="42" customWidth="1"/>
    <col min="8710" max="8710" width="3" style="42" customWidth="1"/>
    <col min="8711" max="8711" width="0" style="42" hidden="1" customWidth="1"/>
    <col min="8712" max="8960" width="9" style="42"/>
    <col min="8961" max="8961" width="3" style="42" customWidth="1"/>
    <col min="8962" max="8962" width="51.42578125" style="42" customWidth="1"/>
    <col min="8963" max="8964" width="15.7109375" style="42" customWidth="1"/>
    <col min="8965" max="8965" width="42.85546875" style="42" customWidth="1"/>
    <col min="8966" max="8966" width="3" style="42" customWidth="1"/>
    <col min="8967" max="8967" width="0" style="42" hidden="1" customWidth="1"/>
    <col min="8968" max="9216" width="9" style="42"/>
    <col min="9217" max="9217" width="3" style="42" customWidth="1"/>
    <col min="9218" max="9218" width="51.42578125" style="42" customWidth="1"/>
    <col min="9219" max="9220" width="15.7109375" style="42" customWidth="1"/>
    <col min="9221" max="9221" width="42.85546875" style="42" customWidth="1"/>
    <col min="9222" max="9222" width="3" style="42" customWidth="1"/>
    <col min="9223" max="9223" width="0" style="42" hidden="1" customWidth="1"/>
    <col min="9224" max="9472" width="9" style="42"/>
    <col min="9473" max="9473" width="3" style="42" customWidth="1"/>
    <col min="9474" max="9474" width="51.42578125" style="42" customWidth="1"/>
    <col min="9475" max="9476" width="15.7109375" style="42" customWidth="1"/>
    <col min="9477" max="9477" width="42.85546875" style="42" customWidth="1"/>
    <col min="9478" max="9478" width="3" style="42" customWidth="1"/>
    <col min="9479" max="9479" width="0" style="42" hidden="1" customWidth="1"/>
    <col min="9480" max="9728" width="9" style="42"/>
    <col min="9729" max="9729" width="3" style="42" customWidth="1"/>
    <col min="9730" max="9730" width="51.42578125" style="42" customWidth="1"/>
    <col min="9731" max="9732" width="15.7109375" style="42" customWidth="1"/>
    <col min="9733" max="9733" width="42.85546875" style="42" customWidth="1"/>
    <col min="9734" max="9734" width="3" style="42" customWidth="1"/>
    <col min="9735" max="9735" width="0" style="42" hidden="1" customWidth="1"/>
    <col min="9736" max="9984" width="9" style="42"/>
    <col min="9985" max="9985" width="3" style="42" customWidth="1"/>
    <col min="9986" max="9986" width="51.42578125" style="42" customWidth="1"/>
    <col min="9987" max="9988" width="15.7109375" style="42" customWidth="1"/>
    <col min="9989" max="9989" width="42.85546875" style="42" customWidth="1"/>
    <col min="9990" max="9990" width="3" style="42" customWidth="1"/>
    <col min="9991" max="9991" width="0" style="42" hidden="1" customWidth="1"/>
    <col min="9992" max="10240" width="9" style="42"/>
    <col min="10241" max="10241" width="3" style="42" customWidth="1"/>
    <col min="10242" max="10242" width="51.42578125" style="42" customWidth="1"/>
    <col min="10243" max="10244" width="15.7109375" style="42" customWidth="1"/>
    <col min="10245" max="10245" width="42.85546875" style="42" customWidth="1"/>
    <col min="10246" max="10246" width="3" style="42" customWidth="1"/>
    <col min="10247" max="10247" width="0" style="42" hidden="1" customWidth="1"/>
    <col min="10248" max="10496" width="9" style="42"/>
    <col min="10497" max="10497" width="3" style="42" customWidth="1"/>
    <col min="10498" max="10498" width="51.42578125" style="42" customWidth="1"/>
    <col min="10499" max="10500" width="15.7109375" style="42" customWidth="1"/>
    <col min="10501" max="10501" width="42.85546875" style="42" customWidth="1"/>
    <col min="10502" max="10502" width="3" style="42" customWidth="1"/>
    <col min="10503" max="10503" width="0" style="42" hidden="1" customWidth="1"/>
    <col min="10504" max="10752" width="9" style="42"/>
    <col min="10753" max="10753" width="3" style="42" customWidth="1"/>
    <col min="10754" max="10754" width="51.42578125" style="42" customWidth="1"/>
    <col min="10755" max="10756" width="15.7109375" style="42" customWidth="1"/>
    <col min="10757" max="10757" width="42.85546875" style="42" customWidth="1"/>
    <col min="10758" max="10758" width="3" style="42" customWidth="1"/>
    <col min="10759" max="10759" width="0" style="42" hidden="1" customWidth="1"/>
    <col min="10760" max="11008" width="9" style="42"/>
    <col min="11009" max="11009" width="3" style="42" customWidth="1"/>
    <col min="11010" max="11010" width="51.42578125" style="42" customWidth="1"/>
    <col min="11011" max="11012" width="15.7109375" style="42" customWidth="1"/>
    <col min="11013" max="11013" width="42.85546875" style="42" customWidth="1"/>
    <col min="11014" max="11014" width="3" style="42" customWidth="1"/>
    <col min="11015" max="11015" width="0" style="42" hidden="1" customWidth="1"/>
    <col min="11016" max="11264" width="9" style="42"/>
    <col min="11265" max="11265" width="3" style="42" customWidth="1"/>
    <col min="11266" max="11266" width="51.42578125" style="42" customWidth="1"/>
    <col min="11267" max="11268" width="15.7109375" style="42" customWidth="1"/>
    <col min="11269" max="11269" width="42.85546875" style="42" customWidth="1"/>
    <col min="11270" max="11270" width="3" style="42" customWidth="1"/>
    <col min="11271" max="11271" width="0" style="42" hidden="1" customWidth="1"/>
    <col min="11272" max="11520" width="9" style="42"/>
    <col min="11521" max="11521" width="3" style="42" customWidth="1"/>
    <col min="11522" max="11522" width="51.42578125" style="42" customWidth="1"/>
    <col min="11523" max="11524" width="15.7109375" style="42" customWidth="1"/>
    <col min="11525" max="11525" width="42.85546875" style="42" customWidth="1"/>
    <col min="11526" max="11526" width="3" style="42" customWidth="1"/>
    <col min="11527" max="11527" width="0" style="42" hidden="1" customWidth="1"/>
    <col min="11528" max="11776" width="9" style="42"/>
    <col min="11777" max="11777" width="3" style="42" customWidth="1"/>
    <col min="11778" max="11778" width="51.42578125" style="42" customWidth="1"/>
    <col min="11779" max="11780" width="15.7109375" style="42" customWidth="1"/>
    <col min="11781" max="11781" width="42.85546875" style="42" customWidth="1"/>
    <col min="11782" max="11782" width="3" style="42" customWidth="1"/>
    <col min="11783" max="11783" width="0" style="42" hidden="1" customWidth="1"/>
    <col min="11784" max="12032" width="9" style="42"/>
    <col min="12033" max="12033" width="3" style="42" customWidth="1"/>
    <col min="12034" max="12034" width="51.42578125" style="42" customWidth="1"/>
    <col min="12035" max="12036" width="15.7109375" style="42" customWidth="1"/>
    <col min="12037" max="12037" width="42.85546875" style="42" customWidth="1"/>
    <col min="12038" max="12038" width="3" style="42" customWidth="1"/>
    <col min="12039" max="12039" width="0" style="42" hidden="1" customWidth="1"/>
    <col min="12040" max="12288" width="9" style="42"/>
    <col min="12289" max="12289" width="3" style="42" customWidth="1"/>
    <col min="12290" max="12290" width="51.42578125" style="42" customWidth="1"/>
    <col min="12291" max="12292" width="15.7109375" style="42" customWidth="1"/>
    <col min="12293" max="12293" width="42.85546875" style="42" customWidth="1"/>
    <col min="12294" max="12294" width="3" style="42" customWidth="1"/>
    <col min="12295" max="12295" width="0" style="42" hidden="1" customWidth="1"/>
    <col min="12296" max="12544" width="9" style="42"/>
    <col min="12545" max="12545" width="3" style="42" customWidth="1"/>
    <col min="12546" max="12546" width="51.42578125" style="42" customWidth="1"/>
    <col min="12547" max="12548" width="15.7109375" style="42" customWidth="1"/>
    <col min="12549" max="12549" width="42.85546875" style="42" customWidth="1"/>
    <col min="12550" max="12550" width="3" style="42" customWidth="1"/>
    <col min="12551" max="12551" width="0" style="42" hidden="1" customWidth="1"/>
    <col min="12552" max="12800" width="9" style="42"/>
    <col min="12801" max="12801" width="3" style="42" customWidth="1"/>
    <col min="12802" max="12802" width="51.42578125" style="42" customWidth="1"/>
    <col min="12803" max="12804" width="15.7109375" style="42" customWidth="1"/>
    <col min="12805" max="12805" width="42.85546875" style="42" customWidth="1"/>
    <col min="12806" max="12806" width="3" style="42" customWidth="1"/>
    <col min="12807" max="12807" width="0" style="42" hidden="1" customWidth="1"/>
    <col min="12808" max="13056" width="9" style="42"/>
    <col min="13057" max="13057" width="3" style="42" customWidth="1"/>
    <col min="13058" max="13058" width="51.42578125" style="42" customWidth="1"/>
    <col min="13059" max="13060" width="15.7109375" style="42" customWidth="1"/>
    <col min="13061" max="13061" width="42.85546875" style="42" customWidth="1"/>
    <col min="13062" max="13062" width="3" style="42" customWidth="1"/>
    <col min="13063" max="13063" width="0" style="42" hidden="1" customWidth="1"/>
    <col min="13064" max="13312" width="9" style="42"/>
    <col min="13313" max="13313" width="3" style="42" customWidth="1"/>
    <col min="13314" max="13314" width="51.42578125" style="42" customWidth="1"/>
    <col min="13315" max="13316" width="15.7109375" style="42" customWidth="1"/>
    <col min="13317" max="13317" width="42.85546875" style="42" customWidth="1"/>
    <col min="13318" max="13318" width="3" style="42" customWidth="1"/>
    <col min="13319" max="13319" width="0" style="42" hidden="1" customWidth="1"/>
    <col min="13320" max="13568" width="9" style="42"/>
    <col min="13569" max="13569" width="3" style="42" customWidth="1"/>
    <col min="13570" max="13570" width="51.42578125" style="42" customWidth="1"/>
    <col min="13571" max="13572" width="15.7109375" style="42" customWidth="1"/>
    <col min="13573" max="13573" width="42.85546875" style="42" customWidth="1"/>
    <col min="13574" max="13574" width="3" style="42" customWidth="1"/>
    <col min="13575" max="13575" width="0" style="42" hidden="1" customWidth="1"/>
    <col min="13576" max="13824" width="9" style="42"/>
    <col min="13825" max="13825" width="3" style="42" customWidth="1"/>
    <col min="13826" max="13826" width="51.42578125" style="42" customWidth="1"/>
    <col min="13827" max="13828" width="15.7109375" style="42" customWidth="1"/>
    <col min="13829" max="13829" width="42.85546875" style="42" customWidth="1"/>
    <col min="13830" max="13830" width="3" style="42" customWidth="1"/>
    <col min="13831" max="13831" width="0" style="42" hidden="1" customWidth="1"/>
    <col min="13832" max="14080" width="9" style="42"/>
    <col min="14081" max="14081" width="3" style="42" customWidth="1"/>
    <col min="14082" max="14082" width="51.42578125" style="42" customWidth="1"/>
    <col min="14083" max="14084" width="15.7109375" style="42" customWidth="1"/>
    <col min="14085" max="14085" width="42.85546875" style="42" customWidth="1"/>
    <col min="14086" max="14086" width="3" style="42" customWidth="1"/>
    <col min="14087" max="14087" width="0" style="42" hidden="1" customWidth="1"/>
    <col min="14088" max="14336" width="9" style="42"/>
    <col min="14337" max="14337" width="3" style="42" customWidth="1"/>
    <col min="14338" max="14338" width="51.42578125" style="42" customWidth="1"/>
    <col min="14339" max="14340" width="15.7109375" style="42" customWidth="1"/>
    <col min="14341" max="14341" width="42.85546875" style="42" customWidth="1"/>
    <col min="14342" max="14342" width="3" style="42" customWidth="1"/>
    <col min="14343" max="14343" width="0" style="42" hidden="1" customWidth="1"/>
    <col min="14344" max="14592" width="9" style="42"/>
    <col min="14593" max="14593" width="3" style="42" customWidth="1"/>
    <col min="14594" max="14594" width="51.42578125" style="42" customWidth="1"/>
    <col min="14595" max="14596" width="15.7109375" style="42" customWidth="1"/>
    <col min="14597" max="14597" width="42.85546875" style="42" customWidth="1"/>
    <col min="14598" max="14598" width="3" style="42" customWidth="1"/>
    <col min="14599" max="14599" width="0" style="42" hidden="1" customWidth="1"/>
    <col min="14600" max="14848" width="9" style="42"/>
    <col min="14849" max="14849" width="3" style="42" customWidth="1"/>
    <col min="14850" max="14850" width="51.42578125" style="42" customWidth="1"/>
    <col min="14851" max="14852" width="15.7109375" style="42" customWidth="1"/>
    <col min="14853" max="14853" width="42.85546875" style="42" customWidth="1"/>
    <col min="14854" max="14854" width="3" style="42" customWidth="1"/>
    <col min="14855" max="14855" width="0" style="42" hidden="1" customWidth="1"/>
    <col min="14856" max="15104" width="9" style="42"/>
    <col min="15105" max="15105" width="3" style="42" customWidth="1"/>
    <col min="15106" max="15106" width="51.42578125" style="42" customWidth="1"/>
    <col min="15107" max="15108" width="15.7109375" style="42" customWidth="1"/>
    <col min="15109" max="15109" width="42.85546875" style="42" customWidth="1"/>
    <col min="15110" max="15110" width="3" style="42" customWidth="1"/>
    <col min="15111" max="15111" width="0" style="42" hidden="1" customWidth="1"/>
    <col min="15112" max="15360" width="9" style="42"/>
    <col min="15361" max="15361" width="3" style="42" customWidth="1"/>
    <col min="15362" max="15362" width="51.42578125" style="42" customWidth="1"/>
    <col min="15363" max="15364" width="15.7109375" style="42" customWidth="1"/>
    <col min="15365" max="15365" width="42.85546875" style="42" customWidth="1"/>
    <col min="15366" max="15366" width="3" style="42" customWidth="1"/>
    <col min="15367" max="15367" width="0" style="42" hidden="1" customWidth="1"/>
    <col min="15368" max="15616" width="9" style="42"/>
    <col min="15617" max="15617" width="3" style="42" customWidth="1"/>
    <col min="15618" max="15618" width="51.42578125" style="42" customWidth="1"/>
    <col min="15619" max="15620" width="15.7109375" style="42" customWidth="1"/>
    <col min="15621" max="15621" width="42.85546875" style="42" customWidth="1"/>
    <col min="15622" max="15622" width="3" style="42" customWidth="1"/>
    <col min="15623" max="15623" width="0" style="42" hidden="1" customWidth="1"/>
    <col min="15624" max="15872" width="9" style="42"/>
    <col min="15873" max="15873" width="3" style="42" customWidth="1"/>
    <col min="15874" max="15874" width="51.42578125" style="42" customWidth="1"/>
    <col min="15875" max="15876" width="15.7109375" style="42" customWidth="1"/>
    <col min="15877" max="15877" width="42.85546875" style="42" customWidth="1"/>
    <col min="15878" max="15878" width="3" style="42" customWidth="1"/>
    <col min="15879" max="15879" width="0" style="42" hidden="1" customWidth="1"/>
    <col min="15880" max="16128" width="9" style="42"/>
    <col min="16129" max="16129" width="3" style="42" customWidth="1"/>
    <col min="16130" max="16130" width="51.42578125" style="42" customWidth="1"/>
    <col min="16131" max="16132" width="15.7109375" style="42" customWidth="1"/>
    <col min="16133" max="16133" width="42.85546875" style="42" customWidth="1"/>
    <col min="16134" max="16134" width="3" style="42" customWidth="1"/>
    <col min="16135" max="16135" width="0" style="42" hidden="1" customWidth="1"/>
    <col min="16136" max="16384" width="9" style="42"/>
  </cols>
  <sheetData>
    <row r="1" spans="2:7" s="1" customFormat="1" ht="16.5" customHeight="1">
      <c r="B1" s="2"/>
      <c r="C1" s="160"/>
      <c r="D1" s="161"/>
      <c r="E1" s="162"/>
      <c r="F1" s="160"/>
    </row>
    <row r="2" spans="2:7" s="1" customFormat="1" ht="12" customHeight="1">
      <c r="B2" s="163" t="s">
        <v>0</v>
      </c>
      <c r="C2" s="164" t="s">
        <v>1</v>
      </c>
      <c r="D2" s="165"/>
      <c r="E2" s="166" t="s">
        <v>2</v>
      </c>
      <c r="F2" s="160"/>
      <c r="G2" s="167" t="s">
        <v>3</v>
      </c>
    </row>
    <row r="3" spans="2:7" s="1" customFormat="1" ht="15.75" customHeight="1">
      <c r="B3" s="168"/>
      <c r="C3" s="169"/>
      <c r="D3" s="170"/>
      <c r="E3" s="171"/>
      <c r="F3" s="160"/>
    </row>
    <row r="4" spans="2:7" s="1" customFormat="1" ht="33" customHeight="1">
      <c r="B4" s="172" t="s">
        <v>4</v>
      </c>
      <c r="C4" s="173" t="s">
        <v>5</v>
      </c>
      <c r="D4" s="174"/>
      <c r="E4" s="156"/>
      <c r="F4" s="160"/>
    </row>
    <row r="5" spans="2:7" s="1" customFormat="1" ht="15" customHeight="1">
      <c r="B5" s="156" t="s">
        <v>336</v>
      </c>
      <c r="C5" s="157" t="s">
        <v>337</v>
      </c>
      <c r="D5" s="158"/>
      <c r="E5" s="156"/>
      <c r="F5" s="160"/>
    </row>
    <row r="6" spans="2:7" s="1" customFormat="1" ht="15" customHeight="1">
      <c r="B6" s="175" t="s">
        <v>6</v>
      </c>
      <c r="C6" s="176" t="s">
        <v>7</v>
      </c>
      <c r="D6" s="177" t="s">
        <v>8</v>
      </c>
      <c r="E6" s="156"/>
      <c r="F6" s="160"/>
    </row>
    <row r="7" spans="2:7" s="1" customFormat="1" ht="15" customHeight="1">
      <c r="B7" s="178" t="s">
        <v>9</v>
      </c>
      <c r="C7" s="179" t="s">
        <v>10</v>
      </c>
      <c r="D7" s="180"/>
      <c r="E7" s="156"/>
      <c r="F7" s="160"/>
    </row>
    <row r="8" spans="2:7" s="1" customFormat="1" ht="15" customHeight="1">
      <c r="B8" s="156" t="s">
        <v>11</v>
      </c>
      <c r="C8" s="181"/>
      <c r="D8" s="182"/>
      <c r="E8" s="183"/>
      <c r="F8" s="160"/>
    </row>
    <row r="9" spans="2:7" s="1" customFormat="1" ht="15" customHeight="1">
      <c r="B9" s="156" t="s">
        <v>12</v>
      </c>
      <c r="C9" s="181"/>
      <c r="D9" s="184"/>
      <c r="E9" s="183"/>
      <c r="F9" s="160"/>
    </row>
    <row r="10" spans="2:7" s="1" customFormat="1" ht="15" customHeight="1">
      <c r="B10" s="185" t="s">
        <v>13</v>
      </c>
      <c r="C10" s="186"/>
      <c r="D10" s="187"/>
      <c r="E10" s="188"/>
      <c r="F10" s="160"/>
    </row>
    <row r="11" spans="2:7" s="1" customFormat="1" ht="6" customHeight="1" thickBot="1">
      <c r="B11" s="189"/>
      <c r="C11" s="190"/>
      <c r="D11" s="191"/>
      <c r="E11" s="189"/>
      <c r="F11" s="160"/>
    </row>
    <row r="12" spans="2:7" s="1" customFormat="1" ht="15" customHeight="1" thickBot="1">
      <c r="B12" s="192" t="s">
        <v>14</v>
      </c>
      <c r="C12" s="193">
        <f>SUM(C13:C15)+SUM(C17:C20)</f>
        <v>0</v>
      </c>
      <c r="D12" s="170"/>
      <c r="E12" s="194"/>
      <c r="F12" s="160"/>
    </row>
    <row r="13" spans="2:7" s="1" customFormat="1" ht="15" customHeight="1">
      <c r="B13" s="156" t="s">
        <v>15</v>
      </c>
      <c r="C13" s="195">
        <v>0</v>
      </c>
      <c r="D13" s="184"/>
      <c r="E13" s="183"/>
      <c r="F13" s="160"/>
    </row>
    <row r="14" spans="2:7" s="1" customFormat="1" ht="15" customHeight="1">
      <c r="B14" s="156" t="s">
        <v>16</v>
      </c>
      <c r="C14" s="196">
        <f>((C8*1.3)+(C9*1)+(D8*0.4))</f>
        <v>0</v>
      </c>
      <c r="D14" s="184"/>
      <c r="E14" s="183"/>
      <c r="F14" s="160"/>
    </row>
    <row r="15" spans="2:7" s="1" customFormat="1" ht="15" customHeight="1">
      <c r="B15" s="156" t="s">
        <v>17</v>
      </c>
      <c r="C15" s="197"/>
      <c r="D15" s="184"/>
      <c r="E15" s="183"/>
      <c r="F15" s="160"/>
    </row>
    <row r="16" spans="2:7" s="1" customFormat="1" ht="15.75" hidden="1" customHeight="1">
      <c r="B16" s="156"/>
      <c r="C16" s="196"/>
      <c r="D16" s="184"/>
      <c r="E16" s="183"/>
      <c r="F16" s="160"/>
    </row>
    <row r="17" spans="2:7" s="1" customFormat="1" ht="15" customHeight="1">
      <c r="B17" s="156" t="s">
        <v>18</v>
      </c>
      <c r="C17" s="197"/>
      <c r="D17" s="184"/>
      <c r="E17" s="183"/>
      <c r="F17" s="160"/>
    </row>
    <row r="18" spans="2:7" s="1" customFormat="1" ht="15" customHeight="1">
      <c r="B18" s="156" t="s">
        <v>19</v>
      </c>
      <c r="C18" s="196">
        <v>0</v>
      </c>
      <c r="D18" s="198"/>
      <c r="E18" s="183"/>
      <c r="F18" s="160"/>
    </row>
    <row r="19" spans="2:7" s="1" customFormat="1" ht="15" customHeight="1">
      <c r="B19" s="156" t="s">
        <v>20</v>
      </c>
      <c r="C19" s="197"/>
      <c r="D19" s="184"/>
      <c r="E19" s="183"/>
      <c r="F19" s="160"/>
    </row>
    <row r="20" spans="2:7" s="1" customFormat="1" ht="15" customHeight="1">
      <c r="B20" s="188"/>
      <c r="C20" s="199"/>
      <c r="D20" s="187"/>
      <c r="E20" s="188"/>
      <c r="F20" s="160"/>
    </row>
    <row r="21" spans="2:7" s="1" customFormat="1" ht="8.25" customHeight="1">
      <c r="B21" s="189"/>
      <c r="C21" s="200"/>
      <c r="D21" s="191"/>
      <c r="E21" s="189"/>
      <c r="F21" s="160"/>
    </row>
    <row r="22" spans="2:7" s="1" customFormat="1" ht="14.25" customHeight="1" thickBot="1">
      <c r="B22" s="156"/>
      <c r="C22" s="201" t="s">
        <v>21</v>
      </c>
      <c r="D22" s="202" t="s">
        <v>22</v>
      </c>
      <c r="E22" s="156"/>
      <c r="F22" s="160"/>
    </row>
    <row r="23" spans="2:7" s="1" customFormat="1" ht="15" customHeight="1" thickBot="1">
      <c r="B23" s="192" t="s">
        <v>23</v>
      </c>
      <c r="C23" s="193">
        <f>SUM(C24:C30)</f>
        <v>0</v>
      </c>
      <c r="D23" s="193">
        <f>SUM(D24:D30)</f>
        <v>0</v>
      </c>
      <c r="E23" s="203"/>
      <c r="F23" s="160"/>
    </row>
    <row r="24" spans="2:7" s="1" customFormat="1" ht="15" customHeight="1">
      <c r="B24" s="156" t="s">
        <v>24</v>
      </c>
      <c r="C24" s="204"/>
      <c r="D24" s="205">
        <f t="shared" ref="D24:D29" si="0">C24</f>
        <v>0</v>
      </c>
      <c r="E24" s="183"/>
      <c r="F24" s="160"/>
    </row>
    <row r="25" spans="2:7" s="1" customFormat="1" ht="15" customHeight="1">
      <c r="B25" s="156" t="s">
        <v>25</v>
      </c>
      <c r="C25" s="206"/>
      <c r="D25" s="207">
        <f t="shared" si="0"/>
        <v>0</v>
      </c>
      <c r="E25" s="183"/>
      <c r="F25" s="160"/>
    </row>
    <row r="26" spans="2:7" s="1" customFormat="1" ht="15" customHeight="1">
      <c r="B26" s="156" t="s">
        <v>26</v>
      </c>
      <c r="C26" s="206">
        <f>List2!C27+List3!C27</f>
        <v>0</v>
      </c>
      <c r="D26" s="207">
        <f t="shared" si="0"/>
        <v>0</v>
      </c>
      <c r="E26" s="183"/>
      <c r="F26" s="160"/>
    </row>
    <row r="27" spans="2:7" s="1" customFormat="1" ht="15" customHeight="1">
      <c r="B27" s="156" t="s">
        <v>27</v>
      </c>
      <c r="C27" s="206">
        <f>List2!C28+List3!C28</f>
        <v>0</v>
      </c>
      <c r="D27" s="207">
        <f t="shared" si="0"/>
        <v>0</v>
      </c>
      <c r="E27" s="183"/>
      <c r="F27" s="160"/>
    </row>
    <row r="28" spans="2:7" s="1" customFormat="1" ht="15" customHeight="1">
      <c r="B28" s="156" t="s">
        <v>28</v>
      </c>
      <c r="C28" s="206"/>
      <c r="D28" s="207">
        <f t="shared" si="0"/>
        <v>0</v>
      </c>
      <c r="E28" s="183"/>
      <c r="F28" s="160"/>
    </row>
    <row r="29" spans="2:7" s="1" customFormat="1" ht="15" customHeight="1">
      <c r="B29" s="156" t="s">
        <v>29</v>
      </c>
      <c r="C29" s="206"/>
      <c r="D29" s="207">
        <f t="shared" si="0"/>
        <v>0</v>
      </c>
      <c r="E29" s="183"/>
      <c r="F29" s="160"/>
    </row>
    <row r="30" spans="2:7" s="1" customFormat="1" ht="15" customHeight="1">
      <c r="B30" s="156" t="s">
        <v>30</v>
      </c>
      <c r="C30" s="206"/>
      <c r="D30" s="207">
        <f>IF(OR(OR(G30=0,C30=0),ISBLANK(C30)),0,IF(G30&lt;75,6,IF(G30&lt;150,-6/75*(G30-150),0)))</f>
        <v>0</v>
      </c>
      <c r="E30" s="183"/>
      <c r="F30" s="160"/>
      <c r="G30" s="208"/>
    </row>
    <row r="31" spans="2:7" s="1" customFormat="1" ht="15.75" hidden="1" customHeight="1">
      <c r="B31" s="185"/>
      <c r="C31" s="209"/>
      <c r="D31" s="187"/>
      <c r="E31" s="188"/>
      <c r="F31" s="160"/>
    </row>
    <row r="32" spans="2:7" s="1" customFormat="1" ht="6" customHeight="1" thickBot="1">
      <c r="B32" s="189"/>
      <c r="C32" s="210"/>
      <c r="D32" s="211"/>
      <c r="E32" s="189"/>
      <c r="F32" s="160"/>
    </row>
    <row r="33" spans="2:7" s="1" customFormat="1" ht="15" customHeight="1" thickBot="1">
      <c r="B33" s="192" t="s">
        <v>31</v>
      </c>
      <c r="C33" s="193">
        <f>SUM(C37:C47)</f>
        <v>0</v>
      </c>
      <c r="D33" s="193">
        <f>SUM(D37:D47)</f>
        <v>0</v>
      </c>
      <c r="E33" s="203"/>
      <c r="F33" s="160"/>
    </row>
    <row r="34" spans="2:7" s="1" customFormat="1" ht="15.75" hidden="1" customHeight="1">
      <c r="B34" s="156"/>
      <c r="C34" s="212"/>
      <c r="D34" s="205"/>
      <c r="E34" s="183"/>
      <c r="F34" s="160"/>
    </row>
    <row r="35" spans="2:7" s="1" customFormat="1" ht="15.75" hidden="1" customHeight="1">
      <c r="B35" s="156"/>
      <c r="C35" s="196"/>
      <c r="D35" s="207"/>
      <c r="E35" s="183"/>
      <c r="F35" s="160"/>
    </row>
    <row r="36" spans="2:7" s="1" customFormat="1" ht="15.75" hidden="1" customHeight="1">
      <c r="B36" s="156"/>
      <c r="C36" s="213"/>
      <c r="D36" s="214"/>
      <c r="E36" s="183"/>
      <c r="F36" s="160"/>
    </row>
    <row r="37" spans="2:7" s="1" customFormat="1" ht="15" customHeight="1">
      <c r="B37" s="156" t="s">
        <v>32</v>
      </c>
      <c r="C37" s="215"/>
      <c r="D37" s="216">
        <f>IF(C37&gt;0,IF(C37&lt;1.5,1.5,C37),0)</f>
        <v>0</v>
      </c>
      <c r="E37" s="183"/>
      <c r="F37" s="160"/>
      <c r="G37" s="167" t="s">
        <v>33</v>
      </c>
    </row>
    <row r="38" spans="2:7" s="1" customFormat="1" ht="15" customHeight="1">
      <c r="B38" s="156" t="s">
        <v>34</v>
      </c>
      <c r="C38" s="206">
        <f>List2!C41+List3!C41</f>
        <v>0</v>
      </c>
      <c r="D38" s="207">
        <f>C38</f>
        <v>0</v>
      </c>
      <c r="E38" s="183"/>
      <c r="F38" s="160"/>
    </row>
    <row r="39" spans="2:7" s="1" customFormat="1" ht="15" customHeight="1">
      <c r="B39" s="156" t="s">
        <v>35</v>
      </c>
      <c r="C39" s="206">
        <f>List2!C42+List3!D42</f>
        <v>0</v>
      </c>
      <c r="D39" s="207">
        <f>IF(C39&gt;0,IF(C39&lt;1.5,1.5,C39),0)</f>
        <v>0</v>
      </c>
      <c r="E39" s="183"/>
      <c r="F39" s="160"/>
      <c r="G39" s="167" t="s">
        <v>33</v>
      </c>
    </row>
    <row r="40" spans="2:7" s="1" customFormat="1" ht="15" customHeight="1">
      <c r="B40" s="156" t="s">
        <v>36</v>
      </c>
      <c r="C40" s="206"/>
      <c r="D40" s="207">
        <f>C40</f>
        <v>0</v>
      </c>
      <c r="E40" s="183"/>
      <c r="F40" s="160"/>
    </row>
    <row r="41" spans="2:7" s="1" customFormat="1" ht="15" customHeight="1">
      <c r="B41" s="156" t="s">
        <v>37</v>
      </c>
      <c r="C41" s="206">
        <f>List2!C44+List3!C44</f>
        <v>0</v>
      </c>
      <c r="D41" s="207">
        <f>C41</f>
        <v>0</v>
      </c>
      <c r="E41" s="183"/>
      <c r="F41" s="160"/>
    </row>
    <row r="42" spans="2:7" s="1" customFormat="1" ht="15" customHeight="1">
      <c r="B42" s="156" t="s">
        <v>38</v>
      </c>
      <c r="C42" s="206"/>
      <c r="D42" s="207">
        <f>C42</f>
        <v>0</v>
      </c>
      <c r="E42" s="183"/>
      <c r="F42" s="160"/>
      <c r="G42" s="217">
        <f>D23+C12+SUM(D37:D42)+SUM(D44:D47)+D50+SUM(D52:D65)</f>
        <v>0</v>
      </c>
    </row>
    <row r="43" spans="2:7" s="1" customFormat="1" ht="15" customHeight="1">
      <c r="B43" s="156" t="s">
        <v>39</v>
      </c>
      <c r="C43" s="206">
        <f>List2!C46+List3!C46</f>
        <v>0</v>
      </c>
      <c r="D43" s="207">
        <f>(IF(C43&gt;0,IF(C43&lt;6,6+G43,C43+G43),0))</f>
        <v>0</v>
      </c>
      <c r="E43" s="183"/>
      <c r="F43" s="160"/>
      <c r="G43" s="218">
        <f>IF(G42&lt;300,0.33,IF(G42&lt;1500,1.26,1.41))</f>
        <v>0.33</v>
      </c>
    </row>
    <row r="44" spans="2:7" s="1" customFormat="1" ht="15" customHeight="1">
      <c r="B44" s="156" t="s">
        <v>40</v>
      </c>
      <c r="C44" s="206"/>
      <c r="D44" s="207">
        <f>C44</f>
        <v>0</v>
      </c>
      <c r="E44" s="183"/>
      <c r="F44" s="160"/>
    </row>
    <row r="45" spans="2:7" s="1" customFormat="1" ht="15" customHeight="1">
      <c r="B45" s="156" t="s">
        <v>41</v>
      </c>
      <c r="C45" s="206"/>
      <c r="D45" s="207">
        <f>C45</f>
        <v>0</v>
      </c>
      <c r="E45" s="183"/>
      <c r="F45" s="160"/>
    </row>
    <row r="46" spans="2:7" s="1" customFormat="1" ht="15" customHeight="1">
      <c r="B46" s="156" t="s">
        <v>42</v>
      </c>
      <c r="C46" s="206"/>
      <c r="D46" s="207">
        <f>C46</f>
        <v>0</v>
      </c>
      <c r="E46" s="183"/>
      <c r="F46" s="160"/>
    </row>
    <row r="47" spans="2:7" s="1" customFormat="1" ht="15" customHeight="1">
      <c r="B47" s="185" t="s">
        <v>43</v>
      </c>
      <c r="C47" s="219"/>
      <c r="D47" s="214">
        <f>C47</f>
        <v>0</v>
      </c>
      <c r="E47" s="188"/>
      <c r="F47" s="160"/>
    </row>
    <row r="48" spans="2:7" s="1" customFormat="1" ht="8.25" customHeight="1" thickBot="1">
      <c r="B48" s="189"/>
      <c r="C48" s="190"/>
      <c r="D48" s="165"/>
      <c r="E48" s="189"/>
      <c r="F48" s="160"/>
    </row>
    <row r="49" spans="2:7" s="1" customFormat="1" ht="15" customHeight="1" thickBot="1">
      <c r="B49" s="192" t="s">
        <v>44</v>
      </c>
      <c r="C49" s="193">
        <f>SUM(C50:C55)+SUM(C57:C65)</f>
        <v>0</v>
      </c>
      <c r="D49" s="193">
        <f>SUM(D50:D55)+SUM(D57:D65)</f>
        <v>0</v>
      </c>
      <c r="E49" s="203"/>
      <c r="F49" s="160"/>
    </row>
    <row r="50" spans="2:7" s="1" customFormat="1" ht="15" customHeight="1">
      <c r="B50" s="156" t="s">
        <v>45</v>
      </c>
      <c r="C50" s="204"/>
      <c r="D50" s="205">
        <f>IF(C50&gt;0,IF(C50&lt;5,5,C50),0)</f>
        <v>0</v>
      </c>
      <c r="E50" s="183"/>
      <c r="F50" s="160"/>
      <c r="G50" s="217">
        <f>D50+D51+D52</f>
        <v>0</v>
      </c>
    </row>
    <row r="51" spans="2:7" s="1" customFormat="1" ht="28.5" customHeight="1">
      <c r="B51" s="156" t="s">
        <v>46</v>
      </c>
      <c r="C51" s="220">
        <f>List2!C54+List3!D54</f>
        <v>0</v>
      </c>
      <c r="D51" s="221">
        <f>IF(C51&lt;=0,0,IF(F51="A",C51,IF(G51&lt;=150,4,4+0.018*(G51-150))))</f>
        <v>0</v>
      </c>
      <c r="E51" s="183"/>
      <c r="F51" s="222" t="s">
        <v>47</v>
      </c>
      <c r="G51" s="217">
        <f>C12+D23+D33+D50+SUM(D52:D55,D57:D65)</f>
        <v>0</v>
      </c>
    </row>
    <row r="52" spans="2:7" s="1" customFormat="1" ht="15" customHeight="1">
      <c r="B52" s="156" t="s">
        <v>48</v>
      </c>
      <c r="C52" s="206"/>
      <c r="D52" s="207">
        <f>IF(C52&lt;=0,0,(IF(G52&lt;10000,G52*2.5/100,(IF(G52&lt;50000,G52*1.33/100,G52*0.6/100)))))</f>
        <v>0</v>
      </c>
      <c r="E52" s="183"/>
      <c r="F52" s="160"/>
      <c r="G52" s="161">
        <f>C27+C29+C26</f>
        <v>0</v>
      </c>
    </row>
    <row r="53" spans="2:7" s="1" customFormat="1" ht="15" customHeight="1">
      <c r="B53" s="156" t="s">
        <v>49</v>
      </c>
      <c r="C53" s="206"/>
      <c r="D53" s="207">
        <f>C53</f>
        <v>0</v>
      </c>
      <c r="E53" s="183"/>
      <c r="F53" s="160"/>
    </row>
    <row r="54" spans="2:7" s="1" customFormat="1" ht="15" customHeight="1">
      <c r="B54" s="156" t="s">
        <v>50</v>
      </c>
      <c r="C54" s="206"/>
      <c r="D54" s="207">
        <f>C54</f>
        <v>0</v>
      </c>
      <c r="E54" s="183"/>
      <c r="F54" s="160"/>
    </row>
    <row r="55" spans="2:7" s="1" customFormat="1" ht="15" customHeight="1" thickBot="1">
      <c r="B55" s="156" t="s">
        <v>51</v>
      </c>
      <c r="C55" s="219"/>
      <c r="D55" s="214">
        <f>C55</f>
        <v>0</v>
      </c>
      <c r="E55" s="183"/>
      <c r="F55" s="160"/>
    </row>
    <row r="56" spans="2:7" s="1" customFormat="1" ht="15" customHeight="1" thickBot="1">
      <c r="B56" s="223" t="s">
        <v>52</v>
      </c>
      <c r="C56" s="224">
        <f>C59+C57+C58</f>
        <v>0</v>
      </c>
      <c r="D56" s="224">
        <f>D59+D57+D58</f>
        <v>0</v>
      </c>
      <c r="E56" s="225"/>
      <c r="F56" s="160"/>
    </row>
    <row r="57" spans="2:7" s="1" customFormat="1" ht="15" customHeight="1">
      <c r="B57" s="156" t="s">
        <v>53</v>
      </c>
      <c r="C57" s="226"/>
      <c r="D57" s="205">
        <f t="shared" ref="D57:D65" si="1">C57</f>
        <v>0</v>
      </c>
      <c r="E57" s="183"/>
      <c r="F57" s="160"/>
    </row>
    <row r="58" spans="2:7" s="1" customFormat="1" ht="15" customHeight="1">
      <c r="B58" s="156" t="s">
        <v>54</v>
      </c>
      <c r="C58" s="206"/>
      <c r="D58" s="207">
        <f t="shared" si="1"/>
        <v>0</v>
      </c>
      <c r="E58" s="183"/>
      <c r="F58" s="160"/>
    </row>
    <row r="59" spans="2:7" s="1" customFormat="1" ht="15" customHeight="1">
      <c r="B59" s="156" t="s">
        <v>55</v>
      </c>
      <c r="C59" s="206"/>
      <c r="D59" s="207">
        <f t="shared" si="1"/>
        <v>0</v>
      </c>
      <c r="E59" s="183"/>
      <c r="F59" s="160"/>
    </row>
    <row r="60" spans="2:7" s="1" customFormat="1" ht="15" customHeight="1">
      <c r="B60" s="156" t="s">
        <v>56</v>
      </c>
      <c r="C60" s="204"/>
      <c r="D60" s="207">
        <f t="shared" si="1"/>
        <v>0</v>
      </c>
      <c r="E60" s="183"/>
      <c r="F60" s="160"/>
    </row>
    <row r="61" spans="2:7" s="1" customFormat="1" ht="15" customHeight="1">
      <c r="B61" s="156" t="s">
        <v>57</v>
      </c>
      <c r="C61" s="206"/>
      <c r="D61" s="207">
        <f t="shared" si="1"/>
        <v>0</v>
      </c>
      <c r="E61" s="183"/>
      <c r="F61" s="160"/>
    </row>
    <row r="62" spans="2:7" s="1" customFormat="1" ht="15" customHeight="1">
      <c r="B62" s="185" t="s">
        <v>58</v>
      </c>
      <c r="C62" s="206"/>
      <c r="D62" s="207">
        <f t="shared" si="1"/>
        <v>0</v>
      </c>
      <c r="E62" s="183"/>
      <c r="F62" s="160"/>
    </row>
    <row r="63" spans="2:7" s="1" customFormat="1" ht="15" customHeight="1">
      <c r="B63" s="156" t="s">
        <v>59</v>
      </c>
      <c r="C63" s="206"/>
      <c r="D63" s="207">
        <f t="shared" si="1"/>
        <v>0</v>
      </c>
      <c r="E63" s="183"/>
      <c r="F63" s="160"/>
    </row>
    <row r="64" spans="2:7" s="1" customFormat="1" ht="15" customHeight="1">
      <c r="B64" s="185" t="s">
        <v>60</v>
      </c>
      <c r="C64" s="206"/>
      <c r="D64" s="207">
        <f t="shared" si="1"/>
        <v>0</v>
      </c>
      <c r="E64" s="183"/>
      <c r="F64" s="160"/>
    </row>
    <row r="65" spans="2:6" s="1" customFormat="1" ht="15" customHeight="1">
      <c r="B65" s="185" t="s">
        <v>61</v>
      </c>
      <c r="C65" s="219"/>
      <c r="D65" s="214">
        <f t="shared" si="1"/>
        <v>0</v>
      </c>
      <c r="E65" s="188"/>
      <c r="F65" s="160"/>
    </row>
    <row r="66" spans="2:6" s="1" customFormat="1" ht="6" customHeight="1">
      <c r="B66" s="189"/>
      <c r="C66" s="227"/>
      <c r="D66" s="191"/>
      <c r="E66" s="189"/>
      <c r="F66" s="160"/>
    </row>
    <row r="67" spans="2:6" s="1" customFormat="1" ht="15" customHeight="1" thickBot="1">
      <c r="B67" s="171" t="s">
        <v>62</v>
      </c>
      <c r="C67" s="228">
        <f>C68-C24-C25-C56-C12-C50-C54-C55-C51-C52</f>
        <v>0</v>
      </c>
      <c r="D67" s="229">
        <f>D68-D24-D25-D56-C12-D50-D54-D55-D51-D52</f>
        <v>0</v>
      </c>
      <c r="E67" s="194"/>
      <c r="F67" s="160"/>
    </row>
    <row r="68" spans="2:6" s="1" customFormat="1" ht="15" customHeight="1" thickBot="1">
      <c r="B68" s="223" t="s">
        <v>63</v>
      </c>
      <c r="C68" s="224">
        <f>C12+C23+C33+C49</f>
        <v>0</v>
      </c>
      <c r="D68" s="224">
        <f>C12+D23+D33+D49</f>
        <v>0</v>
      </c>
      <c r="E68" s="225"/>
      <c r="F68" s="160"/>
    </row>
  </sheetData>
  <mergeCells count="3">
    <mergeCell ref="C4:D4"/>
    <mergeCell ref="C5:D5"/>
    <mergeCell ref="C7:D7"/>
  </mergeCells>
  <printOptions horizontalCentered="1"/>
  <pageMargins left="0.51181102362204722" right="0.31496062992125984" top="0.19685039370078741" bottom="0.19685039370078741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selection activeCell="C5" sqref="C5:D5"/>
    </sheetView>
  </sheetViews>
  <sheetFormatPr defaultColWidth="9" defaultRowHeight="15"/>
  <cols>
    <col min="1" max="1" width="3" style="41" customWidth="1"/>
    <col min="2" max="2" width="55.7109375" style="41" customWidth="1"/>
    <col min="3" max="4" width="14.7109375" style="41" customWidth="1"/>
    <col min="5" max="5" width="17.7109375" style="41" bestFit="1" customWidth="1"/>
    <col min="6" max="6" width="13" style="41" hidden="1" customWidth="1"/>
    <col min="7" max="7" width="23" style="41" hidden="1" customWidth="1"/>
    <col min="8" max="256" width="9" style="42"/>
    <col min="257" max="257" width="3" style="42" customWidth="1"/>
    <col min="258" max="258" width="55.7109375" style="42" customWidth="1"/>
    <col min="259" max="260" width="14.7109375" style="42" customWidth="1"/>
    <col min="261" max="261" width="42.85546875" style="42" customWidth="1"/>
    <col min="262" max="263" width="0" style="42" hidden="1" customWidth="1"/>
    <col min="264" max="512" width="9" style="42"/>
    <col min="513" max="513" width="3" style="42" customWidth="1"/>
    <col min="514" max="514" width="55.7109375" style="42" customWidth="1"/>
    <col min="515" max="516" width="14.7109375" style="42" customWidth="1"/>
    <col min="517" max="517" width="42.85546875" style="42" customWidth="1"/>
    <col min="518" max="519" width="0" style="42" hidden="1" customWidth="1"/>
    <col min="520" max="768" width="9" style="42"/>
    <col min="769" max="769" width="3" style="42" customWidth="1"/>
    <col min="770" max="770" width="55.7109375" style="42" customWidth="1"/>
    <col min="771" max="772" width="14.7109375" style="42" customWidth="1"/>
    <col min="773" max="773" width="42.85546875" style="42" customWidth="1"/>
    <col min="774" max="775" width="0" style="42" hidden="1" customWidth="1"/>
    <col min="776" max="1024" width="9" style="42"/>
    <col min="1025" max="1025" width="3" style="42" customWidth="1"/>
    <col min="1026" max="1026" width="55.7109375" style="42" customWidth="1"/>
    <col min="1027" max="1028" width="14.7109375" style="42" customWidth="1"/>
    <col min="1029" max="1029" width="42.85546875" style="42" customWidth="1"/>
    <col min="1030" max="1031" width="0" style="42" hidden="1" customWidth="1"/>
    <col min="1032" max="1280" width="9" style="42"/>
    <col min="1281" max="1281" width="3" style="42" customWidth="1"/>
    <col min="1282" max="1282" width="55.7109375" style="42" customWidth="1"/>
    <col min="1283" max="1284" width="14.7109375" style="42" customWidth="1"/>
    <col min="1285" max="1285" width="42.85546875" style="42" customWidth="1"/>
    <col min="1286" max="1287" width="0" style="42" hidden="1" customWidth="1"/>
    <col min="1288" max="1536" width="9" style="42"/>
    <col min="1537" max="1537" width="3" style="42" customWidth="1"/>
    <col min="1538" max="1538" width="55.7109375" style="42" customWidth="1"/>
    <col min="1539" max="1540" width="14.7109375" style="42" customWidth="1"/>
    <col min="1541" max="1541" width="42.85546875" style="42" customWidth="1"/>
    <col min="1542" max="1543" width="0" style="42" hidden="1" customWidth="1"/>
    <col min="1544" max="1792" width="9" style="42"/>
    <col min="1793" max="1793" width="3" style="42" customWidth="1"/>
    <col min="1794" max="1794" width="55.7109375" style="42" customWidth="1"/>
    <col min="1795" max="1796" width="14.7109375" style="42" customWidth="1"/>
    <col min="1797" max="1797" width="42.85546875" style="42" customWidth="1"/>
    <col min="1798" max="1799" width="0" style="42" hidden="1" customWidth="1"/>
    <col min="1800" max="2048" width="9" style="42"/>
    <col min="2049" max="2049" width="3" style="42" customWidth="1"/>
    <col min="2050" max="2050" width="55.7109375" style="42" customWidth="1"/>
    <col min="2051" max="2052" width="14.7109375" style="42" customWidth="1"/>
    <col min="2053" max="2053" width="42.85546875" style="42" customWidth="1"/>
    <col min="2054" max="2055" width="0" style="42" hidden="1" customWidth="1"/>
    <col min="2056" max="2304" width="9" style="42"/>
    <col min="2305" max="2305" width="3" style="42" customWidth="1"/>
    <col min="2306" max="2306" width="55.7109375" style="42" customWidth="1"/>
    <col min="2307" max="2308" width="14.7109375" style="42" customWidth="1"/>
    <col min="2309" max="2309" width="42.85546875" style="42" customWidth="1"/>
    <col min="2310" max="2311" width="0" style="42" hidden="1" customWidth="1"/>
    <col min="2312" max="2560" width="9" style="42"/>
    <col min="2561" max="2561" width="3" style="42" customWidth="1"/>
    <col min="2562" max="2562" width="55.7109375" style="42" customWidth="1"/>
    <col min="2563" max="2564" width="14.7109375" style="42" customWidth="1"/>
    <col min="2565" max="2565" width="42.85546875" style="42" customWidth="1"/>
    <col min="2566" max="2567" width="0" style="42" hidden="1" customWidth="1"/>
    <col min="2568" max="2816" width="9" style="42"/>
    <col min="2817" max="2817" width="3" style="42" customWidth="1"/>
    <col min="2818" max="2818" width="55.7109375" style="42" customWidth="1"/>
    <col min="2819" max="2820" width="14.7109375" style="42" customWidth="1"/>
    <col min="2821" max="2821" width="42.85546875" style="42" customWidth="1"/>
    <col min="2822" max="2823" width="0" style="42" hidden="1" customWidth="1"/>
    <col min="2824" max="3072" width="9" style="42"/>
    <col min="3073" max="3073" width="3" style="42" customWidth="1"/>
    <col min="3074" max="3074" width="55.7109375" style="42" customWidth="1"/>
    <col min="3075" max="3076" width="14.7109375" style="42" customWidth="1"/>
    <col min="3077" max="3077" width="42.85546875" style="42" customWidth="1"/>
    <col min="3078" max="3079" width="0" style="42" hidden="1" customWidth="1"/>
    <col min="3080" max="3328" width="9" style="42"/>
    <col min="3329" max="3329" width="3" style="42" customWidth="1"/>
    <col min="3330" max="3330" width="55.7109375" style="42" customWidth="1"/>
    <col min="3331" max="3332" width="14.7109375" style="42" customWidth="1"/>
    <col min="3333" max="3333" width="42.85546875" style="42" customWidth="1"/>
    <col min="3334" max="3335" width="0" style="42" hidden="1" customWidth="1"/>
    <col min="3336" max="3584" width="9" style="42"/>
    <col min="3585" max="3585" width="3" style="42" customWidth="1"/>
    <col min="3586" max="3586" width="55.7109375" style="42" customWidth="1"/>
    <col min="3587" max="3588" width="14.7109375" style="42" customWidth="1"/>
    <col min="3589" max="3589" width="42.85546875" style="42" customWidth="1"/>
    <col min="3590" max="3591" width="0" style="42" hidden="1" customWidth="1"/>
    <col min="3592" max="3840" width="9" style="42"/>
    <col min="3841" max="3841" width="3" style="42" customWidth="1"/>
    <col min="3842" max="3842" width="55.7109375" style="42" customWidth="1"/>
    <col min="3843" max="3844" width="14.7109375" style="42" customWidth="1"/>
    <col min="3845" max="3845" width="42.85546875" style="42" customWidth="1"/>
    <col min="3846" max="3847" width="0" style="42" hidden="1" customWidth="1"/>
    <col min="3848" max="4096" width="9" style="42"/>
    <col min="4097" max="4097" width="3" style="42" customWidth="1"/>
    <col min="4098" max="4098" width="55.7109375" style="42" customWidth="1"/>
    <col min="4099" max="4100" width="14.7109375" style="42" customWidth="1"/>
    <col min="4101" max="4101" width="42.85546875" style="42" customWidth="1"/>
    <col min="4102" max="4103" width="0" style="42" hidden="1" customWidth="1"/>
    <col min="4104" max="4352" width="9" style="42"/>
    <col min="4353" max="4353" width="3" style="42" customWidth="1"/>
    <col min="4354" max="4354" width="55.7109375" style="42" customWidth="1"/>
    <col min="4355" max="4356" width="14.7109375" style="42" customWidth="1"/>
    <col min="4357" max="4357" width="42.85546875" style="42" customWidth="1"/>
    <col min="4358" max="4359" width="0" style="42" hidden="1" customWidth="1"/>
    <col min="4360" max="4608" width="9" style="42"/>
    <col min="4609" max="4609" width="3" style="42" customWidth="1"/>
    <col min="4610" max="4610" width="55.7109375" style="42" customWidth="1"/>
    <col min="4611" max="4612" width="14.7109375" style="42" customWidth="1"/>
    <col min="4613" max="4613" width="42.85546875" style="42" customWidth="1"/>
    <col min="4614" max="4615" width="0" style="42" hidden="1" customWidth="1"/>
    <col min="4616" max="4864" width="9" style="42"/>
    <col min="4865" max="4865" width="3" style="42" customWidth="1"/>
    <col min="4866" max="4866" width="55.7109375" style="42" customWidth="1"/>
    <col min="4867" max="4868" width="14.7109375" style="42" customWidth="1"/>
    <col min="4869" max="4869" width="42.85546875" style="42" customWidth="1"/>
    <col min="4870" max="4871" width="0" style="42" hidden="1" customWidth="1"/>
    <col min="4872" max="5120" width="9" style="42"/>
    <col min="5121" max="5121" width="3" style="42" customWidth="1"/>
    <col min="5122" max="5122" width="55.7109375" style="42" customWidth="1"/>
    <col min="5123" max="5124" width="14.7109375" style="42" customWidth="1"/>
    <col min="5125" max="5125" width="42.85546875" style="42" customWidth="1"/>
    <col min="5126" max="5127" width="0" style="42" hidden="1" customWidth="1"/>
    <col min="5128" max="5376" width="9" style="42"/>
    <col min="5377" max="5377" width="3" style="42" customWidth="1"/>
    <col min="5378" max="5378" width="55.7109375" style="42" customWidth="1"/>
    <col min="5379" max="5380" width="14.7109375" style="42" customWidth="1"/>
    <col min="5381" max="5381" width="42.85546875" style="42" customWidth="1"/>
    <col min="5382" max="5383" width="0" style="42" hidden="1" customWidth="1"/>
    <col min="5384" max="5632" width="9" style="42"/>
    <col min="5633" max="5633" width="3" style="42" customWidth="1"/>
    <col min="5634" max="5634" width="55.7109375" style="42" customWidth="1"/>
    <col min="5635" max="5636" width="14.7109375" style="42" customWidth="1"/>
    <col min="5637" max="5637" width="42.85546875" style="42" customWidth="1"/>
    <col min="5638" max="5639" width="0" style="42" hidden="1" customWidth="1"/>
    <col min="5640" max="5888" width="9" style="42"/>
    <col min="5889" max="5889" width="3" style="42" customWidth="1"/>
    <col min="5890" max="5890" width="55.7109375" style="42" customWidth="1"/>
    <col min="5891" max="5892" width="14.7109375" style="42" customWidth="1"/>
    <col min="5893" max="5893" width="42.85546875" style="42" customWidth="1"/>
    <col min="5894" max="5895" width="0" style="42" hidden="1" customWidth="1"/>
    <col min="5896" max="6144" width="9" style="42"/>
    <col min="6145" max="6145" width="3" style="42" customWidth="1"/>
    <col min="6146" max="6146" width="55.7109375" style="42" customWidth="1"/>
    <col min="6147" max="6148" width="14.7109375" style="42" customWidth="1"/>
    <col min="6149" max="6149" width="42.85546875" style="42" customWidth="1"/>
    <col min="6150" max="6151" width="0" style="42" hidden="1" customWidth="1"/>
    <col min="6152" max="6400" width="9" style="42"/>
    <col min="6401" max="6401" width="3" style="42" customWidth="1"/>
    <col min="6402" max="6402" width="55.7109375" style="42" customWidth="1"/>
    <col min="6403" max="6404" width="14.7109375" style="42" customWidth="1"/>
    <col min="6405" max="6405" width="42.85546875" style="42" customWidth="1"/>
    <col min="6406" max="6407" width="0" style="42" hidden="1" customWidth="1"/>
    <col min="6408" max="6656" width="9" style="42"/>
    <col min="6657" max="6657" width="3" style="42" customWidth="1"/>
    <col min="6658" max="6658" width="55.7109375" style="42" customWidth="1"/>
    <col min="6659" max="6660" width="14.7109375" style="42" customWidth="1"/>
    <col min="6661" max="6661" width="42.85546875" style="42" customWidth="1"/>
    <col min="6662" max="6663" width="0" style="42" hidden="1" customWidth="1"/>
    <col min="6664" max="6912" width="9" style="42"/>
    <col min="6913" max="6913" width="3" style="42" customWidth="1"/>
    <col min="6914" max="6914" width="55.7109375" style="42" customWidth="1"/>
    <col min="6915" max="6916" width="14.7109375" style="42" customWidth="1"/>
    <col min="6917" max="6917" width="42.85546875" style="42" customWidth="1"/>
    <col min="6918" max="6919" width="0" style="42" hidden="1" customWidth="1"/>
    <col min="6920" max="7168" width="9" style="42"/>
    <col min="7169" max="7169" width="3" style="42" customWidth="1"/>
    <col min="7170" max="7170" width="55.7109375" style="42" customWidth="1"/>
    <col min="7171" max="7172" width="14.7109375" style="42" customWidth="1"/>
    <col min="7173" max="7173" width="42.85546875" style="42" customWidth="1"/>
    <col min="7174" max="7175" width="0" style="42" hidden="1" customWidth="1"/>
    <col min="7176" max="7424" width="9" style="42"/>
    <col min="7425" max="7425" width="3" style="42" customWidth="1"/>
    <col min="7426" max="7426" width="55.7109375" style="42" customWidth="1"/>
    <col min="7427" max="7428" width="14.7109375" style="42" customWidth="1"/>
    <col min="7429" max="7429" width="42.85546875" style="42" customWidth="1"/>
    <col min="7430" max="7431" width="0" style="42" hidden="1" customWidth="1"/>
    <col min="7432" max="7680" width="9" style="42"/>
    <col min="7681" max="7681" width="3" style="42" customWidth="1"/>
    <col min="7682" max="7682" width="55.7109375" style="42" customWidth="1"/>
    <col min="7683" max="7684" width="14.7109375" style="42" customWidth="1"/>
    <col min="7685" max="7685" width="42.85546875" style="42" customWidth="1"/>
    <col min="7686" max="7687" width="0" style="42" hidden="1" customWidth="1"/>
    <col min="7688" max="7936" width="9" style="42"/>
    <col min="7937" max="7937" width="3" style="42" customWidth="1"/>
    <col min="7938" max="7938" width="55.7109375" style="42" customWidth="1"/>
    <col min="7939" max="7940" width="14.7109375" style="42" customWidth="1"/>
    <col min="7941" max="7941" width="42.85546875" style="42" customWidth="1"/>
    <col min="7942" max="7943" width="0" style="42" hidden="1" customWidth="1"/>
    <col min="7944" max="8192" width="9" style="42"/>
    <col min="8193" max="8193" width="3" style="42" customWidth="1"/>
    <col min="8194" max="8194" width="55.7109375" style="42" customWidth="1"/>
    <col min="8195" max="8196" width="14.7109375" style="42" customWidth="1"/>
    <col min="8197" max="8197" width="42.85546875" style="42" customWidth="1"/>
    <col min="8198" max="8199" width="0" style="42" hidden="1" customWidth="1"/>
    <col min="8200" max="8448" width="9" style="42"/>
    <col min="8449" max="8449" width="3" style="42" customWidth="1"/>
    <col min="8450" max="8450" width="55.7109375" style="42" customWidth="1"/>
    <col min="8451" max="8452" width="14.7109375" style="42" customWidth="1"/>
    <col min="8453" max="8453" width="42.85546875" style="42" customWidth="1"/>
    <col min="8454" max="8455" width="0" style="42" hidden="1" customWidth="1"/>
    <col min="8456" max="8704" width="9" style="42"/>
    <col min="8705" max="8705" width="3" style="42" customWidth="1"/>
    <col min="8706" max="8706" width="55.7109375" style="42" customWidth="1"/>
    <col min="8707" max="8708" width="14.7109375" style="42" customWidth="1"/>
    <col min="8709" max="8709" width="42.85546875" style="42" customWidth="1"/>
    <col min="8710" max="8711" width="0" style="42" hidden="1" customWidth="1"/>
    <col min="8712" max="8960" width="9" style="42"/>
    <col min="8961" max="8961" width="3" style="42" customWidth="1"/>
    <col min="8962" max="8962" width="55.7109375" style="42" customWidth="1"/>
    <col min="8963" max="8964" width="14.7109375" style="42" customWidth="1"/>
    <col min="8965" max="8965" width="42.85546875" style="42" customWidth="1"/>
    <col min="8966" max="8967" width="0" style="42" hidden="1" customWidth="1"/>
    <col min="8968" max="9216" width="9" style="42"/>
    <col min="9217" max="9217" width="3" style="42" customWidth="1"/>
    <col min="9218" max="9218" width="55.7109375" style="42" customWidth="1"/>
    <col min="9219" max="9220" width="14.7109375" style="42" customWidth="1"/>
    <col min="9221" max="9221" width="42.85546875" style="42" customWidth="1"/>
    <col min="9222" max="9223" width="0" style="42" hidden="1" customWidth="1"/>
    <col min="9224" max="9472" width="9" style="42"/>
    <col min="9473" max="9473" width="3" style="42" customWidth="1"/>
    <col min="9474" max="9474" width="55.7109375" style="42" customWidth="1"/>
    <col min="9475" max="9476" width="14.7109375" style="42" customWidth="1"/>
    <col min="9477" max="9477" width="42.85546875" style="42" customWidth="1"/>
    <col min="9478" max="9479" width="0" style="42" hidden="1" customWidth="1"/>
    <col min="9480" max="9728" width="9" style="42"/>
    <col min="9729" max="9729" width="3" style="42" customWidth="1"/>
    <col min="9730" max="9730" width="55.7109375" style="42" customWidth="1"/>
    <col min="9731" max="9732" width="14.7109375" style="42" customWidth="1"/>
    <col min="9733" max="9733" width="42.85546875" style="42" customWidth="1"/>
    <col min="9734" max="9735" width="0" style="42" hidden="1" customWidth="1"/>
    <col min="9736" max="9984" width="9" style="42"/>
    <col min="9985" max="9985" width="3" style="42" customWidth="1"/>
    <col min="9986" max="9986" width="55.7109375" style="42" customWidth="1"/>
    <col min="9987" max="9988" width="14.7109375" style="42" customWidth="1"/>
    <col min="9989" max="9989" width="42.85546875" style="42" customWidth="1"/>
    <col min="9990" max="9991" width="0" style="42" hidden="1" customWidth="1"/>
    <col min="9992" max="10240" width="9" style="42"/>
    <col min="10241" max="10241" width="3" style="42" customWidth="1"/>
    <col min="10242" max="10242" width="55.7109375" style="42" customWidth="1"/>
    <col min="10243" max="10244" width="14.7109375" style="42" customWidth="1"/>
    <col min="10245" max="10245" width="42.85546875" style="42" customWidth="1"/>
    <col min="10246" max="10247" width="0" style="42" hidden="1" customWidth="1"/>
    <col min="10248" max="10496" width="9" style="42"/>
    <col min="10497" max="10497" width="3" style="42" customWidth="1"/>
    <col min="10498" max="10498" width="55.7109375" style="42" customWidth="1"/>
    <col min="10499" max="10500" width="14.7109375" style="42" customWidth="1"/>
    <col min="10501" max="10501" width="42.85546875" style="42" customWidth="1"/>
    <col min="10502" max="10503" width="0" style="42" hidden="1" customWidth="1"/>
    <col min="10504" max="10752" width="9" style="42"/>
    <col min="10753" max="10753" width="3" style="42" customWidth="1"/>
    <col min="10754" max="10754" width="55.7109375" style="42" customWidth="1"/>
    <col min="10755" max="10756" width="14.7109375" style="42" customWidth="1"/>
    <col min="10757" max="10757" width="42.85546875" style="42" customWidth="1"/>
    <col min="10758" max="10759" width="0" style="42" hidden="1" customWidth="1"/>
    <col min="10760" max="11008" width="9" style="42"/>
    <col min="11009" max="11009" width="3" style="42" customWidth="1"/>
    <col min="11010" max="11010" width="55.7109375" style="42" customWidth="1"/>
    <col min="11011" max="11012" width="14.7109375" style="42" customWidth="1"/>
    <col min="11013" max="11013" width="42.85546875" style="42" customWidth="1"/>
    <col min="11014" max="11015" width="0" style="42" hidden="1" customWidth="1"/>
    <col min="11016" max="11264" width="9" style="42"/>
    <col min="11265" max="11265" width="3" style="42" customWidth="1"/>
    <col min="11266" max="11266" width="55.7109375" style="42" customWidth="1"/>
    <col min="11267" max="11268" width="14.7109375" style="42" customWidth="1"/>
    <col min="11269" max="11269" width="42.85546875" style="42" customWidth="1"/>
    <col min="11270" max="11271" width="0" style="42" hidden="1" customWidth="1"/>
    <col min="11272" max="11520" width="9" style="42"/>
    <col min="11521" max="11521" width="3" style="42" customWidth="1"/>
    <col min="11522" max="11522" width="55.7109375" style="42" customWidth="1"/>
    <col min="11523" max="11524" width="14.7109375" style="42" customWidth="1"/>
    <col min="11525" max="11525" width="42.85546875" style="42" customWidth="1"/>
    <col min="11526" max="11527" width="0" style="42" hidden="1" customWidth="1"/>
    <col min="11528" max="11776" width="9" style="42"/>
    <col min="11777" max="11777" width="3" style="42" customWidth="1"/>
    <col min="11778" max="11778" width="55.7109375" style="42" customWidth="1"/>
    <col min="11779" max="11780" width="14.7109375" style="42" customWidth="1"/>
    <col min="11781" max="11781" width="42.85546875" style="42" customWidth="1"/>
    <col min="11782" max="11783" width="0" style="42" hidden="1" customWidth="1"/>
    <col min="11784" max="12032" width="9" style="42"/>
    <col min="12033" max="12033" width="3" style="42" customWidth="1"/>
    <col min="12034" max="12034" width="55.7109375" style="42" customWidth="1"/>
    <col min="12035" max="12036" width="14.7109375" style="42" customWidth="1"/>
    <col min="12037" max="12037" width="42.85546875" style="42" customWidth="1"/>
    <col min="12038" max="12039" width="0" style="42" hidden="1" customWidth="1"/>
    <col min="12040" max="12288" width="9" style="42"/>
    <col min="12289" max="12289" width="3" style="42" customWidth="1"/>
    <col min="12290" max="12290" width="55.7109375" style="42" customWidth="1"/>
    <col min="12291" max="12292" width="14.7109375" style="42" customWidth="1"/>
    <col min="12293" max="12293" width="42.85546875" style="42" customWidth="1"/>
    <col min="12294" max="12295" width="0" style="42" hidden="1" customWidth="1"/>
    <col min="12296" max="12544" width="9" style="42"/>
    <col min="12545" max="12545" width="3" style="42" customWidth="1"/>
    <col min="12546" max="12546" width="55.7109375" style="42" customWidth="1"/>
    <col min="12547" max="12548" width="14.7109375" style="42" customWidth="1"/>
    <col min="12549" max="12549" width="42.85546875" style="42" customWidth="1"/>
    <col min="12550" max="12551" width="0" style="42" hidden="1" customWidth="1"/>
    <col min="12552" max="12800" width="9" style="42"/>
    <col min="12801" max="12801" width="3" style="42" customWidth="1"/>
    <col min="12802" max="12802" width="55.7109375" style="42" customWidth="1"/>
    <col min="12803" max="12804" width="14.7109375" style="42" customWidth="1"/>
    <col min="12805" max="12805" width="42.85546875" style="42" customWidth="1"/>
    <col min="12806" max="12807" width="0" style="42" hidden="1" customWidth="1"/>
    <col min="12808" max="13056" width="9" style="42"/>
    <col min="13057" max="13057" width="3" style="42" customWidth="1"/>
    <col min="13058" max="13058" width="55.7109375" style="42" customWidth="1"/>
    <col min="13059" max="13060" width="14.7109375" style="42" customWidth="1"/>
    <col min="13061" max="13061" width="42.85546875" style="42" customWidth="1"/>
    <col min="13062" max="13063" width="0" style="42" hidden="1" customWidth="1"/>
    <col min="13064" max="13312" width="9" style="42"/>
    <col min="13313" max="13313" width="3" style="42" customWidth="1"/>
    <col min="13314" max="13314" width="55.7109375" style="42" customWidth="1"/>
    <col min="13315" max="13316" width="14.7109375" style="42" customWidth="1"/>
    <col min="13317" max="13317" width="42.85546875" style="42" customWidth="1"/>
    <col min="13318" max="13319" width="0" style="42" hidden="1" customWidth="1"/>
    <col min="13320" max="13568" width="9" style="42"/>
    <col min="13569" max="13569" width="3" style="42" customWidth="1"/>
    <col min="13570" max="13570" width="55.7109375" style="42" customWidth="1"/>
    <col min="13571" max="13572" width="14.7109375" style="42" customWidth="1"/>
    <col min="13573" max="13573" width="42.85546875" style="42" customWidth="1"/>
    <col min="13574" max="13575" width="0" style="42" hidden="1" customWidth="1"/>
    <col min="13576" max="13824" width="9" style="42"/>
    <col min="13825" max="13825" width="3" style="42" customWidth="1"/>
    <col min="13826" max="13826" width="55.7109375" style="42" customWidth="1"/>
    <col min="13827" max="13828" width="14.7109375" style="42" customWidth="1"/>
    <col min="13829" max="13829" width="42.85546875" style="42" customWidth="1"/>
    <col min="13830" max="13831" width="0" style="42" hidden="1" customWidth="1"/>
    <col min="13832" max="14080" width="9" style="42"/>
    <col min="14081" max="14081" width="3" style="42" customWidth="1"/>
    <col min="14082" max="14082" width="55.7109375" style="42" customWidth="1"/>
    <col min="14083" max="14084" width="14.7109375" style="42" customWidth="1"/>
    <col min="14085" max="14085" width="42.85546875" style="42" customWidth="1"/>
    <col min="14086" max="14087" width="0" style="42" hidden="1" customWidth="1"/>
    <col min="14088" max="14336" width="9" style="42"/>
    <col min="14337" max="14337" width="3" style="42" customWidth="1"/>
    <col min="14338" max="14338" width="55.7109375" style="42" customWidth="1"/>
    <col min="14339" max="14340" width="14.7109375" style="42" customWidth="1"/>
    <col min="14341" max="14341" width="42.85546875" style="42" customWidth="1"/>
    <col min="14342" max="14343" width="0" style="42" hidden="1" customWidth="1"/>
    <col min="14344" max="14592" width="9" style="42"/>
    <col min="14593" max="14593" width="3" style="42" customWidth="1"/>
    <col min="14594" max="14594" width="55.7109375" style="42" customWidth="1"/>
    <col min="14595" max="14596" width="14.7109375" style="42" customWidth="1"/>
    <col min="14597" max="14597" width="42.85546875" style="42" customWidth="1"/>
    <col min="14598" max="14599" width="0" style="42" hidden="1" customWidth="1"/>
    <col min="14600" max="14848" width="9" style="42"/>
    <col min="14849" max="14849" width="3" style="42" customWidth="1"/>
    <col min="14850" max="14850" width="55.7109375" style="42" customWidth="1"/>
    <col min="14851" max="14852" width="14.7109375" style="42" customWidth="1"/>
    <col min="14853" max="14853" width="42.85546875" style="42" customWidth="1"/>
    <col min="14854" max="14855" width="0" style="42" hidden="1" customWidth="1"/>
    <col min="14856" max="15104" width="9" style="42"/>
    <col min="15105" max="15105" width="3" style="42" customWidth="1"/>
    <col min="15106" max="15106" width="55.7109375" style="42" customWidth="1"/>
    <col min="15107" max="15108" width="14.7109375" style="42" customWidth="1"/>
    <col min="15109" max="15109" width="42.85546875" style="42" customWidth="1"/>
    <col min="15110" max="15111" width="0" style="42" hidden="1" customWidth="1"/>
    <col min="15112" max="15360" width="9" style="42"/>
    <col min="15361" max="15361" width="3" style="42" customWidth="1"/>
    <col min="15362" max="15362" width="55.7109375" style="42" customWidth="1"/>
    <col min="15363" max="15364" width="14.7109375" style="42" customWidth="1"/>
    <col min="15365" max="15365" width="42.85546875" style="42" customWidth="1"/>
    <col min="15366" max="15367" width="0" style="42" hidden="1" customWidth="1"/>
    <col min="15368" max="15616" width="9" style="42"/>
    <col min="15617" max="15617" width="3" style="42" customWidth="1"/>
    <col min="15618" max="15618" width="55.7109375" style="42" customWidth="1"/>
    <col min="15619" max="15620" width="14.7109375" style="42" customWidth="1"/>
    <col min="15621" max="15621" width="42.85546875" style="42" customWidth="1"/>
    <col min="15622" max="15623" width="0" style="42" hidden="1" customWidth="1"/>
    <col min="15624" max="15872" width="9" style="42"/>
    <col min="15873" max="15873" width="3" style="42" customWidth="1"/>
    <col min="15874" max="15874" width="55.7109375" style="42" customWidth="1"/>
    <col min="15875" max="15876" width="14.7109375" style="42" customWidth="1"/>
    <col min="15877" max="15877" width="42.85546875" style="42" customWidth="1"/>
    <col min="15878" max="15879" width="0" style="42" hidden="1" customWidth="1"/>
    <col min="15880" max="16128" width="9" style="42"/>
    <col min="16129" max="16129" width="3" style="42" customWidth="1"/>
    <col min="16130" max="16130" width="55.7109375" style="42" customWidth="1"/>
    <col min="16131" max="16132" width="14.7109375" style="42" customWidth="1"/>
    <col min="16133" max="16133" width="42.85546875" style="42" customWidth="1"/>
    <col min="16134" max="16135" width="0" style="42" hidden="1" customWidth="1"/>
    <col min="16136" max="16384" width="9" style="42"/>
  </cols>
  <sheetData>
    <row r="1" spans="2:7" s="1" customFormat="1" ht="5.25" customHeight="1">
      <c r="C1" s="3"/>
      <c r="D1" s="3"/>
      <c r="E1" s="4"/>
      <c r="F1" s="3"/>
    </row>
    <row r="2" spans="2:7" s="1" customFormat="1" ht="12" customHeight="1">
      <c r="B2" s="43" t="s">
        <v>64</v>
      </c>
      <c r="C2" s="6" t="s">
        <v>65</v>
      </c>
      <c r="D2" s="21"/>
      <c r="E2" s="7" t="s">
        <v>2</v>
      </c>
      <c r="F2" s="8" t="s">
        <v>66</v>
      </c>
      <c r="G2" s="8" t="s">
        <v>3</v>
      </c>
    </row>
    <row r="3" spans="2:7" s="1" customFormat="1" ht="3" customHeight="1">
      <c r="B3" s="44"/>
      <c r="C3" s="10"/>
      <c r="D3" s="10"/>
      <c r="E3" s="11"/>
      <c r="F3" s="3"/>
    </row>
    <row r="4" spans="2:7" s="1" customFormat="1" ht="30" customHeight="1">
      <c r="B4" s="45" t="s">
        <v>4</v>
      </c>
      <c r="C4" s="13" t="s">
        <v>5</v>
      </c>
      <c r="D4" s="14"/>
      <c r="E4" s="12"/>
      <c r="F4" s="3"/>
    </row>
    <row r="5" spans="2:7" s="1" customFormat="1" ht="15" customHeight="1">
      <c r="B5" s="159" t="s">
        <v>336</v>
      </c>
      <c r="C5" s="157" t="s">
        <v>337</v>
      </c>
      <c r="D5" s="158"/>
      <c r="E5" s="12"/>
      <c r="F5" s="3"/>
    </row>
    <row r="6" spans="2:7" s="1" customFormat="1" ht="30" customHeight="1">
      <c r="B6" s="47" t="s">
        <v>67</v>
      </c>
      <c r="C6" s="13" t="s">
        <v>68</v>
      </c>
      <c r="D6" s="14"/>
      <c r="E6" s="12"/>
      <c r="F6" s="3"/>
    </row>
    <row r="7" spans="2:7" s="1" customFormat="1" ht="14.25" customHeight="1">
      <c r="B7" s="48" t="s">
        <v>69</v>
      </c>
      <c r="C7" s="13" t="s">
        <v>70</v>
      </c>
      <c r="D7" s="14"/>
      <c r="E7" s="12"/>
      <c r="F7" s="3"/>
      <c r="G7" s="49" t="str">
        <f>LEFT(TRIM(C7),3)</f>
        <v>330</v>
      </c>
    </row>
    <row r="8" spans="2:7" s="1" customFormat="1" ht="14.25" customHeight="1">
      <c r="B8" s="50" t="s">
        <v>6</v>
      </c>
      <c r="C8" s="51" t="s">
        <v>7</v>
      </c>
      <c r="D8" s="52" t="s">
        <v>8</v>
      </c>
      <c r="E8" s="18"/>
      <c r="F8" s="3"/>
      <c r="G8" s="49" t="str">
        <f>IF(OR(OR(G7="210",G7="110"),G7="310"),"V","K")</f>
        <v>K</v>
      </c>
    </row>
    <row r="9" spans="2:7" s="1" customFormat="1" ht="15" customHeight="1">
      <c r="B9" s="46" t="s">
        <v>71</v>
      </c>
      <c r="C9" s="53"/>
      <c r="D9" s="54"/>
      <c r="E9" s="17"/>
      <c r="F9" s="3"/>
      <c r="G9" s="55">
        <f>IF($G$8="K",3.4,2.2)</f>
        <v>3.4</v>
      </c>
    </row>
    <row r="10" spans="2:7" s="1" customFormat="1" ht="15" customHeight="1">
      <c r="B10" s="46" t="s">
        <v>11</v>
      </c>
      <c r="C10" s="56"/>
      <c r="D10" s="57"/>
      <c r="E10" s="17"/>
      <c r="F10" s="3"/>
      <c r="G10" s="55">
        <f>IF($G$8="K",3,2.3)</f>
        <v>3</v>
      </c>
    </row>
    <row r="11" spans="2:7" s="1" customFormat="1" ht="15" customHeight="1">
      <c r="B11" s="46" t="s">
        <v>12</v>
      </c>
      <c r="C11" s="56"/>
      <c r="D11" s="54"/>
      <c r="E11" s="17"/>
      <c r="F11" s="3"/>
      <c r="G11" s="36">
        <f>IF(OR(G7="210",G7="310"),1,0)</f>
        <v>0</v>
      </c>
    </row>
    <row r="12" spans="2:7" s="1" customFormat="1" ht="15" customHeight="1">
      <c r="B12" s="58" t="s">
        <v>13</v>
      </c>
      <c r="C12" s="59"/>
      <c r="D12" s="60"/>
      <c r="E12" s="17"/>
      <c r="F12" s="3"/>
    </row>
    <row r="13" spans="2:7" s="1" customFormat="1" ht="15" customHeight="1">
      <c r="B13" s="48" t="s">
        <v>72</v>
      </c>
      <c r="C13" s="61"/>
      <c r="D13" s="54"/>
      <c r="E13" s="17"/>
      <c r="F13" s="3"/>
    </row>
    <row r="14" spans="2:7" s="1" customFormat="1" ht="15" customHeight="1">
      <c r="B14" s="46" t="s">
        <v>73</v>
      </c>
      <c r="C14" s="56"/>
      <c r="D14" s="10"/>
      <c r="E14" s="17"/>
      <c r="F14" s="3"/>
    </row>
    <row r="15" spans="2:7" s="1" customFormat="1" ht="15" customHeight="1">
      <c r="B15" s="46" t="s">
        <v>74</v>
      </c>
      <c r="C15" s="56"/>
      <c r="D15" s="54"/>
      <c r="E15" s="17"/>
      <c r="F15" s="3"/>
    </row>
    <row r="16" spans="2:7" s="1" customFormat="1" ht="15" customHeight="1">
      <c r="B16" s="46" t="s">
        <v>75</v>
      </c>
      <c r="C16" s="56"/>
      <c r="D16" s="54"/>
      <c r="E16" s="17"/>
      <c r="F16" s="3"/>
    </row>
    <row r="17" spans="1:6" s="1" customFormat="1" ht="15" customHeight="1">
      <c r="B17" s="46" t="s">
        <v>76</v>
      </c>
      <c r="C17" s="26"/>
      <c r="D17" s="54"/>
      <c r="E17" s="17"/>
      <c r="F17" s="3"/>
    </row>
    <row r="18" spans="1:6" s="1" customFormat="1" ht="15" hidden="1" customHeight="1">
      <c r="B18" s="46"/>
      <c r="C18" s="25"/>
      <c r="D18" s="54"/>
      <c r="E18" s="17"/>
      <c r="F18" s="3"/>
    </row>
    <row r="19" spans="1:6" s="1" customFormat="1" ht="15" hidden="1" customHeight="1">
      <c r="B19" s="46"/>
      <c r="C19" s="25"/>
      <c r="D19" s="54"/>
      <c r="E19" s="17"/>
      <c r="F19" s="3"/>
    </row>
    <row r="20" spans="1:6" s="1" customFormat="1" ht="15" hidden="1" customHeight="1">
      <c r="B20" s="46"/>
      <c r="C20" s="25"/>
      <c r="D20" s="29"/>
      <c r="E20" s="17"/>
      <c r="F20" s="3"/>
    </row>
    <row r="21" spans="1:6" s="1" customFormat="1" ht="15" hidden="1" customHeight="1">
      <c r="B21" s="46"/>
      <c r="C21" s="25"/>
      <c r="D21" s="54"/>
      <c r="E21" s="17"/>
      <c r="F21" s="3"/>
    </row>
    <row r="22" spans="1:6" s="1" customFormat="1" ht="15" hidden="1" customHeight="1">
      <c r="B22" s="58"/>
      <c r="C22" s="31"/>
      <c r="D22" s="60"/>
      <c r="E22" s="19"/>
      <c r="F22" s="3"/>
    </row>
    <row r="23" spans="1:6" s="1" customFormat="1" ht="6" customHeight="1" thickBot="1">
      <c r="B23" s="62"/>
      <c r="C23" s="21"/>
      <c r="D23" s="39"/>
      <c r="E23" s="20"/>
      <c r="F23" s="3"/>
    </row>
    <row r="24" spans="1:6" s="1" customFormat="1" ht="15" customHeight="1" thickBot="1">
      <c r="A24" s="63"/>
      <c r="B24" s="64" t="s">
        <v>23</v>
      </c>
      <c r="C24" s="23">
        <f>SUM(C25:C28,C31:C32)</f>
        <v>0</v>
      </c>
      <c r="D24" s="10"/>
      <c r="E24" s="24"/>
      <c r="F24" s="3"/>
    </row>
    <row r="25" spans="1:6" s="1" customFormat="1" ht="15" customHeight="1">
      <c r="B25" s="46" t="s">
        <v>24</v>
      </c>
      <c r="C25" s="65">
        <v>0</v>
      </c>
      <c r="D25" s="54"/>
      <c r="E25" s="17"/>
      <c r="F25" s="3"/>
    </row>
    <row r="26" spans="1:6" s="1" customFormat="1" ht="15" customHeight="1">
      <c r="B26" s="46" t="s">
        <v>25</v>
      </c>
      <c r="C26" s="66">
        <v>0</v>
      </c>
      <c r="D26" s="54"/>
      <c r="E26" s="17"/>
      <c r="F26" s="3"/>
    </row>
    <row r="27" spans="1:6" s="1" customFormat="1" ht="15" customHeight="1">
      <c r="B27" s="46" t="s">
        <v>26</v>
      </c>
      <c r="C27" s="66">
        <f>List4!H10/1000+List5!H16/1000</f>
        <v>0</v>
      </c>
      <c r="D27" s="54"/>
      <c r="E27" s="17"/>
      <c r="F27" s="3"/>
    </row>
    <row r="28" spans="1:6" s="1" customFormat="1" ht="15" customHeight="1">
      <c r="B28" s="46" t="s">
        <v>27</v>
      </c>
      <c r="C28" s="66">
        <f>List6!I11/1000</f>
        <v>0</v>
      </c>
      <c r="D28" s="54"/>
      <c r="E28" s="17"/>
      <c r="F28" s="3"/>
    </row>
    <row r="29" spans="1:6" s="1" customFormat="1" ht="15" customHeight="1">
      <c r="B29" s="46" t="s">
        <v>77</v>
      </c>
      <c r="C29" s="67">
        <f>List6!G11</f>
        <v>188.91340000000008</v>
      </c>
      <c r="D29" s="68">
        <v>0</v>
      </c>
      <c r="E29" s="17"/>
      <c r="F29" s="3"/>
    </row>
    <row r="30" spans="1:6" s="1" customFormat="1" ht="15" customHeight="1">
      <c r="B30" s="46" t="s">
        <v>78</v>
      </c>
      <c r="C30" s="67">
        <v>0</v>
      </c>
      <c r="D30" s="68">
        <v>0</v>
      </c>
      <c r="E30" s="17"/>
      <c r="F30" s="3"/>
    </row>
    <row r="31" spans="1:6" s="1" customFormat="1" ht="15" customHeight="1">
      <c r="A31" s="63"/>
      <c r="B31" s="69"/>
      <c r="C31" s="26"/>
      <c r="D31" s="54"/>
      <c r="E31" s="17"/>
      <c r="F31" s="3"/>
    </row>
    <row r="32" spans="1:6" s="1" customFormat="1" ht="15" customHeight="1">
      <c r="A32" s="63"/>
      <c r="B32" s="69"/>
      <c r="C32" s="26"/>
      <c r="D32" s="54"/>
      <c r="E32" s="17"/>
      <c r="F32" s="3"/>
    </row>
    <row r="33" spans="1:7" s="1" customFormat="1" ht="15" customHeight="1">
      <c r="A33" s="63"/>
      <c r="B33" s="48" t="s">
        <v>30</v>
      </c>
      <c r="C33" s="32">
        <f>IF(G33=0,0,IF(G33&lt;150,IF(OR(D33="Ano",ISBLANK(D33)),1,0),0))</f>
        <v>0</v>
      </c>
      <c r="D33" s="70"/>
      <c r="E33" s="17"/>
      <c r="F33" s="3"/>
      <c r="G33" s="30">
        <f>G11*C29</f>
        <v>0</v>
      </c>
    </row>
    <row r="34" spans="1:7" s="1" customFormat="1" ht="6" customHeight="1">
      <c r="B34" s="6"/>
      <c r="C34" s="21"/>
      <c r="D34" s="21"/>
      <c r="E34" s="71"/>
      <c r="F34" s="3"/>
    </row>
    <row r="35" spans="1:7" s="1" customFormat="1" ht="14.25" customHeight="1" thickBot="1">
      <c r="B35" s="72"/>
      <c r="C35" s="73" t="s">
        <v>79</v>
      </c>
      <c r="D35" s="74" t="s">
        <v>80</v>
      </c>
      <c r="E35" s="15"/>
      <c r="F35" s="3"/>
    </row>
    <row r="36" spans="1:7" s="1" customFormat="1" ht="15" customHeight="1" thickBot="1">
      <c r="A36" s="63"/>
      <c r="B36" s="64" t="s">
        <v>31</v>
      </c>
      <c r="C36" s="23">
        <f>SUM(F40:F50)</f>
        <v>0</v>
      </c>
      <c r="D36" s="10"/>
      <c r="E36" s="24"/>
      <c r="F36" s="3"/>
    </row>
    <row r="37" spans="1:7" s="1" customFormat="1" ht="15" hidden="1" customHeight="1">
      <c r="A37" s="63"/>
      <c r="B37" s="75"/>
      <c r="C37" s="32"/>
      <c r="D37" s="27"/>
      <c r="E37" s="17"/>
      <c r="F37" s="76"/>
    </row>
    <row r="38" spans="1:7" s="1" customFormat="1" ht="15" hidden="1" customHeight="1">
      <c r="A38" s="63"/>
      <c r="B38" s="75"/>
      <c r="C38" s="25"/>
      <c r="D38" s="27"/>
      <c r="E38" s="17"/>
      <c r="F38" s="76"/>
    </row>
    <row r="39" spans="1:7" s="1" customFormat="1" ht="15" hidden="1" customHeight="1">
      <c r="A39" s="63"/>
      <c r="B39" s="75"/>
      <c r="C39" s="33"/>
      <c r="D39" s="27"/>
      <c r="E39" s="17"/>
      <c r="F39" s="76"/>
    </row>
    <row r="40" spans="1:7" s="1" customFormat="1" ht="15" customHeight="1">
      <c r="A40" s="63"/>
      <c r="B40" s="46" t="s">
        <v>32</v>
      </c>
      <c r="C40" s="34">
        <f>CEILING(0.02*(C24-C25),0.1)</f>
        <v>0</v>
      </c>
      <c r="D40" s="27">
        <v>0</v>
      </c>
      <c r="E40" s="17" t="s">
        <v>81</v>
      </c>
      <c r="F40" s="76">
        <f>IF(ISBLANK(D40),C40,D40)</f>
        <v>0</v>
      </c>
      <c r="G40" s="8" t="s">
        <v>33</v>
      </c>
    </row>
    <row r="41" spans="1:7" s="1" customFormat="1" ht="15" customHeight="1">
      <c r="A41" s="63"/>
      <c r="B41" s="46" t="s">
        <v>34</v>
      </c>
      <c r="C41" s="25">
        <f>0.035*(C24-C25)</f>
        <v>0</v>
      </c>
      <c r="D41" s="27"/>
      <c r="E41" s="17"/>
      <c r="F41" s="76">
        <f>IF(ISBLANK(D41),C41,D41)</f>
        <v>0</v>
      </c>
    </row>
    <row r="42" spans="1:7" s="1" customFormat="1" ht="15" customHeight="1">
      <c r="A42" s="63"/>
      <c r="B42" s="46" t="s">
        <v>35</v>
      </c>
      <c r="C42" s="25">
        <v>0</v>
      </c>
      <c r="D42" s="27"/>
      <c r="E42" s="17"/>
      <c r="F42" s="76">
        <f>IF(ISBLANK(D42),C42,D42)</f>
        <v>0</v>
      </c>
      <c r="G42" s="8" t="s">
        <v>33</v>
      </c>
    </row>
    <row r="43" spans="1:7" s="1" customFormat="1" ht="15" customHeight="1">
      <c r="A43" s="63"/>
      <c r="B43" s="46" t="s">
        <v>82</v>
      </c>
      <c r="C43" s="25">
        <f>C15*C16*C17/1000</f>
        <v>0</v>
      </c>
      <c r="D43" s="27"/>
      <c r="E43" s="17"/>
      <c r="F43" s="77">
        <f>IF(ISBLANK(D43),C43,D43)</f>
        <v>0</v>
      </c>
    </row>
    <row r="44" spans="1:7" s="1" customFormat="1" ht="15" customHeight="1">
      <c r="A44" s="63"/>
      <c r="B44" s="46" t="s">
        <v>37</v>
      </c>
      <c r="C44" s="25">
        <f>0.02*(C24-C25)</f>
        <v>0</v>
      </c>
      <c r="D44" s="27"/>
      <c r="E44" s="17"/>
      <c r="F44" s="76">
        <f>IF(ISBLANK(D44),C44,D44)</f>
        <v>0</v>
      </c>
    </row>
    <row r="45" spans="1:7" s="1" customFormat="1" ht="15" customHeight="1">
      <c r="A45" s="63"/>
      <c r="B45" s="46" t="s">
        <v>38</v>
      </c>
      <c r="C45" s="26"/>
      <c r="D45" s="29"/>
      <c r="E45" s="17"/>
      <c r="F45" s="76">
        <f>C45</f>
        <v>0</v>
      </c>
    </row>
    <row r="46" spans="1:7" s="1" customFormat="1" ht="15" customHeight="1">
      <c r="A46" s="63"/>
      <c r="B46" s="46" t="s">
        <v>39</v>
      </c>
      <c r="C46" s="25">
        <f>CEILING(0.02*(C24-C25),0.1)</f>
        <v>0</v>
      </c>
      <c r="D46" s="27"/>
      <c r="E46" s="17"/>
      <c r="F46" s="76">
        <f>IF(ISBLANK(D46),C46,D46)</f>
        <v>0</v>
      </c>
    </row>
    <row r="47" spans="1:7" s="1" customFormat="1" ht="15" customHeight="1">
      <c r="A47" s="63"/>
      <c r="B47" s="46" t="s">
        <v>40</v>
      </c>
      <c r="C47" s="25">
        <f>G47+G48</f>
        <v>0</v>
      </c>
      <c r="D47" s="27"/>
      <c r="E47" s="17"/>
      <c r="F47" s="77">
        <f>IF(ISBLANK(D47),C47,D47)</f>
        <v>0</v>
      </c>
      <c r="G47" s="35">
        <f>IF(C13&gt;2,5+(C13-2)*1,IF(C13&gt;0.5,5,IF(C13&gt;0,2,0)))</f>
        <v>0</v>
      </c>
    </row>
    <row r="48" spans="1:7" s="1" customFormat="1" ht="15" customHeight="1">
      <c r="A48" s="63"/>
      <c r="B48" s="46" t="s">
        <v>41</v>
      </c>
      <c r="C48" s="26"/>
      <c r="D48" s="54"/>
      <c r="E48" s="17"/>
      <c r="F48" s="76">
        <f>C48</f>
        <v>0</v>
      </c>
      <c r="G48" s="36">
        <f>0.55*C14</f>
        <v>0</v>
      </c>
    </row>
    <row r="49" spans="1:7" s="1" customFormat="1" ht="15" customHeight="1">
      <c r="A49" s="63"/>
      <c r="B49" s="46" t="s">
        <v>42</v>
      </c>
      <c r="C49" s="26"/>
      <c r="D49" s="54"/>
      <c r="E49" s="17"/>
      <c r="F49" s="76">
        <f>C49</f>
        <v>0</v>
      </c>
    </row>
    <row r="50" spans="1:7" s="1" customFormat="1" ht="15" customHeight="1">
      <c r="A50" s="63"/>
      <c r="B50" s="78"/>
      <c r="C50" s="28"/>
      <c r="D50" s="60"/>
      <c r="E50" s="19"/>
      <c r="F50" s="76">
        <f>C50</f>
        <v>0</v>
      </c>
    </row>
    <row r="51" spans="1:7" s="1" customFormat="1" ht="6" customHeight="1" thickBot="1">
      <c r="B51" s="62"/>
      <c r="C51" s="21"/>
      <c r="D51" s="39"/>
      <c r="E51" s="20"/>
      <c r="F51" s="3"/>
    </row>
    <row r="52" spans="1:7" s="1" customFormat="1" ht="15" customHeight="1" thickBot="1">
      <c r="A52" s="63"/>
      <c r="B52" s="64" t="s">
        <v>44</v>
      </c>
      <c r="C52" s="23">
        <f>SUM(F53:F58)+SUM(F60:F69)</f>
        <v>0</v>
      </c>
      <c r="D52" s="10"/>
      <c r="E52" s="24"/>
      <c r="F52" s="3"/>
    </row>
    <row r="53" spans="1:7" s="1" customFormat="1" ht="15" customHeight="1">
      <c r="A53" s="63"/>
      <c r="B53" s="46" t="s">
        <v>45</v>
      </c>
      <c r="C53" s="32">
        <f>CEILING(0.05*(C24-C25),0.1)</f>
        <v>0</v>
      </c>
      <c r="D53" s="27">
        <v>0</v>
      </c>
      <c r="E53" s="17" t="s">
        <v>81</v>
      </c>
      <c r="F53" s="76">
        <f>IF(ISBLANK(D53),C53,D53)</f>
        <v>0</v>
      </c>
      <c r="G53" s="8" t="s">
        <v>33</v>
      </c>
    </row>
    <row r="54" spans="1:7" s="1" customFormat="1" ht="15" customHeight="1">
      <c r="A54" s="63"/>
      <c r="B54" s="15" t="s">
        <v>83</v>
      </c>
      <c r="C54" s="79">
        <f>CEILING(0.018*G54,0.1)</f>
        <v>0</v>
      </c>
      <c r="D54" s="27"/>
      <c r="E54" s="17"/>
      <c r="F54" s="76">
        <f>IF(ISBLANK(D54),C54,D54)</f>
        <v>0</v>
      </c>
      <c r="G54" s="35">
        <f>C24+C36+C53+SUM(C55:C58,C60:C69)</f>
        <v>0</v>
      </c>
    </row>
    <row r="55" spans="1:7" s="1" customFormat="1" ht="15" customHeight="1">
      <c r="A55" s="63"/>
      <c r="B55" s="46" t="s">
        <v>48</v>
      </c>
      <c r="C55" s="25">
        <f>CEILING(G55*1.33/100,0.1)</f>
        <v>0</v>
      </c>
      <c r="D55" s="27">
        <v>0</v>
      </c>
      <c r="E55" s="17" t="s">
        <v>84</v>
      </c>
      <c r="F55" s="76">
        <f>IF(ISBLANK(D55),C55,D55)</f>
        <v>0</v>
      </c>
      <c r="G55" s="80">
        <f>C28+C32+C27</f>
        <v>0</v>
      </c>
    </row>
    <row r="56" spans="1:7" s="1" customFormat="1" ht="15" customHeight="1">
      <c r="A56" s="63"/>
      <c r="B56" s="46" t="s">
        <v>49</v>
      </c>
      <c r="C56" s="26"/>
      <c r="D56" s="54"/>
      <c r="E56" s="17"/>
      <c r="F56" s="76">
        <f>C56</f>
        <v>0</v>
      </c>
    </row>
    <row r="57" spans="1:7" s="1" customFormat="1" ht="15" customHeight="1">
      <c r="A57" s="63"/>
      <c r="B57" s="46" t="s">
        <v>50</v>
      </c>
      <c r="C57" s="26"/>
      <c r="D57" s="54"/>
      <c r="E57" s="17"/>
      <c r="F57" s="76">
        <f>C57</f>
        <v>0</v>
      </c>
    </row>
    <row r="58" spans="1:7" s="1" customFormat="1" ht="15" customHeight="1" thickBot="1">
      <c r="A58" s="63"/>
      <c r="B58" s="46" t="s">
        <v>51</v>
      </c>
      <c r="C58" s="28"/>
      <c r="D58" s="54"/>
      <c r="E58" s="17"/>
      <c r="F58" s="76">
        <f>C58</f>
        <v>0</v>
      </c>
    </row>
    <row r="59" spans="1:7" s="1" customFormat="1" ht="15" customHeight="1" thickBot="1">
      <c r="B59" s="72" t="s">
        <v>52</v>
      </c>
      <c r="C59" s="38">
        <f>F62+F60+F61</f>
        <v>0</v>
      </c>
      <c r="D59" s="81"/>
      <c r="E59" s="17"/>
      <c r="F59" s="3">
        <f>C59</f>
        <v>0</v>
      </c>
    </row>
    <row r="60" spans="1:7" s="1" customFormat="1" ht="15" customHeight="1">
      <c r="A60" s="63"/>
      <c r="B60" s="46" t="s">
        <v>53</v>
      </c>
      <c r="C60" s="40">
        <f>(C10*3.05)+(D10*2)+(C10)*1</f>
        <v>0</v>
      </c>
      <c r="D60" s="27"/>
      <c r="E60" s="17"/>
      <c r="F60" s="76">
        <f>IF(ISBLANK(D60),C60,D60)</f>
        <v>0</v>
      </c>
    </row>
    <row r="61" spans="1:7" s="1" customFormat="1" ht="15" customHeight="1">
      <c r="A61" s="63"/>
      <c r="B61" s="46" t="s">
        <v>54</v>
      </c>
      <c r="C61" s="26"/>
      <c r="D61" s="54"/>
      <c r="E61" s="17"/>
      <c r="F61" s="76">
        <f>C61</f>
        <v>0</v>
      </c>
    </row>
    <row r="62" spans="1:7" s="1" customFormat="1" ht="15" customHeight="1">
      <c r="A62" s="63"/>
      <c r="B62" s="46" t="s">
        <v>55</v>
      </c>
      <c r="C62" s="25">
        <f>IF(C9&gt;0,IF(C9&gt;0.1,20*(C9-0.1)+3.5,3.5),0)</f>
        <v>0</v>
      </c>
      <c r="D62" s="27"/>
      <c r="E62" s="17"/>
      <c r="F62" s="76">
        <f>IF(ISBLANK(D62),C62,D62)</f>
        <v>0</v>
      </c>
    </row>
    <row r="63" spans="1:7" s="1" customFormat="1" ht="15" customHeight="1">
      <c r="A63" s="63"/>
      <c r="B63" s="46" t="s">
        <v>56</v>
      </c>
      <c r="C63" s="32">
        <f>IF(C9&gt;0,IF(C9&gt;0.1,G9*10*(C9-0.1)+G9,G9),0)</f>
        <v>0</v>
      </c>
      <c r="D63" s="27"/>
      <c r="E63" s="17"/>
      <c r="F63" s="76">
        <f>IF(ISBLANK(D63),C63,D63)</f>
        <v>0</v>
      </c>
    </row>
    <row r="64" spans="1:7" s="1" customFormat="1" ht="15" customHeight="1">
      <c r="A64" s="63"/>
      <c r="B64" s="46" t="s">
        <v>57</v>
      </c>
      <c r="C64" s="25">
        <f>IF(C9&gt;0,IF(C9&gt;0.1,G10*10*(C9-0.1)+4.5,4.5),0)</f>
        <v>0</v>
      </c>
      <c r="D64" s="27"/>
      <c r="E64" s="17"/>
      <c r="F64" s="76">
        <f>IF(ISBLANK(D64),C64,D64)</f>
        <v>0</v>
      </c>
    </row>
    <row r="65" spans="1:7" s="1" customFormat="1" ht="15" customHeight="1">
      <c r="A65" s="63"/>
      <c r="B65" s="58" t="s">
        <v>58</v>
      </c>
      <c r="C65" s="26"/>
      <c r="D65" s="54"/>
      <c r="E65" s="17"/>
      <c r="F65" s="76">
        <f>C65</f>
        <v>0</v>
      </c>
    </row>
    <row r="66" spans="1:7" s="1" customFormat="1" ht="15" customHeight="1">
      <c r="A66" s="63"/>
      <c r="B66" s="46" t="s">
        <v>59</v>
      </c>
      <c r="C66" s="26"/>
      <c r="D66" s="54"/>
      <c r="E66" s="17"/>
      <c r="F66" s="76">
        <f>C66</f>
        <v>0</v>
      </c>
    </row>
    <row r="67" spans="1:7" s="1" customFormat="1" ht="15" customHeight="1">
      <c r="A67" s="63"/>
      <c r="B67" s="58" t="s">
        <v>60</v>
      </c>
      <c r="C67" s="26"/>
      <c r="D67" s="54"/>
      <c r="E67" s="17"/>
      <c r="F67" s="76">
        <f>C67</f>
        <v>0</v>
      </c>
    </row>
    <row r="68" spans="1:7" s="1" customFormat="1" ht="15" customHeight="1">
      <c r="A68" s="63"/>
      <c r="B68" s="69"/>
      <c r="C68" s="26"/>
      <c r="D68" s="54"/>
      <c r="E68" s="17"/>
      <c r="F68" s="76">
        <f>C68</f>
        <v>0</v>
      </c>
    </row>
    <row r="69" spans="1:7" s="1" customFormat="1" ht="15" hidden="1" customHeight="1">
      <c r="A69" s="63"/>
      <c r="B69" s="82"/>
      <c r="C69" s="83"/>
      <c r="D69" s="60"/>
      <c r="E69" s="19"/>
      <c r="F69" s="76">
        <f>C69</f>
        <v>0</v>
      </c>
    </row>
    <row r="70" spans="1:7" s="1" customFormat="1" ht="6" customHeight="1">
      <c r="B70" s="84"/>
      <c r="C70" s="39"/>
      <c r="D70" s="39"/>
      <c r="E70" s="20"/>
      <c r="F70" s="3"/>
    </row>
    <row r="71" spans="1:7" s="1" customFormat="1" ht="15" customHeight="1" thickBot="1">
      <c r="B71" s="85" t="s">
        <v>62</v>
      </c>
      <c r="C71" s="40">
        <f>C72-C25-C26-F59-F53-F57-F58-F54-F55</f>
        <v>0</v>
      </c>
      <c r="D71" s="86"/>
      <c r="E71" s="24"/>
      <c r="F71" s="3"/>
      <c r="G71" s="8" t="s">
        <v>33</v>
      </c>
    </row>
    <row r="72" spans="1:7" s="1" customFormat="1" ht="15" customHeight="1" thickBot="1">
      <c r="B72" s="72" t="s">
        <v>85</v>
      </c>
      <c r="C72" s="38">
        <f>C24+C36+C52</f>
        <v>0</v>
      </c>
      <c r="D72" s="39"/>
      <c r="E72" s="17"/>
      <c r="F72" s="3"/>
    </row>
  </sheetData>
  <mergeCells count="4">
    <mergeCell ref="C4:D4"/>
    <mergeCell ref="C5:D5"/>
    <mergeCell ref="C6:D6"/>
    <mergeCell ref="C7:D7"/>
  </mergeCells>
  <printOptions horizontalCentered="1" verticalCentered="1"/>
  <pageMargins left="0.51181102362204722" right="0.31496062992125984" top="0.19685039370078741" bottom="0.19685039370078741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selection activeCell="C5" sqref="C5:D5"/>
    </sheetView>
  </sheetViews>
  <sheetFormatPr defaultColWidth="9" defaultRowHeight="15"/>
  <cols>
    <col min="1" max="1" width="3" style="41" customWidth="1"/>
    <col min="2" max="2" width="55.7109375" style="41" customWidth="1"/>
    <col min="3" max="4" width="14.7109375" style="41" customWidth="1"/>
    <col min="5" max="5" width="17.7109375" style="41" bestFit="1" customWidth="1"/>
    <col min="6" max="6" width="13" style="41" hidden="1" customWidth="1"/>
    <col min="7" max="7" width="23" style="41" hidden="1" customWidth="1"/>
    <col min="8" max="256" width="9" style="42"/>
    <col min="257" max="257" width="3" style="42" customWidth="1"/>
    <col min="258" max="258" width="55.7109375" style="42" customWidth="1"/>
    <col min="259" max="260" width="14.7109375" style="42" customWidth="1"/>
    <col min="261" max="261" width="42.85546875" style="42" customWidth="1"/>
    <col min="262" max="263" width="0" style="42" hidden="1" customWidth="1"/>
    <col min="264" max="512" width="9" style="42"/>
    <col min="513" max="513" width="3" style="42" customWidth="1"/>
    <col min="514" max="514" width="55.7109375" style="42" customWidth="1"/>
    <col min="515" max="516" width="14.7109375" style="42" customWidth="1"/>
    <col min="517" max="517" width="42.85546875" style="42" customWidth="1"/>
    <col min="518" max="519" width="0" style="42" hidden="1" customWidth="1"/>
    <col min="520" max="768" width="9" style="42"/>
    <col min="769" max="769" width="3" style="42" customWidth="1"/>
    <col min="770" max="770" width="55.7109375" style="42" customWidth="1"/>
    <col min="771" max="772" width="14.7109375" style="42" customWidth="1"/>
    <col min="773" max="773" width="42.85546875" style="42" customWidth="1"/>
    <col min="774" max="775" width="0" style="42" hidden="1" customWidth="1"/>
    <col min="776" max="1024" width="9" style="42"/>
    <col min="1025" max="1025" width="3" style="42" customWidth="1"/>
    <col min="1026" max="1026" width="55.7109375" style="42" customWidth="1"/>
    <col min="1027" max="1028" width="14.7109375" style="42" customWidth="1"/>
    <col min="1029" max="1029" width="42.85546875" style="42" customWidth="1"/>
    <col min="1030" max="1031" width="0" style="42" hidden="1" customWidth="1"/>
    <col min="1032" max="1280" width="9" style="42"/>
    <col min="1281" max="1281" width="3" style="42" customWidth="1"/>
    <col min="1282" max="1282" width="55.7109375" style="42" customWidth="1"/>
    <col min="1283" max="1284" width="14.7109375" style="42" customWidth="1"/>
    <col min="1285" max="1285" width="42.85546875" style="42" customWidth="1"/>
    <col min="1286" max="1287" width="0" style="42" hidden="1" customWidth="1"/>
    <col min="1288" max="1536" width="9" style="42"/>
    <col min="1537" max="1537" width="3" style="42" customWidth="1"/>
    <col min="1538" max="1538" width="55.7109375" style="42" customWidth="1"/>
    <col min="1539" max="1540" width="14.7109375" style="42" customWidth="1"/>
    <col min="1541" max="1541" width="42.85546875" style="42" customWidth="1"/>
    <col min="1542" max="1543" width="0" style="42" hidden="1" customWidth="1"/>
    <col min="1544" max="1792" width="9" style="42"/>
    <col min="1793" max="1793" width="3" style="42" customWidth="1"/>
    <col min="1794" max="1794" width="55.7109375" style="42" customWidth="1"/>
    <col min="1795" max="1796" width="14.7109375" style="42" customWidth="1"/>
    <col min="1797" max="1797" width="42.85546875" style="42" customWidth="1"/>
    <col min="1798" max="1799" width="0" style="42" hidden="1" customWidth="1"/>
    <col min="1800" max="2048" width="9" style="42"/>
    <col min="2049" max="2049" width="3" style="42" customWidth="1"/>
    <col min="2050" max="2050" width="55.7109375" style="42" customWidth="1"/>
    <col min="2051" max="2052" width="14.7109375" style="42" customWidth="1"/>
    <col min="2053" max="2053" width="42.85546875" style="42" customWidth="1"/>
    <col min="2054" max="2055" width="0" style="42" hidden="1" customWidth="1"/>
    <col min="2056" max="2304" width="9" style="42"/>
    <col min="2305" max="2305" width="3" style="42" customWidth="1"/>
    <col min="2306" max="2306" width="55.7109375" style="42" customWidth="1"/>
    <col min="2307" max="2308" width="14.7109375" style="42" customWidth="1"/>
    <col min="2309" max="2309" width="42.85546875" style="42" customWidth="1"/>
    <col min="2310" max="2311" width="0" style="42" hidden="1" customWidth="1"/>
    <col min="2312" max="2560" width="9" style="42"/>
    <col min="2561" max="2561" width="3" style="42" customWidth="1"/>
    <col min="2562" max="2562" width="55.7109375" style="42" customWidth="1"/>
    <col min="2563" max="2564" width="14.7109375" style="42" customWidth="1"/>
    <col min="2565" max="2565" width="42.85546875" style="42" customWidth="1"/>
    <col min="2566" max="2567" width="0" style="42" hidden="1" customWidth="1"/>
    <col min="2568" max="2816" width="9" style="42"/>
    <col min="2817" max="2817" width="3" style="42" customWidth="1"/>
    <col min="2818" max="2818" width="55.7109375" style="42" customWidth="1"/>
    <col min="2819" max="2820" width="14.7109375" style="42" customWidth="1"/>
    <col min="2821" max="2821" width="42.85546875" style="42" customWidth="1"/>
    <col min="2822" max="2823" width="0" style="42" hidden="1" customWidth="1"/>
    <col min="2824" max="3072" width="9" style="42"/>
    <col min="3073" max="3073" width="3" style="42" customWidth="1"/>
    <col min="3074" max="3074" width="55.7109375" style="42" customWidth="1"/>
    <col min="3075" max="3076" width="14.7109375" style="42" customWidth="1"/>
    <col min="3077" max="3077" width="42.85546875" style="42" customWidth="1"/>
    <col min="3078" max="3079" width="0" style="42" hidden="1" customWidth="1"/>
    <col min="3080" max="3328" width="9" style="42"/>
    <col min="3329" max="3329" width="3" style="42" customWidth="1"/>
    <col min="3330" max="3330" width="55.7109375" style="42" customWidth="1"/>
    <col min="3331" max="3332" width="14.7109375" style="42" customWidth="1"/>
    <col min="3333" max="3333" width="42.85546875" style="42" customWidth="1"/>
    <col min="3334" max="3335" width="0" style="42" hidden="1" customWidth="1"/>
    <col min="3336" max="3584" width="9" style="42"/>
    <col min="3585" max="3585" width="3" style="42" customWidth="1"/>
    <col min="3586" max="3586" width="55.7109375" style="42" customWidth="1"/>
    <col min="3587" max="3588" width="14.7109375" style="42" customWidth="1"/>
    <col min="3589" max="3589" width="42.85546875" style="42" customWidth="1"/>
    <col min="3590" max="3591" width="0" style="42" hidden="1" customWidth="1"/>
    <col min="3592" max="3840" width="9" style="42"/>
    <col min="3841" max="3841" width="3" style="42" customWidth="1"/>
    <col min="3842" max="3842" width="55.7109375" style="42" customWidth="1"/>
    <col min="3843" max="3844" width="14.7109375" style="42" customWidth="1"/>
    <col min="3845" max="3845" width="42.85546875" style="42" customWidth="1"/>
    <col min="3846" max="3847" width="0" style="42" hidden="1" customWidth="1"/>
    <col min="3848" max="4096" width="9" style="42"/>
    <col min="4097" max="4097" width="3" style="42" customWidth="1"/>
    <col min="4098" max="4098" width="55.7109375" style="42" customWidth="1"/>
    <col min="4099" max="4100" width="14.7109375" style="42" customWidth="1"/>
    <col min="4101" max="4101" width="42.85546875" style="42" customWidth="1"/>
    <col min="4102" max="4103" width="0" style="42" hidden="1" customWidth="1"/>
    <col min="4104" max="4352" width="9" style="42"/>
    <col min="4353" max="4353" width="3" style="42" customWidth="1"/>
    <col min="4354" max="4354" width="55.7109375" style="42" customWidth="1"/>
    <col min="4355" max="4356" width="14.7109375" style="42" customWidth="1"/>
    <col min="4357" max="4357" width="42.85546875" style="42" customWidth="1"/>
    <col min="4358" max="4359" width="0" style="42" hidden="1" customWidth="1"/>
    <col min="4360" max="4608" width="9" style="42"/>
    <col min="4609" max="4609" width="3" style="42" customWidth="1"/>
    <col min="4610" max="4610" width="55.7109375" style="42" customWidth="1"/>
    <col min="4611" max="4612" width="14.7109375" style="42" customWidth="1"/>
    <col min="4613" max="4613" width="42.85546875" style="42" customWidth="1"/>
    <col min="4614" max="4615" width="0" style="42" hidden="1" customWidth="1"/>
    <col min="4616" max="4864" width="9" style="42"/>
    <col min="4865" max="4865" width="3" style="42" customWidth="1"/>
    <col min="4866" max="4866" width="55.7109375" style="42" customWidth="1"/>
    <col min="4867" max="4868" width="14.7109375" style="42" customWidth="1"/>
    <col min="4869" max="4869" width="42.85546875" style="42" customWidth="1"/>
    <col min="4870" max="4871" width="0" style="42" hidden="1" customWidth="1"/>
    <col min="4872" max="5120" width="9" style="42"/>
    <col min="5121" max="5121" width="3" style="42" customWidth="1"/>
    <col min="5122" max="5122" width="55.7109375" style="42" customWidth="1"/>
    <col min="5123" max="5124" width="14.7109375" style="42" customWidth="1"/>
    <col min="5125" max="5125" width="42.85546875" style="42" customWidth="1"/>
    <col min="5126" max="5127" width="0" style="42" hidden="1" customWidth="1"/>
    <col min="5128" max="5376" width="9" style="42"/>
    <col min="5377" max="5377" width="3" style="42" customWidth="1"/>
    <col min="5378" max="5378" width="55.7109375" style="42" customWidth="1"/>
    <col min="5379" max="5380" width="14.7109375" style="42" customWidth="1"/>
    <col min="5381" max="5381" width="42.85546875" style="42" customWidth="1"/>
    <col min="5382" max="5383" width="0" style="42" hidden="1" customWidth="1"/>
    <col min="5384" max="5632" width="9" style="42"/>
    <col min="5633" max="5633" width="3" style="42" customWidth="1"/>
    <col min="5634" max="5634" width="55.7109375" style="42" customWidth="1"/>
    <col min="5635" max="5636" width="14.7109375" style="42" customWidth="1"/>
    <col min="5637" max="5637" width="42.85546875" style="42" customWidth="1"/>
    <col min="5638" max="5639" width="0" style="42" hidden="1" customWidth="1"/>
    <col min="5640" max="5888" width="9" style="42"/>
    <col min="5889" max="5889" width="3" style="42" customWidth="1"/>
    <col min="5890" max="5890" width="55.7109375" style="42" customWidth="1"/>
    <col min="5891" max="5892" width="14.7109375" style="42" customWidth="1"/>
    <col min="5893" max="5893" width="42.85546875" style="42" customWidth="1"/>
    <col min="5894" max="5895" width="0" style="42" hidden="1" customWidth="1"/>
    <col min="5896" max="6144" width="9" style="42"/>
    <col min="6145" max="6145" width="3" style="42" customWidth="1"/>
    <col min="6146" max="6146" width="55.7109375" style="42" customWidth="1"/>
    <col min="6147" max="6148" width="14.7109375" style="42" customWidth="1"/>
    <col min="6149" max="6149" width="42.85546875" style="42" customWidth="1"/>
    <col min="6150" max="6151" width="0" style="42" hidden="1" customWidth="1"/>
    <col min="6152" max="6400" width="9" style="42"/>
    <col min="6401" max="6401" width="3" style="42" customWidth="1"/>
    <col min="6402" max="6402" width="55.7109375" style="42" customWidth="1"/>
    <col min="6403" max="6404" width="14.7109375" style="42" customWidth="1"/>
    <col min="6405" max="6405" width="42.85546875" style="42" customWidth="1"/>
    <col min="6406" max="6407" width="0" style="42" hidden="1" customWidth="1"/>
    <col min="6408" max="6656" width="9" style="42"/>
    <col min="6657" max="6657" width="3" style="42" customWidth="1"/>
    <col min="6658" max="6658" width="55.7109375" style="42" customWidth="1"/>
    <col min="6659" max="6660" width="14.7109375" style="42" customWidth="1"/>
    <col min="6661" max="6661" width="42.85546875" style="42" customWidth="1"/>
    <col min="6662" max="6663" width="0" style="42" hidden="1" customWidth="1"/>
    <col min="6664" max="6912" width="9" style="42"/>
    <col min="6913" max="6913" width="3" style="42" customWidth="1"/>
    <col min="6914" max="6914" width="55.7109375" style="42" customWidth="1"/>
    <col min="6915" max="6916" width="14.7109375" style="42" customWidth="1"/>
    <col min="6917" max="6917" width="42.85546875" style="42" customWidth="1"/>
    <col min="6918" max="6919" width="0" style="42" hidden="1" customWidth="1"/>
    <col min="6920" max="7168" width="9" style="42"/>
    <col min="7169" max="7169" width="3" style="42" customWidth="1"/>
    <col min="7170" max="7170" width="55.7109375" style="42" customWidth="1"/>
    <col min="7171" max="7172" width="14.7109375" style="42" customWidth="1"/>
    <col min="7173" max="7173" width="42.85546875" style="42" customWidth="1"/>
    <col min="7174" max="7175" width="0" style="42" hidden="1" customWidth="1"/>
    <col min="7176" max="7424" width="9" style="42"/>
    <col min="7425" max="7425" width="3" style="42" customWidth="1"/>
    <col min="7426" max="7426" width="55.7109375" style="42" customWidth="1"/>
    <col min="7427" max="7428" width="14.7109375" style="42" customWidth="1"/>
    <col min="7429" max="7429" width="42.85546875" style="42" customWidth="1"/>
    <col min="7430" max="7431" width="0" style="42" hidden="1" customWidth="1"/>
    <col min="7432" max="7680" width="9" style="42"/>
    <col min="7681" max="7681" width="3" style="42" customWidth="1"/>
    <col min="7682" max="7682" width="55.7109375" style="42" customWidth="1"/>
    <col min="7683" max="7684" width="14.7109375" style="42" customWidth="1"/>
    <col min="7685" max="7685" width="42.85546875" style="42" customWidth="1"/>
    <col min="7686" max="7687" width="0" style="42" hidden="1" customWidth="1"/>
    <col min="7688" max="7936" width="9" style="42"/>
    <col min="7937" max="7937" width="3" style="42" customWidth="1"/>
    <col min="7938" max="7938" width="55.7109375" style="42" customWidth="1"/>
    <col min="7939" max="7940" width="14.7109375" style="42" customWidth="1"/>
    <col min="7941" max="7941" width="42.85546875" style="42" customWidth="1"/>
    <col min="7942" max="7943" width="0" style="42" hidden="1" customWidth="1"/>
    <col min="7944" max="8192" width="9" style="42"/>
    <col min="8193" max="8193" width="3" style="42" customWidth="1"/>
    <col min="8194" max="8194" width="55.7109375" style="42" customWidth="1"/>
    <col min="8195" max="8196" width="14.7109375" style="42" customWidth="1"/>
    <col min="8197" max="8197" width="42.85546875" style="42" customWidth="1"/>
    <col min="8198" max="8199" width="0" style="42" hidden="1" customWidth="1"/>
    <col min="8200" max="8448" width="9" style="42"/>
    <col min="8449" max="8449" width="3" style="42" customWidth="1"/>
    <col min="8450" max="8450" width="55.7109375" style="42" customWidth="1"/>
    <col min="8451" max="8452" width="14.7109375" style="42" customWidth="1"/>
    <col min="8453" max="8453" width="42.85546875" style="42" customWidth="1"/>
    <col min="8454" max="8455" width="0" style="42" hidden="1" customWidth="1"/>
    <col min="8456" max="8704" width="9" style="42"/>
    <col min="8705" max="8705" width="3" style="42" customWidth="1"/>
    <col min="8706" max="8706" width="55.7109375" style="42" customWidth="1"/>
    <col min="8707" max="8708" width="14.7109375" style="42" customWidth="1"/>
    <col min="8709" max="8709" width="42.85546875" style="42" customWidth="1"/>
    <col min="8710" max="8711" width="0" style="42" hidden="1" customWidth="1"/>
    <col min="8712" max="8960" width="9" style="42"/>
    <col min="8961" max="8961" width="3" style="42" customWidth="1"/>
    <col min="8962" max="8962" width="55.7109375" style="42" customWidth="1"/>
    <col min="8963" max="8964" width="14.7109375" style="42" customWidth="1"/>
    <col min="8965" max="8965" width="42.85546875" style="42" customWidth="1"/>
    <col min="8966" max="8967" width="0" style="42" hidden="1" customWidth="1"/>
    <col min="8968" max="9216" width="9" style="42"/>
    <col min="9217" max="9217" width="3" style="42" customWidth="1"/>
    <col min="9218" max="9218" width="55.7109375" style="42" customWidth="1"/>
    <col min="9219" max="9220" width="14.7109375" style="42" customWidth="1"/>
    <col min="9221" max="9221" width="42.85546875" style="42" customWidth="1"/>
    <col min="9222" max="9223" width="0" style="42" hidden="1" customWidth="1"/>
    <col min="9224" max="9472" width="9" style="42"/>
    <col min="9473" max="9473" width="3" style="42" customWidth="1"/>
    <col min="9474" max="9474" width="55.7109375" style="42" customWidth="1"/>
    <col min="9475" max="9476" width="14.7109375" style="42" customWidth="1"/>
    <col min="9477" max="9477" width="42.85546875" style="42" customWidth="1"/>
    <col min="9478" max="9479" width="0" style="42" hidden="1" customWidth="1"/>
    <col min="9480" max="9728" width="9" style="42"/>
    <col min="9729" max="9729" width="3" style="42" customWidth="1"/>
    <col min="9730" max="9730" width="55.7109375" style="42" customWidth="1"/>
    <col min="9731" max="9732" width="14.7109375" style="42" customWidth="1"/>
    <col min="9733" max="9733" width="42.85546875" style="42" customWidth="1"/>
    <col min="9734" max="9735" width="0" style="42" hidden="1" customWidth="1"/>
    <col min="9736" max="9984" width="9" style="42"/>
    <col min="9985" max="9985" width="3" style="42" customWidth="1"/>
    <col min="9986" max="9986" width="55.7109375" style="42" customWidth="1"/>
    <col min="9987" max="9988" width="14.7109375" style="42" customWidth="1"/>
    <col min="9989" max="9989" width="42.85546875" style="42" customWidth="1"/>
    <col min="9990" max="9991" width="0" style="42" hidden="1" customWidth="1"/>
    <col min="9992" max="10240" width="9" style="42"/>
    <col min="10241" max="10241" width="3" style="42" customWidth="1"/>
    <col min="10242" max="10242" width="55.7109375" style="42" customWidth="1"/>
    <col min="10243" max="10244" width="14.7109375" style="42" customWidth="1"/>
    <col min="10245" max="10245" width="42.85546875" style="42" customWidth="1"/>
    <col min="10246" max="10247" width="0" style="42" hidden="1" customWidth="1"/>
    <col min="10248" max="10496" width="9" style="42"/>
    <col min="10497" max="10497" width="3" style="42" customWidth="1"/>
    <col min="10498" max="10498" width="55.7109375" style="42" customWidth="1"/>
    <col min="10499" max="10500" width="14.7109375" style="42" customWidth="1"/>
    <col min="10501" max="10501" width="42.85546875" style="42" customWidth="1"/>
    <col min="10502" max="10503" width="0" style="42" hidden="1" customWidth="1"/>
    <col min="10504" max="10752" width="9" style="42"/>
    <col min="10753" max="10753" width="3" style="42" customWidth="1"/>
    <col min="10754" max="10754" width="55.7109375" style="42" customWidth="1"/>
    <col min="10755" max="10756" width="14.7109375" style="42" customWidth="1"/>
    <col min="10757" max="10757" width="42.85546875" style="42" customWidth="1"/>
    <col min="10758" max="10759" width="0" style="42" hidden="1" customWidth="1"/>
    <col min="10760" max="11008" width="9" style="42"/>
    <col min="11009" max="11009" width="3" style="42" customWidth="1"/>
    <col min="11010" max="11010" width="55.7109375" style="42" customWidth="1"/>
    <col min="11011" max="11012" width="14.7109375" style="42" customWidth="1"/>
    <col min="11013" max="11013" width="42.85546875" style="42" customWidth="1"/>
    <col min="11014" max="11015" width="0" style="42" hidden="1" customWidth="1"/>
    <col min="11016" max="11264" width="9" style="42"/>
    <col min="11265" max="11265" width="3" style="42" customWidth="1"/>
    <col min="11266" max="11266" width="55.7109375" style="42" customWidth="1"/>
    <col min="11267" max="11268" width="14.7109375" style="42" customWidth="1"/>
    <col min="11269" max="11269" width="42.85546875" style="42" customWidth="1"/>
    <col min="11270" max="11271" width="0" style="42" hidden="1" customWidth="1"/>
    <col min="11272" max="11520" width="9" style="42"/>
    <col min="11521" max="11521" width="3" style="42" customWidth="1"/>
    <col min="11522" max="11522" width="55.7109375" style="42" customWidth="1"/>
    <col min="11523" max="11524" width="14.7109375" style="42" customWidth="1"/>
    <col min="11525" max="11525" width="42.85546875" style="42" customWidth="1"/>
    <col min="11526" max="11527" width="0" style="42" hidden="1" customWidth="1"/>
    <col min="11528" max="11776" width="9" style="42"/>
    <col min="11777" max="11777" width="3" style="42" customWidth="1"/>
    <col min="11778" max="11778" width="55.7109375" style="42" customWidth="1"/>
    <col min="11779" max="11780" width="14.7109375" style="42" customWidth="1"/>
    <col min="11781" max="11781" width="42.85546875" style="42" customWidth="1"/>
    <col min="11782" max="11783" width="0" style="42" hidden="1" customWidth="1"/>
    <col min="11784" max="12032" width="9" style="42"/>
    <col min="12033" max="12033" width="3" style="42" customWidth="1"/>
    <col min="12034" max="12034" width="55.7109375" style="42" customWidth="1"/>
    <col min="12035" max="12036" width="14.7109375" style="42" customWidth="1"/>
    <col min="12037" max="12037" width="42.85546875" style="42" customWidth="1"/>
    <col min="12038" max="12039" width="0" style="42" hidden="1" customWidth="1"/>
    <col min="12040" max="12288" width="9" style="42"/>
    <col min="12289" max="12289" width="3" style="42" customWidth="1"/>
    <col min="12290" max="12290" width="55.7109375" style="42" customWidth="1"/>
    <col min="12291" max="12292" width="14.7109375" style="42" customWidth="1"/>
    <col min="12293" max="12293" width="42.85546875" style="42" customWidth="1"/>
    <col min="12294" max="12295" width="0" style="42" hidden="1" customWidth="1"/>
    <col min="12296" max="12544" width="9" style="42"/>
    <col min="12545" max="12545" width="3" style="42" customWidth="1"/>
    <col min="12546" max="12546" width="55.7109375" style="42" customWidth="1"/>
    <col min="12547" max="12548" width="14.7109375" style="42" customWidth="1"/>
    <col min="12549" max="12549" width="42.85546875" style="42" customWidth="1"/>
    <col min="12550" max="12551" width="0" style="42" hidden="1" customWidth="1"/>
    <col min="12552" max="12800" width="9" style="42"/>
    <col min="12801" max="12801" width="3" style="42" customWidth="1"/>
    <col min="12802" max="12802" width="55.7109375" style="42" customWidth="1"/>
    <col min="12803" max="12804" width="14.7109375" style="42" customWidth="1"/>
    <col min="12805" max="12805" width="42.85546875" style="42" customWidth="1"/>
    <col min="12806" max="12807" width="0" style="42" hidden="1" customWidth="1"/>
    <col min="12808" max="13056" width="9" style="42"/>
    <col min="13057" max="13057" width="3" style="42" customWidth="1"/>
    <col min="13058" max="13058" width="55.7109375" style="42" customWidth="1"/>
    <col min="13059" max="13060" width="14.7109375" style="42" customWidth="1"/>
    <col min="13061" max="13061" width="42.85546875" style="42" customWidth="1"/>
    <col min="13062" max="13063" width="0" style="42" hidden="1" customWidth="1"/>
    <col min="13064" max="13312" width="9" style="42"/>
    <col min="13313" max="13313" width="3" style="42" customWidth="1"/>
    <col min="13314" max="13314" width="55.7109375" style="42" customWidth="1"/>
    <col min="13315" max="13316" width="14.7109375" style="42" customWidth="1"/>
    <col min="13317" max="13317" width="42.85546875" style="42" customWidth="1"/>
    <col min="13318" max="13319" width="0" style="42" hidden="1" customWidth="1"/>
    <col min="13320" max="13568" width="9" style="42"/>
    <col min="13569" max="13569" width="3" style="42" customWidth="1"/>
    <col min="13570" max="13570" width="55.7109375" style="42" customWidth="1"/>
    <col min="13571" max="13572" width="14.7109375" style="42" customWidth="1"/>
    <col min="13573" max="13573" width="42.85546875" style="42" customWidth="1"/>
    <col min="13574" max="13575" width="0" style="42" hidden="1" customWidth="1"/>
    <col min="13576" max="13824" width="9" style="42"/>
    <col min="13825" max="13825" width="3" style="42" customWidth="1"/>
    <col min="13826" max="13826" width="55.7109375" style="42" customWidth="1"/>
    <col min="13827" max="13828" width="14.7109375" style="42" customWidth="1"/>
    <col min="13829" max="13829" width="42.85546875" style="42" customWidth="1"/>
    <col min="13830" max="13831" width="0" style="42" hidden="1" customWidth="1"/>
    <col min="13832" max="14080" width="9" style="42"/>
    <col min="14081" max="14081" width="3" style="42" customWidth="1"/>
    <col min="14082" max="14082" width="55.7109375" style="42" customWidth="1"/>
    <col min="14083" max="14084" width="14.7109375" style="42" customWidth="1"/>
    <col min="14085" max="14085" width="42.85546875" style="42" customWidth="1"/>
    <col min="14086" max="14087" width="0" style="42" hidden="1" customWidth="1"/>
    <col min="14088" max="14336" width="9" style="42"/>
    <col min="14337" max="14337" width="3" style="42" customWidth="1"/>
    <col min="14338" max="14338" width="55.7109375" style="42" customWidth="1"/>
    <col min="14339" max="14340" width="14.7109375" style="42" customWidth="1"/>
    <col min="14341" max="14341" width="42.85546875" style="42" customWidth="1"/>
    <col min="14342" max="14343" width="0" style="42" hidden="1" customWidth="1"/>
    <col min="14344" max="14592" width="9" style="42"/>
    <col min="14593" max="14593" width="3" style="42" customWidth="1"/>
    <col min="14594" max="14594" width="55.7109375" style="42" customWidth="1"/>
    <col min="14595" max="14596" width="14.7109375" style="42" customWidth="1"/>
    <col min="14597" max="14597" width="42.85546875" style="42" customWidth="1"/>
    <col min="14598" max="14599" width="0" style="42" hidden="1" customWidth="1"/>
    <col min="14600" max="14848" width="9" style="42"/>
    <col min="14849" max="14849" width="3" style="42" customWidth="1"/>
    <col min="14850" max="14850" width="55.7109375" style="42" customWidth="1"/>
    <col min="14851" max="14852" width="14.7109375" style="42" customWidth="1"/>
    <col min="14853" max="14853" width="42.85546875" style="42" customWidth="1"/>
    <col min="14854" max="14855" width="0" style="42" hidden="1" customWidth="1"/>
    <col min="14856" max="15104" width="9" style="42"/>
    <col min="15105" max="15105" width="3" style="42" customWidth="1"/>
    <col min="15106" max="15106" width="55.7109375" style="42" customWidth="1"/>
    <col min="15107" max="15108" width="14.7109375" style="42" customWidth="1"/>
    <col min="15109" max="15109" width="42.85546875" style="42" customWidth="1"/>
    <col min="15110" max="15111" width="0" style="42" hidden="1" customWidth="1"/>
    <col min="15112" max="15360" width="9" style="42"/>
    <col min="15361" max="15361" width="3" style="42" customWidth="1"/>
    <col min="15362" max="15362" width="55.7109375" style="42" customWidth="1"/>
    <col min="15363" max="15364" width="14.7109375" style="42" customWidth="1"/>
    <col min="15365" max="15365" width="42.85546875" style="42" customWidth="1"/>
    <col min="15366" max="15367" width="0" style="42" hidden="1" customWidth="1"/>
    <col min="15368" max="15616" width="9" style="42"/>
    <col min="15617" max="15617" width="3" style="42" customWidth="1"/>
    <col min="15618" max="15618" width="55.7109375" style="42" customWidth="1"/>
    <col min="15619" max="15620" width="14.7109375" style="42" customWidth="1"/>
    <col min="15621" max="15621" width="42.85546875" style="42" customWidth="1"/>
    <col min="15622" max="15623" width="0" style="42" hidden="1" customWidth="1"/>
    <col min="15624" max="15872" width="9" style="42"/>
    <col min="15873" max="15873" width="3" style="42" customWidth="1"/>
    <col min="15874" max="15874" width="55.7109375" style="42" customWidth="1"/>
    <col min="15875" max="15876" width="14.7109375" style="42" customWidth="1"/>
    <col min="15877" max="15877" width="42.85546875" style="42" customWidth="1"/>
    <col min="15878" max="15879" width="0" style="42" hidden="1" customWidth="1"/>
    <col min="15880" max="16128" width="9" style="42"/>
    <col min="16129" max="16129" width="3" style="42" customWidth="1"/>
    <col min="16130" max="16130" width="55.7109375" style="42" customWidth="1"/>
    <col min="16131" max="16132" width="14.7109375" style="42" customWidth="1"/>
    <col min="16133" max="16133" width="42.85546875" style="42" customWidth="1"/>
    <col min="16134" max="16135" width="0" style="42" hidden="1" customWidth="1"/>
    <col min="16136" max="16384" width="9" style="42"/>
  </cols>
  <sheetData>
    <row r="1" spans="2:7" s="1" customFormat="1" ht="16.5" customHeight="1">
      <c r="B1" s="2"/>
      <c r="C1" s="3"/>
      <c r="D1" s="3"/>
      <c r="E1" s="4"/>
      <c r="F1" s="3"/>
    </row>
    <row r="2" spans="2:7" s="1" customFormat="1" ht="12" customHeight="1">
      <c r="B2" s="5" t="s">
        <v>64</v>
      </c>
      <c r="C2" s="6" t="s">
        <v>65</v>
      </c>
      <c r="D2" s="21"/>
      <c r="E2" s="7" t="s">
        <v>2</v>
      </c>
      <c r="F2" s="8" t="s">
        <v>66</v>
      </c>
      <c r="G2" s="8" t="s">
        <v>3</v>
      </c>
    </row>
    <row r="3" spans="2:7" s="1" customFormat="1" ht="15.75" customHeight="1">
      <c r="B3" s="9"/>
      <c r="C3" s="10"/>
      <c r="D3" s="10"/>
      <c r="E3" s="11"/>
      <c r="F3" s="3"/>
    </row>
    <row r="4" spans="2:7" s="1" customFormat="1" ht="30" customHeight="1">
      <c r="B4" s="12" t="s">
        <v>4</v>
      </c>
      <c r="C4" s="13" t="s">
        <v>5</v>
      </c>
      <c r="D4" s="14"/>
      <c r="E4" s="12"/>
      <c r="F4" s="3"/>
    </row>
    <row r="5" spans="2:7" s="1" customFormat="1" ht="15" customHeight="1">
      <c r="B5" s="156" t="s">
        <v>336</v>
      </c>
      <c r="C5" s="157" t="s">
        <v>337</v>
      </c>
      <c r="D5" s="158"/>
      <c r="E5" s="12"/>
      <c r="F5" s="3"/>
    </row>
    <row r="6" spans="2:7" s="1" customFormat="1" ht="30" customHeight="1">
      <c r="B6" s="87" t="s">
        <v>67</v>
      </c>
      <c r="C6" s="13" t="s">
        <v>86</v>
      </c>
      <c r="D6" s="14"/>
      <c r="E6" s="12"/>
      <c r="F6" s="3"/>
    </row>
    <row r="7" spans="2:7" s="1" customFormat="1" ht="14.25" customHeight="1">
      <c r="B7" s="88" t="s">
        <v>69</v>
      </c>
      <c r="C7" s="13" t="s">
        <v>70</v>
      </c>
      <c r="D7" s="14"/>
      <c r="E7" s="12"/>
      <c r="F7" s="3"/>
      <c r="G7" s="49" t="str">
        <f>LEFT(TRIM(C7),3)</f>
        <v>330</v>
      </c>
    </row>
    <row r="8" spans="2:7" s="1" customFormat="1" ht="14.25" customHeight="1">
      <c r="B8" s="16" t="s">
        <v>6</v>
      </c>
      <c r="C8" s="51" t="s">
        <v>7</v>
      </c>
      <c r="D8" s="52" t="s">
        <v>8</v>
      </c>
      <c r="E8" s="18"/>
      <c r="F8" s="3"/>
      <c r="G8" s="49" t="str">
        <f>IF(OR(OR(G7="210",G7="110"),G7="310"),"V","K")</f>
        <v>K</v>
      </c>
    </row>
    <row r="9" spans="2:7" s="1" customFormat="1" ht="15" customHeight="1">
      <c r="B9" s="15" t="s">
        <v>71</v>
      </c>
      <c r="C9" s="53"/>
      <c r="D9" s="54"/>
      <c r="E9" s="17"/>
      <c r="F9" s="3"/>
      <c r="G9" s="55">
        <f>IF($G$8="K",3.4,2.2)</f>
        <v>3.4</v>
      </c>
    </row>
    <row r="10" spans="2:7" s="1" customFormat="1" ht="15" customHeight="1">
      <c r="B10" s="15" t="s">
        <v>11</v>
      </c>
      <c r="C10" s="56"/>
      <c r="D10" s="57"/>
      <c r="E10" s="17"/>
      <c r="F10" s="3"/>
      <c r="G10" s="55">
        <f>IF($G$8="K",3,2.3)</f>
        <v>3</v>
      </c>
    </row>
    <row r="11" spans="2:7" s="1" customFormat="1" ht="15" customHeight="1">
      <c r="B11" s="15" t="s">
        <v>12</v>
      </c>
      <c r="C11" s="56"/>
      <c r="D11" s="54"/>
      <c r="E11" s="17"/>
      <c r="F11" s="3"/>
      <c r="G11" s="36">
        <f>IF(OR(G7="210",G7="310"),1,0)</f>
        <v>0</v>
      </c>
    </row>
    <row r="12" spans="2:7" s="1" customFormat="1" ht="15" customHeight="1">
      <c r="B12" s="18" t="s">
        <v>13</v>
      </c>
      <c r="C12" s="59"/>
      <c r="D12" s="60"/>
      <c r="E12" s="17"/>
      <c r="F12" s="3"/>
    </row>
    <row r="13" spans="2:7" s="1" customFormat="1" ht="15" customHeight="1">
      <c r="B13" s="88" t="s">
        <v>72</v>
      </c>
      <c r="C13" s="61"/>
      <c r="D13" s="54"/>
      <c r="E13" s="17"/>
      <c r="F13" s="3"/>
    </row>
    <row r="14" spans="2:7" s="1" customFormat="1" ht="15" customHeight="1">
      <c r="B14" s="15" t="s">
        <v>73</v>
      </c>
      <c r="C14" s="56"/>
      <c r="D14" s="10"/>
      <c r="E14" s="17"/>
      <c r="F14" s="3"/>
    </row>
    <row r="15" spans="2:7" s="1" customFormat="1" ht="15" customHeight="1">
      <c r="B15" s="15" t="s">
        <v>74</v>
      </c>
      <c r="C15" s="56"/>
      <c r="D15" s="54"/>
      <c r="E15" s="17"/>
      <c r="F15" s="3"/>
    </row>
    <row r="16" spans="2:7" s="1" customFormat="1" ht="15" customHeight="1">
      <c r="B16" s="15" t="s">
        <v>75</v>
      </c>
      <c r="C16" s="56"/>
      <c r="D16" s="54"/>
      <c r="E16" s="17"/>
      <c r="F16" s="3"/>
    </row>
    <row r="17" spans="1:6" s="1" customFormat="1" ht="15" customHeight="1">
      <c r="B17" s="15" t="s">
        <v>76</v>
      </c>
      <c r="C17" s="26"/>
      <c r="D17" s="54"/>
      <c r="E17" s="17"/>
      <c r="F17" s="3"/>
    </row>
    <row r="18" spans="1:6" s="1" customFormat="1" ht="15.75" hidden="1" customHeight="1">
      <c r="B18" s="15"/>
      <c r="C18" s="25"/>
      <c r="D18" s="54"/>
      <c r="E18" s="17"/>
      <c r="F18" s="3"/>
    </row>
    <row r="19" spans="1:6" s="1" customFormat="1" ht="15.75" hidden="1" customHeight="1">
      <c r="B19" s="15"/>
      <c r="C19" s="25"/>
      <c r="D19" s="54"/>
      <c r="E19" s="17"/>
      <c r="F19" s="3"/>
    </row>
    <row r="20" spans="1:6" s="1" customFormat="1" ht="15.75" hidden="1" customHeight="1">
      <c r="B20" s="15"/>
      <c r="C20" s="25"/>
      <c r="D20" s="29"/>
      <c r="E20" s="17"/>
      <c r="F20" s="3"/>
    </row>
    <row r="21" spans="1:6" s="1" customFormat="1" ht="15.75" hidden="1" customHeight="1">
      <c r="B21" s="15"/>
      <c r="C21" s="25"/>
      <c r="D21" s="54"/>
      <c r="E21" s="17"/>
      <c r="F21" s="3"/>
    </row>
    <row r="22" spans="1:6" s="1" customFormat="1" ht="15.75" hidden="1" customHeight="1">
      <c r="B22" s="18"/>
      <c r="C22" s="31"/>
      <c r="D22" s="60"/>
      <c r="E22" s="19"/>
      <c r="F22" s="3"/>
    </row>
    <row r="23" spans="1:6" s="1" customFormat="1" ht="6" customHeight="1" thickBot="1">
      <c r="B23" s="20"/>
      <c r="C23" s="21"/>
      <c r="D23" s="39"/>
      <c r="E23" s="20"/>
      <c r="F23" s="3"/>
    </row>
    <row r="24" spans="1:6" s="1" customFormat="1" ht="15" customHeight="1" thickBot="1">
      <c r="A24" s="63"/>
      <c r="B24" s="22" t="s">
        <v>23</v>
      </c>
      <c r="C24" s="23">
        <f>SUM(C25:C28,C31:C32)</f>
        <v>0</v>
      </c>
      <c r="D24" s="10"/>
      <c r="E24" s="24"/>
      <c r="F24" s="3"/>
    </row>
    <row r="25" spans="1:6" s="1" customFormat="1" ht="15" customHeight="1">
      <c r="B25" s="15" t="s">
        <v>24</v>
      </c>
      <c r="C25" s="65">
        <v>0</v>
      </c>
      <c r="D25" s="54"/>
      <c r="E25" s="17"/>
      <c r="F25" s="3"/>
    </row>
    <row r="26" spans="1:6" s="1" customFormat="1" ht="15" customHeight="1">
      <c r="B26" s="15" t="s">
        <v>25</v>
      </c>
      <c r="C26" s="66">
        <v>0</v>
      </c>
      <c r="D26" s="54"/>
      <c r="E26" s="17"/>
      <c r="F26" s="3"/>
    </row>
    <row r="27" spans="1:6" s="1" customFormat="1" ht="15" customHeight="1">
      <c r="B27" s="15" t="s">
        <v>26</v>
      </c>
      <c r="C27" s="66">
        <f>List4!H47/1000</f>
        <v>0</v>
      </c>
      <c r="D27" s="54"/>
      <c r="E27" s="17"/>
      <c r="F27" s="3"/>
    </row>
    <row r="28" spans="1:6" s="1" customFormat="1" ht="15" customHeight="1">
      <c r="B28" s="15" t="s">
        <v>27</v>
      </c>
      <c r="C28" s="66">
        <f>List6!I54/1000</f>
        <v>0</v>
      </c>
      <c r="D28" s="54"/>
      <c r="E28" s="17"/>
      <c r="F28" s="3"/>
    </row>
    <row r="29" spans="1:6" s="1" customFormat="1" ht="15" customHeight="1">
      <c r="B29" s="15" t="s">
        <v>77</v>
      </c>
      <c r="C29" s="67">
        <f>List6!G54</f>
        <v>2.5130000000000003</v>
      </c>
      <c r="D29" s="68">
        <v>0</v>
      </c>
      <c r="E29" s="17"/>
      <c r="F29" s="3"/>
    </row>
    <row r="30" spans="1:6" s="1" customFormat="1" ht="15" customHeight="1">
      <c r="B30" s="15" t="s">
        <v>78</v>
      </c>
      <c r="C30" s="67">
        <v>0</v>
      </c>
      <c r="D30" s="68">
        <v>0</v>
      </c>
      <c r="E30" s="17"/>
      <c r="F30" s="3"/>
    </row>
    <row r="31" spans="1:6" s="1" customFormat="1" ht="15" customHeight="1">
      <c r="A31" s="63"/>
      <c r="B31" s="17"/>
      <c r="C31" s="26"/>
      <c r="D31" s="54"/>
      <c r="E31" s="17"/>
      <c r="F31" s="3"/>
    </row>
    <row r="32" spans="1:6" s="1" customFormat="1" ht="15" customHeight="1">
      <c r="A32" s="63"/>
      <c r="B32" s="17"/>
      <c r="C32" s="26"/>
      <c r="D32" s="54"/>
      <c r="E32" s="17"/>
      <c r="F32" s="3"/>
    </row>
    <row r="33" spans="1:7" s="1" customFormat="1" ht="15" customHeight="1">
      <c r="A33" s="63"/>
      <c r="B33" s="88" t="s">
        <v>30</v>
      </c>
      <c r="C33" s="32">
        <f>IF(G33=0,0,IF(G33&lt;150,IF(OR(D33="Ano",ISBLANK(D33)),1,0),0))</f>
        <v>0</v>
      </c>
      <c r="D33" s="70"/>
      <c r="E33" s="17"/>
      <c r="F33" s="3"/>
      <c r="G33" s="30">
        <f>G11*C29</f>
        <v>0</v>
      </c>
    </row>
    <row r="34" spans="1:7" s="1" customFormat="1" ht="6" customHeight="1">
      <c r="B34" s="89"/>
      <c r="C34" s="21"/>
      <c r="D34" s="21"/>
      <c r="E34" s="71"/>
      <c r="F34" s="3"/>
    </row>
    <row r="35" spans="1:7" s="1" customFormat="1" ht="14.25" customHeight="1" thickBot="1">
      <c r="B35" s="37"/>
      <c r="C35" s="73" t="s">
        <v>79</v>
      </c>
      <c r="D35" s="74" t="s">
        <v>80</v>
      </c>
      <c r="E35" s="15"/>
      <c r="F35" s="3"/>
    </row>
    <row r="36" spans="1:7" s="1" customFormat="1" ht="15" customHeight="1" thickBot="1">
      <c r="A36" s="63"/>
      <c r="B36" s="22" t="s">
        <v>31</v>
      </c>
      <c r="C36" s="23">
        <f>SUM(F40:F50)</f>
        <v>0</v>
      </c>
      <c r="D36" s="10"/>
      <c r="E36" s="24"/>
      <c r="F36" s="3"/>
    </row>
    <row r="37" spans="1:7" s="1" customFormat="1" ht="15" hidden="1" customHeight="1">
      <c r="A37" s="63"/>
      <c r="B37" s="90"/>
      <c r="C37" s="32"/>
      <c r="D37" s="27"/>
      <c r="E37" s="17"/>
      <c r="F37" s="76"/>
    </row>
    <row r="38" spans="1:7" s="1" customFormat="1" ht="15" hidden="1" customHeight="1">
      <c r="A38" s="63"/>
      <c r="B38" s="90"/>
      <c r="C38" s="25"/>
      <c r="D38" s="27"/>
      <c r="E38" s="17"/>
      <c r="F38" s="76"/>
    </row>
    <row r="39" spans="1:7" s="1" customFormat="1" ht="15" hidden="1" customHeight="1">
      <c r="A39" s="63"/>
      <c r="B39" s="90"/>
      <c r="C39" s="33"/>
      <c r="D39" s="27"/>
      <c r="E39" s="17"/>
      <c r="F39" s="76"/>
    </row>
    <row r="40" spans="1:7" s="1" customFormat="1" ht="15" customHeight="1">
      <c r="A40" s="63"/>
      <c r="B40" s="15" t="s">
        <v>32</v>
      </c>
      <c r="C40" s="34">
        <f>CEILING(0.02*(C24-C25),0.1)</f>
        <v>0</v>
      </c>
      <c r="D40" s="27">
        <v>0</v>
      </c>
      <c r="E40" s="17" t="s">
        <v>81</v>
      </c>
      <c r="F40" s="76">
        <f>IF(ISBLANK(D40),C40,D40)</f>
        <v>0</v>
      </c>
      <c r="G40" s="8" t="s">
        <v>33</v>
      </c>
    </row>
    <row r="41" spans="1:7" s="1" customFormat="1" ht="15" customHeight="1">
      <c r="A41" s="63"/>
      <c r="B41" s="15" t="s">
        <v>34</v>
      </c>
      <c r="C41" s="25">
        <f>0.035*(C24-C25)</f>
        <v>0</v>
      </c>
      <c r="D41" s="27"/>
      <c r="E41" s="17"/>
      <c r="F41" s="76">
        <f>IF(ISBLANK(D41),C41,D41)</f>
        <v>0</v>
      </c>
    </row>
    <row r="42" spans="1:7" s="1" customFormat="1" ht="15" customHeight="1">
      <c r="A42" s="63"/>
      <c r="B42" s="15" t="s">
        <v>35</v>
      </c>
      <c r="C42" s="25">
        <v>0</v>
      </c>
      <c r="D42" s="27">
        <v>0</v>
      </c>
      <c r="E42" s="17" t="s">
        <v>87</v>
      </c>
      <c r="F42" s="76">
        <f>IF(ISBLANK(D42),C42,D42)</f>
        <v>0</v>
      </c>
      <c r="G42" s="8" t="s">
        <v>33</v>
      </c>
    </row>
    <row r="43" spans="1:7" s="1" customFormat="1" ht="15" customHeight="1">
      <c r="A43" s="63"/>
      <c r="B43" s="15" t="s">
        <v>82</v>
      </c>
      <c r="C43" s="25">
        <f>C15*C16*C17/1000</f>
        <v>0</v>
      </c>
      <c r="D43" s="27"/>
      <c r="E43" s="17"/>
      <c r="F43" s="77">
        <f>IF(ISBLANK(D43),C43,D43)</f>
        <v>0</v>
      </c>
    </row>
    <row r="44" spans="1:7" s="1" customFormat="1" ht="15" customHeight="1">
      <c r="A44" s="63"/>
      <c r="B44" s="15" t="s">
        <v>37</v>
      </c>
      <c r="C44" s="25">
        <f>0.02*(C24-C25)</f>
        <v>0</v>
      </c>
      <c r="D44" s="27"/>
      <c r="E44" s="17"/>
      <c r="F44" s="76">
        <f>IF(ISBLANK(D44),C44,D44)</f>
        <v>0</v>
      </c>
    </row>
    <row r="45" spans="1:7" s="1" customFormat="1" ht="15" customHeight="1">
      <c r="A45" s="63"/>
      <c r="B45" s="15" t="s">
        <v>38</v>
      </c>
      <c r="C45" s="26"/>
      <c r="D45" s="29"/>
      <c r="E45" s="17"/>
      <c r="F45" s="76">
        <f>C45</f>
        <v>0</v>
      </c>
    </row>
    <row r="46" spans="1:7" s="1" customFormat="1" ht="15" customHeight="1">
      <c r="A46" s="63"/>
      <c r="B46" s="15" t="s">
        <v>39</v>
      </c>
      <c r="C46" s="25">
        <f>CEILING(0.02*(C24-C25),0.1)</f>
        <v>0</v>
      </c>
      <c r="D46" s="27"/>
      <c r="E46" s="17"/>
      <c r="F46" s="76">
        <f>IF(ISBLANK(D46),C46,D46)</f>
        <v>0</v>
      </c>
    </row>
    <row r="47" spans="1:7" s="1" customFormat="1" ht="15" customHeight="1">
      <c r="A47" s="63"/>
      <c r="B47" s="15" t="s">
        <v>40</v>
      </c>
      <c r="C47" s="25">
        <f>G47+G48</f>
        <v>0</v>
      </c>
      <c r="D47" s="27"/>
      <c r="E47" s="17"/>
      <c r="F47" s="77">
        <f>IF(ISBLANK(D47),C47,D47)</f>
        <v>0</v>
      </c>
      <c r="G47" s="35">
        <f>IF(C13&gt;2,5+(C13-2)*1,IF(C13&gt;0.5,5,IF(C13&gt;0,2,0)))</f>
        <v>0</v>
      </c>
    </row>
    <row r="48" spans="1:7" s="1" customFormat="1" ht="15" customHeight="1">
      <c r="A48" s="63"/>
      <c r="B48" s="15" t="s">
        <v>41</v>
      </c>
      <c r="C48" s="26"/>
      <c r="D48" s="54"/>
      <c r="E48" s="17"/>
      <c r="F48" s="76">
        <f>C48</f>
        <v>0</v>
      </c>
      <c r="G48" s="36">
        <f>0.55*C14</f>
        <v>0</v>
      </c>
    </row>
    <row r="49" spans="1:7" s="1" customFormat="1" ht="15" customHeight="1">
      <c r="A49" s="63"/>
      <c r="B49" s="15" t="s">
        <v>42</v>
      </c>
      <c r="C49" s="26"/>
      <c r="D49" s="54"/>
      <c r="E49" s="17"/>
      <c r="F49" s="76">
        <f>C49</f>
        <v>0</v>
      </c>
    </row>
    <row r="50" spans="1:7" s="1" customFormat="1" ht="15" customHeight="1">
      <c r="A50" s="63"/>
      <c r="B50" s="19"/>
      <c r="C50" s="28"/>
      <c r="D50" s="60"/>
      <c r="E50" s="19"/>
      <c r="F50" s="76">
        <f>C50</f>
        <v>0</v>
      </c>
    </row>
    <row r="51" spans="1:7" s="1" customFormat="1" ht="6" customHeight="1" thickBot="1">
      <c r="B51" s="20"/>
      <c r="C51" s="21"/>
      <c r="D51" s="39"/>
      <c r="E51" s="20"/>
      <c r="F51" s="3"/>
    </row>
    <row r="52" spans="1:7" s="1" customFormat="1" ht="15" customHeight="1" thickBot="1">
      <c r="A52" s="63"/>
      <c r="B52" s="22" t="s">
        <v>44</v>
      </c>
      <c r="C52" s="23">
        <f>SUM(F53:F58)+SUM(F60:F69)</f>
        <v>0</v>
      </c>
      <c r="D52" s="10"/>
      <c r="E52" s="24"/>
      <c r="F52" s="3"/>
    </row>
    <row r="53" spans="1:7" s="1" customFormat="1" ht="15" customHeight="1">
      <c r="A53" s="63"/>
      <c r="B53" s="15" t="s">
        <v>45</v>
      </c>
      <c r="C53" s="32">
        <f>CEILING(0.05*(C24-C25),0.1)</f>
        <v>0</v>
      </c>
      <c r="D53" s="27">
        <v>0</v>
      </c>
      <c r="E53" s="17" t="s">
        <v>81</v>
      </c>
      <c r="F53" s="76">
        <f>IF(ISBLANK(D53),C53,D53)</f>
        <v>0</v>
      </c>
      <c r="G53" s="8" t="s">
        <v>33</v>
      </c>
    </row>
    <row r="54" spans="1:7" s="1" customFormat="1" ht="15" customHeight="1">
      <c r="A54" s="63"/>
      <c r="B54" s="15" t="s">
        <v>83</v>
      </c>
      <c r="C54" s="79">
        <f>CEILING(0.018*G54,0.1)</f>
        <v>0</v>
      </c>
      <c r="D54" s="27">
        <v>0</v>
      </c>
      <c r="E54" s="17" t="s">
        <v>88</v>
      </c>
      <c r="F54" s="76">
        <f>IF(ISBLANK(D54),C54,D54)</f>
        <v>0</v>
      </c>
      <c r="G54" s="35">
        <f>C24+C36+C53+SUM(C55:C58,C60:C69)</f>
        <v>0</v>
      </c>
    </row>
    <row r="55" spans="1:7" s="1" customFormat="1" ht="15" customHeight="1">
      <c r="A55" s="63"/>
      <c r="B55" s="15" t="s">
        <v>48</v>
      </c>
      <c r="C55" s="25">
        <f>CEILING(G55*1.33/100,0.1)</f>
        <v>0</v>
      </c>
      <c r="D55" s="27">
        <v>0</v>
      </c>
      <c r="E55" s="17" t="s">
        <v>84</v>
      </c>
      <c r="F55" s="76">
        <f>IF(ISBLANK(D55),C55,D55)</f>
        <v>0</v>
      </c>
      <c r="G55" s="80">
        <f>C28+C32+C27</f>
        <v>0</v>
      </c>
    </row>
    <row r="56" spans="1:7" s="1" customFormat="1" ht="15" customHeight="1">
      <c r="A56" s="63"/>
      <c r="B56" s="15" t="s">
        <v>49</v>
      </c>
      <c r="C56" s="26"/>
      <c r="D56" s="54"/>
      <c r="E56" s="17"/>
      <c r="F56" s="76">
        <f>C56</f>
        <v>0</v>
      </c>
    </row>
    <row r="57" spans="1:7" s="1" customFormat="1" ht="15" customHeight="1">
      <c r="A57" s="63"/>
      <c r="B57" s="15" t="s">
        <v>50</v>
      </c>
      <c r="C57" s="26"/>
      <c r="D57" s="54"/>
      <c r="E57" s="17"/>
      <c r="F57" s="76">
        <f>C57</f>
        <v>0</v>
      </c>
    </row>
    <row r="58" spans="1:7" s="1" customFormat="1" ht="15" customHeight="1" thickBot="1">
      <c r="A58" s="63"/>
      <c r="B58" s="15" t="s">
        <v>51</v>
      </c>
      <c r="C58" s="28"/>
      <c r="D58" s="54"/>
      <c r="E58" s="17"/>
      <c r="F58" s="76">
        <f>C58</f>
        <v>0</v>
      </c>
    </row>
    <row r="59" spans="1:7" s="1" customFormat="1" ht="15" customHeight="1" thickBot="1">
      <c r="B59" s="37" t="s">
        <v>52</v>
      </c>
      <c r="C59" s="38">
        <f>F62+F60+F61</f>
        <v>0</v>
      </c>
      <c r="D59" s="81"/>
      <c r="E59" s="17"/>
      <c r="F59" s="3">
        <f>C59</f>
        <v>0</v>
      </c>
    </row>
    <row r="60" spans="1:7" s="1" customFormat="1" ht="15" customHeight="1">
      <c r="A60" s="63"/>
      <c r="B60" s="15" t="s">
        <v>53</v>
      </c>
      <c r="C60" s="40">
        <f>(C10*3.05)+(D10*2)+(C10)*1</f>
        <v>0</v>
      </c>
      <c r="D60" s="27"/>
      <c r="E60" s="17"/>
      <c r="F60" s="76">
        <f>IF(ISBLANK(D60),C60,D60)</f>
        <v>0</v>
      </c>
    </row>
    <row r="61" spans="1:7" s="1" customFormat="1" ht="15" customHeight="1">
      <c r="A61" s="63"/>
      <c r="B61" s="15" t="s">
        <v>54</v>
      </c>
      <c r="C61" s="26"/>
      <c r="D61" s="54"/>
      <c r="E61" s="17"/>
      <c r="F61" s="76">
        <f>C61</f>
        <v>0</v>
      </c>
    </row>
    <row r="62" spans="1:7" s="1" customFormat="1" ht="15" customHeight="1">
      <c r="A62" s="63"/>
      <c r="B62" s="15" t="s">
        <v>55</v>
      </c>
      <c r="C62" s="25">
        <f>IF(C9&gt;0,IF(C9&gt;0.1,20*(C9-0.1)+3.5,3.5),0)</f>
        <v>0</v>
      </c>
      <c r="D62" s="27"/>
      <c r="E62" s="17"/>
      <c r="F62" s="76">
        <f>IF(ISBLANK(D62),C62,D62)</f>
        <v>0</v>
      </c>
    </row>
    <row r="63" spans="1:7" s="1" customFormat="1" ht="15" customHeight="1">
      <c r="A63" s="63"/>
      <c r="B63" s="15" t="s">
        <v>56</v>
      </c>
      <c r="C63" s="32">
        <f>IF(C9&gt;0,IF(C9&gt;0.1,G9*10*(C9-0.1)+G9,G9),0)</f>
        <v>0</v>
      </c>
      <c r="D63" s="27"/>
      <c r="E63" s="17"/>
      <c r="F63" s="76">
        <f>IF(ISBLANK(D63),C63,D63)</f>
        <v>0</v>
      </c>
    </row>
    <row r="64" spans="1:7" s="1" customFormat="1" ht="15" customHeight="1">
      <c r="A64" s="63"/>
      <c r="B64" s="15" t="s">
        <v>57</v>
      </c>
      <c r="C64" s="25">
        <f>IF(C9&gt;0,IF(C9&gt;0.1,G10*10*(C9-0.1)+4.5,4.5),0)</f>
        <v>0</v>
      </c>
      <c r="D64" s="27"/>
      <c r="E64" s="17"/>
      <c r="F64" s="76">
        <f>IF(ISBLANK(D64),C64,D64)</f>
        <v>0</v>
      </c>
    </row>
    <row r="65" spans="1:7" s="1" customFormat="1" ht="15" customHeight="1">
      <c r="A65" s="63"/>
      <c r="B65" s="18" t="s">
        <v>58</v>
      </c>
      <c r="C65" s="26"/>
      <c r="D65" s="54"/>
      <c r="E65" s="17"/>
      <c r="F65" s="76">
        <f>C65</f>
        <v>0</v>
      </c>
    </row>
    <row r="66" spans="1:7" s="1" customFormat="1" ht="15" customHeight="1">
      <c r="A66" s="63"/>
      <c r="B66" s="15" t="s">
        <v>59</v>
      </c>
      <c r="C66" s="26"/>
      <c r="D66" s="54"/>
      <c r="E66" s="17"/>
      <c r="F66" s="76">
        <f>C66</f>
        <v>0</v>
      </c>
    </row>
    <row r="67" spans="1:7" s="1" customFormat="1" ht="15" customHeight="1">
      <c r="A67" s="63"/>
      <c r="B67" s="18" t="s">
        <v>60</v>
      </c>
      <c r="C67" s="26"/>
      <c r="D67" s="54"/>
      <c r="E67" s="17"/>
      <c r="F67" s="76">
        <f>C67</f>
        <v>0</v>
      </c>
    </row>
    <row r="68" spans="1:7" s="1" customFormat="1" ht="15" customHeight="1">
      <c r="A68" s="63"/>
      <c r="B68" s="17"/>
      <c r="C68" s="26"/>
      <c r="D68" s="54"/>
      <c r="E68" s="17"/>
      <c r="F68" s="76">
        <f>C68</f>
        <v>0</v>
      </c>
    </row>
    <row r="69" spans="1:7" s="1" customFormat="1" ht="15.75" hidden="1" customHeight="1">
      <c r="A69" s="63"/>
      <c r="B69" s="91"/>
      <c r="C69" s="83"/>
      <c r="D69" s="60"/>
      <c r="E69" s="19"/>
      <c r="F69" s="76">
        <f>C69</f>
        <v>0</v>
      </c>
    </row>
    <row r="70" spans="1:7" s="1" customFormat="1" ht="6" customHeight="1">
      <c r="B70" s="92"/>
      <c r="C70" s="39"/>
      <c r="D70" s="39"/>
      <c r="E70" s="20"/>
      <c r="F70" s="3"/>
    </row>
    <row r="71" spans="1:7" s="1" customFormat="1" ht="15" customHeight="1" thickBot="1">
      <c r="B71" s="11" t="s">
        <v>62</v>
      </c>
      <c r="C71" s="40">
        <f>C72-C25-C26-F59-F53-F57-F58-F54-F55</f>
        <v>0</v>
      </c>
      <c r="D71" s="86"/>
      <c r="E71" s="24"/>
      <c r="F71" s="3"/>
      <c r="G71" s="8" t="s">
        <v>33</v>
      </c>
    </row>
    <row r="72" spans="1:7" s="1" customFormat="1" ht="15" customHeight="1" thickBot="1">
      <c r="B72" s="37" t="s">
        <v>85</v>
      </c>
      <c r="C72" s="38">
        <f>C24+C36+C52</f>
        <v>0</v>
      </c>
      <c r="D72" s="39"/>
      <c r="E72" s="17"/>
      <c r="F72" s="3"/>
    </row>
  </sheetData>
  <mergeCells count="4">
    <mergeCell ref="C4:D4"/>
    <mergeCell ref="C5:D5"/>
    <mergeCell ref="C6:D6"/>
    <mergeCell ref="C7:D7"/>
  </mergeCells>
  <printOptions horizontalCentered="1" verticalCentered="1"/>
  <pageMargins left="0.51181102362204722" right="0.31496062992125984" top="0.19685039370078741" bottom="0.19685039370078741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B3" sqref="B3:C3"/>
    </sheetView>
  </sheetViews>
  <sheetFormatPr defaultColWidth="9" defaultRowHeight="15"/>
  <cols>
    <col min="1" max="1" width="15.7109375" style="97" customWidth="1"/>
    <col min="2" max="2" width="14" style="97" customWidth="1"/>
    <col min="3" max="3" width="47" style="97" customWidth="1"/>
    <col min="4" max="4" width="27" style="97" customWidth="1"/>
    <col min="5" max="5" width="13.7109375" style="97" customWidth="1"/>
    <col min="6" max="6" width="7" style="97" customWidth="1"/>
    <col min="7" max="7" width="12.5703125" style="97" customWidth="1"/>
    <col min="8" max="8" width="14.28515625" style="97" customWidth="1"/>
    <col min="9" max="256" width="9" style="1"/>
    <col min="257" max="257" width="15.7109375" style="1" customWidth="1"/>
    <col min="258" max="258" width="14" style="1" customWidth="1"/>
    <col min="259" max="259" width="47" style="1" customWidth="1"/>
    <col min="260" max="260" width="35.7109375" style="1" customWidth="1"/>
    <col min="261" max="261" width="13.7109375" style="1" customWidth="1"/>
    <col min="262" max="262" width="7" style="1" customWidth="1"/>
    <col min="263" max="263" width="12.5703125" style="1" customWidth="1"/>
    <col min="264" max="264" width="14.28515625" style="1" customWidth="1"/>
    <col min="265" max="512" width="9" style="1"/>
    <col min="513" max="513" width="15.7109375" style="1" customWidth="1"/>
    <col min="514" max="514" width="14" style="1" customWidth="1"/>
    <col min="515" max="515" width="47" style="1" customWidth="1"/>
    <col min="516" max="516" width="35.7109375" style="1" customWidth="1"/>
    <col min="517" max="517" width="13.7109375" style="1" customWidth="1"/>
    <col min="518" max="518" width="7" style="1" customWidth="1"/>
    <col min="519" max="519" width="12.5703125" style="1" customWidth="1"/>
    <col min="520" max="520" width="14.28515625" style="1" customWidth="1"/>
    <col min="521" max="768" width="9" style="1"/>
    <col min="769" max="769" width="15.7109375" style="1" customWidth="1"/>
    <col min="770" max="770" width="14" style="1" customWidth="1"/>
    <col min="771" max="771" width="47" style="1" customWidth="1"/>
    <col min="772" max="772" width="35.7109375" style="1" customWidth="1"/>
    <col min="773" max="773" width="13.7109375" style="1" customWidth="1"/>
    <col min="774" max="774" width="7" style="1" customWidth="1"/>
    <col min="775" max="775" width="12.5703125" style="1" customWidth="1"/>
    <col min="776" max="776" width="14.28515625" style="1" customWidth="1"/>
    <col min="777" max="1024" width="9" style="1"/>
    <col min="1025" max="1025" width="15.7109375" style="1" customWidth="1"/>
    <col min="1026" max="1026" width="14" style="1" customWidth="1"/>
    <col min="1027" max="1027" width="47" style="1" customWidth="1"/>
    <col min="1028" max="1028" width="35.7109375" style="1" customWidth="1"/>
    <col min="1029" max="1029" width="13.7109375" style="1" customWidth="1"/>
    <col min="1030" max="1030" width="7" style="1" customWidth="1"/>
    <col min="1031" max="1031" width="12.5703125" style="1" customWidth="1"/>
    <col min="1032" max="1032" width="14.28515625" style="1" customWidth="1"/>
    <col min="1033" max="1280" width="9" style="1"/>
    <col min="1281" max="1281" width="15.7109375" style="1" customWidth="1"/>
    <col min="1282" max="1282" width="14" style="1" customWidth="1"/>
    <col min="1283" max="1283" width="47" style="1" customWidth="1"/>
    <col min="1284" max="1284" width="35.7109375" style="1" customWidth="1"/>
    <col min="1285" max="1285" width="13.7109375" style="1" customWidth="1"/>
    <col min="1286" max="1286" width="7" style="1" customWidth="1"/>
    <col min="1287" max="1287" width="12.5703125" style="1" customWidth="1"/>
    <col min="1288" max="1288" width="14.28515625" style="1" customWidth="1"/>
    <col min="1289" max="1536" width="9" style="1"/>
    <col min="1537" max="1537" width="15.7109375" style="1" customWidth="1"/>
    <col min="1538" max="1538" width="14" style="1" customWidth="1"/>
    <col min="1539" max="1539" width="47" style="1" customWidth="1"/>
    <col min="1540" max="1540" width="35.7109375" style="1" customWidth="1"/>
    <col min="1541" max="1541" width="13.7109375" style="1" customWidth="1"/>
    <col min="1542" max="1542" width="7" style="1" customWidth="1"/>
    <col min="1543" max="1543" width="12.5703125" style="1" customWidth="1"/>
    <col min="1544" max="1544" width="14.28515625" style="1" customWidth="1"/>
    <col min="1545" max="1792" width="9" style="1"/>
    <col min="1793" max="1793" width="15.7109375" style="1" customWidth="1"/>
    <col min="1794" max="1794" width="14" style="1" customWidth="1"/>
    <col min="1795" max="1795" width="47" style="1" customWidth="1"/>
    <col min="1796" max="1796" width="35.7109375" style="1" customWidth="1"/>
    <col min="1797" max="1797" width="13.7109375" style="1" customWidth="1"/>
    <col min="1798" max="1798" width="7" style="1" customWidth="1"/>
    <col min="1799" max="1799" width="12.5703125" style="1" customWidth="1"/>
    <col min="1800" max="1800" width="14.28515625" style="1" customWidth="1"/>
    <col min="1801" max="2048" width="9" style="1"/>
    <col min="2049" max="2049" width="15.7109375" style="1" customWidth="1"/>
    <col min="2050" max="2050" width="14" style="1" customWidth="1"/>
    <col min="2051" max="2051" width="47" style="1" customWidth="1"/>
    <col min="2052" max="2052" width="35.7109375" style="1" customWidth="1"/>
    <col min="2053" max="2053" width="13.7109375" style="1" customWidth="1"/>
    <col min="2054" max="2054" width="7" style="1" customWidth="1"/>
    <col min="2055" max="2055" width="12.5703125" style="1" customWidth="1"/>
    <col min="2056" max="2056" width="14.28515625" style="1" customWidth="1"/>
    <col min="2057" max="2304" width="9" style="1"/>
    <col min="2305" max="2305" width="15.7109375" style="1" customWidth="1"/>
    <col min="2306" max="2306" width="14" style="1" customWidth="1"/>
    <col min="2307" max="2307" width="47" style="1" customWidth="1"/>
    <col min="2308" max="2308" width="35.7109375" style="1" customWidth="1"/>
    <col min="2309" max="2309" width="13.7109375" style="1" customWidth="1"/>
    <col min="2310" max="2310" width="7" style="1" customWidth="1"/>
    <col min="2311" max="2311" width="12.5703125" style="1" customWidth="1"/>
    <col min="2312" max="2312" width="14.28515625" style="1" customWidth="1"/>
    <col min="2313" max="2560" width="9" style="1"/>
    <col min="2561" max="2561" width="15.7109375" style="1" customWidth="1"/>
    <col min="2562" max="2562" width="14" style="1" customWidth="1"/>
    <col min="2563" max="2563" width="47" style="1" customWidth="1"/>
    <col min="2564" max="2564" width="35.7109375" style="1" customWidth="1"/>
    <col min="2565" max="2565" width="13.7109375" style="1" customWidth="1"/>
    <col min="2566" max="2566" width="7" style="1" customWidth="1"/>
    <col min="2567" max="2567" width="12.5703125" style="1" customWidth="1"/>
    <col min="2568" max="2568" width="14.28515625" style="1" customWidth="1"/>
    <col min="2569" max="2816" width="9" style="1"/>
    <col min="2817" max="2817" width="15.7109375" style="1" customWidth="1"/>
    <col min="2818" max="2818" width="14" style="1" customWidth="1"/>
    <col min="2819" max="2819" width="47" style="1" customWidth="1"/>
    <col min="2820" max="2820" width="35.7109375" style="1" customWidth="1"/>
    <col min="2821" max="2821" width="13.7109375" style="1" customWidth="1"/>
    <col min="2822" max="2822" width="7" style="1" customWidth="1"/>
    <col min="2823" max="2823" width="12.5703125" style="1" customWidth="1"/>
    <col min="2824" max="2824" width="14.28515625" style="1" customWidth="1"/>
    <col min="2825" max="3072" width="9" style="1"/>
    <col min="3073" max="3073" width="15.7109375" style="1" customWidth="1"/>
    <col min="3074" max="3074" width="14" style="1" customWidth="1"/>
    <col min="3075" max="3075" width="47" style="1" customWidth="1"/>
    <col min="3076" max="3076" width="35.7109375" style="1" customWidth="1"/>
    <col min="3077" max="3077" width="13.7109375" style="1" customWidth="1"/>
    <col min="3078" max="3078" width="7" style="1" customWidth="1"/>
    <col min="3079" max="3079" width="12.5703125" style="1" customWidth="1"/>
    <col min="3080" max="3080" width="14.28515625" style="1" customWidth="1"/>
    <col min="3081" max="3328" width="9" style="1"/>
    <col min="3329" max="3329" width="15.7109375" style="1" customWidth="1"/>
    <col min="3330" max="3330" width="14" style="1" customWidth="1"/>
    <col min="3331" max="3331" width="47" style="1" customWidth="1"/>
    <col min="3332" max="3332" width="35.7109375" style="1" customWidth="1"/>
    <col min="3333" max="3333" width="13.7109375" style="1" customWidth="1"/>
    <col min="3334" max="3334" width="7" style="1" customWidth="1"/>
    <col min="3335" max="3335" width="12.5703125" style="1" customWidth="1"/>
    <col min="3336" max="3336" width="14.28515625" style="1" customWidth="1"/>
    <col min="3337" max="3584" width="9" style="1"/>
    <col min="3585" max="3585" width="15.7109375" style="1" customWidth="1"/>
    <col min="3586" max="3586" width="14" style="1" customWidth="1"/>
    <col min="3587" max="3587" width="47" style="1" customWidth="1"/>
    <col min="3588" max="3588" width="35.7109375" style="1" customWidth="1"/>
    <col min="3589" max="3589" width="13.7109375" style="1" customWidth="1"/>
    <col min="3590" max="3590" width="7" style="1" customWidth="1"/>
    <col min="3591" max="3591" width="12.5703125" style="1" customWidth="1"/>
    <col min="3592" max="3592" width="14.28515625" style="1" customWidth="1"/>
    <col min="3593" max="3840" width="9" style="1"/>
    <col min="3841" max="3841" width="15.7109375" style="1" customWidth="1"/>
    <col min="3842" max="3842" width="14" style="1" customWidth="1"/>
    <col min="3843" max="3843" width="47" style="1" customWidth="1"/>
    <col min="3844" max="3844" width="35.7109375" style="1" customWidth="1"/>
    <col min="3845" max="3845" width="13.7109375" style="1" customWidth="1"/>
    <col min="3846" max="3846" width="7" style="1" customWidth="1"/>
    <col min="3847" max="3847" width="12.5703125" style="1" customWidth="1"/>
    <col min="3848" max="3848" width="14.28515625" style="1" customWidth="1"/>
    <col min="3849" max="4096" width="9" style="1"/>
    <col min="4097" max="4097" width="15.7109375" style="1" customWidth="1"/>
    <col min="4098" max="4098" width="14" style="1" customWidth="1"/>
    <col min="4099" max="4099" width="47" style="1" customWidth="1"/>
    <col min="4100" max="4100" width="35.7109375" style="1" customWidth="1"/>
    <col min="4101" max="4101" width="13.7109375" style="1" customWidth="1"/>
    <col min="4102" max="4102" width="7" style="1" customWidth="1"/>
    <col min="4103" max="4103" width="12.5703125" style="1" customWidth="1"/>
    <col min="4104" max="4104" width="14.28515625" style="1" customWidth="1"/>
    <col min="4105" max="4352" width="9" style="1"/>
    <col min="4353" max="4353" width="15.7109375" style="1" customWidth="1"/>
    <col min="4354" max="4354" width="14" style="1" customWidth="1"/>
    <col min="4355" max="4355" width="47" style="1" customWidth="1"/>
    <col min="4356" max="4356" width="35.7109375" style="1" customWidth="1"/>
    <col min="4357" max="4357" width="13.7109375" style="1" customWidth="1"/>
    <col min="4358" max="4358" width="7" style="1" customWidth="1"/>
    <col min="4359" max="4359" width="12.5703125" style="1" customWidth="1"/>
    <col min="4360" max="4360" width="14.28515625" style="1" customWidth="1"/>
    <col min="4361" max="4608" width="9" style="1"/>
    <col min="4609" max="4609" width="15.7109375" style="1" customWidth="1"/>
    <col min="4610" max="4610" width="14" style="1" customWidth="1"/>
    <col min="4611" max="4611" width="47" style="1" customWidth="1"/>
    <col min="4612" max="4612" width="35.7109375" style="1" customWidth="1"/>
    <col min="4613" max="4613" width="13.7109375" style="1" customWidth="1"/>
    <col min="4614" max="4614" width="7" style="1" customWidth="1"/>
    <col min="4615" max="4615" width="12.5703125" style="1" customWidth="1"/>
    <col min="4616" max="4616" width="14.28515625" style="1" customWidth="1"/>
    <col min="4617" max="4864" width="9" style="1"/>
    <col min="4865" max="4865" width="15.7109375" style="1" customWidth="1"/>
    <col min="4866" max="4866" width="14" style="1" customWidth="1"/>
    <col min="4867" max="4867" width="47" style="1" customWidth="1"/>
    <col min="4868" max="4868" width="35.7109375" style="1" customWidth="1"/>
    <col min="4869" max="4869" width="13.7109375" style="1" customWidth="1"/>
    <col min="4870" max="4870" width="7" style="1" customWidth="1"/>
    <col min="4871" max="4871" width="12.5703125" style="1" customWidth="1"/>
    <col min="4872" max="4872" width="14.28515625" style="1" customWidth="1"/>
    <col min="4873" max="5120" width="9" style="1"/>
    <col min="5121" max="5121" width="15.7109375" style="1" customWidth="1"/>
    <col min="5122" max="5122" width="14" style="1" customWidth="1"/>
    <col min="5123" max="5123" width="47" style="1" customWidth="1"/>
    <col min="5124" max="5124" width="35.7109375" style="1" customWidth="1"/>
    <col min="5125" max="5125" width="13.7109375" style="1" customWidth="1"/>
    <col min="5126" max="5126" width="7" style="1" customWidth="1"/>
    <col min="5127" max="5127" width="12.5703125" style="1" customWidth="1"/>
    <col min="5128" max="5128" width="14.28515625" style="1" customWidth="1"/>
    <col min="5129" max="5376" width="9" style="1"/>
    <col min="5377" max="5377" width="15.7109375" style="1" customWidth="1"/>
    <col min="5378" max="5378" width="14" style="1" customWidth="1"/>
    <col min="5379" max="5379" width="47" style="1" customWidth="1"/>
    <col min="5380" max="5380" width="35.7109375" style="1" customWidth="1"/>
    <col min="5381" max="5381" width="13.7109375" style="1" customWidth="1"/>
    <col min="5382" max="5382" width="7" style="1" customWidth="1"/>
    <col min="5383" max="5383" width="12.5703125" style="1" customWidth="1"/>
    <col min="5384" max="5384" width="14.28515625" style="1" customWidth="1"/>
    <col min="5385" max="5632" width="9" style="1"/>
    <col min="5633" max="5633" width="15.7109375" style="1" customWidth="1"/>
    <col min="5634" max="5634" width="14" style="1" customWidth="1"/>
    <col min="5635" max="5635" width="47" style="1" customWidth="1"/>
    <col min="5636" max="5636" width="35.7109375" style="1" customWidth="1"/>
    <col min="5637" max="5637" width="13.7109375" style="1" customWidth="1"/>
    <col min="5638" max="5638" width="7" style="1" customWidth="1"/>
    <col min="5639" max="5639" width="12.5703125" style="1" customWidth="1"/>
    <col min="5640" max="5640" width="14.28515625" style="1" customWidth="1"/>
    <col min="5641" max="5888" width="9" style="1"/>
    <col min="5889" max="5889" width="15.7109375" style="1" customWidth="1"/>
    <col min="5890" max="5890" width="14" style="1" customWidth="1"/>
    <col min="5891" max="5891" width="47" style="1" customWidth="1"/>
    <col min="5892" max="5892" width="35.7109375" style="1" customWidth="1"/>
    <col min="5893" max="5893" width="13.7109375" style="1" customWidth="1"/>
    <col min="5894" max="5894" width="7" style="1" customWidth="1"/>
    <col min="5895" max="5895" width="12.5703125" style="1" customWidth="1"/>
    <col min="5896" max="5896" width="14.28515625" style="1" customWidth="1"/>
    <col min="5897" max="6144" width="9" style="1"/>
    <col min="6145" max="6145" width="15.7109375" style="1" customWidth="1"/>
    <col min="6146" max="6146" width="14" style="1" customWidth="1"/>
    <col min="6147" max="6147" width="47" style="1" customWidth="1"/>
    <col min="6148" max="6148" width="35.7109375" style="1" customWidth="1"/>
    <col min="6149" max="6149" width="13.7109375" style="1" customWidth="1"/>
    <col min="6150" max="6150" width="7" style="1" customWidth="1"/>
    <col min="6151" max="6151" width="12.5703125" style="1" customWidth="1"/>
    <col min="6152" max="6152" width="14.28515625" style="1" customWidth="1"/>
    <col min="6153" max="6400" width="9" style="1"/>
    <col min="6401" max="6401" width="15.7109375" style="1" customWidth="1"/>
    <col min="6402" max="6402" width="14" style="1" customWidth="1"/>
    <col min="6403" max="6403" width="47" style="1" customWidth="1"/>
    <col min="6404" max="6404" width="35.7109375" style="1" customWidth="1"/>
    <col min="6405" max="6405" width="13.7109375" style="1" customWidth="1"/>
    <col min="6406" max="6406" width="7" style="1" customWidth="1"/>
    <col min="6407" max="6407" width="12.5703125" style="1" customWidth="1"/>
    <col min="6408" max="6408" width="14.28515625" style="1" customWidth="1"/>
    <col min="6409" max="6656" width="9" style="1"/>
    <col min="6657" max="6657" width="15.7109375" style="1" customWidth="1"/>
    <col min="6658" max="6658" width="14" style="1" customWidth="1"/>
    <col min="6659" max="6659" width="47" style="1" customWidth="1"/>
    <col min="6660" max="6660" width="35.7109375" style="1" customWidth="1"/>
    <col min="6661" max="6661" width="13.7109375" style="1" customWidth="1"/>
    <col min="6662" max="6662" width="7" style="1" customWidth="1"/>
    <col min="6663" max="6663" width="12.5703125" style="1" customWidth="1"/>
    <col min="6664" max="6664" width="14.28515625" style="1" customWidth="1"/>
    <col min="6665" max="6912" width="9" style="1"/>
    <col min="6913" max="6913" width="15.7109375" style="1" customWidth="1"/>
    <col min="6914" max="6914" width="14" style="1" customWidth="1"/>
    <col min="6915" max="6915" width="47" style="1" customWidth="1"/>
    <col min="6916" max="6916" width="35.7109375" style="1" customWidth="1"/>
    <col min="6917" max="6917" width="13.7109375" style="1" customWidth="1"/>
    <col min="6918" max="6918" width="7" style="1" customWidth="1"/>
    <col min="6919" max="6919" width="12.5703125" style="1" customWidth="1"/>
    <col min="6920" max="6920" width="14.28515625" style="1" customWidth="1"/>
    <col min="6921" max="7168" width="9" style="1"/>
    <col min="7169" max="7169" width="15.7109375" style="1" customWidth="1"/>
    <col min="7170" max="7170" width="14" style="1" customWidth="1"/>
    <col min="7171" max="7171" width="47" style="1" customWidth="1"/>
    <col min="7172" max="7172" width="35.7109375" style="1" customWidth="1"/>
    <col min="7173" max="7173" width="13.7109375" style="1" customWidth="1"/>
    <col min="7174" max="7174" width="7" style="1" customWidth="1"/>
    <col min="7175" max="7175" width="12.5703125" style="1" customWidth="1"/>
    <col min="7176" max="7176" width="14.28515625" style="1" customWidth="1"/>
    <col min="7177" max="7424" width="9" style="1"/>
    <col min="7425" max="7425" width="15.7109375" style="1" customWidth="1"/>
    <col min="7426" max="7426" width="14" style="1" customWidth="1"/>
    <col min="7427" max="7427" width="47" style="1" customWidth="1"/>
    <col min="7428" max="7428" width="35.7109375" style="1" customWidth="1"/>
    <col min="7429" max="7429" width="13.7109375" style="1" customWidth="1"/>
    <col min="7430" max="7430" width="7" style="1" customWidth="1"/>
    <col min="7431" max="7431" width="12.5703125" style="1" customWidth="1"/>
    <col min="7432" max="7432" width="14.28515625" style="1" customWidth="1"/>
    <col min="7433" max="7680" width="9" style="1"/>
    <col min="7681" max="7681" width="15.7109375" style="1" customWidth="1"/>
    <col min="7682" max="7682" width="14" style="1" customWidth="1"/>
    <col min="7683" max="7683" width="47" style="1" customWidth="1"/>
    <col min="7684" max="7684" width="35.7109375" style="1" customWidth="1"/>
    <col min="7685" max="7685" width="13.7109375" style="1" customWidth="1"/>
    <col min="7686" max="7686" width="7" style="1" customWidth="1"/>
    <col min="7687" max="7687" width="12.5703125" style="1" customWidth="1"/>
    <col min="7688" max="7688" width="14.28515625" style="1" customWidth="1"/>
    <col min="7689" max="7936" width="9" style="1"/>
    <col min="7937" max="7937" width="15.7109375" style="1" customWidth="1"/>
    <col min="7938" max="7938" width="14" style="1" customWidth="1"/>
    <col min="7939" max="7939" width="47" style="1" customWidth="1"/>
    <col min="7940" max="7940" width="35.7109375" style="1" customWidth="1"/>
    <col min="7941" max="7941" width="13.7109375" style="1" customWidth="1"/>
    <col min="7942" max="7942" width="7" style="1" customWidth="1"/>
    <col min="7943" max="7943" width="12.5703125" style="1" customWidth="1"/>
    <col min="7944" max="7944" width="14.28515625" style="1" customWidth="1"/>
    <col min="7945" max="8192" width="9" style="1"/>
    <col min="8193" max="8193" width="15.7109375" style="1" customWidth="1"/>
    <col min="8194" max="8194" width="14" style="1" customWidth="1"/>
    <col min="8195" max="8195" width="47" style="1" customWidth="1"/>
    <col min="8196" max="8196" width="35.7109375" style="1" customWidth="1"/>
    <col min="8197" max="8197" width="13.7109375" style="1" customWidth="1"/>
    <col min="8198" max="8198" width="7" style="1" customWidth="1"/>
    <col min="8199" max="8199" width="12.5703125" style="1" customWidth="1"/>
    <col min="8200" max="8200" width="14.28515625" style="1" customWidth="1"/>
    <col min="8201" max="8448" width="9" style="1"/>
    <col min="8449" max="8449" width="15.7109375" style="1" customWidth="1"/>
    <col min="8450" max="8450" width="14" style="1" customWidth="1"/>
    <col min="8451" max="8451" width="47" style="1" customWidth="1"/>
    <col min="8452" max="8452" width="35.7109375" style="1" customWidth="1"/>
    <col min="8453" max="8453" width="13.7109375" style="1" customWidth="1"/>
    <col min="8454" max="8454" width="7" style="1" customWidth="1"/>
    <col min="8455" max="8455" width="12.5703125" style="1" customWidth="1"/>
    <col min="8456" max="8456" width="14.28515625" style="1" customWidth="1"/>
    <col min="8457" max="8704" width="9" style="1"/>
    <col min="8705" max="8705" width="15.7109375" style="1" customWidth="1"/>
    <col min="8706" max="8706" width="14" style="1" customWidth="1"/>
    <col min="8707" max="8707" width="47" style="1" customWidth="1"/>
    <col min="8708" max="8708" width="35.7109375" style="1" customWidth="1"/>
    <col min="8709" max="8709" width="13.7109375" style="1" customWidth="1"/>
    <col min="8710" max="8710" width="7" style="1" customWidth="1"/>
    <col min="8711" max="8711" width="12.5703125" style="1" customWidth="1"/>
    <col min="8712" max="8712" width="14.28515625" style="1" customWidth="1"/>
    <col min="8713" max="8960" width="9" style="1"/>
    <col min="8961" max="8961" width="15.7109375" style="1" customWidth="1"/>
    <col min="8962" max="8962" width="14" style="1" customWidth="1"/>
    <col min="8963" max="8963" width="47" style="1" customWidth="1"/>
    <col min="8964" max="8964" width="35.7109375" style="1" customWidth="1"/>
    <col min="8965" max="8965" width="13.7109375" style="1" customWidth="1"/>
    <col min="8966" max="8966" width="7" style="1" customWidth="1"/>
    <col min="8967" max="8967" width="12.5703125" style="1" customWidth="1"/>
    <col min="8968" max="8968" width="14.28515625" style="1" customWidth="1"/>
    <col min="8969" max="9216" width="9" style="1"/>
    <col min="9217" max="9217" width="15.7109375" style="1" customWidth="1"/>
    <col min="9218" max="9218" width="14" style="1" customWidth="1"/>
    <col min="9219" max="9219" width="47" style="1" customWidth="1"/>
    <col min="9220" max="9220" width="35.7109375" style="1" customWidth="1"/>
    <col min="9221" max="9221" width="13.7109375" style="1" customWidth="1"/>
    <col min="9222" max="9222" width="7" style="1" customWidth="1"/>
    <col min="9223" max="9223" width="12.5703125" style="1" customWidth="1"/>
    <col min="9224" max="9224" width="14.28515625" style="1" customWidth="1"/>
    <col min="9225" max="9472" width="9" style="1"/>
    <col min="9473" max="9473" width="15.7109375" style="1" customWidth="1"/>
    <col min="9474" max="9474" width="14" style="1" customWidth="1"/>
    <col min="9475" max="9475" width="47" style="1" customWidth="1"/>
    <col min="9476" max="9476" width="35.7109375" style="1" customWidth="1"/>
    <col min="9477" max="9477" width="13.7109375" style="1" customWidth="1"/>
    <col min="9478" max="9478" width="7" style="1" customWidth="1"/>
    <col min="9479" max="9479" width="12.5703125" style="1" customWidth="1"/>
    <col min="9480" max="9480" width="14.28515625" style="1" customWidth="1"/>
    <col min="9481" max="9728" width="9" style="1"/>
    <col min="9729" max="9729" width="15.7109375" style="1" customWidth="1"/>
    <col min="9730" max="9730" width="14" style="1" customWidth="1"/>
    <col min="9731" max="9731" width="47" style="1" customWidth="1"/>
    <col min="9732" max="9732" width="35.7109375" style="1" customWidth="1"/>
    <col min="9733" max="9733" width="13.7109375" style="1" customWidth="1"/>
    <col min="9734" max="9734" width="7" style="1" customWidth="1"/>
    <col min="9735" max="9735" width="12.5703125" style="1" customWidth="1"/>
    <col min="9736" max="9736" width="14.28515625" style="1" customWidth="1"/>
    <col min="9737" max="9984" width="9" style="1"/>
    <col min="9985" max="9985" width="15.7109375" style="1" customWidth="1"/>
    <col min="9986" max="9986" width="14" style="1" customWidth="1"/>
    <col min="9987" max="9987" width="47" style="1" customWidth="1"/>
    <col min="9988" max="9988" width="35.7109375" style="1" customWidth="1"/>
    <col min="9989" max="9989" width="13.7109375" style="1" customWidth="1"/>
    <col min="9990" max="9990" width="7" style="1" customWidth="1"/>
    <col min="9991" max="9991" width="12.5703125" style="1" customWidth="1"/>
    <col min="9992" max="9992" width="14.28515625" style="1" customWidth="1"/>
    <col min="9993" max="10240" width="9" style="1"/>
    <col min="10241" max="10241" width="15.7109375" style="1" customWidth="1"/>
    <col min="10242" max="10242" width="14" style="1" customWidth="1"/>
    <col min="10243" max="10243" width="47" style="1" customWidth="1"/>
    <col min="10244" max="10244" width="35.7109375" style="1" customWidth="1"/>
    <col min="10245" max="10245" width="13.7109375" style="1" customWidth="1"/>
    <col min="10246" max="10246" width="7" style="1" customWidth="1"/>
    <col min="10247" max="10247" width="12.5703125" style="1" customWidth="1"/>
    <col min="10248" max="10248" width="14.28515625" style="1" customWidth="1"/>
    <col min="10249" max="10496" width="9" style="1"/>
    <col min="10497" max="10497" width="15.7109375" style="1" customWidth="1"/>
    <col min="10498" max="10498" width="14" style="1" customWidth="1"/>
    <col min="10499" max="10499" width="47" style="1" customWidth="1"/>
    <col min="10500" max="10500" width="35.7109375" style="1" customWidth="1"/>
    <col min="10501" max="10501" width="13.7109375" style="1" customWidth="1"/>
    <col min="10502" max="10502" width="7" style="1" customWidth="1"/>
    <col min="10503" max="10503" width="12.5703125" style="1" customWidth="1"/>
    <col min="10504" max="10504" width="14.28515625" style="1" customWidth="1"/>
    <col min="10505" max="10752" width="9" style="1"/>
    <col min="10753" max="10753" width="15.7109375" style="1" customWidth="1"/>
    <col min="10754" max="10754" width="14" style="1" customWidth="1"/>
    <col min="10755" max="10755" width="47" style="1" customWidth="1"/>
    <col min="10756" max="10756" width="35.7109375" style="1" customWidth="1"/>
    <col min="10757" max="10757" width="13.7109375" style="1" customWidth="1"/>
    <col min="10758" max="10758" width="7" style="1" customWidth="1"/>
    <col min="10759" max="10759" width="12.5703125" style="1" customWidth="1"/>
    <col min="10760" max="10760" width="14.28515625" style="1" customWidth="1"/>
    <col min="10761" max="11008" width="9" style="1"/>
    <col min="11009" max="11009" width="15.7109375" style="1" customWidth="1"/>
    <col min="11010" max="11010" width="14" style="1" customWidth="1"/>
    <col min="11011" max="11011" width="47" style="1" customWidth="1"/>
    <col min="11012" max="11012" width="35.7109375" style="1" customWidth="1"/>
    <col min="11013" max="11013" width="13.7109375" style="1" customWidth="1"/>
    <col min="11014" max="11014" width="7" style="1" customWidth="1"/>
    <col min="11015" max="11015" width="12.5703125" style="1" customWidth="1"/>
    <col min="11016" max="11016" width="14.28515625" style="1" customWidth="1"/>
    <col min="11017" max="11264" width="9" style="1"/>
    <col min="11265" max="11265" width="15.7109375" style="1" customWidth="1"/>
    <col min="11266" max="11266" width="14" style="1" customWidth="1"/>
    <col min="11267" max="11267" width="47" style="1" customWidth="1"/>
    <col min="11268" max="11268" width="35.7109375" style="1" customWidth="1"/>
    <col min="11269" max="11269" width="13.7109375" style="1" customWidth="1"/>
    <col min="11270" max="11270" width="7" style="1" customWidth="1"/>
    <col min="11271" max="11271" width="12.5703125" style="1" customWidth="1"/>
    <col min="11272" max="11272" width="14.28515625" style="1" customWidth="1"/>
    <col min="11273" max="11520" width="9" style="1"/>
    <col min="11521" max="11521" width="15.7109375" style="1" customWidth="1"/>
    <col min="11522" max="11522" width="14" style="1" customWidth="1"/>
    <col min="11523" max="11523" width="47" style="1" customWidth="1"/>
    <col min="11524" max="11524" width="35.7109375" style="1" customWidth="1"/>
    <col min="11525" max="11525" width="13.7109375" style="1" customWidth="1"/>
    <col min="11526" max="11526" width="7" style="1" customWidth="1"/>
    <col min="11527" max="11527" width="12.5703125" style="1" customWidth="1"/>
    <col min="11528" max="11528" width="14.28515625" style="1" customWidth="1"/>
    <col min="11529" max="11776" width="9" style="1"/>
    <col min="11777" max="11777" width="15.7109375" style="1" customWidth="1"/>
    <col min="11778" max="11778" width="14" style="1" customWidth="1"/>
    <col min="11779" max="11779" width="47" style="1" customWidth="1"/>
    <col min="11780" max="11780" width="35.7109375" style="1" customWidth="1"/>
    <col min="11781" max="11781" width="13.7109375" style="1" customWidth="1"/>
    <col min="11782" max="11782" width="7" style="1" customWidth="1"/>
    <col min="11783" max="11783" width="12.5703125" style="1" customWidth="1"/>
    <col min="11784" max="11784" width="14.28515625" style="1" customWidth="1"/>
    <col min="11785" max="12032" width="9" style="1"/>
    <col min="12033" max="12033" width="15.7109375" style="1" customWidth="1"/>
    <col min="12034" max="12034" width="14" style="1" customWidth="1"/>
    <col min="12035" max="12035" width="47" style="1" customWidth="1"/>
    <col min="12036" max="12036" width="35.7109375" style="1" customWidth="1"/>
    <col min="12037" max="12037" width="13.7109375" style="1" customWidth="1"/>
    <col min="12038" max="12038" width="7" style="1" customWidth="1"/>
    <col min="12039" max="12039" width="12.5703125" style="1" customWidth="1"/>
    <col min="12040" max="12040" width="14.28515625" style="1" customWidth="1"/>
    <col min="12041" max="12288" width="9" style="1"/>
    <col min="12289" max="12289" width="15.7109375" style="1" customWidth="1"/>
    <col min="12290" max="12290" width="14" style="1" customWidth="1"/>
    <col min="12291" max="12291" width="47" style="1" customWidth="1"/>
    <col min="12292" max="12292" width="35.7109375" style="1" customWidth="1"/>
    <col min="12293" max="12293" width="13.7109375" style="1" customWidth="1"/>
    <col min="12294" max="12294" width="7" style="1" customWidth="1"/>
    <col min="12295" max="12295" width="12.5703125" style="1" customWidth="1"/>
    <col min="12296" max="12296" width="14.28515625" style="1" customWidth="1"/>
    <col min="12297" max="12544" width="9" style="1"/>
    <col min="12545" max="12545" width="15.7109375" style="1" customWidth="1"/>
    <col min="12546" max="12546" width="14" style="1" customWidth="1"/>
    <col min="12547" max="12547" width="47" style="1" customWidth="1"/>
    <col min="12548" max="12548" width="35.7109375" style="1" customWidth="1"/>
    <col min="12549" max="12549" width="13.7109375" style="1" customWidth="1"/>
    <col min="12550" max="12550" width="7" style="1" customWidth="1"/>
    <col min="12551" max="12551" width="12.5703125" style="1" customWidth="1"/>
    <col min="12552" max="12552" width="14.28515625" style="1" customWidth="1"/>
    <col min="12553" max="12800" width="9" style="1"/>
    <col min="12801" max="12801" width="15.7109375" style="1" customWidth="1"/>
    <col min="12802" max="12802" width="14" style="1" customWidth="1"/>
    <col min="12803" max="12803" width="47" style="1" customWidth="1"/>
    <col min="12804" max="12804" width="35.7109375" style="1" customWidth="1"/>
    <col min="12805" max="12805" width="13.7109375" style="1" customWidth="1"/>
    <col min="12806" max="12806" width="7" style="1" customWidth="1"/>
    <col min="12807" max="12807" width="12.5703125" style="1" customWidth="1"/>
    <col min="12808" max="12808" width="14.28515625" style="1" customWidth="1"/>
    <col min="12809" max="13056" width="9" style="1"/>
    <col min="13057" max="13057" width="15.7109375" style="1" customWidth="1"/>
    <col min="13058" max="13058" width="14" style="1" customWidth="1"/>
    <col min="13059" max="13059" width="47" style="1" customWidth="1"/>
    <col min="13060" max="13060" width="35.7109375" style="1" customWidth="1"/>
    <col min="13061" max="13061" width="13.7109375" style="1" customWidth="1"/>
    <col min="13062" max="13062" width="7" style="1" customWidth="1"/>
    <col min="13063" max="13063" width="12.5703125" style="1" customWidth="1"/>
    <col min="13064" max="13064" width="14.28515625" style="1" customWidth="1"/>
    <col min="13065" max="13312" width="9" style="1"/>
    <col min="13313" max="13313" width="15.7109375" style="1" customWidth="1"/>
    <col min="13314" max="13314" width="14" style="1" customWidth="1"/>
    <col min="13315" max="13315" width="47" style="1" customWidth="1"/>
    <col min="13316" max="13316" width="35.7109375" style="1" customWidth="1"/>
    <col min="13317" max="13317" width="13.7109375" style="1" customWidth="1"/>
    <col min="13318" max="13318" width="7" style="1" customWidth="1"/>
    <col min="13319" max="13319" width="12.5703125" style="1" customWidth="1"/>
    <col min="13320" max="13320" width="14.28515625" style="1" customWidth="1"/>
    <col min="13321" max="13568" width="9" style="1"/>
    <col min="13569" max="13569" width="15.7109375" style="1" customWidth="1"/>
    <col min="13570" max="13570" width="14" style="1" customWidth="1"/>
    <col min="13571" max="13571" width="47" style="1" customWidth="1"/>
    <col min="13572" max="13572" width="35.7109375" style="1" customWidth="1"/>
    <col min="13573" max="13573" width="13.7109375" style="1" customWidth="1"/>
    <col min="13574" max="13574" width="7" style="1" customWidth="1"/>
    <col min="13575" max="13575" width="12.5703125" style="1" customWidth="1"/>
    <col min="13576" max="13576" width="14.28515625" style="1" customWidth="1"/>
    <col min="13577" max="13824" width="9" style="1"/>
    <col min="13825" max="13825" width="15.7109375" style="1" customWidth="1"/>
    <col min="13826" max="13826" width="14" style="1" customWidth="1"/>
    <col min="13827" max="13827" width="47" style="1" customWidth="1"/>
    <col min="13828" max="13828" width="35.7109375" style="1" customWidth="1"/>
    <col min="13829" max="13829" width="13.7109375" style="1" customWidth="1"/>
    <col min="13830" max="13830" width="7" style="1" customWidth="1"/>
    <col min="13831" max="13831" width="12.5703125" style="1" customWidth="1"/>
    <col min="13832" max="13832" width="14.28515625" style="1" customWidth="1"/>
    <col min="13833" max="14080" width="9" style="1"/>
    <col min="14081" max="14081" width="15.7109375" style="1" customWidth="1"/>
    <col min="14082" max="14082" width="14" style="1" customWidth="1"/>
    <col min="14083" max="14083" width="47" style="1" customWidth="1"/>
    <col min="14084" max="14084" width="35.7109375" style="1" customWidth="1"/>
    <col min="14085" max="14085" width="13.7109375" style="1" customWidth="1"/>
    <col min="14086" max="14086" width="7" style="1" customWidth="1"/>
    <col min="14087" max="14087" width="12.5703125" style="1" customWidth="1"/>
    <col min="14088" max="14088" width="14.28515625" style="1" customWidth="1"/>
    <col min="14089" max="14336" width="9" style="1"/>
    <col min="14337" max="14337" width="15.7109375" style="1" customWidth="1"/>
    <col min="14338" max="14338" width="14" style="1" customWidth="1"/>
    <col min="14339" max="14339" width="47" style="1" customWidth="1"/>
    <col min="14340" max="14340" width="35.7109375" style="1" customWidth="1"/>
    <col min="14341" max="14341" width="13.7109375" style="1" customWidth="1"/>
    <col min="14342" max="14342" width="7" style="1" customWidth="1"/>
    <col min="14343" max="14343" width="12.5703125" style="1" customWidth="1"/>
    <col min="14344" max="14344" width="14.28515625" style="1" customWidth="1"/>
    <col min="14345" max="14592" width="9" style="1"/>
    <col min="14593" max="14593" width="15.7109375" style="1" customWidth="1"/>
    <col min="14594" max="14594" width="14" style="1" customWidth="1"/>
    <col min="14595" max="14595" width="47" style="1" customWidth="1"/>
    <col min="14596" max="14596" width="35.7109375" style="1" customWidth="1"/>
    <col min="14597" max="14597" width="13.7109375" style="1" customWidth="1"/>
    <col min="14598" max="14598" width="7" style="1" customWidth="1"/>
    <col min="14599" max="14599" width="12.5703125" style="1" customWidth="1"/>
    <col min="14600" max="14600" width="14.28515625" style="1" customWidth="1"/>
    <col min="14601" max="14848" width="9" style="1"/>
    <col min="14849" max="14849" width="15.7109375" style="1" customWidth="1"/>
    <col min="14850" max="14850" width="14" style="1" customWidth="1"/>
    <col min="14851" max="14851" width="47" style="1" customWidth="1"/>
    <col min="14852" max="14852" width="35.7109375" style="1" customWidth="1"/>
    <col min="14853" max="14853" width="13.7109375" style="1" customWidth="1"/>
    <col min="14854" max="14854" width="7" style="1" customWidth="1"/>
    <col min="14855" max="14855" width="12.5703125" style="1" customWidth="1"/>
    <col min="14856" max="14856" width="14.28515625" style="1" customWidth="1"/>
    <col min="14857" max="15104" width="9" style="1"/>
    <col min="15105" max="15105" width="15.7109375" style="1" customWidth="1"/>
    <col min="15106" max="15106" width="14" style="1" customWidth="1"/>
    <col min="15107" max="15107" width="47" style="1" customWidth="1"/>
    <col min="15108" max="15108" width="35.7109375" style="1" customWidth="1"/>
    <col min="15109" max="15109" width="13.7109375" style="1" customWidth="1"/>
    <col min="15110" max="15110" width="7" style="1" customWidth="1"/>
    <col min="15111" max="15111" width="12.5703125" style="1" customWidth="1"/>
    <col min="15112" max="15112" width="14.28515625" style="1" customWidth="1"/>
    <col min="15113" max="15360" width="9" style="1"/>
    <col min="15361" max="15361" width="15.7109375" style="1" customWidth="1"/>
    <col min="15362" max="15362" width="14" style="1" customWidth="1"/>
    <col min="15363" max="15363" width="47" style="1" customWidth="1"/>
    <col min="15364" max="15364" width="35.7109375" style="1" customWidth="1"/>
    <col min="15365" max="15365" width="13.7109375" style="1" customWidth="1"/>
    <col min="15366" max="15366" width="7" style="1" customWidth="1"/>
    <col min="15367" max="15367" width="12.5703125" style="1" customWidth="1"/>
    <col min="15368" max="15368" width="14.28515625" style="1" customWidth="1"/>
    <col min="15369" max="15616" width="9" style="1"/>
    <col min="15617" max="15617" width="15.7109375" style="1" customWidth="1"/>
    <col min="15618" max="15618" width="14" style="1" customWidth="1"/>
    <col min="15619" max="15619" width="47" style="1" customWidth="1"/>
    <col min="15620" max="15620" width="35.7109375" style="1" customWidth="1"/>
    <col min="15621" max="15621" width="13.7109375" style="1" customWidth="1"/>
    <col min="15622" max="15622" width="7" style="1" customWidth="1"/>
    <col min="15623" max="15623" width="12.5703125" style="1" customWidth="1"/>
    <col min="15624" max="15624" width="14.28515625" style="1" customWidth="1"/>
    <col min="15625" max="15872" width="9" style="1"/>
    <col min="15873" max="15873" width="15.7109375" style="1" customWidth="1"/>
    <col min="15874" max="15874" width="14" style="1" customWidth="1"/>
    <col min="15875" max="15875" width="47" style="1" customWidth="1"/>
    <col min="15876" max="15876" width="35.7109375" style="1" customWidth="1"/>
    <col min="15877" max="15877" width="13.7109375" style="1" customWidth="1"/>
    <col min="15878" max="15878" width="7" style="1" customWidth="1"/>
    <col min="15879" max="15879" width="12.5703125" style="1" customWidth="1"/>
    <col min="15880" max="15880" width="14.28515625" style="1" customWidth="1"/>
    <col min="15881" max="16128" width="9" style="1"/>
    <col min="16129" max="16129" width="15.7109375" style="1" customWidth="1"/>
    <col min="16130" max="16130" width="14" style="1" customWidth="1"/>
    <col min="16131" max="16131" width="47" style="1" customWidth="1"/>
    <col min="16132" max="16132" width="35.7109375" style="1" customWidth="1"/>
    <col min="16133" max="16133" width="13.7109375" style="1" customWidth="1"/>
    <col min="16134" max="16134" width="7" style="1" customWidth="1"/>
    <col min="16135" max="16135" width="12.5703125" style="1" customWidth="1"/>
    <col min="16136" max="16136" width="14.28515625" style="1" customWidth="1"/>
    <col min="16137" max="16384" width="9" style="1"/>
  </cols>
  <sheetData>
    <row r="1" spans="1:8" s="97" customFormat="1" ht="30" customHeight="1">
      <c r="A1" s="93" t="s">
        <v>89</v>
      </c>
      <c r="B1" s="94"/>
      <c r="C1" s="94"/>
      <c r="D1" s="94"/>
      <c r="E1" s="95"/>
      <c r="F1" s="94"/>
      <c r="G1" s="94"/>
      <c r="H1" s="96"/>
    </row>
    <row r="2" spans="1:8" s="97" customFormat="1" ht="30" customHeight="1">
      <c r="A2" s="98" t="s">
        <v>90</v>
      </c>
      <c r="B2" s="99" t="s">
        <v>5</v>
      </c>
      <c r="C2" s="100"/>
      <c r="D2" s="101"/>
      <c r="E2" s="101"/>
      <c r="F2" s="99"/>
      <c r="G2" s="100"/>
      <c r="H2" s="102"/>
    </row>
    <row r="3" spans="1:8" s="97" customFormat="1" ht="15" customHeight="1">
      <c r="A3" s="152" t="s">
        <v>336</v>
      </c>
      <c r="B3" s="154" t="s">
        <v>337</v>
      </c>
      <c r="C3" s="155"/>
      <c r="D3" s="101"/>
      <c r="E3" s="101"/>
      <c r="F3" s="99"/>
      <c r="G3" s="105"/>
      <c r="H3" s="106"/>
    </row>
    <row r="4" spans="1:8" s="97" customFormat="1" ht="15" customHeight="1">
      <c r="A4" s="98" t="s">
        <v>9</v>
      </c>
      <c r="B4" s="103" t="s">
        <v>10</v>
      </c>
      <c r="C4" s="104"/>
      <c r="D4" s="101"/>
      <c r="E4" s="99"/>
      <c r="F4" s="99"/>
      <c r="G4" s="105"/>
      <c r="H4" s="107"/>
    </row>
    <row r="5" spans="1:8" s="97" customFormat="1" ht="15" customHeight="1">
      <c r="A5" s="98" t="s">
        <v>91</v>
      </c>
      <c r="B5" s="103" t="s">
        <v>92</v>
      </c>
      <c r="C5" s="104"/>
      <c r="D5" s="101"/>
      <c r="E5" s="101"/>
      <c r="F5" s="99"/>
      <c r="G5" s="100"/>
      <c r="H5" s="107"/>
    </row>
    <row r="6" spans="1:8" s="97" customFormat="1" ht="15" customHeight="1">
      <c r="A6" s="98" t="s">
        <v>93</v>
      </c>
      <c r="B6" s="99" t="s">
        <v>92</v>
      </c>
      <c r="C6" s="100"/>
      <c r="D6" s="101"/>
      <c r="E6" s="101"/>
      <c r="F6" s="99"/>
      <c r="G6" s="100"/>
      <c r="H6" s="107"/>
    </row>
    <row r="7" spans="1:8" s="97" customFormat="1" ht="3" customHeight="1">
      <c r="A7" s="108"/>
      <c r="B7" s="100"/>
      <c r="C7" s="100"/>
      <c r="D7" s="100"/>
      <c r="E7" s="100"/>
      <c r="F7" s="100"/>
      <c r="G7" s="100"/>
      <c r="H7" s="107"/>
    </row>
    <row r="8" spans="1:8" s="97" customFormat="1" ht="30" customHeight="1">
      <c r="A8" s="109" t="s">
        <v>94</v>
      </c>
      <c r="B8" s="109" t="s">
        <v>95</v>
      </c>
      <c r="C8" s="109" t="s">
        <v>96</v>
      </c>
      <c r="D8" s="109" t="s">
        <v>97</v>
      </c>
      <c r="E8" s="109" t="s">
        <v>98</v>
      </c>
      <c r="F8" s="109" t="s">
        <v>99</v>
      </c>
      <c r="G8" s="109" t="s">
        <v>100</v>
      </c>
      <c r="H8" s="109" t="s">
        <v>101</v>
      </c>
    </row>
    <row r="9" spans="1:8" s="97" customFormat="1" ht="15" customHeight="1">
      <c r="A9" s="110"/>
      <c r="B9" s="111" t="s">
        <v>102</v>
      </c>
      <c r="C9" s="112" t="s">
        <v>103</v>
      </c>
      <c r="D9" s="110"/>
      <c r="E9" s="110"/>
      <c r="F9" s="110"/>
      <c r="G9" s="110"/>
      <c r="H9" s="113"/>
    </row>
    <row r="10" spans="1:8" s="97" customFormat="1" ht="15" customHeight="1">
      <c r="A10" s="110"/>
      <c r="B10" s="112" t="s">
        <v>104</v>
      </c>
      <c r="C10" s="112" t="s">
        <v>105</v>
      </c>
      <c r="D10" s="110"/>
      <c r="E10" s="110"/>
      <c r="F10" s="110"/>
      <c r="G10" s="110"/>
      <c r="H10" s="233">
        <f>SUM(H11:H44)</f>
        <v>0</v>
      </c>
    </row>
    <row r="11" spans="1:8" s="97" customFormat="1" ht="15" customHeight="1">
      <c r="A11" s="114" t="s">
        <v>106</v>
      </c>
      <c r="B11" s="114" t="s">
        <v>107</v>
      </c>
      <c r="C11" s="114" t="s">
        <v>108</v>
      </c>
      <c r="D11" s="114"/>
      <c r="E11" s="115">
        <v>3</v>
      </c>
      <c r="F11" s="114" t="s">
        <v>109</v>
      </c>
      <c r="G11" s="116"/>
      <c r="H11" s="117">
        <f>E11*G11</f>
        <v>0</v>
      </c>
    </row>
    <row r="12" spans="1:8" s="97" customFormat="1" ht="15" customHeight="1">
      <c r="A12" s="114" t="s">
        <v>110</v>
      </c>
      <c r="B12" s="114" t="s">
        <v>111</v>
      </c>
      <c r="C12" s="114" t="s">
        <v>112</v>
      </c>
      <c r="D12" s="114" t="s">
        <v>113</v>
      </c>
      <c r="E12" s="115">
        <v>3</v>
      </c>
      <c r="F12" s="114" t="s">
        <v>109</v>
      </c>
      <c r="G12" s="116"/>
      <c r="H12" s="117">
        <f t="shared" ref="H12:H44" si="0">E12*G12</f>
        <v>0</v>
      </c>
    </row>
    <row r="13" spans="1:8" s="97" customFormat="1" ht="15" customHeight="1">
      <c r="A13" s="114" t="s">
        <v>114</v>
      </c>
      <c r="B13" s="114" t="s">
        <v>107</v>
      </c>
      <c r="C13" s="114" t="s">
        <v>115</v>
      </c>
      <c r="D13" s="114"/>
      <c r="E13" s="115">
        <v>3</v>
      </c>
      <c r="F13" s="114" t="s">
        <v>109</v>
      </c>
      <c r="G13" s="116"/>
      <c r="H13" s="117">
        <f t="shared" si="0"/>
        <v>0</v>
      </c>
    </row>
    <row r="14" spans="1:8" s="97" customFormat="1" ht="15" customHeight="1">
      <c r="A14" s="114" t="s">
        <v>116</v>
      </c>
      <c r="B14" s="114" t="s">
        <v>111</v>
      </c>
      <c r="C14" s="114" t="s">
        <v>117</v>
      </c>
      <c r="D14" s="114"/>
      <c r="E14" s="115">
        <v>0.4</v>
      </c>
      <c r="F14" s="114" t="s">
        <v>118</v>
      </c>
      <c r="G14" s="116"/>
      <c r="H14" s="117">
        <f t="shared" si="0"/>
        <v>0</v>
      </c>
    </row>
    <row r="15" spans="1:8" s="97" customFormat="1" ht="15" customHeight="1">
      <c r="A15" s="114" t="s">
        <v>119</v>
      </c>
      <c r="B15" s="114" t="s">
        <v>107</v>
      </c>
      <c r="C15" s="114" t="s">
        <v>120</v>
      </c>
      <c r="D15" s="114" t="s">
        <v>121</v>
      </c>
      <c r="E15" s="115">
        <v>3</v>
      </c>
      <c r="F15" s="114" t="s">
        <v>122</v>
      </c>
      <c r="G15" s="116"/>
      <c r="H15" s="117">
        <f t="shared" si="0"/>
        <v>0</v>
      </c>
    </row>
    <row r="16" spans="1:8" s="97" customFormat="1" ht="15" customHeight="1">
      <c r="A16" s="114" t="s">
        <v>126</v>
      </c>
      <c r="B16" s="114" t="s">
        <v>107</v>
      </c>
      <c r="C16" s="114" t="s">
        <v>127</v>
      </c>
      <c r="D16" s="114"/>
      <c r="E16" s="115">
        <v>9.4499999999999993</v>
      </c>
      <c r="F16" s="114" t="s">
        <v>128</v>
      </c>
      <c r="G16" s="116"/>
      <c r="H16" s="117">
        <f t="shared" si="0"/>
        <v>0</v>
      </c>
    </row>
    <row r="17" spans="1:8" s="97" customFormat="1" ht="15" customHeight="1">
      <c r="A17" s="114" t="s">
        <v>129</v>
      </c>
      <c r="B17" s="114" t="s">
        <v>107</v>
      </c>
      <c r="C17" s="114" t="s">
        <v>130</v>
      </c>
      <c r="D17" s="114"/>
      <c r="E17" s="115">
        <v>6</v>
      </c>
      <c r="F17" s="114" t="s">
        <v>128</v>
      </c>
      <c r="G17" s="116"/>
      <c r="H17" s="117">
        <f t="shared" si="0"/>
        <v>0</v>
      </c>
    </row>
    <row r="18" spans="1:8" s="97" customFormat="1" ht="15" customHeight="1">
      <c r="A18" s="114" t="s">
        <v>131</v>
      </c>
      <c r="B18" s="114" t="s">
        <v>107</v>
      </c>
      <c r="C18" s="114" t="s">
        <v>132</v>
      </c>
      <c r="D18" s="114"/>
      <c r="E18" s="115">
        <v>6</v>
      </c>
      <c r="F18" s="114" t="s">
        <v>109</v>
      </c>
      <c r="G18" s="116"/>
      <c r="H18" s="117">
        <f t="shared" si="0"/>
        <v>0</v>
      </c>
    </row>
    <row r="19" spans="1:8" s="97" customFormat="1" ht="15" customHeight="1">
      <c r="A19" s="114" t="s">
        <v>133</v>
      </c>
      <c r="B19" s="114" t="s">
        <v>111</v>
      </c>
      <c r="C19" s="114" t="s">
        <v>134</v>
      </c>
      <c r="D19" s="114" t="s">
        <v>113</v>
      </c>
      <c r="E19" s="115">
        <v>6</v>
      </c>
      <c r="F19" s="114" t="s">
        <v>109</v>
      </c>
      <c r="G19" s="116"/>
      <c r="H19" s="117">
        <f t="shared" si="0"/>
        <v>0</v>
      </c>
    </row>
    <row r="20" spans="1:8" s="97" customFormat="1" ht="15" customHeight="1">
      <c r="A20" s="114" t="s">
        <v>135</v>
      </c>
      <c r="B20" s="114" t="s">
        <v>111</v>
      </c>
      <c r="C20" s="114" t="s">
        <v>136</v>
      </c>
      <c r="D20" s="114" t="s">
        <v>125</v>
      </c>
      <c r="E20" s="115">
        <v>9</v>
      </c>
      <c r="F20" s="114" t="s">
        <v>109</v>
      </c>
      <c r="G20" s="116"/>
      <c r="H20" s="117">
        <f t="shared" si="0"/>
        <v>0</v>
      </c>
    </row>
    <row r="21" spans="1:8" s="97" customFormat="1" ht="15" customHeight="1">
      <c r="A21" s="114" t="s">
        <v>137</v>
      </c>
      <c r="B21" s="114" t="s">
        <v>107</v>
      </c>
      <c r="C21" s="114" t="s">
        <v>138</v>
      </c>
      <c r="D21" s="114"/>
      <c r="E21" s="115">
        <v>9</v>
      </c>
      <c r="F21" s="114" t="s">
        <v>109</v>
      </c>
      <c r="G21" s="116"/>
      <c r="H21" s="117">
        <f t="shared" si="0"/>
        <v>0</v>
      </c>
    </row>
    <row r="22" spans="1:8" s="97" customFormat="1" ht="15" customHeight="1">
      <c r="A22" s="114" t="s">
        <v>139</v>
      </c>
      <c r="B22" s="114" t="s">
        <v>107</v>
      </c>
      <c r="C22" s="114" t="s">
        <v>140</v>
      </c>
      <c r="D22" s="114"/>
      <c r="E22" s="115">
        <v>18</v>
      </c>
      <c r="F22" s="114" t="s">
        <v>109</v>
      </c>
      <c r="G22" s="116"/>
      <c r="H22" s="117">
        <f t="shared" si="0"/>
        <v>0</v>
      </c>
    </row>
    <row r="23" spans="1:8" s="97" customFormat="1" ht="15" customHeight="1">
      <c r="A23" s="114" t="s">
        <v>141</v>
      </c>
      <c r="B23" s="114" t="s">
        <v>107</v>
      </c>
      <c r="C23" s="114" t="s">
        <v>142</v>
      </c>
      <c r="D23" s="114"/>
      <c r="E23" s="115">
        <v>36</v>
      </c>
      <c r="F23" s="114" t="s">
        <v>109</v>
      </c>
      <c r="G23" s="116"/>
      <c r="H23" s="117">
        <f t="shared" si="0"/>
        <v>0</v>
      </c>
    </row>
    <row r="24" spans="1:8" s="97" customFormat="1" ht="15" customHeight="1">
      <c r="A24" s="114" t="s">
        <v>143</v>
      </c>
      <c r="B24" s="114" t="s">
        <v>107</v>
      </c>
      <c r="C24" s="114" t="s">
        <v>144</v>
      </c>
      <c r="D24" s="114" t="s">
        <v>145</v>
      </c>
      <c r="E24" s="115">
        <v>2</v>
      </c>
      <c r="F24" s="114" t="s">
        <v>109</v>
      </c>
      <c r="G24" s="116"/>
      <c r="H24" s="117">
        <f t="shared" si="0"/>
        <v>0</v>
      </c>
    </row>
    <row r="25" spans="1:8" s="97" customFormat="1" ht="15" customHeight="1">
      <c r="A25" s="114" t="s">
        <v>146</v>
      </c>
      <c r="B25" s="114" t="s">
        <v>107</v>
      </c>
      <c r="C25" s="114" t="s">
        <v>147</v>
      </c>
      <c r="D25" s="114"/>
      <c r="E25" s="115">
        <v>3</v>
      </c>
      <c r="F25" s="114" t="s">
        <v>109</v>
      </c>
      <c r="G25" s="116"/>
      <c r="H25" s="117">
        <f t="shared" si="0"/>
        <v>0</v>
      </c>
    </row>
    <row r="26" spans="1:8" s="97" customFormat="1" ht="15" customHeight="1">
      <c r="A26" s="114" t="s">
        <v>148</v>
      </c>
      <c r="B26" s="114" t="s">
        <v>111</v>
      </c>
      <c r="C26" s="114" t="s">
        <v>149</v>
      </c>
      <c r="D26" s="114" t="s">
        <v>150</v>
      </c>
      <c r="E26" s="115">
        <v>6</v>
      </c>
      <c r="F26" s="114" t="s">
        <v>109</v>
      </c>
      <c r="G26" s="116"/>
      <c r="H26" s="117">
        <f t="shared" si="0"/>
        <v>0</v>
      </c>
    </row>
    <row r="27" spans="1:8" s="97" customFormat="1" ht="15" customHeight="1">
      <c r="A27" s="114" t="s">
        <v>151</v>
      </c>
      <c r="B27" s="114" t="s">
        <v>111</v>
      </c>
      <c r="C27" s="114" t="s">
        <v>152</v>
      </c>
      <c r="D27" s="114" t="s">
        <v>123</v>
      </c>
      <c r="E27" s="115">
        <v>9</v>
      </c>
      <c r="F27" s="114" t="s">
        <v>109</v>
      </c>
      <c r="G27" s="116"/>
      <c r="H27" s="117">
        <f t="shared" si="0"/>
        <v>0</v>
      </c>
    </row>
    <row r="28" spans="1:8" s="97" customFormat="1" ht="15" customHeight="1">
      <c r="A28" s="114" t="s">
        <v>153</v>
      </c>
      <c r="B28" s="114" t="s">
        <v>111</v>
      </c>
      <c r="C28" s="114" t="s">
        <v>154</v>
      </c>
      <c r="D28" s="114" t="s">
        <v>124</v>
      </c>
      <c r="E28" s="115">
        <v>18</v>
      </c>
      <c r="F28" s="114" t="s">
        <v>109</v>
      </c>
      <c r="G28" s="116"/>
      <c r="H28" s="117">
        <f t="shared" si="0"/>
        <v>0</v>
      </c>
    </row>
    <row r="29" spans="1:8" s="97" customFormat="1" ht="15" customHeight="1">
      <c r="A29" s="114" t="s">
        <v>155</v>
      </c>
      <c r="B29" s="114" t="s">
        <v>107</v>
      </c>
      <c r="C29" s="114" t="s">
        <v>156</v>
      </c>
      <c r="D29" s="114" t="s">
        <v>157</v>
      </c>
      <c r="E29" s="115">
        <v>1</v>
      </c>
      <c r="F29" s="114" t="s">
        <v>109</v>
      </c>
      <c r="G29" s="116"/>
      <c r="H29" s="117">
        <f t="shared" si="0"/>
        <v>0</v>
      </c>
    </row>
    <row r="30" spans="1:8" s="97" customFormat="1" ht="15" customHeight="1">
      <c r="A30" s="114" t="s">
        <v>158</v>
      </c>
      <c r="B30" s="114" t="s">
        <v>111</v>
      </c>
      <c r="C30" s="114" t="s">
        <v>159</v>
      </c>
      <c r="D30" s="114"/>
      <c r="E30" s="115">
        <v>4</v>
      </c>
      <c r="F30" s="114" t="s">
        <v>109</v>
      </c>
      <c r="G30" s="116"/>
      <c r="H30" s="117">
        <f t="shared" si="0"/>
        <v>0</v>
      </c>
    </row>
    <row r="31" spans="1:8" s="97" customFormat="1" ht="15" customHeight="1">
      <c r="A31" s="114" t="s">
        <v>160</v>
      </c>
      <c r="B31" s="114" t="s">
        <v>111</v>
      </c>
      <c r="C31" s="114" t="s">
        <v>161</v>
      </c>
      <c r="D31" s="114" t="s">
        <v>162</v>
      </c>
      <c r="E31" s="115">
        <v>4</v>
      </c>
      <c r="F31" s="114" t="s">
        <v>109</v>
      </c>
      <c r="G31" s="116"/>
      <c r="H31" s="117">
        <f t="shared" si="0"/>
        <v>0</v>
      </c>
    </row>
    <row r="32" spans="1:8" s="97" customFormat="1" ht="15" customHeight="1">
      <c r="A32" s="114" t="s">
        <v>163</v>
      </c>
      <c r="B32" s="114" t="s">
        <v>111</v>
      </c>
      <c r="C32" s="114" t="s">
        <v>164</v>
      </c>
      <c r="D32" s="114" t="s">
        <v>123</v>
      </c>
      <c r="E32" s="115">
        <v>4</v>
      </c>
      <c r="F32" s="114" t="s">
        <v>109</v>
      </c>
      <c r="G32" s="116"/>
      <c r="H32" s="117">
        <f t="shared" si="0"/>
        <v>0</v>
      </c>
    </row>
    <row r="33" spans="1:8" s="97" customFormat="1" ht="15" customHeight="1">
      <c r="A33" s="114" t="s">
        <v>165</v>
      </c>
      <c r="B33" s="114" t="s">
        <v>111</v>
      </c>
      <c r="C33" s="114" t="s">
        <v>166</v>
      </c>
      <c r="D33" s="114" t="s">
        <v>124</v>
      </c>
      <c r="E33" s="115">
        <v>4</v>
      </c>
      <c r="F33" s="114" t="s">
        <v>109</v>
      </c>
      <c r="G33" s="116"/>
      <c r="H33" s="117">
        <f t="shared" si="0"/>
        <v>0</v>
      </c>
    </row>
    <row r="34" spans="1:8" s="97" customFormat="1" ht="15" customHeight="1">
      <c r="A34" s="114" t="s">
        <v>167</v>
      </c>
      <c r="B34" s="114" t="s">
        <v>107</v>
      </c>
      <c r="C34" s="114" t="s">
        <v>168</v>
      </c>
      <c r="D34" s="114" t="s">
        <v>169</v>
      </c>
      <c r="E34" s="115">
        <v>2</v>
      </c>
      <c r="F34" s="114" t="s">
        <v>109</v>
      </c>
      <c r="G34" s="116"/>
      <c r="H34" s="117">
        <f t="shared" si="0"/>
        <v>0</v>
      </c>
    </row>
    <row r="35" spans="1:8" s="97" customFormat="1" ht="15" customHeight="1">
      <c r="A35" s="114" t="s">
        <v>170</v>
      </c>
      <c r="B35" s="114" t="s">
        <v>107</v>
      </c>
      <c r="C35" s="114" t="s">
        <v>171</v>
      </c>
      <c r="D35" s="114" t="s">
        <v>169</v>
      </c>
      <c r="E35" s="115">
        <v>3</v>
      </c>
      <c r="F35" s="114" t="s">
        <v>109</v>
      </c>
      <c r="G35" s="116"/>
      <c r="H35" s="117">
        <f t="shared" si="0"/>
        <v>0</v>
      </c>
    </row>
    <row r="36" spans="1:8" s="97" customFormat="1" ht="15" customHeight="1">
      <c r="A36" s="114" t="s">
        <v>172</v>
      </c>
      <c r="B36" s="114" t="s">
        <v>107</v>
      </c>
      <c r="C36" s="114" t="s">
        <v>173</v>
      </c>
      <c r="D36" s="114" t="s">
        <v>169</v>
      </c>
      <c r="E36" s="115">
        <v>3</v>
      </c>
      <c r="F36" s="114" t="s">
        <v>109</v>
      </c>
      <c r="G36" s="116"/>
      <c r="H36" s="117">
        <f t="shared" si="0"/>
        <v>0</v>
      </c>
    </row>
    <row r="37" spans="1:8" s="97" customFormat="1" ht="15" customHeight="1">
      <c r="A37" s="114" t="s">
        <v>174</v>
      </c>
      <c r="B37" s="114" t="s">
        <v>107</v>
      </c>
      <c r="C37" s="114" t="s">
        <v>175</v>
      </c>
      <c r="D37" s="114" t="s">
        <v>169</v>
      </c>
      <c r="E37" s="115">
        <v>3</v>
      </c>
      <c r="F37" s="114" t="s">
        <v>109</v>
      </c>
      <c r="G37" s="116"/>
      <c r="H37" s="117">
        <f t="shared" si="0"/>
        <v>0</v>
      </c>
    </row>
    <row r="38" spans="1:8" s="97" customFormat="1" ht="15" customHeight="1">
      <c r="A38" s="114" t="s">
        <v>176</v>
      </c>
      <c r="B38" s="114" t="s">
        <v>107</v>
      </c>
      <c r="C38" s="114" t="s">
        <v>177</v>
      </c>
      <c r="D38" s="114"/>
      <c r="E38" s="115">
        <v>31</v>
      </c>
      <c r="F38" s="114" t="s">
        <v>128</v>
      </c>
      <c r="G38" s="116"/>
      <c r="H38" s="117">
        <f t="shared" si="0"/>
        <v>0</v>
      </c>
    </row>
    <row r="39" spans="1:8" s="97" customFormat="1" ht="15" customHeight="1">
      <c r="A39" s="114" t="s">
        <v>178</v>
      </c>
      <c r="B39" s="114" t="s">
        <v>107</v>
      </c>
      <c r="C39" s="114" t="s">
        <v>179</v>
      </c>
      <c r="D39" s="114"/>
      <c r="E39" s="115">
        <v>6.3</v>
      </c>
      <c r="F39" s="114" t="s">
        <v>128</v>
      </c>
      <c r="G39" s="116"/>
      <c r="H39" s="117">
        <f t="shared" si="0"/>
        <v>0</v>
      </c>
    </row>
    <row r="40" spans="1:8" s="97" customFormat="1" ht="15" customHeight="1">
      <c r="A40" s="114" t="s">
        <v>180</v>
      </c>
      <c r="B40" s="114" t="s">
        <v>107</v>
      </c>
      <c r="C40" s="114" t="s">
        <v>181</v>
      </c>
      <c r="D40" s="114"/>
      <c r="E40" s="115">
        <v>4.2</v>
      </c>
      <c r="F40" s="114" t="s">
        <v>128</v>
      </c>
      <c r="G40" s="116"/>
      <c r="H40" s="117">
        <f t="shared" si="0"/>
        <v>0</v>
      </c>
    </row>
    <row r="41" spans="1:8" s="97" customFormat="1" ht="15" customHeight="1">
      <c r="A41" s="114" t="s">
        <v>182</v>
      </c>
      <c r="B41" s="114" t="s">
        <v>107</v>
      </c>
      <c r="C41" s="114" t="s">
        <v>183</v>
      </c>
      <c r="D41" s="114" t="s">
        <v>184</v>
      </c>
      <c r="E41" s="115">
        <v>9</v>
      </c>
      <c r="F41" s="114" t="s">
        <v>109</v>
      </c>
      <c r="G41" s="116"/>
      <c r="H41" s="117">
        <f t="shared" si="0"/>
        <v>0</v>
      </c>
    </row>
    <row r="42" spans="1:8" s="97" customFormat="1" ht="15" customHeight="1">
      <c r="A42" s="114" t="s">
        <v>185</v>
      </c>
      <c r="B42" s="114" t="s">
        <v>107</v>
      </c>
      <c r="C42" s="114" t="s">
        <v>186</v>
      </c>
      <c r="D42" s="114"/>
      <c r="E42" s="115">
        <v>1</v>
      </c>
      <c r="F42" s="114" t="s">
        <v>118</v>
      </c>
      <c r="G42" s="116"/>
      <c r="H42" s="117">
        <f t="shared" si="0"/>
        <v>0</v>
      </c>
    </row>
    <row r="43" spans="1:8" s="97" customFormat="1" ht="15" customHeight="1">
      <c r="A43" s="114" t="s">
        <v>187</v>
      </c>
      <c r="B43" s="114" t="s">
        <v>107</v>
      </c>
      <c r="C43" s="114" t="s">
        <v>188</v>
      </c>
      <c r="D43" s="114"/>
      <c r="E43" s="115">
        <v>3</v>
      </c>
      <c r="F43" s="114" t="s">
        <v>109</v>
      </c>
      <c r="G43" s="116"/>
      <c r="H43" s="117">
        <f t="shared" si="0"/>
        <v>0</v>
      </c>
    </row>
    <row r="44" spans="1:8" s="97" customFormat="1" ht="15" customHeight="1">
      <c r="A44" s="114" t="s">
        <v>189</v>
      </c>
      <c r="B44" s="114" t="s">
        <v>107</v>
      </c>
      <c r="C44" s="114" t="s">
        <v>190</v>
      </c>
      <c r="D44" s="114"/>
      <c r="E44" s="115">
        <v>1</v>
      </c>
      <c r="F44" s="114" t="s">
        <v>118</v>
      </c>
      <c r="G44" s="116"/>
      <c r="H44" s="117">
        <f t="shared" si="0"/>
        <v>0</v>
      </c>
    </row>
    <row r="45" spans="1:8" s="97" customFormat="1" ht="15" customHeight="1">
      <c r="A45" s="110"/>
      <c r="B45" s="110"/>
      <c r="C45" s="110"/>
      <c r="D45" s="110"/>
      <c r="E45" s="110"/>
      <c r="F45" s="110"/>
      <c r="G45" s="110"/>
      <c r="H45" s="113"/>
    </row>
    <row r="46" spans="1:8" s="97" customFormat="1" ht="15" customHeight="1">
      <c r="A46" s="110"/>
      <c r="B46" s="112" t="s">
        <v>191</v>
      </c>
      <c r="C46" s="112" t="s">
        <v>192</v>
      </c>
      <c r="D46" s="110"/>
      <c r="E46" s="110"/>
      <c r="F46" s="110"/>
      <c r="G46" s="110"/>
      <c r="H46" s="113"/>
    </row>
    <row r="47" spans="1:8" s="97" customFormat="1" ht="15" customHeight="1">
      <c r="A47" s="110"/>
      <c r="B47" s="112" t="s">
        <v>104</v>
      </c>
      <c r="C47" s="112" t="s">
        <v>105</v>
      </c>
      <c r="D47" s="110"/>
      <c r="E47" s="110"/>
      <c r="F47" s="110"/>
      <c r="G47" s="110"/>
      <c r="H47" s="233">
        <f>SUM(H48:H53)</f>
        <v>0</v>
      </c>
    </row>
    <row r="48" spans="1:8" s="97" customFormat="1" ht="15" customHeight="1">
      <c r="A48" s="114" t="s">
        <v>193</v>
      </c>
      <c r="B48" s="114" t="s">
        <v>107</v>
      </c>
      <c r="C48" s="114" t="s">
        <v>194</v>
      </c>
      <c r="D48" s="114"/>
      <c r="E48" s="115">
        <v>3</v>
      </c>
      <c r="F48" s="114" t="s">
        <v>109</v>
      </c>
      <c r="G48" s="116"/>
      <c r="H48" s="117">
        <f t="shared" ref="H48:H53" si="1">E48*G48</f>
        <v>0</v>
      </c>
    </row>
    <row r="49" spans="1:8" s="97" customFormat="1" ht="15" customHeight="1">
      <c r="A49" s="114" t="s">
        <v>155</v>
      </c>
      <c r="B49" s="114" t="s">
        <v>107</v>
      </c>
      <c r="C49" s="114" t="s">
        <v>156</v>
      </c>
      <c r="D49" s="114" t="s">
        <v>157</v>
      </c>
      <c r="E49" s="115">
        <v>1</v>
      </c>
      <c r="F49" s="114" t="s">
        <v>109</v>
      </c>
      <c r="G49" s="116"/>
      <c r="H49" s="117">
        <f t="shared" si="1"/>
        <v>0</v>
      </c>
    </row>
    <row r="50" spans="1:8" s="97" customFormat="1" ht="15" customHeight="1">
      <c r="A50" s="114" t="s">
        <v>158</v>
      </c>
      <c r="B50" s="114" t="s">
        <v>111</v>
      </c>
      <c r="C50" s="114" t="s">
        <v>159</v>
      </c>
      <c r="D50" s="114"/>
      <c r="E50" s="115">
        <v>4</v>
      </c>
      <c r="F50" s="114" t="s">
        <v>109</v>
      </c>
      <c r="G50" s="116"/>
      <c r="H50" s="117">
        <f t="shared" si="1"/>
        <v>0</v>
      </c>
    </row>
    <row r="51" spans="1:8" s="97" customFormat="1" ht="15" customHeight="1">
      <c r="A51" s="114" t="s">
        <v>160</v>
      </c>
      <c r="B51" s="114" t="s">
        <v>111</v>
      </c>
      <c r="C51" s="114" t="s">
        <v>161</v>
      </c>
      <c r="D51" s="114" t="s">
        <v>162</v>
      </c>
      <c r="E51" s="115">
        <v>4</v>
      </c>
      <c r="F51" s="114" t="s">
        <v>109</v>
      </c>
      <c r="G51" s="116"/>
      <c r="H51" s="117">
        <f t="shared" si="1"/>
        <v>0</v>
      </c>
    </row>
    <row r="52" spans="1:8" s="97" customFormat="1" ht="15" customHeight="1">
      <c r="A52" s="114" t="s">
        <v>163</v>
      </c>
      <c r="B52" s="114" t="s">
        <v>111</v>
      </c>
      <c r="C52" s="114" t="s">
        <v>164</v>
      </c>
      <c r="D52" s="114" t="s">
        <v>123</v>
      </c>
      <c r="E52" s="115">
        <v>4</v>
      </c>
      <c r="F52" s="114" t="s">
        <v>109</v>
      </c>
      <c r="G52" s="116"/>
      <c r="H52" s="117">
        <f t="shared" si="1"/>
        <v>0</v>
      </c>
    </row>
    <row r="53" spans="1:8" s="97" customFormat="1" ht="15" customHeight="1">
      <c r="A53" s="114" t="s">
        <v>165</v>
      </c>
      <c r="B53" s="114" t="s">
        <v>111</v>
      </c>
      <c r="C53" s="114" t="s">
        <v>166</v>
      </c>
      <c r="D53" s="114" t="s">
        <v>124</v>
      </c>
      <c r="E53" s="115">
        <v>4</v>
      </c>
      <c r="F53" s="114" t="s">
        <v>109</v>
      </c>
      <c r="G53" s="116"/>
      <c r="H53" s="117">
        <f t="shared" si="1"/>
        <v>0</v>
      </c>
    </row>
    <row r="54" spans="1:8" s="97" customFormat="1" ht="15" customHeight="1">
      <c r="A54" s="110"/>
      <c r="B54" s="110"/>
      <c r="C54" s="110"/>
      <c r="D54" s="110"/>
      <c r="E54" s="110"/>
      <c r="F54" s="110"/>
      <c r="G54" s="110"/>
      <c r="H54" s="113"/>
    </row>
    <row r="55" spans="1:8" s="97" customFormat="1" ht="15" customHeight="1">
      <c r="A55" s="110"/>
      <c r="B55" s="110"/>
      <c r="C55" s="118" t="s">
        <v>195</v>
      </c>
      <c r="D55" s="110"/>
      <c r="E55" s="110"/>
      <c r="F55" s="110"/>
      <c r="G55" s="110"/>
      <c r="H55" s="119">
        <f>SUM(H9:H54)-H10-H47</f>
        <v>0</v>
      </c>
    </row>
  </sheetData>
  <mergeCells count="3">
    <mergeCell ref="B3:C3"/>
    <mergeCell ref="B4:C4"/>
    <mergeCell ref="B5:C5"/>
  </mergeCells>
  <printOptions horizontalCentered="1"/>
  <pageMargins left="0.31496062992125984" right="0.31496062992125984" top="0.98425196850393704" bottom="0.3937007874015748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3" sqref="B3"/>
    </sheetView>
  </sheetViews>
  <sheetFormatPr defaultColWidth="9" defaultRowHeight="15"/>
  <cols>
    <col min="1" max="1" width="16.140625" style="97" customWidth="1"/>
    <col min="2" max="2" width="9.85546875" style="97" customWidth="1"/>
    <col min="3" max="3" width="47" style="97" customWidth="1"/>
    <col min="4" max="4" width="37.7109375" style="97" customWidth="1"/>
    <col min="5" max="5" width="13.7109375" style="97" customWidth="1"/>
    <col min="6" max="6" width="4.5703125" style="97" customWidth="1"/>
    <col min="7" max="7" width="11" style="97" customWidth="1"/>
    <col min="8" max="8" width="13.42578125" style="97" customWidth="1"/>
    <col min="9" max="256" width="9" style="1"/>
    <col min="257" max="257" width="16.140625" style="1" customWidth="1"/>
    <col min="258" max="258" width="9.85546875" style="1" customWidth="1"/>
    <col min="259" max="259" width="47" style="1" customWidth="1"/>
    <col min="260" max="260" width="35.7109375" style="1" customWidth="1"/>
    <col min="261" max="261" width="13.7109375" style="1" customWidth="1"/>
    <col min="262" max="262" width="4.5703125" style="1" customWidth="1"/>
    <col min="263" max="263" width="11" style="1" customWidth="1"/>
    <col min="264" max="264" width="13.42578125" style="1" customWidth="1"/>
    <col min="265" max="512" width="9" style="1"/>
    <col min="513" max="513" width="16.140625" style="1" customWidth="1"/>
    <col min="514" max="514" width="9.85546875" style="1" customWidth="1"/>
    <col min="515" max="515" width="47" style="1" customWidth="1"/>
    <col min="516" max="516" width="35.7109375" style="1" customWidth="1"/>
    <col min="517" max="517" width="13.7109375" style="1" customWidth="1"/>
    <col min="518" max="518" width="4.5703125" style="1" customWidth="1"/>
    <col min="519" max="519" width="11" style="1" customWidth="1"/>
    <col min="520" max="520" width="13.42578125" style="1" customWidth="1"/>
    <col min="521" max="768" width="9" style="1"/>
    <col min="769" max="769" width="16.140625" style="1" customWidth="1"/>
    <col min="770" max="770" width="9.85546875" style="1" customWidth="1"/>
    <col min="771" max="771" width="47" style="1" customWidth="1"/>
    <col min="772" max="772" width="35.7109375" style="1" customWidth="1"/>
    <col min="773" max="773" width="13.7109375" style="1" customWidth="1"/>
    <col min="774" max="774" width="4.5703125" style="1" customWidth="1"/>
    <col min="775" max="775" width="11" style="1" customWidth="1"/>
    <col min="776" max="776" width="13.42578125" style="1" customWidth="1"/>
    <col min="777" max="1024" width="9" style="1"/>
    <col min="1025" max="1025" width="16.140625" style="1" customWidth="1"/>
    <col min="1026" max="1026" width="9.85546875" style="1" customWidth="1"/>
    <col min="1027" max="1027" width="47" style="1" customWidth="1"/>
    <col min="1028" max="1028" width="35.7109375" style="1" customWidth="1"/>
    <col min="1029" max="1029" width="13.7109375" style="1" customWidth="1"/>
    <col min="1030" max="1030" width="4.5703125" style="1" customWidth="1"/>
    <col min="1031" max="1031" width="11" style="1" customWidth="1"/>
    <col min="1032" max="1032" width="13.42578125" style="1" customWidth="1"/>
    <col min="1033" max="1280" width="9" style="1"/>
    <col min="1281" max="1281" width="16.140625" style="1" customWidth="1"/>
    <col min="1282" max="1282" width="9.85546875" style="1" customWidth="1"/>
    <col min="1283" max="1283" width="47" style="1" customWidth="1"/>
    <col min="1284" max="1284" width="35.7109375" style="1" customWidth="1"/>
    <col min="1285" max="1285" width="13.7109375" style="1" customWidth="1"/>
    <col min="1286" max="1286" width="4.5703125" style="1" customWidth="1"/>
    <col min="1287" max="1287" width="11" style="1" customWidth="1"/>
    <col min="1288" max="1288" width="13.42578125" style="1" customWidth="1"/>
    <col min="1289" max="1536" width="9" style="1"/>
    <col min="1537" max="1537" width="16.140625" style="1" customWidth="1"/>
    <col min="1538" max="1538" width="9.85546875" style="1" customWidth="1"/>
    <col min="1539" max="1539" width="47" style="1" customWidth="1"/>
    <col min="1540" max="1540" width="35.7109375" style="1" customWidth="1"/>
    <col min="1541" max="1541" width="13.7109375" style="1" customWidth="1"/>
    <col min="1542" max="1542" width="4.5703125" style="1" customWidth="1"/>
    <col min="1543" max="1543" width="11" style="1" customWidth="1"/>
    <col min="1544" max="1544" width="13.42578125" style="1" customWidth="1"/>
    <col min="1545" max="1792" width="9" style="1"/>
    <col min="1793" max="1793" width="16.140625" style="1" customWidth="1"/>
    <col min="1794" max="1794" width="9.85546875" style="1" customWidth="1"/>
    <col min="1795" max="1795" width="47" style="1" customWidth="1"/>
    <col min="1796" max="1796" width="35.7109375" style="1" customWidth="1"/>
    <col min="1797" max="1797" width="13.7109375" style="1" customWidth="1"/>
    <col min="1798" max="1798" width="4.5703125" style="1" customWidth="1"/>
    <col min="1799" max="1799" width="11" style="1" customWidth="1"/>
    <col min="1800" max="1800" width="13.42578125" style="1" customWidth="1"/>
    <col min="1801" max="2048" width="9" style="1"/>
    <col min="2049" max="2049" width="16.140625" style="1" customWidth="1"/>
    <col min="2050" max="2050" width="9.85546875" style="1" customWidth="1"/>
    <col min="2051" max="2051" width="47" style="1" customWidth="1"/>
    <col min="2052" max="2052" width="35.7109375" style="1" customWidth="1"/>
    <col min="2053" max="2053" width="13.7109375" style="1" customWidth="1"/>
    <col min="2054" max="2054" width="4.5703125" style="1" customWidth="1"/>
    <col min="2055" max="2055" width="11" style="1" customWidth="1"/>
    <col min="2056" max="2056" width="13.42578125" style="1" customWidth="1"/>
    <col min="2057" max="2304" width="9" style="1"/>
    <col min="2305" max="2305" width="16.140625" style="1" customWidth="1"/>
    <col min="2306" max="2306" width="9.85546875" style="1" customWidth="1"/>
    <col min="2307" max="2307" width="47" style="1" customWidth="1"/>
    <col min="2308" max="2308" width="35.7109375" style="1" customWidth="1"/>
    <col min="2309" max="2309" width="13.7109375" style="1" customWidth="1"/>
    <col min="2310" max="2310" width="4.5703125" style="1" customWidth="1"/>
    <col min="2311" max="2311" width="11" style="1" customWidth="1"/>
    <col min="2312" max="2312" width="13.42578125" style="1" customWidth="1"/>
    <col min="2313" max="2560" width="9" style="1"/>
    <col min="2561" max="2561" width="16.140625" style="1" customWidth="1"/>
    <col min="2562" max="2562" width="9.85546875" style="1" customWidth="1"/>
    <col min="2563" max="2563" width="47" style="1" customWidth="1"/>
    <col min="2564" max="2564" width="35.7109375" style="1" customWidth="1"/>
    <col min="2565" max="2565" width="13.7109375" style="1" customWidth="1"/>
    <col min="2566" max="2566" width="4.5703125" style="1" customWidth="1"/>
    <col min="2567" max="2567" width="11" style="1" customWidth="1"/>
    <col min="2568" max="2568" width="13.42578125" style="1" customWidth="1"/>
    <col min="2569" max="2816" width="9" style="1"/>
    <col min="2817" max="2817" width="16.140625" style="1" customWidth="1"/>
    <col min="2818" max="2818" width="9.85546875" style="1" customWidth="1"/>
    <col min="2819" max="2819" width="47" style="1" customWidth="1"/>
    <col min="2820" max="2820" width="35.7109375" style="1" customWidth="1"/>
    <col min="2821" max="2821" width="13.7109375" style="1" customWidth="1"/>
    <col min="2822" max="2822" width="4.5703125" style="1" customWidth="1"/>
    <col min="2823" max="2823" width="11" style="1" customWidth="1"/>
    <col min="2824" max="2824" width="13.42578125" style="1" customWidth="1"/>
    <col min="2825" max="3072" width="9" style="1"/>
    <col min="3073" max="3073" width="16.140625" style="1" customWidth="1"/>
    <col min="3074" max="3074" width="9.85546875" style="1" customWidth="1"/>
    <col min="3075" max="3075" width="47" style="1" customWidth="1"/>
    <col min="3076" max="3076" width="35.7109375" style="1" customWidth="1"/>
    <col min="3077" max="3077" width="13.7109375" style="1" customWidth="1"/>
    <col min="3078" max="3078" width="4.5703125" style="1" customWidth="1"/>
    <col min="3079" max="3079" width="11" style="1" customWidth="1"/>
    <col min="3080" max="3080" width="13.42578125" style="1" customWidth="1"/>
    <col min="3081" max="3328" width="9" style="1"/>
    <col min="3329" max="3329" width="16.140625" style="1" customWidth="1"/>
    <col min="3330" max="3330" width="9.85546875" style="1" customWidth="1"/>
    <col min="3331" max="3331" width="47" style="1" customWidth="1"/>
    <col min="3332" max="3332" width="35.7109375" style="1" customWidth="1"/>
    <col min="3333" max="3333" width="13.7109375" style="1" customWidth="1"/>
    <col min="3334" max="3334" width="4.5703125" style="1" customWidth="1"/>
    <col min="3335" max="3335" width="11" style="1" customWidth="1"/>
    <col min="3336" max="3336" width="13.42578125" style="1" customWidth="1"/>
    <col min="3337" max="3584" width="9" style="1"/>
    <col min="3585" max="3585" width="16.140625" style="1" customWidth="1"/>
    <col min="3586" max="3586" width="9.85546875" style="1" customWidth="1"/>
    <col min="3587" max="3587" width="47" style="1" customWidth="1"/>
    <col min="3588" max="3588" width="35.7109375" style="1" customWidth="1"/>
    <col min="3589" max="3589" width="13.7109375" style="1" customWidth="1"/>
    <col min="3590" max="3590" width="4.5703125" style="1" customWidth="1"/>
    <col min="3591" max="3591" width="11" style="1" customWidth="1"/>
    <col min="3592" max="3592" width="13.42578125" style="1" customWidth="1"/>
    <col min="3593" max="3840" width="9" style="1"/>
    <col min="3841" max="3841" width="16.140625" style="1" customWidth="1"/>
    <col min="3842" max="3842" width="9.85546875" style="1" customWidth="1"/>
    <col min="3843" max="3843" width="47" style="1" customWidth="1"/>
    <col min="3844" max="3844" width="35.7109375" style="1" customWidth="1"/>
    <col min="3845" max="3845" width="13.7109375" style="1" customWidth="1"/>
    <col min="3846" max="3846" width="4.5703125" style="1" customWidth="1"/>
    <col min="3847" max="3847" width="11" style="1" customWidth="1"/>
    <col min="3848" max="3848" width="13.42578125" style="1" customWidth="1"/>
    <col min="3849" max="4096" width="9" style="1"/>
    <col min="4097" max="4097" width="16.140625" style="1" customWidth="1"/>
    <col min="4098" max="4098" width="9.85546875" style="1" customWidth="1"/>
    <col min="4099" max="4099" width="47" style="1" customWidth="1"/>
    <col min="4100" max="4100" width="35.7109375" style="1" customWidth="1"/>
    <col min="4101" max="4101" width="13.7109375" style="1" customWidth="1"/>
    <col min="4102" max="4102" width="4.5703125" style="1" customWidth="1"/>
    <col min="4103" max="4103" width="11" style="1" customWidth="1"/>
    <col min="4104" max="4104" width="13.42578125" style="1" customWidth="1"/>
    <col min="4105" max="4352" width="9" style="1"/>
    <col min="4353" max="4353" width="16.140625" style="1" customWidth="1"/>
    <col min="4354" max="4354" width="9.85546875" style="1" customWidth="1"/>
    <col min="4355" max="4355" width="47" style="1" customWidth="1"/>
    <col min="4356" max="4356" width="35.7109375" style="1" customWidth="1"/>
    <col min="4357" max="4357" width="13.7109375" style="1" customWidth="1"/>
    <col min="4358" max="4358" width="4.5703125" style="1" customWidth="1"/>
    <col min="4359" max="4359" width="11" style="1" customWidth="1"/>
    <col min="4360" max="4360" width="13.42578125" style="1" customWidth="1"/>
    <col min="4361" max="4608" width="9" style="1"/>
    <col min="4609" max="4609" width="16.140625" style="1" customWidth="1"/>
    <col min="4610" max="4610" width="9.85546875" style="1" customWidth="1"/>
    <col min="4611" max="4611" width="47" style="1" customWidth="1"/>
    <col min="4612" max="4612" width="35.7109375" style="1" customWidth="1"/>
    <col min="4613" max="4613" width="13.7109375" style="1" customWidth="1"/>
    <col min="4614" max="4614" width="4.5703125" style="1" customWidth="1"/>
    <col min="4615" max="4615" width="11" style="1" customWidth="1"/>
    <col min="4616" max="4616" width="13.42578125" style="1" customWidth="1"/>
    <col min="4617" max="4864" width="9" style="1"/>
    <col min="4865" max="4865" width="16.140625" style="1" customWidth="1"/>
    <col min="4866" max="4866" width="9.85546875" style="1" customWidth="1"/>
    <col min="4867" max="4867" width="47" style="1" customWidth="1"/>
    <col min="4868" max="4868" width="35.7109375" style="1" customWidth="1"/>
    <col min="4869" max="4869" width="13.7109375" style="1" customWidth="1"/>
    <col min="4870" max="4870" width="4.5703125" style="1" customWidth="1"/>
    <col min="4871" max="4871" width="11" style="1" customWidth="1"/>
    <col min="4872" max="4872" width="13.42578125" style="1" customWidth="1"/>
    <col min="4873" max="5120" width="9" style="1"/>
    <col min="5121" max="5121" width="16.140625" style="1" customWidth="1"/>
    <col min="5122" max="5122" width="9.85546875" style="1" customWidth="1"/>
    <col min="5123" max="5123" width="47" style="1" customWidth="1"/>
    <col min="5124" max="5124" width="35.7109375" style="1" customWidth="1"/>
    <col min="5125" max="5125" width="13.7109375" style="1" customWidth="1"/>
    <col min="5126" max="5126" width="4.5703125" style="1" customWidth="1"/>
    <col min="5127" max="5127" width="11" style="1" customWidth="1"/>
    <col min="5128" max="5128" width="13.42578125" style="1" customWidth="1"/>
    <col min="5129" max="5376" width="9" style="1"/>
    <col min="5377" max="5377" width="16.140625" style="1" customWidth="1"/>
    <col min="5378" max="5378" width="9.85546875" style="1" customWidth="1"/>
    <col min="5379" max="5379" width="47" style="1" customWidth="1"/>
    <col min="5380" max="5380" width="35.7109375" style="1" customWidth="1"/>
    <col min="5381" max="5381" width="13.7109375" style="1" customWidth="1"/>
    <col min="5382" max="5382" width="4.5703125" style="1" customWidth="1"/>
    <col min="5383" max="5383" width="11" style="1" customWidth="1"/>
    <col min="5384" max="5384" width="13.42578125" style="1" customWidth="1"/>
    <col min="5385" max="5632" width="9" style="1"/>
    <col min="5633" max="5633" width="16.140625" style="1" customWidth="1"/>
    <col min="5634" max="5634" width="9.85546875" style="1" customWidth="1"/>
    <col min="5635" max="5635" width="47" style="1" customWidth="1"/>
    <col min="5636" max="5636" width="35.7109375" style="1" customWidth="1"/>
    <col min="5637" max="5637" width="13.7109375" style="1" customWidth="1"/>
    <col min="5638" max="5638" width="4.5703125" style="1" customWidth="1"/>
    <col min="5639" max="5639" width="11" style="1" customWidth="1"/>
    <col min="5640" max="5640" width="13.42578125" style="1" customWidth="1"/>
    <col min="5641" max="5888" width="9" style="1"/>
    <col min="5889" max="5889" width="16.140625" style="1" customWidth="1"/>
    <col min="5890" max="5890" width="9.85546875" style="1" customWidth="1"/>
    <col min="5891" max="5891" width="47" style="1" customWidth="1"/>
    <col min="5892" max="5892" width="35.7109375" style="1" customWidth="1"/>
    <col min="5893" max="5893" width="13.7109375" style="1" customWidth="1"/>
    <col min="5894" max="5894" width="4.5703125" style="1" customWidth="1"/>
    <col min="5895" max="5895" width="11" style="1" customWidth="1"/>
    <col min="5896" max="5896" width="13.42578125" style="1" customWidth="1"/>
    <col min="5897" max="6144" width="9" style="1"/>
    <col min="6145" max="6145" width="16.140625" style="1" customWidth="1"/>
    <col min="6146" max="6146" width="9.85546875" style="1" customWidth="1"/>
    <col min="6147" max="6147" width="47" style="1" customWidth="1"/>
    <col min="6148" max="6148" width="35.7109375" style="1" customWidth="1"/>
    <col min="6149" max="6149" width="13.7109375" style="1" customWidth="1"/>
    <col min="6150" max="6150" width="4.5703125" style="1" customWidth="1"/>
    <col min="6151" max="6151" width="11" style="1" customWidth="1"/>
    <col min="6152" max="6152" width="13.42578125" style="1" customWidth="1"/>
    <col min="6153" max="6400" width="9" style="1"/>
    <col min="6401" max="6401" width="16.140625" style="1" customWidth="1"/>
    <col min="6402" max="6402" width="9.85546875" style="1" customWidth="1"/>
    <col min="6403" max="6403" width="47" style="1" customWidth="1"/>
    <col min="6404" max="6404" width="35.7109375" style="1" customWidth="1"/>
    <col min="6405" max="6405" width="13.7109375" style="1" customWidth="1"/>
    <col min="6406" max="6406" width="4.5703125" style="1" customWidth="1"/>
    <col min="6407" max="6407" width="11" style="1" customWidth="1"/>
    <col min="6408" max="6408" width="13.42578125" style="1" customWidth="1"/>
    <col min="6409" max="6656" width="9" style="1"/>
    <col min="6657" max="6657" width="16.140625" style="1" customWidth="1"/>
    <col min="6658" max="6658" width="9.85546875" style="1" customWidth="1"/>
    <col min="6659" max="6659" width="47" style="1" customWidth="1"/>
    <col min="6660" max="6660" width="35.7109375" style="1" customWidth="1"/>
    <col min="6661" max="6661" width="13.7109375" style="1" customWidth="1"/>
    <col min="6662" max="6662" width="4.5703125" style="1" customWidth="1"/>
    <col min="6663" max="6663" width="11" style="1" customWidth="1"/>
    <col min="6664" max="6664" width="13.42578125" style="1" customWidth="1"/>
    <col min="6665" max="6912" width="9" style="1"/>
    <col min="6913" max="6913" width="16.140625" style="1" customWidth="1"/>
    <col min="6914" max="6914" width="9.85546875" style="1" customWidth="1"/>
    <col min="6915" max="6915" width="47" style="1" customWidth="1"/>
    <col min="6916" max="6916" width="35.7109375" style="1" customWidth="1"/>
    <col min="6917" max="6917" width="13.7109375" style="1" customWidth="1"/>
    <col min="6918" max="6918" width="4.5703125" style="1" customWidth="1"/>
    <col min="6919" max="6919" width="11" style="1" customWidth="1"/>
    <col min="6920" max="6920" width="13.42578125" style="1" customWidth="1"/>
    <col min="6921" max="7168" width="9" style="1"/>
    <col min="7169" max="7169" width="16.140625" style="1" customWidth="1"/>
    <col min="7170" max="7170" width="9.85546875" style="1" customWidth="1"/>
    <col min="7171" max="7171" width="47" style="1" customWidth="1"/>
    <col min="7172" max="7172" width="35.7109375" style="1" customWidth="1"/>
    <col min="7173" max="7173" width="13.7109375" style="1" customWidth="1"/>
    <col min="7174" max="7174" width="4.5703125" style="1" customWidth="1"/>
    <col min="7175" max="7175" width="11" style="1" customWidth="1"/>
    <col min="7176" max="7176" width="13.42578125" style="1" customWidth="1"/>
    <col min="7177" max="7424" width="9" style="1"/>
    <col min="7425" max="7425" width="16.140625" style="1" customWidth="1"/>
    <col min="7426" max="7426" width="9.85546875" style="1" customWidth="1"/>
    <col min="7427" max="7427" width="47" style="1" customWidth="1"/>
    <col min="7428" max="7428" width="35.7109375" style="1" customWidth="1"/>
    <col min="7429" max="7429" width="13.7109375" style="1" customWidth="1"/>
    <col min="7430" max="7430" width="4.5703125" style="1" customWidth="1"/>
    <col min="7431" max="7431" width="11" style="1" customWidth="1"/>
    <col min="7432" max="7432" width="13.42578125" style="1" customWidth="1"/>
    <col min="7433" max="7680" width="9" style="1"/>
    <col min="7681" max="7681" width="16.140625" style="1" customWidth="1"/>
    <col min="7682" max="7682" width="9.85546875" style="1" customWidth="1"/>
    <col min="7683" max="7683" width="47" style="1" customWidth="1"/>
    <col min="7684" max="7684" width="35.7109375" style="1" customWidth="1"/>
    <col min="7685" max="7685" width="13.7109375" style="1" customWidth="1"/>
    <col min="7686" max="7686" width="4.5703125" style="1" customWidth="1"/>
    <col min="7687" max="7687" width="11" style="1" customWidth="1"/>
    <col min="7688" max="7688" width="13.42578125" style="1" customWidth="1"/>
    <col min="7689" max="7936" width="9" style="1"/>
    <col min="7937" max="7937" width="16.140625" style="1" customWidth="1"/>
    <col min="7938" max="7938" width="9.85546875" style="1" customWidth="1"/>
    <col min="7939" max="7939" width="47" style="1" customWidth="1"/>
    <col min="7940" max="7940" width="35.7109375" style="1" customWidth="1"/>
    <col min="7941" max="7941" width="13.7109375" style="1" customWidth="1"/>
    <col min="7942" max="7942" width="4.5703125" style="1" customWidth="1"/>
    <col min="7943" max="7943" width="11" style="1" customWidth="1"/>
    <col min="7944" max="7944" width="13.42578125" style="1" customWidth="1"/>
    <col min="7945" max="8192" width="9" style="1"/>
    <col min="8193" max="8193" width="16.140625" style="1" customWidth="1"/>
    <col min="8194" max="8194" width="9.85546875" style="1" customWidth="1"/>
    <col min="8195" max="8195" width="47" style="1" customWidth="1"/>
    <col min="8196" max="8196" width="35.7109375" style="1" customWidth="1"/>
    <col min="8197" max="8197" width="13.7109375" style="1" customWidth="1"/>
    <col min="8198" max="8198" width="4.5703125" style="1" customWidth="1"/>
    <col min="8199" max="8199" width="11" style="1" customWidth="1"/>
    <col min="8200" max="8200" width="13.42578125" style="1" customWidth="1"/>
    <col min="8201" max="8448" width="9" style="1"/>
    <col min="8449" max="8449" width="16.140625" style="1" customWidth="1"/>
    <col min="8450" max="8450" width="9.85546875" style="1" customWidth="1"/>
    <col min="8451" max="8451" width="47" style="1" customWidth="1"/>
    <col min="8452" max="8452" width="35.7109375" style="1" customWidth="1"/>
    <col min="8453" max="8453" width="13.7109375" style="1" customWidth="1"/>
    <col min="8454" max="8454" width="4.5703125" style="1" customWidth="1"/>
    <col min="8455" max="8455" width="11" style="1" customWidth="1"/>
    <col min="8456" max="8456" width="13.42578125" style="1" customWidth="1"/>
    <col min="8457" max="8704" width="9" style="1"/>
    <col min="8705" max="8705" width="16.140625" style="1" customWidth="1"/>
    <col min="8706" max="8706" width="9.85546875" style="1" customWidth="1"/>
    <col min="8707" max="8707" width="47" style="1" customWidth="1"/>
    <col min="8708" max="8708" width="35.7109375" style="1" customWidth="1"/>
    <col min="8709" max="8709" width="13.7109375" style="1" customWidth="1"/>
    <col min="8710" max="8710" width="4.5703125" style="1" customWidth="1"/>
    <col min="8711" max="8711" width="11" style="1" customWidth="1"/>
    <col min="8712" max="8712" width="13.42578125" style="1" customWidth="1"/>
    <col min="8713" max="8960" width="9" style="1"/>
    <col min="8961" max="8961" width="16.140625" style="1" customWidth="1"/>
    <col min="8962" max="8962" width="9.85546875" style="1" customWidth="1"/>
    <col min="8963" max="8963" width="47" style="1" customWidth="1"/>
    <col min="8964" max="8964" width="35.7109375" style="1" customWidth="1"/>
    <col min="8965" max="8965" width="13.7109375" style="1" customWidth="1"/>
    <col min="8966" max="8966" width="4.5703125" style="1" customWidth="1"/>
    <col min="8967" max="8967" width="11" style="1" customWidth="1"/>
    <col min="8968" max="8968" width="13.42578125" style="1" customWidth="1"/>
    <col min="8969" max="9216" width="9" style="1"/>
    <col min="9217" max="9217" width="16.140625" style="1" customWidth="1"/>
    <col min="9218" max="9218" width="9.85546875" style="1" customWidth="1"/>
    <col min="9219" max="9219" width="47" style="1" customWidth="1"/>
    <col min="9220" max="9220" width="35.7109375" style="1" customWidth="1"/>
    <col min="9221" max="9221" width="13.7109375" style="1" customWidth="1"/>
    <col min="9222" max="9222" width="4.5703125" style="1" customWidth="1"/>
    <col min="9223" max="9223" width="11" style="1" customWidth="1"/>
    <col min="9224" max="9224" width="13.42578125" style="1" customWidth="1"/>
    <col min="9225" max="9472" width="9" style="1"/>
    <col min="9473" max="9473" width="16.140625" style="1" customWidth="1"/>
    <col min="9474" max="9474" width="9.85546875" style="1" customWidth="1"/>
    <col min="9475" max="9475" width="47" style="1" customWidth="1"/>
    <col min="9476" max="9476" width="35.7109375" style="1" customWidth="1"/>
    <col min="9477" max="9477" width="13.7109375" style="1" customWidth="1"/>
    <col min="9478" max="9478" width="4.5703125" style="1" customWidth="1"/>
    <col min="9479" max="9479" width="11" style="1" customWidth="1"/>
    <col min="9480" max="9480" width="13.42578125" style="1" customWidth="1"/>
    <col min="9481" max="9728" width="9" style="1"/>
    <col min="9729" max="9729" width="16.140625" style="1" customWidth="1"/>
    <col min="9730" max="9730" width="9.85546875" style="1" customWidth="1"/>
    <col min="9731" max="9731" width="47" style="1" customWidth="1"/>
    <col min="9732" max="9732" width="35.7109375" style="1" customWidth="1"/>
    <col min="9733" max="9733" width="13.7109375" style="1" customWidth="1"/>
    <col min="9734" max="9734" width="4.5703125" style="1" customWidth="1"/>
    <col min="9735" max="9735" width="11" style="1" customWidth="1"/>
    <col min="9736" max="9736" width="13.42578125" style="1" customWidth="1"/>
    <col min="9737" max="9984" width="9" style="1"/>
    <col min="9985" max="9985" width="16.140625" style="1" customWidth="1"/>
    <col min="9986" max="9986" width="9.85546875" style="1" customWidth="1"/>
    <col min="9987" max="9987" width="47" style="1" customWidth="1"/>
    <col min="9988" max="9988" width="35.7109375" style="1" customWidth="1"/>
    <col min="9989" max="9989" width="13.7109375" style="1" customWidth="1"/>
    <col min="9990" max="9990" width="4.5703125" style="1" customWidth="1"/>
    <col min="9991" max="9991" width="11" style="1" customWidth="1"/>
    <col min="9992" max="9992" width="13.42578125" style="1" customWidth="1"/>
    <col min="9993" max="10240" width="9" style="1"/>
    <col min="10241" max="10241" width="16.140625" style="1" customWidth="1"/>
    <col min="10242" max="10242" width="9.85546875" style="1" customWidth="1"/>
    <col min="10243" max="10243" width="47" style="1" customWidth="1"/>
    <col min="10244" max="10244" width="35.7109375" style="1" customWidth="1"/>
    <col min="10245" max="10245" width="13.7109375" style="1" customWidth="1"/>
    <col min="10246" max="10246" width="4.5703125" style="1" customWidth="1"/>
    <col min="10247" max="10247" width="11" style="1" customWidth="1"/>
    <col min="10248" max="10248" width="13.42578125" style="1" customWidth="1"/>
    <col min="10249" max="10496" width="9" style="1"/>
    <col min="10497" max="10497" width="16.140625" style="1" customWidth="1"/>
    <col min="10498" max="10498" width="9.85546875" style="1" customWidth="1"/>
    <col min="10499" max="10499" width="47" style="1" customWidth="1"/>
    <col min="10500" max="10500" width="35.7109375" style="1" customWidth="1"/>
    <col min="10501" max="10501" width="13.7109375" style="1" customWidth="1"/>
    <col min="10502" max="10502" width="4.5703125" style="1" customWidth="1"/>
    <col min="10503" max="10503" width="11" style="1" customWidth="1"/>
    <col min="10504" max="10504" width="13.42578125" style="1" customWidth="1"/>
    <col min="10505" max="10752" width="9" style="1"/>
    <col min="10753" max="10753" width="16.140625" style="1" customWidth="1"/>
    <col min="10754" max="10754" width="9.85546875" style="1" customWidth="1"/>
    <col min="10755" max="10755" width="47" style="1" customWidth="1"/>
    <col min="10756" max="10756" width="35.7109375" style="1" customWidth="1"/>
    <col min="10757" max="10757" width="13.7109375" style="1" customWidth="1"/>
    <col min="10758" max="10758" width="4.5703125" style="1" customWidth="1"/>
    <col min="10759" max="10759" width="11" style="1" customWidth="1"/>
    <col min="10760" max="10760" width="13.42578125" style="1" customWidth="1"/>
    <col min="10761" max="11008" width="9" style="1"/>
    <col min="11009" max="11009" width="16.140625" style="1" customWidth="1"/>
    <col min="11010" max="11010" width="9.85546875" style="1" customWidth="1"/>
    <col min="11011" max="11011" width="47" style="1" customWidth="1"/>
    <col min="11012" max="11012" width="35.7109375" style="1" customWidth="1"/>
    <col min="11013" max="11013" width="13.7109375" style="1" customWidth="1"/>
    <col min="11014" max="11014" width="4.5703125" style="1" customWidth="1"/>
    <col min="11015" max="11015" width="11" style="1" customWidth="1"/>
    <col min="11016" max="11016" width="13.42578125" style="1" customWidth="1"/>
    <col min="11017" max="11264" width="9" style="1"/>
    <col min="11265" max="11265" width="16.140625" style="1" customWidth="1"/>
    <col min="11266" max="11266" width="9.85546875" style="1" customWidth="1"/>
    <col min="11267" max="11267" width="47" style="1" customWidth="1"/>
    <col min="11268" max="11268" width="35.7109375" style="1" customWidth="1"/>
    <col min="11269" max="11269" width="13.7109375" style="1" customWidth="1"/>
    <col min="11270" max="11270" width="4.5703125" style="1" customWidth="1"/>
    <col min="11271" max="11271" width="11" style="1" customWidth="1"/>
    <col min="11272" max="11272" width="13.42578125" style="1" customWidth="1"/>
    <col min="11273" max="11520" width="9" style="1"/>
    <col min="11521" max="11521" width="16.140625" style="1" customWidth="1"/>
    <col min="11522" max="11522" width="9.85546875" style="1" customWidth="1"/>
    <col min="11523" max="11523" width="47" style="1" customWidth="1"/>
    <col min="11524" max="11524" width="35.7109375" style="1" customWidth="1"/>
    <col min="11525" max="11525" width="13.7109375" style="1" customWidth="1"/>
    <col min="11526" max="11526" width="4.5703125" style="1" customWidth="1"/>
    <col min="11527" max="11527" width="11" style="1" customWidth="1"/>
    <col min="11528" max="11528" width="13.42578125" style="1" customWidth="1"/>
    <col min="11529" max="11776" width="9" style="1"/>
    <col min="11777" max="11777" width="16.140625" style="1" customWidth="1"/>
    <col min="11778" max="11778" width="9.85546875" style="1" customWidth="1"/>
    <col min="11779" max="11779" width="47" style="1" customWidth="1"/>
    <col min="11780" max="11780" width="35.7109375" style="1" customWidth="1"/>
    <col min="11781" max="11781" width="13.7109375" style="1" customWidth="1"/>
    <col min="11782" max="11782" width="4.5703125" style="1" customWidth="1"/>
    <col min="11783" max="11783" width="11" style="1" customWidth="1"/>
    <col min="11784" max="11784" width="13.42578125" style="1" customWidth="1"/>
    <col min="11785" max="12032" width="9" style="1"/>
    <col min="12033" max="12033" width="16.140625" style="1" customWidth="1"/>
    <col min="12034" max="12034" width="9.85546875" style="1" customWidth="1"/>
    <col min="12035" max="12035" width="47" style="1" customWidth="1"/>
    <col min="12036" max="12036" width="35.7109375" style="1" customWidth="1"/>
    <col min="12037" max="12037" width="13.7109375" style="1" customWidth="1"/>
    <col min="12038" max="12038" width="4.5703125" style="1" customWidth="1"/>
    <col min="12039" max="12039" width="11" style="1" customWidth="1"/>
    <col min="12040" max="12040" width="13.42578125" style="1" customWidth="1"/>
    <col min="12041" max="12288" width="9" style="1"/>
    <col min="12289" max="12289" width="16.140625" style="1" customWidth="1"/>
    <col min="12290" max="12290" width="9.85546875" style="1" customWidth="1"/>
    <col min="12291" max="12291" width="47" style="1" customWidth="1"/>
    <col min="12292" max="12292" width="35.7109375" style="1" customWidth="1"/>
    <col min="12293" max="12293" width="13.7109375" style="1" customWidth="1"/>
    <col min="12294" max="12294" width="4.5703125" style="1" customWidth="1"/>
    <col min="12295" max="12295" width="11" style="1" customWidth="1"/>
    <col min="12296" max="12296" width="13.42578125" style="1" customWidth="1"/>
    <col min="12297" max="12544" width="9" style="1"/>
    <col min="12545" max="12545" width="16.140625" style="1" customWidth="1"/>
    <col min="12546" max="12546" width="9.85546875" style="1" customWidth="1"/>
    <col min="12547" max="12547" width="47" style="1" customWidth="1"/>
    <col min="12548" max="12548" width="35.7109375" style="1" customWidth="1"/>
    <col min="12549" max="12549" width="13.7109375" style="1" customWidth="1"/>
    <col min="12550" max="12550" width="4.5703125" style="1" customWidth="1"/>
    <col min="12551" max="12551" width="11" style="1" customWidth="1"/>
    <col min="12552" max="12552" width="13.42578125" style="1" customWidth="1"/>
    <col min="12553" max="12800" width="9" style="1"/>
    <col min="12801" max="12801" width="16.140625" style="1" customWidth="1"/>
    <col min="12802" max="12802" width="9.85546875" style="1" customWidth="1"/>
    <col min="12803" max="12803" width="47" style="1" customWidth="1"/>
    <col min="12804" max="12804" width="35.7109375" style="1" customWidth="1"/>
    <col min="12805" max="12805" width="13.7109375" style="1" customWidth="1"/>
    <col min="12806" max="12806" width="4.5703125" style="1" customWidth="1"/>
    <col min="12807" max="12807" width="11" style="1" customWidth="1"/>
    <col min="12808" max="12808" width="13.42578125" style="1" customWidth="1"/>
    <col min="12809" max="13056" width="9" style="1"/>
    <col min="13057" max="13057" width="16.140625" style="1" customWidth="1"/>
    <col min="13058" max="13058" width="9.85546875" style="1" customWidth="1"/>
    <col min="13059" max="13059" width="47" style="1" customWidth="1"/>
    <col min="13060" max="13060" width="35.7109375" style="1" customWidth="1"/>
    <col min="13061" max="13061" width="13.7109375" style="1" customWidth="1"/>
    <col min="13062" max="13062" width="4.5703125" style="1" customWidth="1"/>
    <col min="13063" max="13063" width="11" style="1" customWidth="1"/>
    <col min="13064" max="13064" width="13.42578125" style="1" customWidth="1"/>
    <col min="13065" max="13312" width="9" style="1"/>
    <col min="13313" max="13313" width="16.140625" style="1" customWidth="1"/>
    <col min="13314" max="13314" width="9.85546875" style="1" customWidth="1"/>
    <col min="13315" max="13315" width="47" style="1" customWidth="1"/>
    <col min="13316" max="13316" width="35.7109375" style="1" customWidth="1"/>
    <col min="13317" max="13317" width="13.7109375" style="1" customWidth="1"/>
    <col min="13318" max="13318" width="4.5703125" style="1" customWidth="1"/>
    <col min="13319" max="13319" width="11" style="1" customWidth="1"/>
    <col min="13320" max="13320" width="13.42578125" style="1" customWidth="1"/>
    <col min="13321" max="13568" width="9" style="1"/>
    <col min="13569" max="13569" width="16.140625" style="1" customWidth="1"/>
    <col min="13570" max="13570" width="9.85546875" style="1" customWidth="1"/>
    <col min="13571" max="13571" width="47" style="1" customWidth="1"/>
    <col min="13572" max="13572" width="35.7109375" style="1" customWidth="1"/>
    <col min="13573" max="13573" width="13.7109375" style="1" customWidth="1"/>
    <col min="13574" max="13574" width="4.5703125" style="1" customWidth="1"/>
    <col min="13575" max="13575" width="11" style="1" customWidth="1"/>
    <col min="13576" max="13576" width="13.42578125" style="1" customWidth="1"/>
    <col min="13577" max="13824" width="9" style="1"/>
    <col min="13825" max="13825" width="16.140625" style="1" customWidth="1"/>
    <col min="13826" max="13826" width="9.85546875" style="1" customWidth="1"/>
    <col min="13827" max="13827" width="47" style="1" customWidth="1"/>
    <col min="13828" max="13828" width="35.7109375" style="1" customWidth="1"/>
    <col min="13829" max="13829" width="13.7109375" style="1" customWidth="1"/>
    <col min="13830" max="13830" width="4.5703125" style="1" customWidth="1"/>
    <col min="13831" max="13831" width="11" style="1" customWidth="1"/>
    <col min="13832" max="13832" width="13.42578125" style="1" customWidth="1"/>
    <col min="13833" max="14080" width="9" style="1"/>
    <col min="14081" max="14081" width="16.140625" style="1" customWidth="1"/>
    <col min="14082" max="14082" width="9.85546875" style="1" customWidth="1"/>
    <col min="14083" max="14083" width="47" style="1" customWidth="1"/>
    <col min="14084" max="14084" width="35.7109375" style="1" customWidth="1"/>
    <col min="14085" max="14085" width="13.7109375" style="1" customWidth="1"/>
    <col min="14086" max="14086" width="4.5703125" style="1" customWidth="1"/>
    <col min="14087" max="14087" width="11" style="1" customWidth="1"/>
    <col min="14088" max="14088" width="13.42578125" style="1" customWidth="1"/>
    <col min="14089" max="14336" width="9" style="1"/>
    <col min="14337" max="14337" width="16.140625" style="1" customWidth="1"/>
    <col min="14338" max="14338" width="9.85546875" style="1" customWidth="1"/>
    <col min="14339" max="14339" width="47" style="1" customWidth="1"/>
    <col min="14340" max="14340" width="35.7109375" style="1" customWidth="1"/>
    <col min="14341" max="14341" width="13.7109375" style="1" customWidth="1"/>
    <col min="14342" max="14342" width="4.5703125" style="1" customWidth="1"/>
    <col min="14343" max="14343" width="11" style="1" customWidth="1"/>
    <col min="14344" max="14344" width="13.42578125" style="1" customWidth="1"/>
    <col min="14345" max="14592" width="9" style="1"/>
    <col min="14593" max="14593" width="16.140625" style="1" customWidth="1"/>
    <col min="14594" max="14594" width="9.85546875" style="1" customWidth="1"/>
    <col min="14595" max="14595" width="47" style="1" customWidth="1"/>
    <col min="14596" max="14596" width="35.7109375" style="1" customWidth="1"/>
    <col min="14597" max="14597" width="13.7109375" style="1" customWidth="1"/>
    <col min="14598" max="14598" width="4.5703125" style="1" customWidth="1"/>
    <col min="14599" max="14599" width="11" style="1" customWidth="1"/>
    <col min="14600" max="14600" width="13.42578125" style="1" customWidth="1"/>
    <col min="14601" max="14848" width="9" style="1"/>
    <col min="14849" max="14849" width="16.140625" style="1" customWidth="1"/>
    <col min="14850" max="14850" width="9.85546875" style="1" customWidth="1"/>
    <col min="14851" max="14851" width="47" style="1" customWidth="1"/>
    <col min="14852" max="14852" width="35.7109375" style="1" customWidth="1"/>
    <col min="14853" max="14853" width="13.7109375" style="1" customWidth="1"/>
    <col min="14854" max="14854" width="4.5703125" style="1" customWidth="1"/>
    <col min="14855" max="14855" width="11" style="1" customWidth="1"/>
    <col min="14856" max="14856" width="13.42578125" style="1" customWidth="1"/>
    <col min="14857" max="15104" width="9" style="1"/>
    <col min="15105" max="15105" width="16.140625" style="1" customWidth="1"/>
    <col min="15106" max="15106" width="9.85546875" style="1" customWidth="1"/>
    <col min="15107" max="15107" width="47" style="1" customWidth="1"/>
    <col min="15108" max="15108" width="35.7109375" style="1" customWidth="1"/>
    <col min="15109" max="15109" width="13.7109375" style="1" customWidth="1"/>
    <col min="15110" max="15110" width="4.5703125" style="1" customWidth="1"/>
    <col min="15111" max="15111" width="11" style="1" customWidth="1"/>
    <col min="15112" max="15112" width="13.42578125" style="1" customWidth="1"/>
    <col min="15113" max="15360" width="9" style="1"/>
    <col min="15361" max="15361" width="16.140625" style="1" customWidth="1"/>
    <col min="15362" max="15362" width="9.85546875" style="1" customWidth="1"/>
    <col min="15363" max="15363" width="47" style="1" customWidth="1"/>
    <col min="15364" max="15364" width="35.7109375" style="1" customWidth="1"/>
    <col min="15365" max="15365" width="13.7109375" style="1" customWidth="1"/>
    <col min="15366" max="15366" width="4.5703125" style="1" customWidth="1"/>
    <col min="15367" max="15367" width="11" style="1" customWidth="1"/>
    <col min="15368" max="15368" width="13.42578125" style="1" customWidth="1"/>
    <col min="15369" max="15616" width="9" style="1"/>
    <col min="15617" max="15617" width="16.140625" style="1" customWidth="1"/>
    <col min="15618" max="15618" width="9.85546875" style="1" customWidth="1"/>
    <col min="15619" max="15619" width="47" style="1" customWidth="1"/>
    <col min="15620" max="15620" width="35.7109375" style="1" customWidth="1"/>
    <col min="15621" max="15621" width="13.7109375" style="1" customWidth="1"/>
    <col min="15622" max="15622" width="4.5703125" style="1" customWidth="1"/>
    <col min="15623" max="15623" width="11" style="1" customWidth="1"/>
    <col min="15624" max="15624" width="13.42578125" style="1" customWidth="1"/>
    <col min="15625" max="15872" width="9" style="1"/>
    <col min="15873" max="15873" width="16.140625" style="1" customWidth="1"/>
    <col min="15874" max="15874" width="9.85546875" style="1" customWidth="1"/>
    <col min="15875" max="15875" width="47" style="1" customWidth="1"/>
    <col min="15876" max="15876" width="35.7109375" style="1" customWidth="1"/>
    <col min="15877" max="15877" width="13.7109375" style="1" customWidth="1"/>
    <col min="15878" max="15878" width="4.5703125" style="1" customWidth="1"/>
    <col min="15879" max="15879" width="11" style="1" customWidth="1"/>
    <col min="15880" max="15880" width="13.42578125" style="1" customWidth="1"/>
    <col min="15881" max="16128" width="9" style="1"/>
    <col min="16129" max="16129" width="16.140625" style="1" customWidth="1"/>
    <col min="16130" max="16130" width="9.85546875" style="1" customWidth="1"/>
    <col min="16131" max="16131" width="47" style="1" customWidth="1"/>
    <col min="16132" max="16132" width="35.7109375" style="1" customWidth="1"/>
    <col min="16133" max="16133" width="13.7109375" style="1" customWidth="1"/>
    <col min="16134" max="16134" width="4.5703125" style="1" customWidth="1"/>
    <col min="16135" max="16135" width="11" style="1" customWidth="1"/>
    <col min="16136" max="16136" width="13.42578125" style="1" customWidth="1"/>
    <col min="16137" max="16384" width="9" style="1"/>
  </cols>
  <sheetData>
    <row r="1" spans="1:8" s="97" customFormat="1" ht="20.25">
      <c r="A1" s="93" t="s">
        <v>196</v>
      </c>
      <c r="B1" s="94"/>
      <c r="C1" s="94"/>
      <c r="D1" s="94"/>
      <c r="E1" s="95"/>
      <c r="F1" s="94"/>
      <c r="G1" s="94"/>
      <c r="H1" s="96"/>
    </row>
    <row r="2" spans="1:8" s="97" customFormat="1">
      <c r="A2" s="98" t="s">
        <v>90</v>
      </c>
      <c r="B2" s="99" t="s">
        <v>5</v>
      </c>
      <c r="C2" s="100"/>
      <c r="D2" s="101"/>
      <c r="E2" s="101"/>
      <c r="F2" s="99"/>
      <c r="G2" s="100"/>
      <c r="H2" s="102"/>
    </row>
    <row r="3" spans="1:8" s="97" customFormat="1" ht="15" customHeight="1">
      <c r="A3" s="152" t="s">
        <v>336</v>
      </c>
      <c r="B3" s="153" t="s">
        <v>337</v>
      </c>
      <c r="C3" s="100"/>
      <c r="D3" s="101"/>
      <c r="E3" s="101"/>
      <c r="F3" s="99"/>
      <c r="G3" s="101"/>
      <c r="H3" s="106"/>
    </row>
    <row r="4" spans="1:8" s="97" customFormat="1" ht="15" customHeight="1">
      <c r="A4" s="98" t="s">
        <v>9</v>
      </c>
      <c r="B4" s="99" t="s">
        <v>10</v>
      </c>
      <c r="C4" s="100"/>
      <c r="D4" s="101"/>
      <c r="E4" s="99"/>
      <c r="F4" s="99"/>
      <c r="G4" s="105"/>
      <c r="H4" s="107"/>
    </row>
    <row r="5" spans="1:8" s="97" customFormat="1" ht="15" customHeight="1">
      <c r="A5" s="98" t="s">
        <v>91</v>
      </c>
      <c r="B5" s="99" t="s">
        <v>92</v>
      </c>
      <c r="C5" s="100"/>
      <c r="D5" s="101"/>
      <c r="E5" s="101"/>
      <c r="F5" s="99"/>
      <c r="G5" s="100"/>
      <c r="H5" s="107"/>
    </row>
    <row r="6" spans="1:8" s="97" customFormat="1" ht="15" customHeight="1">
      <c r="A6" s="98" t="s">
        <v>93</v>
      </c>
      <c r="B6" s="99" t="s">
        <v>92</v>
      </c>
      <c r="C6" s="100"/>
      <c r="D6" s="101"/>
      <c r="E6" s="101"/>
      <c r="F6" s="99"/>
      <c r="G6" s="100"/>
      <c r="H6" s="107"/>
    </row>
    <row r="7" spans="1:8" s="97" customFormat="1">
      <c r="A7" s="108"/>
      <c r="B7" s="100"/>
      <c r="C7" s="100"/>
      <c r="D7" s="100"/>
      <c r="E7" s="100"/>
      <c r="F7" s="100"/>
      <c r="G7" s="100"/>
      <c r="H7" s="107"/>
    </row>
    <row r="8" spans="1:8" s="97" customFormat="1" ht="25.5">
      <c r="A8" s="109" t="s">
        <v>94</v>
      </c>
      <c r="B8" s="109" t="s">
        <v>95</v>
      </c>
      <c r="C8" s="109" t="s">
        <v>96</v>
      </c>
      <c r="D8" s="109" t="s">
        <v>97</v>
      </c>
      <c r="E8" s="109" t="s">
        <v>98</v>
      </c>
      <c r="F8" s="109" t="s">
        <v>99</v>
      </c>
      <c r="G8" s="109" t="s">
        <v>100</v>
      </c>
      <c r="H8" s="109" t="s">
        <v>101</v>
      </c>
    </row>
    <row r="9" spans="1:8" s="97" customFormat="1">
      <c r="A9" s="110"/>
      <c r="B9" s="111" t="s">
        <v>102</v>
      </c>
      <c r="C9" s="112" t="s">
        <v>103</v>
      </c>
      <c r="D9" s="110"/>
      <c r="E9" s="110"/>
      <c r="F9" s="110"/>
      <c r="G9" s="110"/>
      <c r="H9" s="113"/>
    </row>
    <row r="10" spans="1:8" s="97" customFormat="1">
      <c r="A10" s="110"/>
      <c r="B10" s="112" t="s">
        <v>104</v>
      </c>
      <c r="C10" s="112" t="s">
        <v>105</v>
      </c>
      <c r="D10" s="110"/>
      <c r="E10" s="110"/>
      <c r="F10" s="110"/>
      <c r="G10" s="110"/>
      <c r="H10" s="113"/>
    </row>
    <row r="11" spans="1:8" s="97" customFormat="1" ht="38.25">
      <c r="A11" s="114" t="s">
        <v>197</v>
      </c>
      <c r="B11" s="114" t="s">
        <v>198</v>
      </c>
      <c r="C11" s="114" t="s">
        <v>199</v>
      </c>
      <c r="D11" s="230" t="s">
        <v>338</v>
      </c>
      <c r="E11" s="115">
        <v>3</v>
      </c>
      <c r="F11" s="114" t="s">
        <v>109</v>
      </c>
      <c r="G11" s="116"/>
      <c r="H11" s="117">
        <f>E11*G11</f>
        <v>0</v>
      </c>
    </row>
    <row r="12" spans="1:8" s="97" customFormat="1">
      <c r="A12" s="114" t="s">
        <v>200</v>
      </c>
      <c r="B12" s="114" t="s">
        <v>198</v>
      </c>
      <c r="C12" s="114" t="s">
        <v>201</v>
      </c>
      <c r="D12" s="114"/>
      <c r="E12" s="115">
        <v>3</v>
      </c>
      <c r="F12" s="114" t="s">
        <v>109</v>
      </c>
      <c r="G12" s="116"/>
      <c r="H12" s="117">
        <f t="shared" ref="H12:H14" si="0">E12*G12</f>
        <v>0</v>
      </c>
    </row>
    <row r="13" spans="1:8" s="97" customFormat="1">
      <c r="A13" s="114" t="s">
        <v>202</v>
      </c>
      <c r="B13" s="114" t="s">
        <v>198</v>
      </c>
      <c r="C13" s="114" t="s">
        <v>203</v>
      </c>
      <c r="D13" s="114"/>
      <c r="E13" s="115">
        <v>3</v>
      </c>
      <c r="F13" s="114" t="s">
        <v>109</v>
      </c>
      <c r="G13" s="116"/>
      <c r="H13" s="117">
        <f t="shared" si="0"/>
        <v>0</v>
      </c>
    </row>
    <row r="14" spans="1:8" s="97" customFormat="1">
      <c r="A14" s="114" t="s">
        <v>204</v>
      </c>
      <c r="B14" s="114" t="s">
        <v>198</v>
      </c>
      <c r="C14" s="114" t="s">
        <v>205</v>
      </c>
      <c r="D14" s="114"/>
      <c r="E14" s="115">
        <v>30</v>
      </c>
      <c r="F14" s="114" t="s">
        <v>109</v>
      </c>
      <c r="G14" s="116"/>
      <c r="H14" s="117">
        <f t="shared" si="0"/>
        <v>0</v>
      </c>
    </row>
    <row r="15" spans="1:8" s="97" customFormat="1" ht="15" customHeight="1">
      <c r="A15" s="110"/>
      <c r="B15" s="110"/>
      <c r="C15" s="110"/>
      <c r="D15" s="110"/>
      <c r="E15" s="110"/>
      <c r="F15" s="110"/>
      <c r="G15" s="110"/>
      <c r="H15" s="113"/>
    </row>
    <row r="16" spans="1:8" s="97" customFormat="1">
      <c r="A16" s="110"/>
      <c r="B16" s="110"/>
      <c r="C16" s="118" t="s">
        <v>206</v>
      </c>
      <c r="D16" s="110"/>
      <c r="E16" s="110"/>
      <c r="F16" s="110"/>
      <c r="G16" s="110"/>
      <c r="H16" s="119">
        <f>SUM(H9:H15)</f>
        <v>0</v>
      </c>
    </row>
  </sheetData>
  <printOptions horizontalCentered="1"/>
  <pageMargins left="0.31496062992125984" right="0.31496062992125984" top="0.98425196850393704" bottom="0.3937007874015748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B3" sqref="B3"/>
    </sheetView>
  </sheetViews>
  <sheetFormatPr defaultColWidth="9" defaultRowHeight="15"/>
  <cols>
    <col min="1" max="1" width="15.42578125" style="97" customWidth="1"/>
    <col min="2" max="2" width="6.5703125" style="97" customWidth="1"/>
    <col min="3" max="3" width="10.42578125" style="97" customWidth="1"/>
    <col min="4" max="4" width="48.85546875" style="97" customWidth="1"/>
    <col min="5" max="5" width="13.7109375" style="97" customWidth="1"/>
    <col min="6" max="6" width="7.42578125" style="97" customWidth="1"/>
    <col min="7" max="7" width="11.28515625" style="97" customWidth="1"/>
    <col min="8" max="8" width="11.42578125" style="97" customWidth="1"/>
    <col min="9" max="9" width="16.140625" style="97" customWidth="1"/>
    <col min="10" max="11" width="11.85546875" style="97" customWidth="1"/>
    <col min="12" max="254" width="9" style="1"/>
    <col min="255" max="255" width="15.42578125" style="1" customWidth="1"/>
    <col min="256" max="256" width="6.5703125" style="1" customWidth="1"/>
    <col min="257" max="257" width="10.42578125" style="1" customWidth="1"/>
    <col min="258" max="258" width="48.85546875" style="1" customWidth="1"/>
    <col min="259" max="259" width="13.7109375" style="1" customWidth="1"/>
    <col min="260" max="260" width="7.42578125" style="1" customWidth="1"/>
    <col min="261" max="261" width="11.28515625" style="1" customWidth="1"/>
    <col min="262" max="262" width="11.42578125" style="1" customWidth="1"/>
    <col min="263" max="263" width="16.140625" style="1" customWidth="1"/>
    <col min="264" max="267" width="14.28515625" style="1" customWidth="1"/>
    <col min="268" max="510" width="9" style="1"/>
    <col min="511" max="511" width="15.42578125" style="1" customWidth="1"/>
    <col min="512" max="512" width="6.5703125" style="1" customWidth="1"/>
    <col min="513" max="513" width="10.42578125" style="1" customWidth="1"/>
    <col min="514" max="514" width="48.85546875" style="1" customWidth="1"/>
    <col min="515" max="515" width="13.7109375" style="1" customWidth="1"/>
    <col min="516" max="516" width="7.42578125" style="1" customWidth="1"/>
    <col min="517" max="517" width="11.28515625" style="1" customWidth="1"/>
    <col min="518" max="518" width="11.42578125" style="1" customWidth="1"/>
    <col min="519" max="519" width="16.140625" style="1" customWidth="1"/>
    <col min="520" max="523" width="14.28515625" style="1" customWidth="1"/>
    <col min="524" max="766" width="9" style="1"/>
    <col min="767" max="767" width="15.42578125" style="1" customWidth="1"/>
    <col min="768" max="768" width="6.5703125" style="1" customWidth="1"/>
    <col min="769" max="769" width="10.42578125" style="1" customWidth="1"/>
    <col min="770" max="770" width="48.85546875" style="1" customWidth="1"/>
    <col min="771" max="771" width="13.7109375" style="1" customWidth="1"/>
    <col min="772" max="772" width="7.42578125" style="1" customWidth="1"/>
    <col min="773" max="773" width="11.28515625" style="1" customWidth="1"/>
    <col min="774" max="774" width="11.42578125" style="1" customWidth="1"/>
    <col min="775" max="775" width="16.140625" style="1" customWidth="1"/>
    <col min="776" max="779" width="14.28515625" style="1" customWidth="1"/>
    <col min="780" max="1022" width="9" style="1"/>
    <col min="1023" max="1023" width="15.42578125" style="1" customWidth="1"/>
    <col min="1024" max="1024" width="6.5703125" style="1" customWidth="1"/>
    <col min="1025" max="1025" width="10.42578125" style="1" customWidth="1"/>
    <col min="1026" max="1026" width="48.85546875" style="1" customWidth="1"/>
    <col min="1027" max="1027" width="13.7109375" style="1" customWidth="1"/>
    <col min="1028" max="1028" width="7.42578125" style="1" customWidth="1"/>
    <col min="1029" max="1029" width="11.28515625" style="1" customWidth="1"/>
    <col min="1030" max="1030" width="11.42578125" style="1" customWidth="1"/>
    <col min="1031" max="1031" width="16.140625" style="1" customWidth="1"/>
    <col min="1032" max="1035" width="14.28515625" style="1" customWidth="1"/>
    <col min="1036" max="1278" width="9" style="1"/>
    <col min="1279" max="1279" width="15.42578125" style="1" customWidth="1"/>
    <col min="1280" max="1280" width="6.5703125" style="1" customWidth="1"/>
    <col min="1281" max="1281" width="10.42578125" style="1" customWidth="1"/>
    <col min="1282" max="1282" width="48.85546875" style="1" customWidth="1"/>
    <col min="1283" max="1283" width="13.7109375" style="1" customWidth="1"/>
    <col min="1284" max="1284" width="7.42578125" style="1" customWidth="1"/>
    <col min="1285" max="1285" width="11.28515625" style="1" customWidth="1"/>
    <col min="1286" max="1286" width="11.42578125" style="1" customWidth="1"/>
    <col min="1287" max="1287" width="16.140625" style="1" customWidth="1"/>
    <col min="1288" max="1291" width="14.28515625" style="1" customWidth="1"/>
    <col min="1292" max="1534" width="9" style="1"/>
    <col min="1535" max="1535" width="15.42578125" style="1" customWidth="1"/>
    <col min="1536" max="1536" width="6.5703125" style="1" customWidth="1"/>
    <col min="1537" max="1537" width="10.42578125" style="1" customWidth="1"/>
    <col min="1538" max="1538" width="48.85546875" style="1" customWidth="1"/>
    <col min="1539" max="1539" width="13.7109375" style="1" customWidth="1"/>
    <col min="1540" max="1540" width="7.42578125" style="1" customWidth="1"/>
    <col min="1541" max="1541" width="11.28515625" style="1" customWidth="1"/>
    <col min="1542" max="1542" width="11.42578125" style="1" customWidth="1"/>
    <col min="1543" max="1543" width="16.140625" style="1" customWidth="1"/>
    <col min="1544" max="1547" width="14.28515625" style="1" customWidth="1"/>
    <col min="1548" max="1790" width="9" style="1"/>
    <col min="1791" max="1791" width="15.42578125" style="1" customWidth="1"/>
    <col min="1792" max="1792" width="6.5703125" style="1" customWidth="1"/>
    <col min="1793" max="1793" width="10.42578125" style="1" customWidth="1"/>
    <col min="1794" max="1794" width="48.85546875" style="1" customWidth="1"/>
    <col min="1795" max="1795" width="13.7109375" style="1" customWidth="1"/>
    <col min="1796" max="1796" width="7.42578125" style="1" customWidth="1"/>
    <col min="1797" max="1797" width="11.28515625" style="1" customWidth="1"/>
    <col min="1798" max="1798" width="11.42578125" style="1" customWidth="1"/>
    <col min="1799" max="1799" width="16.140625" style="1" customWidth="1"/>
    <col min="1800" max="1803" width="14.28515625" style="1" customWidth="1"/>
    <col min="1804" max="2046" width="9" style="1"/>
    <col min="2047" max="2047" width="15.42578125" style="1" customWidth="1"/>
    <col min="2048" max="2048" width="6.5703125" style="1" customWidth="1"/>
    <col min="2049" max="2049" width="10.42578125" style="1" customWidth="1"/>
    <col min="2050" max="2050" width="48.85546875" style="1" customWidth="1"/>
    <col min="2051" max="2051" width="13.7109375" style="1" customWidth="1"/>
    <col min="2052" max="2052" width="7.42578125" style="1" customWidth="1"/>
    <col min="2053" max="2053" width="11.28515625" style="1" customWidth="1"/>
    <col min="2054" max="2054" width="11.42578125" style="1" customWidth="1"/>
    <col min="2055" max="2055" width="16.140625" style="1" customWidth="1"/>
    <col min="2056" max="2059" width="14.28515625" style="1" customWidth="1"/>
    <col min="2060" max="2302" width="9" style="1"/>
    <col min="2303" max="2303" width="15.42578125" style="1" customWidth="1"/>
    <col min="2304" max="2304" width="6.5703125" style="1" customWidth="1"/>
    <col min="2305" max="2305" width="10.42578125" style="1" customWidth="1"/>
    <col min="2306" max="2306" width="48.85546875" style="1" customWidth="1"/>
    <col min="2307" max="2307" width="13.7109375" style="1" customWidth="1"/>
    <col min="2308" max="2308" width="7.42578125" style="1" customWidth="1"/>
    <col min="2309" max="2309" width="11.28515625" style="1" customWidth="1"/>
    <col min="2310" max="2310" width="11.42578125" style="1" customWidth="1"/>
    <col min="2311" max="2311" width="16.140625" style="1" customWidth="1"/>
    <col min="2312" max="2315" width="14.28515625" style="1" customWidth="1"/>
    <col min="2316" max="2558" width="9" style="1"/>
    <col min="2559" max="2559" width="15.42578125" style="1" customWidth="1"/>
    <col min="2560" max="2560" width="6.5703125" style="1" customWidth="1"/>
    <col min="2561" max="2561" width="10.42578125" style="1" customWidth="1"/>
    <col min="2562" max="2562" width="48.85546875" style="1" customWidth="1"/>
    <col min="2563" max="2563" width="13.7109375" style="1" customWidth="1"/>
    <col min="2564" max="2564" width="7.42578125" style="1" customWidth="1"/>
    <col min="2565" max="2565" width="11.28515625" style="1" customWidth="1"/>
    <col min="2566" max="2566" width="11.42578125" style="1" customWidth="1"/>
    <col min="2567" max="2567" width="16.140625" style="1" customWidth="1"/>
    <col min="2568" max="2571" width="14.28515625" style="1" customWidth="1"/>
    <col min="2572" max="2814" width="9" style="1"/>
    <col min="2815" max="2815" width="15.42578125" style="1" customWidth="1"/>
    <col min="2816" max="2816" width="6.5703125" style="1" customWidth="1"/>
    <col min="2817" max="2817" width="10.42578125" style="1" customWidth="1"/>
    <col min="2818" max="2818" width="48.85546875" style="1" customWidth="1"/>
    <col min="2819" max="2819" width="13.7109375" style="1" customWidth="1"/>
    <col min="2820" max="2820" width="7.42578125" style="1" customWidth="1"/>
    <col min="2821" max="2821" width="11.28515625" style="1" customWidth="1"/>
    <col min="2822" max="2822" width="11.42578125" style="1" customWidth="1"/>
    <col min="2823" max="2823" width="16.140625" style="1" customWidth="1"/>
    <col min="2824" max="2827" width="14.28515625" style="1" customWidth="1"/>
    <col min="2828" max="3070" width="9" style="1"/>
    <col min="3071" max="3071" width="15.42578125" style="1" customWidth="1"/>
    <col min="3072" max="3072" width="6.5703125" style="1" customWidth="1"/>
    <col min="3073" max="3073" width="10.42578125" style="1" customWidth="1"/>
    <col min="3074" max="3074" width="48.85546875" style="1" customWidth="1"/>
    <col min="3075" max="3075" width="13.7109375" style="1" customWidth="1"/>
    <col min="3076" max="3076" width="7.42578125" style="1" customWidth="1"/>
    <col min="3077" max="3077" width="11.28515625" style="1" customWidth="1"/>
    <col min="3078" max="3078" width="11.42578125" style="1" customWidth="1"/>
    <col min="3079" max="3079" width="16.140625" style="1" customWidth="1"/>
    <col min="3080" max="3083" width="14.28515625" style="1" customWidth="1"/>
    <col min="3084" max="3326" width="9" style="1"/>
    <col min="3327" max="3327" width="15.42578125" style="1" customWidth="1"/>
    <col min="3328" max="3328" width="6.5703125" style="1" customWidth="1"/>
    <col min="3329" max="3329" width="10.42578125" style="1" customWidth="1"/>
    <col min="3330" max="3330" width="48.85546875" style="1" customWidth="1"/>
    <col min="3331" max="3331" width="13.7109375" style="1" customWidth="1"/>
    <col min="3332" max="3332" width="7.42578125" style="1" customWidth="1"/>
    <col min="3333" max="3333" width="11.28515625" style="1" customWidth="1"/>
    <col min="3334" max="3334" width="11.42578125" style="1" customWidth="1"/>
    <col min="3335" max="3335" width="16.140625" style="1" customWidth="1"/>
    <col min="3336" max="3339" width="14.28515625" style="1" customWidth="1"/>
    <col min="3340" max="3582" width="9" style="1"/>
    <col min="3583" max="3583" width="15.42578125" style="1" customWidth="1"/>
    <col min="3584" max="3584" width="6.5703125" style="1" customWidth="1"/>
    <col min="3585" max="3585" width="10.42578125" style="1" customWidth="1"/>
    <col min="3586" max="3586" width="48.85546875" style="1" customWidth="1"/>
    <col min="3587" max="3587" width="13.7109375" style="1" customWidth="1"/>
    <col min="3588" max="3588" width="7.42578125" style="1" customWidth="1"/>
    <col min="3589" max="3589" width="11.28515625" style="1" customWidth="1"/>
    <col min="3590" max="3590" width="11.42578125" style="1" customWidth="1"/>
    <col min="3591" max="3591" width="16.140625" style="1" customWidth="1"/>
    <col min="3592" max="3595" width="14.28515625" style="1" customWidth="1"/>
    <col min="3596" max="3838" width="9" style="1"/>
    <col min="3839" max="3839" width="15.42578125" style="1" customWidth="1"/>
    <col min="3840" max="3840" width="6.5703125" style="1" customWidth="1"/>
    <col min="3841" max="3841" width="10.42578125" style="1" customWidth="1"/>
    <col min="3842" max="3842" width="48.85546875" style="1" customWidth="1"/>
    <col min="3843" max="3843" width="13.7109375" style="1" customWidth="1"/>
    <col min="3844" max="3844" width="7.42578125" style="1" customWidth="1"/>
    <col min="3845" max="3845" width="11.28515625" style="1" customWidth="1"/>
    <col min="3846" max="3846" width="11.42578125" style="1" customWidth="1"/>
    <col min="3847" max="3847" width="16.140625" style="1" customWidth="1"/>
    <col min="3848" max="3851" width="14.28515625" style="1" customWidth="1"/>
    <col min="3852" max="4094" width="9" style="1"/>
    <col min="4095" max="4095" width="15.42578125" style="1" customWidth="1"/>
    <col min="4096" max="4096" width="6.5703125" style="1" customWidth="1"/>
    <col min="4097" max="4097" width="10.42578125" style="1" customWidth="1"/>
    <col min="4098" max="4098" width="48.85546875" style="1" customWidth="1"/>
    <col min="4099" max="4099" width="13.7109375" style="1" customWidth="1"/>
    <col min="4100" max="4100" width="7.42578125" style="1" customWidth="1"/>
    <col min="4101" max="4101" width="11.28515625" style="1" customWidth="1"/>
    <col min="4102" max="4102" width="11.42578125" style="1" customWidth="1"/>
    <col min="4103" max="4103" width="16.140625" style="1" customWidth="1"/>
    <col min="4104" max="4107" width="14.28515625" style="1" customWidth="1"/>
    <col min="4108" max="4350" width="9" style="1"/>
    <col min="4351" max="4351" width="15.42578125" style="1" customWidth="1"/>
    <col min="4352" max="4352" width="6.5703125" style="1" customWidth="1"/>
    <col min="4353" max="4353" width="10.42578125" style="1" customWidth="1"/>
    <col min="4354" max="4354" width="48.85546875" style="1" customWidth="1"/>
    <col min="4355" max="4355" width="13.7109375" style="1" customWidth="1"/>
    <col min="4356" max="4356" width="7.42578125" style="1" customWidth="1"/>
    <col min="4357" max="4357" width="11.28515625" style="1" customWidth="1"/>
    <col min="4358" max="4358" width="11.42578125" style="1" customWidth="1"/>
    <col min="4359" max="4359" width="16.140625" style="1" customWidth="1"/>
    <col min="4360" max="4363" width="14.28515625" style="1" customWidth="1"/>
    <col min="4364" max="4606" width="9" style="1"/>
    <col min="4607" max="4607" width="15.42578125" style="1" customWidth="1"/>
    <col min="4608" max="4608" width="6.5703125" style="1" customWidth="1"/>
    <col min="4609" max="4609" width="10.42578125" style="1" customWidth="1"/>
    <col min="4610" max="4610" width="48.85546875" style="1" customWidth="1"/>
    <col min="4611" max="4611" width="13.7109375" style="1" customWidth="1"/>
    <col min="4612" max="4612" width="7.42578125" style="1" customWidth="1"/>
    <col min="4613" max="4613" width="11.28515625" style="1" customWidth="1"/>
    <col min="4614" max="4614" width="11.42578125" style="1" customWidth="1"/>
    <col min="4615" max="4615" width="16.140625" style="1" customWidth="1"/>
    <col min="4616" max="4619" width="14.28515625" style="1" customWidth="1"/>
    <col min="4620" max="4862" width="9" style="1"/>
    <col min="4863" max="4863" width="15.42578125" style="1" customWidth="1"/>
    <col min="4864" max="4864" width="6.5703125" style="1" customWidth="1"/>
    <col min="4865" max="4865" width="10.42578125" style="1" customWidth="1"/>
    <col min="4866" max="4866" width="48.85546875" style="1" customWidth="1"/>
    <col min="4867" max="4867" width="13.7109375" style="1" customWidth="1"/>
    <col min="4868" max="4868" width="7.42578125" style="1" customWidth="1"/>
    <col min="4869" max="4869" width="11.28515625" style="1" customWidth="1"/>
    <col min="4870" max="4870" width="11.42578125" style="1" customWidth="1"/>
    <col min="4871" max="4871" width="16.140625" style="1" customWidth="1"/>
    <col min="4872" max="4875" width="14.28515625" style="1" customWidth="1"/>
    <col min="4876" max="5118" width="9" style="1"/>
    <col min="5119" max="5119" width="15.42578125" style="1" customWidth="1"/>
    <col min="5120" max="5120" width="6.5703125" style="1" customWidth="1"/>
    <col min="5121" max="5121" width="10.42578125" style="1" customWidth="1"/>
    <col min="5122" max="5122" width="48.85546875" style="1" customWidth="1"/>
    <col min="5123" max="5123" width="13.7109375" style="1" customWidth="1"/>
    <col min="5124" max="5124" width="7.42578125" style="1" customWidth="1"/>
    <col min="5125" max="5125" width="11.28515625" style="1" customWidth="1"/>
    <col min="5126" max="5126" width="11.42578125" style="1" customWidth="1"/>
    <col min="5127" max="5127" width="16.140625" style="1" customWidth="1"/>
    <col min="5128" max="5131" width="14.28515625" style="1" customWidth="1"/>
    <col min="5132" max="5374" width="9" style="1"/>
    <col min="5375" max="5375" width="15.42578125" style="1" customWidth="1"/>
    <col min="5376" max="5376" width="6.5703125" style="1" customWidth="1"/>
    <col min="5377" max="5377" width="10.42578125" style="1" customWidth="1"/>
    <col min="5378" max="5378" width="48.85546875" style="1" customWidth="1"/>
    <col min="5379" max="5379" width="13.7109375" style="1" customWidth="1"/>
    <col min="5380" max="5380" width="7.42578125" style="1" customWidth="1"/>
    <col min="5381" max="5381" width="11.28515625" style="1" customWidth="1"/>
    <col min="5382" max="5382" width="11.42578125" style="1" customWidth="1"/>
    <col min="5383" max="5383" width="16.140625" style="1" customWidth="1"/>
    <col min="5384" max="5387" width="14.28515625" style="1" customWidth="1"/>
    <col min="5388" max="5630" width="9" style="1"/>
    <col min="5631" max="5631" width="15.42578125" style="1" customWidth="1"/>
    <col min="5632" max="5632" width="6.5703125" style="1" customWidth="1"/>
    <col min="5633" max="5633" width="10.42578125" style="1" customWidth="1"/>
    <col min="5634" max="5634" width="48.85546875" style="1" customWidth="1"/>
    <col min="5635" max="5635" width="13.7109375" style="1" customWidth="1"/>
    <col min="5636" max="5636" width="7.42578125" style="1" customWidth="1"/>
    <col min="5637" max="5637" width="11.28515625" style="1" customWidth="1"/>
    <col min="5638" max="5638" width="11.42578125" style="1" customWidth="1"/>
    <col min="5639" max="5639" width="16.140625" style="1" customWidth="1"/>
    <col min="5640" max="5643" width="14.28515625" style="1" customWidth="1"/>
    <col min="5644" max="5886" width="9" style="1"/>
    <col min="5887" max="5887" width="15.42578125" style="1" customWidth="1"/>
    <col min="5888" max="5888" width="6.5703125" style="1" customWidth="1"/>
    <col min="5889" max="5889" width="10.42578125" style="1" customWidth="1"/>
    <col min="5890" max="5890" width="48.85546875" style="1" customWidth="1"/>
    <col min="5891" max="5891" width="13.7109375" style="1" customWidth="1"/>
    <col min="5892" max="5892" width="7.42578125" style="1" customWidth="1"/>
    <col min="5893" max="5893" width="11.28515625" style="1" customWidth="1"/>
    <col min="5894" max="5894" width="11.42578125" style="1" customWidth="1"/>
    <col min="5895" max="5895" width="16.140625" style="1" customWidth="1"/>
    <col min="5896" max="5899" width="14.28515625" style="1" customWidth="1"/>
    <col min="5900" max="6142" width="9" style="1"/>
    <col min="6143" max="6143" width="15.42578125" style="1" customWidth="1"/>
    <col min="6144" max="6144" width="6.5703125" style="1" customWidth="1"/>
    <col min="6145" max="6145" width="10.42578125" style="1" customWidth="1"/>
    <col min="6146" max="6146" width="48.85546875" style="1" customWidth="1"/>
    <col min="6147" max="6147" width="13.7109375" style="1" customWidth="1"/>
    <col min="6148" max="6148" width="7.42578125" style="1" customWidth="1"/>
    <col min="6149" max="6149" width="11.28515625" style="1" customWidth="1"/>
    <col min="6150" max="6150" width="11.42578125" style="1" customWidth="1"/>
    <col min="6151" max="6151" width="16.140625" style="1" customWidth="1"/>
    <col min="6152" max="6155" width="14.28515625" style="1" customWidth="1"/>
    <col min="6156" max="6398" width="9" style="1"/>
    <col min="6399" max="6399" width="15.42578125" style="1" customWidth="1"/>
    <col min="6400" max="6400" width="6.5703125" style="1" customWidth="1"/>
    <col min="6401" max="6401" width="10.42578125" style="1" customWidth="1"/>
    <col min="6402" max="6402" width="48.85546875" style="1" customWidth="1"/>
    <col min="6403" max="6403" width="13.7109375" style="1" customWidth="1"/>
    <col min="6404" max="6404" width="7.42578125" style="1" customWidth="1"/>
    <col min="6405" max="6405" width="11.28515625" style="1" customWidth="1"/>
    <col min="6406" max="6406" width="11.42578125" style="1" customWidth="1"/>
    <col min="6407" max="6407" width="16.140625" style="1" customWidth="1"/>
    <col min="6408" max="6411" width="14.28515625" style="1" customWidth="1"/>
    <col min="6412" max="6654" width="9" style="1"/>
    <col min="6655" max="6655" width="15.42578125" style="1" customWidth="1"/>
    <col min="6656" max="6656" width="6.5703125" style="1" customWidth="1"/>
    <col min="6657" max="6657" width="10.42578125" style="1" customWidth="1"/>
    <col min="6658" max="6658" width="48.85546875" style="1" customWidth="1"/>
    <col min="6659" max="6659" width="13.7109375" style="1" customWidth="1"/>
    <col min="6660" max="6660" width="7.42578125" style="1" customWidth="1"/>
    <col min="6661" max="6661" width="11.28515625" style="1" customWidth="1"/>
    <col min="6662" max="6662" width="11.42578125" style="1" customWidth="1"/>
    <col min="6663" max="6663" width="16.140625" style="1" customWidth="1"/>
    <col min="6664" max="6667" width="14.28515625" style="1" customWidth="1"/>
    <col min="6668" max="6910" width="9" style="1"/>
    <col min="6911" max="6911" width="15.42578125" style="1" customWidth="1"/>
    <col min="6912" max="6912" width="6.5703125" style="1" customWidth="1"/>
    <col min="6913" max="6913" width="10.42578125" style="1" customWidth="1"/>
    <col min="6914" max="6914" width="48.85546875" style="1" customWidth="1"/>
    <col min="6915" max="6915" width="13.7109375" style="1" customWidth="1"/>
    <col min="6916" max="6916" width="7.42578125" style="1" customWidth="1"/>
    <col min="6917" max="6917" width="11.28515625" style="1" customWidth="1"/>
    <col min="6918" max="6918" width="11.42578125" style="1" customWidth="1"/>
    <col min="6919" max="6919" width="16.140625" style="1" customWidth="1"/>
    <col min="6920" max="6923" width="14.28515625" style="1" customWidth="1"/>
    <col min="6924" max="7166" width="9" style="1"/>
    <col min="7167" max="7167" width="15.42578125" style="1" customWidth="1"/>
    <col min="7168" max="7168" width="6.5703125" style="1" customWidth="1"/>
    <col min="7169" max="7169" width="10.42578125" style="1" customWidth="1"/>
    <col min="7170" max="7170" width="48.85546875" style="1" customWidth="1"/>
    <col min="7171" max="7171" width="13.7109375" style="1" customWidth="1"/>
    <col min="7172" max="7172" width="7.42578125" style="1" customWidth="1"/>
    <col min="7173" max="7173" width="11.28515625" style="1" customWidth="1"/>
    <col min="7174" max="7174" width="11.42578125" style="1" customWidth="1"/>
    <col min="7175" max="7175" width="16.140625" style="1" customWidth="1"/>
    <col min="7176" max="7179" width="14.28515625" style="1" customWidth="1"/>
    <col min="7180" max="7422" width="9" style="1"/>
    <col min="7423" max="7423" width="15.42578125" style="1" customWidth="1"/>
    <col min="7424" max="7424" width="6.5703125" style="1" customWidth="1"/>
    <col min="7425" max="7425" width="10.42578125" style="1" customWidth="1"/>
    <col min="7426" max="7426" width="48.85546875" style="1" customWidth="1"/>
    <col min="7427" max="7427" width="13.7109375" style="1" customWidth="1"/>
    <col min="7428" max="7428" width="7.42578125" style="1" customWidth="1"/>
    <col min="7429" max="7429" width="11.28515625" style="1" customWidth="1"/>
    <col min="7430" max="7430" width="11.42578125" style="1" customWidth="1"/>
    <col min="7431" max="7431" width="16.140625" style="1" customWidth="1"/>
    <col min="7432" max="7435" width="14.28515625" style="1" customWidth="1"/>
    <col min="7436" max="7678" width="9" style="1"/>
    <col min="7679" max="7679" width="15.42578125" style="1" customWidth="1"/>
    <col min="7680" max="7680" width="6.5703125" style="1" customWidth="1"/>
    <col min="7681" max="7681" width="10.42578125" style="1" customWidth="1"/>
    <col min="7682" max="7682" width="48.85546875" style="1" customWidth="1"/>
    <col min="7683" max="7683" width="13.7109375" style="1" customWidth="1"/>
    <col min="7684" max="7684" width="7.42578125" style="1" customWidth="1"/>
    <col min="7685" max="7685" width="11.28515625" style="1" customWidth="1"/>
    <col min="7686" max="7686" width="11.42578125" style="1" customWidth="1"/>
    <col min="7687" max="7687" width="16.140625" style="1" customWidth="1"/>
    <col min="7688" max="7691" width="14.28515625" style="1" customWidth="1"/>
    <col min="7692" max="7934" width="9" style="1"/>
    <col min="7935" max="7935" width="15.42578125" style="1" customWidth="1"/>
    <col min="7936" max="7936" width="6.5703125" style="1" customWidth="1"/>
    <col min="7937" max="7937" width="10.42578125" style="1" customWidth="1"/>
    <col min="7938" max="7938" width="48.85546875" style="1" customWidth="1"/>
    <col min="7939" max="7939" width="13.7109375" style="1" customWidth="1"/>
    <col min="7940" max="7940" width="7.42578125" style="1" customWidth="1"/>
    <col min="7941" max="7941" width="11.28515625" style="1" customWidth="1"/>
    <col min="7942" max="7942" width="11.42578125" style="1" customWidth="1"/>
    <col min="7943" max="7943" width="16.140625" style="1" customWidth="1"/>
    <col min="7944" max="7947" width="14.28515625" style="1" customWidth="1"/>
    <col min="7948" max="8190" width="9" style="1"/>
    <col min="8191" max="8191" width="15.42578125" style="1" customWidth="1"/>
    <col min="8192" max="8192" width="6.5703125" style="1" customWidth="1"/>
    <col min="8193" max="8193" width="10.42578125" style="1" customWidth="1"/>
    <col min="8194" max="8194" width="48.85546875" style="1" customWidth="1"/>
    <col min="8195" max="8195" width="13.7109375" style="1" customWidth="1"/>
    <col min="8196" max="8196" width="7.42578125" style="1" customWidth="1"/>
    <col min="8197" max="8197" width="11.28515625" style="1" customWidth="1"/>
    <col min="8198" max="8198" width="11.42578125" style="1" customWidth="1"/>
    <col min="8199" max="8199" width="16.140625" style="1" customWidth="1"/>
    <col min="8200" max="8203" width="14.28515625" style="1" customWidth="1"/>
    <col min="8204" max="8446" width="9" style="1"/>
    <col min="8447" max="8447" width="15.42578125" style="1" customWidth="1"/>
    <col min="8448" max="8448" width="6.5703125" style="1" customWidth="1"/>
    <col min="8449" max="8449" width="10.42578125" style="1" customWidth="1"/>
    <col min="8450" max="8450" width="48.85546875" style="1" customWidth="1"/>
    <col min="8451" max="8451" width="13.7109375" style="1" customWidth="1"/>
    <col min="8452" max="8452" width="7.42578125" style="1" customWidth="1"/>
    <col min="8453" max="8453" width="11.28515625" style="1" customWidth="1"/>
    <col min="8454" max="8454" width="11.42578125" style="1" customWidth="1"/>
    <col min="8455" max="8455" width="16.140625" style="1" customWidth="1"/>
    <col min="8456" max="8459" width="14.28515625" style="1" customWidth="1"/>
    <col min="8460" max="8702" width="9" style="1"/>
    <col min="8703" max="8703" width="15.42578125" style="1" customWidth="1"/>
    <col min="8704" max="8704" width="6.5703125" style="1" customWidth="1"/>
    <col min="8705" max="8705" width="10.42578125" style="1" customWidth="1"/>
    <col min="8706" max="8706" width="48.85546875" style="1" customWidth="1"/>
    <col min="8707" max="8707" width="13.7109375" style="1" customWidth="1"/>
    <col min="8708" max="8708" width="7.42578125" style="1" customWidth="1"/>
    <col min="8709" max="8709" width="11.28515625" style="1" customWidth="1"/>
    <col min="8710" max="8710" width="11.42578125" style="1" customWidth="1"/>
    <col min="8711" max="8711" width="16.140625" style="1" customWidth="1"/>
    <col min="8712" max="8715" width="14.28515625" style="1" customWidth="1"/>
    <col min="8716" max="8958" width="9" style="1"/>
    <col min="8959" max="8959" width="15.42578125" style="1" customWidth="1"/>
    <col min="8960" max="8960" width="6.5703125" style="1" customWidth="1"/>
    <col min="8961" max="8961" width="10.42578125" style="1" customWidth="1"/>
    <col min="8962" max="8962" width="48.85546875" style="1" customWidth="1"/>
    <col min="8963" max="8963" width="13.7109375" style="1" customWidth="1"/>
    <col min="8964" max="8964" width="7.42578125" style="1" customWidth="1"/>
    <col min="8965" max="8965" width="11.28515625" style="1" customWidth="1"/>
    <col min="8966" max="8966" width="11.42578125" style="1" customWidth="1"/>
    <col min="8967" max="8967" width="16.140625" style="1" customWidth="1"/>
    <col min="8968" max="8971" width="14.28515625" style="1" customWidth="1"/>
    <col min="8972" max="9214" width="9" style="1"/>
    <col min="9215" max="9215" width="15.42578125" style="1" customWidth="1"/>
    <col min="9216" max="9216" width="6.5703125" style="1" customWidth="1"/>
    <col min="9217" max="9217" width="10.42578125" style="1" customWidth="1"/>
    <col min="9218" max="9218" width="48.85546875" style="1" customWidth="1"/>
    <col min="9219" max="9219" width="13.7109375" style="1" customWidth="1"/>
    <col min="9220" max="9220" width="7.42578125" style="1" customWidth="1"/>
    <col min="9221" max="9221" width="11.28515625" style="1" customWidth="1"/>
    <col min="9222" max="9222" width="11.42578125" style="1" customWidth="1"/>
    <col min="9223" max="9223" width="16.140625" style="1" customWidth="1"/>
    <col min="9224" max="9227" width="14.28515625" style="1" customWidth="1"/>
    <col min="9228" max="9470" width="9" style="1"/>
    <col min="9471" max="9471" width="15.42578125" style="1" customWidth="1"/>
    <col min="9472" max="9472" width="6.5703125" style="1" customWidth="1"/>
    <col min="9473" max="9473" width="10.42578125" style="1" customWidth="1"/>
    <col min="9474" max="9474" width="48.85546875" style="1" customWidth="1"/>
    <col min="9475" max="9475" width="13.7109375" style="1" customWidth="1"/>
    <col min="9476" max="9476" width="7.42578125" style="1" customWidth="1"/>
    <col min="9477" max="9477" width="11.28515625" style="1" customWidth="1"/>
    <col min="9478" max="9478" width="11.42578125" style="1" customWidth="1"/>
    <col min="9479" max="9479" width="16.140625" style="1" customWidth="1"/>
    <col min="9480" max="9483" width="14.28515625" style="1" customWidth="1"/>
    <col min="9484" max="9726" width="9" style="1"/>
    <col min="9727" max="9727" width="15.42578125" style="1" customWidth="1"/>
    <col min="9728" max="9728" width="6.5703125" style="1" customWidth="1"/>
    <col min="9729" max="9729" width="10.42578125" style="1" customWidth="1"/>
    <col min="9730" max="9730" width="48.85546875" style="1" customWidth="1"/>
    <col min="9731" max="9731" width="13.7109375" style="1" customWidth="1"/>
    <col min="9732" max="9732" width="7.42578125" style="1" customWidth="1"/>
    <col min="9733" max="9733" width="11.28515625" style="1" customWidth="1"/>
    <col min="9734" max="9734" width="11.42578125" style="1" customWidth="1"/>
    <col min="9735" max="9735" width="16.140625" style="1" customWidth="1"/>
    <col min="9736" max="9739" width="14.28515625" style="1" customWidth="1"/>
    <col min="9740" max="9982" width="9" style="1"/>
    <col min="9983" max="9983" width="15.42578125" style="1" customWidth="1"/>
    <col min="9984" max="9984" width="6.5703125" style="1" customWidth="1"/>
    <col min="9985" max="9985" width="10.42578125" style="1" customWidth="1"/>
    <col min="9986" max="9986" width="48.85546875" style="1" customWidth="1"/>
    <col min="9987" max="9987" width="13.7109375" style="1" customWidth="1"/>
    <col min="9988" max="9988" width="7.42578125" style="1" customWidth="1"/>
    <col min="9989" max="9989" width="11.28515625" style="1" customWidth="1"/>
    <col min="9990" max="9990" width="11.42578125" style="1" customWidth="1"/>
    <col min="9991" max="9991" width="16.140625" style="1" customWidth="1"/>
    <col min="9992" max="9995" width="14.28515625" style="1" customWidth="1"/>
    <col min="9996" max="10238" width="9" style="1"/>
    <col min="10239" max="10239" width="15.42578125" style="1" customWidth="1"/>
    <col min="10240" max="10240" width="6.5703125" style="1" customWidth="1"/>
    <col min="10241" max="10241" width="10.42578125" style="1" customWidth="1"/>
    <col min="10242" max="10242" width="48.85546875" style="1" customWidth="1"/>
    <col min="10243" max="10243" width="13.7109375" style="1" customWidth="1"/>
    <col min="10244" max="10244" width="7.42578125" style="1" customWidth="1"/>
    <col min="10245" max="10245" width="11.28515625" style="1" customWidth="1"/>
    <col min="10246" max="10246" width="11.42578125" style="1" customWidth="1"/>
    <col min="10247" max="10247" width="16.140625" style="1" customWidth="1"/>
    <col min="10248" max="10251" width="14.28515625" style="1" customWidth="1"/>
    <col min="10252" max="10494" width="9" style="1"/>
    <col min="10495" max="10495" width="15.42578125" style="1" customWidth="1"/>
    <col min="10496" max="10496" width="6.5703125" style="1" customWidth="1"/>
    <col min="10497" max="10497" width="10.42578125" style="1" customWidth="1"/>
    <col min="10498" max="10498" width="48.85546875" style="1" customWidth="1"/>
    <col min="10499" max="10499" width="13.7109375" style="1" customWidth="1"/>
    <col min="10500" max="10500" width="7.42578125" style="1" customWidth="1"/>
    <col min="10501" max="10501" width="11.28515625" style="1" customWidth="1"/>
    <col min="10502" max="10502" width="11.42578125" style="1" customWidth="1"/>
    <col min="10503" max="10503" width="16.140625" style="1" customWidth="1"/>
    <col min="10504" max="10507" width="14.28515625" style="1" customWidth="1"/>
    <col min="10508" max="10750" width="9" style="1"/>
    <col min="10751" max="10751" width="15.42578125" style="1" customWidth="1"/>
    <col min="10752" max="10752" width="6.5703125" style="1" customWidth="1"/>
    <col min="10753" max="10753" width="10.42578125" style="1" customWidth="1"/>
    <col min="10754" max="10754" width="48.85546875" style="1" customWidth="1"/>
    <col min="10755" max="10755" width="13.7109375" style="1" customWidth="1"/>
    <col min="10756" max="10756" width="7.42578125" style="1" customWidth="1"/>
    <col min="10757" max="10757" width="11.28515625" style="1" customWidth="1"/>
    <col min="10758" max="10758" width="11.42578125" style="1" customWidth="1"/>
    <col min="10759" max="10759" width="16.140625" style="1" customWidth="1"/>
    <col min="10760" max="10763" width="14.28515625" style="1" customWidth="1"/>
    <col min="10764" max="11006" width="9" style="1"/>
    <col min="11007" max="11007" width="15.42578125" style="1" customWidth="1"/>
    <col min="11008" max="11008" width="6.5703125" style="1" customWidth="1"/>
    <col min="11009" max="11009" width="10.42578125" style="1" customWidth="1"/>
    <col min="11010" max="11010" width="48.85546875" style="1" customWidth="1"/>
    <col min="11011" max="11011" width="13.7109375" style="1" customWidth="1"/>
    <col min="11012" max="11012" width="7.42578125" style="1" customWidth="1"/>
    <col min="11013" max="11013" width="11.28515625" style="1" customWidth="1"/>
    <col min="11014" max="11014" width="11.42578125" style="1" customWidth="1"/>
    <col min="11015" max="11015" width="16.140625" style="1" customWidth="1"/>
    <col min="11016" max="11019" width="14.28515625" style="1" customWidth="1"/>
    <col min="11020" max="11262" width="9" style="1"/>
    <col min="11263" max="11263" width="15.42578125" style="1" customWidth="1"/>
    <col min="11264" max="11264" width="6.5703125" style="1" customWidth="1"/>
    <col min="11265" max="11265" width="10.42578125" style="1" customWidth="1"/>
    <col min="11266" max="11266" width="48.85546875" style="1" customWidth="1"/>
    <col min="11267" max="11267" width="13.7109375" style="1" customWidth="1"/>
    <col min="11268" max="11268" width="7.42578125" style="1" customWidth="1"/>
    <col min="11269" max="11269" width="11.28515625" style="1" customWidth="1"/>
    <col min="11270" max="11270" width="11.42578125" style="1" customWidth="1"/>
    <col min="11271" max="11271" width="16.140625" style="1" customWidth="1"/>
    <col min="11272" max="11275" width="14.28515625" style="1" customWidth="1"/>
    <col min="11276" max="11518" width="9" style="1"/>
    <col min="11519" max="11519" width="15.42578125" style="1" customWidth="1"/>
    <col min="11520" max="11520" width="6.5703125" style="1" customWidth="1"/>
    <col min="11521" max="11521" width="10.42578125" style="1" customWidth="1"/>
    <col min="11522" max="11522" width="48.85546875" style="1" customWidth="1"/>
    <col min="11523" max="11523" width="13.7109375" style="1" customWidth="1"/>
    <col min="11524" max="11524" width="7.42578125" style="1" customWidth="1"/>
    <col min="11525" max="11525" width="11.28515625" style="1" customWidth="1"/>
    <col min="11526" max="11526" width="11.42578125" style="1" customWidth="1"/>
    <col min="11527" max="11527" width="16.140625" style="1" customWidth="1"/>
    <col min="11528" max="11531" width="14.28515625" style="1" customWidth="1"/>
    <col min="11532" max="11774" width="9" style="1"/>
    <col min="11775" max="11775" width="15.42578125" style="1" customWidth="1"/>
    <col min="11776" max="11776" width="6.5703125" style="1" customWidth="1"/>
    <col min="11777" max="11777" width="10.42578125" style="1" customWidth="1"/>
    <col min="11778" max="11778" width="48.85546875" style="1" customWidth="1"/>
    <col min="11779" max="11779" width="13.7109375" style="1" customWidth="1"/>
    <col min="11780" max="11780" width="7.42578125" style="1" customWidth="1"/>
    <col min="11781" max="11781" width="11.28515625" style="1" customWidth="1"/>
    <col min="11782" max="11782" width="11.42578125" style="1" customWidth="1"/>
    <col min="11783" max="11783" width="16.140625" style="1" customWidth="1"/>
    <col min="11784" max="11787" width="14.28515625" style="1" customWidth="1"/>
    <col min="11788" max="12030" width="9" style="1"/>
    <col min="12031" max="12031" width="15.42578125" style="1" customWidth="1"/>
    <col min="12032" max="12032" width="6.5703125" style="1" customWidth="1"/>
    <col min="12033" max="12033" width="10.42578125" style="1" customWidth="1"/>
    <col min="12034" max="12034" width="48.85546875" style="1" customWidth="1"/>
    <col min="12035" max="12035" width="13.7109375" style="1" customWidth="1"/>
    <col min="12036" max="12036" width="7.42578125" style="1" customWidth="1"/>
    <col min="12037" max="12037" width="11.28515625" style="1" customWidth="1"/>
    <col min="12038" max="12038" width="11.42578125" style="1" customWidth="1"/>
    <col min="12039" max="12039" width="16.140625" style="1" customWidth="1"/>
    <col min="12040" max="12043" width="14.28515625" style="1" customWidth="1"/>
    <col min="12044" max="12286" width="9" style="1"/>
    <col min="12287" max="12287" width="15.42578125" style="1" customWidth="1"/>
    <col min="12288" max="12288" width="6.5703125" style="1" customWidth="1"/>
    <col min="12289" max="12289" width="10.42578125" style="1" customWidth="1"/>
    <col min="12290" max="12290" width="48.85546875" style="1" customWidth="1"/>
    <col min="12291" max="12291" width="13.7109375" style="1" customWidth="1"/>
    <col min="12292" max="12292" width="7.42578125" style="1" customWidth="1"/>
    <col min="12293" max="12293" width="11.28515625" style="1" customWidth="1"/>
    <col min="12294" max="12294" width="11.42578125" style="1" customWidth="1"/>
    <col min="12295" max="12295" width="16.140625" style="1" customWidth="1"/>
    <col min="12296" max="12299" width="14.28515625" style="1" customWidth="1"/>
    <col min="12300" max="12542" width="9" style="1"/>
    <col min="12543" max="12543" width="15.42578125" style="1" customWidth="1"/>
    <col min="12544" max="12544" width="6.5703125" style="1" customWidth="1"/>
    <col min="12545" max="12545" width="10.42578125" style="1" customWidth="1"/>
    <col min="12546" max="12546" width="48.85546875" style="1" customWidth="1"/>
    <col min="12547" max="12547" width="13.7109375" style="1" customWidth="1"/>
    <col min="12548" max="12548" width="7.42578125" style="1" customWidth="1"/>
    <col min="12549" max="12549" width="11.28515625" style="1" customWidth="1"/>
    <col min="12550" max="12550" width="11.42578125" style="1" customWidth="1"/>
    <col min="12551" max="12551" width="16.140625" style="1" customWidth="1"/>
    <col min="12552" max="12555" width="14.28515625" style="1" customWidth="1"/>
    <col min="12556" max="12798" width="9" style="1"/>
    <col min="12799" max="12799" width="15.42578125" style="1" customWidth="1"/>
    <col min="12800" max="12800" width="6.5703125" style="1" customWidth="1"/>
    <col min="12801" max="12801" width="10.42578125" style="1" customWidth="1"/>
    <col min="12802" max="12802" width="48.85546875" style="1" customWidth="1"/>
    <col min="12803" max="12803" width="13.7109375" style="1" customWidth="1"/>
    <col min="12804" max="12804" width="7.42578125" style="1" customWidth="1"/>
    <col min="12805" max="12805" width="11.28515625" style="1" customWidth="1"/>
    <col min="12806" max="12806" width="11.42578125" style="1" customWidth="1"/>
    <col min="12807" max="12807" width="16.140625" style="1" customWidth="1"/>
    <col min="12808" max="12811" width="14.28515625" style="1" customWidth="1"/>
    <col min="12812" max="13054" width="9" style="1"/>
    <col min="13055" max="13055" width="15.42578125" style="1" customWidth="1"/>
    <col min="13056" max="13056" width="6.5703125" style="1" customWidth="1"/>
    <col min="13057" max="13057" width="10.42578125" style="1" customWidth="1"/>
    <col min="13058" max="13058" width="48.85546875" style="1" customWidth="1"/>
    <col min="13059" max="13059" width="13.7109375" style="1" customWidth="1"/>
    <col min="13060" max="13060" width="7.42578125" style="1" customWidth="1"/>
    <col min="13061" max="13061" width="11.28515625" style="1" customWidth="1"/>
    <col min="13062" max="13062" width="11.42578125" style="1" customWidth="1"/>
    <col min="13063" max="13063" width="16.140625" style="1" customWidth="1"/>
    <col min="13064" max="13067" width="14.28515625" style="1" customWidth="1"/>
    <col min="13068" max="13310" width="9" style="1"/>
    <col min="13311" max="13311" width="15.42578125" style="1" customWidth="1"/>
    <col min="13312" max="13312" width="6.5703125" style="1" customWidth="1"/>
    <col min="13313" max="13313" width="10.42578125" style="1" customWidth="1"/>
    <col min="13314" max="13314" width="48.85546875" style="1" customWidth="1"/>
    <col min="13315" max="13315" width="13.7109375" style="1" customWidth="1"/>
    <col min="13316" max="13316" width="7.42578125" style="1" customWidth="1"/>
    <col min="13317" max="13317" width="11.28515625" style="1" customWidth="1"/>
    <col min="13318" max="13318" width="11.42578125" style="1" customWidth="1"/>
    <col min="13319" max="13319" width="16.140625" style="1" customWidth="1"/>
    <col min="13320" max="13323" width="14.28515625" style="1" customWidth="1"/>
    <col min="13324" max="13566" width="9" style="1"/>
    <col min="13567" max="13567" width="15.42578125" style="1" customWidth="1"/>
    <col min="13568" max="13568" width="6.5703125" style="1" customWidth="1"/>
    <col min="13569" max="13569" width="10.42578125" style="1" customWidth="1"/>
    <col min="13570" max="13570" width="48.85546875" style="1" customWidth="1"/>
    <col min="13571" max="13571" width="13.7109375" style="1" customWidth="1"/>
    <col min="13572" max="13572" width="7.42578125" style="1" customWidth="1"/>
    <col min="13573" max="13573" width="11.28515625" style="1" customWidth="1"/>
    <col min="13574" max="13574" width="11.42578125" style="1" customWidth="1"/>
    <col min="13575" max="13575" width="16.140625" style="1" customWidth="1"/>
    <col min="13576" max="13579" width="14.28515625" style="1" customWidth="1"/>
    <col min="13580" max="13822" width="9" style="1"/>
    <col min="13823" max="13823" width="15.42578125" style="1" customWidth="1"/>
    <col min="13824" max="13824" width="6.5703125" style="1" customWidth="1"/>
    <col min="13825" max="13825" width="10.42578125" style="1" customWidth="1"/>
    <col min="13826" max="13826" width="48.85546875" style="1" customWidth="1"/>
    <col min="13827" max="13827" width="13.7109375" style="1" customWidth="1"/>
    <col min="13828" max="13828" width="7.42578125" style="1" customWidth="1"/>
    <col min="13829" max="13829" width="11.28515625" style="1" customWidth="1"/>
    <col min="13830" max="13830" width="11.42578125" style="1" customWidth="1"/>
    <col min="13831" max="13831" width="16.140625" style="1" customWidth="1"/>
    <col min="13832" max="13835" width="14.28515625" style="1" customWidth="1"/>
    <col min="13836" max="14078" width="9" style="1"/>
    <col min="14079" max="14079" width="15.42578125" style="1" customWidth="1"/>
    <col min="14080" max="14080" width="6.5703125" style="1" customWidth="1"/>
    <col min="14081" max="14081" width="10.42578125" style="1" customWidth="1"/>
    <col min="14082" max="14082" width="48.85546875" style="1" customWidth="1"/>
    <col min="14083" max="14083" width="13.7109375" style="1" customWidth="1"/>
    <col min="14084" max="14084" width="7.42578125" style="1" customWidth="1"/>
    <col min="14085" max="14085" width="11.28515625" style="1" customWidth="1"/>
    <col min="14086" max="14086" width="11.42578125" style="1" customWidth="1"/>
    <col min="14087" max="14087" width="16.140625" style="1" customWidth="1"/>
    <col min="14088" max="14091" width="14.28515625" style="1" customWidth="1"/>
    <col min="14092" max="14334" width="9" style="1"/>
    <col min="14335" max="14335" width="15.42578125" style="1" customWidth="1"/>
    <col min="14336" max="14336" width="6.5703125" style="1" customWidth="1"/>
    <col min="14337" max="14337" width="10.42578125" style="1" customWidth="1"/>
    <col min="14338" max="14338" width="48.85546875" style="1" customWidth="1"/>
    <col min="14339" max="14339" width="13.7109375" style="1" customWidth="1"/>
    <col min="14340" max="14340" width="7.42578125" style="1" customWidth="1"/>
    <col min="14341" max="14341" width="11.28515625" style="1" customWidth="1"/>
    <col min="14342" max="14342" width="11.42578125" style="1" customWidth="1"/>
    <col min="14343" max="14343" width="16.140625" style="1" customWidth="1"/>
    <col min="14344" max="14347" width="14.28515625" style="1" customWidth="1"/>
    <col min="14348" max="14590" width="9" style="1"/>
    <col min="14591" max="14591" width="15.42578125" style="1" customWidth="1"/>
    <col min="14592" max="14592" width="6.5703125" style="1" customWidth="1"/>
    <col min="14593" max="14593" width="10.42578125" style="1" customWidth="1"/>
    <col min="14594" max="14594" width="48.85546875" style="1" customWidth="1"/>
    <col min="14595" max="14595" width="13.7109375" style="1" customWidth="1"/>
    <col min="14596" max="14596" width="7.42578125" style="1" customWidth="1"/>
    <col min="14597" max="14597" width="11.28515625" style="1" customWidth="1"/>
    <col min="14598" max="14598" width="11.42578125" style="1" customWidth="1"/>
    <col min="14599" max="14599" width="16.140625" style="1" customWidth="1"/>
    <col min="14600" max="14603" width="14.28515625" style="1" customWidth="1"/>
    <col min="14604" max="14846" width="9" style="1"/>
    <col min="14847" max="14847" width="15.42578125" style="1" customWidth="1"/>
    <col min="14848" max="14848" width="6.5703125" style="1" customWidth="1"/>
    <col min="14849" max="14849" width="10.42578125" style="1" customWidth="1"/>
    <col min="14850" max="14850" width="48.85546875" style="1" customWidth="1"/>
    <col min="14851" max="14851" width="13.7109375" style="1" customWidth="1"/>
    <col min="14852" max="14852" width="7.42578125" style="1" customWidth="1"/>
    <col min="14853" max="14853" width="11.28515625" style="1" customWidth="1"/>
    <col min="14854" max="14854" width="11.42578125" style="1" customWidth="1"/>
    <col min="14855" max="14855" width="16.140625" style="1" customWidth="1"/>
    <col min="14856" max="14859" width="14.28515625" style="1" customWidth="1"/>
    <col min="14860" max="15102" width="9" style="1"/>
    <col min="15103" max="15103" width="15.42578125" style="1" customWidth="1"/>
    <col min="15104" max="15104" width="6.5703125" style="1" customWidth="1"/>
    <col min="15105" max="15105" width="10.42578125" style="1" customWidth="1"/>
    <col min="15106" max="15106" width="48.85546875" style="1" customWidth="1"/>
    <col min="15107" max="15107" width="13.7109375" style="1" customWidth="1"/>
    <col min="15108" max="15108" width="7.42578125" style="1" customWidth="1"/>
    <col min="15109" max="15109" width="11.28515625" style="1" customWidth="1"/>
    <col min="15110" max="15110" width="11.42578125" style="1" customWidth="1"/>
    <col min="15111" max="15111" width="16.140625" style="1" customWidth="1"/>
    <col min="15112" max="15115" width="14.28515625" style="1" customWidth="1"/>
    <col min="15116" max="15358" width="9" style="1"/>
    <col min="15359" max="15359" width="15.42578125" style="1" customWidth="1"/>
    <col min="15360" max="15360" width="6.5703125" style="1" customWidth="1"/>
    <col min="15361" max="15361" width="10.42578125" style="1" customWidth="1"/>
    <col min="15362" max="15362" width="48.85546875" style="1" customWidth="1"/>
    <col min="15363" max="15363" width="13.7109375" style="1" customWidth="1"/>
    <col min="15364" max="15364" width="7.42578125" style="1" customWidth="1"/>
    <col min="15365" max="15365" width="11.28515625" style="1" customWidth="1"/>
    <col min="15366" max="15366" width="11.42578125" style="1" customWidth="1"/>
    <col min="15367" max="15367" width="16.140625" style="1" customWidth="1"/>
    <col min="15368" max="15371" width="14.28515625" style="1" customWidth="1"/>
    <col min="15372" max="15614" width="9" style="1"/>
    <col min="15615" max="15615" width="15.42578125" style="1" customWidth="1"/>
    <col min="15616" max="15616" width="6.5703125" style="1" customWidth="1"/>
    <col min="15617" max="15617" width="10.42578125" style="1" customWidth="1"/>
    <col min="15618" max="15618" width="48.85546875" style="1" customWidth="1"/>
    <col min="15619" max="15619" width="13.7109375" style="1" customWidth="1"/>
    <col min="15620" max="15620" width="7.42578125" style="1" customWidth="1"/>
    <col min="15621" max="15621" width="11.28515625" style="1" customWidth="1"/>
    <col min="15622" max="15622" width="11.42578125" style="1" customWidth="1"/>
    <col min="15623" max="15623" width="16.140625" style="1" customWidth="1"/>
    <col min="15624" max="15627" width="14.28515625" style="1" customWidth="1"/>
    <col min="15628" max="15870" width="9" style="1"/>
    <col min="15871" max="15871" width="15.42578125" style="1" customWidth="1"/>
    <col min="15872" max="15872" width="6.5703125" style="1" customWidth="1"/>
    <col min="15873" max="15873" width="10.42578125" style="1" customWidth="1"/>
    <col min="15874" max="15874" width="48.85546875" style="1" customWidth="1"/>
    <col min="15875" max="15875" width="13.7109375" style="1" customWidth="1"/>
    <col min="15876" max="15876" width="7.42578125" style="1" customWidth="1"/>
    <col min="15877" max="15877" width="11.28515625" style="1" customWidth="1"/>
    <col min="15878" max="15878" width="11.42578125" style="1" customWidth="1"/>
    <col min="15879" max="15879" width="16.140625" style="1" customWidth="1"/>
    <col min="15880" max="15883" width="14.28515625" style="1" customWidth="1"/>
    <col min="15884" max="16126" width="9" style="1"/>
    <col min="16127" max="16127" width="15.42578125" style="1" customWidth="1"/>
    <col min="16128" max="16128" width="6.5703125" style="1" customWidth="1"/>
    <col min="16129" max="16129" width="10.42578125" style="1" customWidth="1"/>
    <col min="16130" max="16130" width="48.85546875" style="1" customWidth="1"/>
    <col min="16131" max="16131" width="13.7109375" style="1" customWidth="1"/>
    <col min="16132" max="16132" width="7.42578125" style="1" customWidth="1"/>
    <col min="16133" max="16133" width="11.28515625" style="1" customWidth="1"/>
    <col min="16134" max="16134" width="11.42578125" style="1" customWidth="1"/>
    <col min="16135" max="16135" width="16.140625" style="1" customWidth="1"/>
    <col min="16136" max="16139" width="14.28515625" style="1" customWidth="1"/>
    <col min="16140" max="16384" width="9" style="1"/>
  </cols>
  <sheetData>
    <row r="1" spans="1:11" s="97" customFormat="1" ht="30" customHeight="1">
      <c r="A1" s="93" t="s">
        <v>207</v>
      </c>
      <c r="B1" s="120"/>
      <c r="C1" s="94"/>
      <c r="D1" s="94"/>
      <c r="E1" s="95"/>
      <c r="F1" s="94"/>
      <c r="G1" s="94"/>
      <c r="H1" s="94"/>
      <c r="I1" s="94"/>
      <c r="J1" s="94"/>
      <c r="K1" s="96"/>
    </row>
    <row r="2" spans="1:11" s="97" customFormat="1" ht="30" customHeight="1">
      <c r="A2" s="98" t="s">
        <v>90</v>
      </c>
      <c r="B2" s="99" t="s">
        <v>5</v>
      </c>
      <c r="C2" s="100"/>
      <c r="D2" s="101"/>
      <c r="E2" s="101"/>
      <c r="F2" s="99"/>
      <c r="G2" s="100"/>
      <c r="H2" s="121"/>
      <c r="I2" s="121"/>
      <c r="J2" s="231"/>
      <c r="K2" s="102"/>
    </row>
    <row r="3" spans="1:11" s="97" customFormat="1" ht="15" customHeight="1">
      <c r="A3" s="152" t="s">
        <v>336</v>
      </c>
      <c r="B3" s="153" t="s">
        <v>337</v>
      </c>
      <c r="C3" s="100"/>
      <c r="D3" s="101"/>
      <c r="E3" s="101"/>
      <c r="F3" s="99"/>
      <c r="G3" s="101"/>
      <c r="H3" s="122"/>
      <c r="I3" s="121"/>
      <c r="J3" s="231"/>
      <c r="K3" s="102"/>
    </row>
    <row r="4" spans="1:11" s="97" customFormat="1" ht="15" customHeight="1">
      <c r="A4" s="98" t="s">
        <v>9</v>
      </c>
      <c r="B4" s="99" t="s">
        <v>10</v>
      </c>
      <c r="C4" s="100"/>
      <c r="D4" s="101"/>
      <c r="E4" s="99"/>
      <c r="F4" s="99"/>
      <c r="G4" s="100"/>
      <c r="H4" s="100"/>
      <c r="I4" s="121"/>
      <c r="J4" s="231"/>
      <c r="K4" s="102"/>
    </row>
    <row r="5" spans="1:11" s="97" customFormat="1" ht="15" customHeight="1">
      <c r="A5" s="98" t="s">
        <v>91</v>
      </c>
      <c r="B5" s="99" t="s">
        <v>92</v>
      </c>
      <c r="C5" s="100"/>
      <c r="D5" s="101"/>
      <c r="E5" s="101"/>
      <c r="F5" s="99"/>
      <c r="G5" s="100"/>
      <c r="H5" s="100"/>
      <c r="I5" s="100"/>
      <c r="J5" s="232"/>
      <c r="K5" s="107"/>
    </row>
    <row r="6" spans="1:11" s="97" customFormat="1" ht="15" customHeight="1">
      <c r="A6" s="98" t="s">
        <v>93</v>
      </c>
      <c r="B6" s="99" t="s">
        <v>92</v>
      </c>
      <c r="C6" s="100"/>
      <c r="D6" s="101"/>
      <c r="E6" s="101"/>
      <c r="F6" s="99"/>
      <c r="G6" s="100"/>
      <c r="H6" s="100"/>
      <c r="I6" s="100"/>
      <c r="J6" s="232"/>
      <c r="K6" s="107"/>
    </row>
    <row r="7" spans="1:11" s="97" customFormat="1" ht="3" customHeight="1">
      <c r="A7" s="108"/>
      <c r="B7" s="100"/>
      <c r="C7" s="100"/>
      <c r="D7" s="100"/>
      <c r="E7" s="100"/>
      <c r="F7" s="100"/>
      <c r="G7" s="100"/>
      <c r="H7" s="100"/>
      <c r="I7" s="100"/>
      <c r="J7" s="232"/>
      <c r="K7" s="107"/>
    </row>
    <row r="8" spans="1:11" s="97" customFormat="1" ht="15" customHeight="1">
      <c r="A8" s="123" t="s">
        <v>208</v>
      </c>
      <c r="B8" s="124" t="s">
        <v>209</v>
      </c>
      <c r="C8" s="125" t="s">
        <v>210</v>
      </c>
      <c r="D8" s="125" t="s">
        <v>96</v>
      </c>
      <c r="E8" s="125" t="s">
        <v>98</v>
      </c>
      <c r="F8" s="125" t="s">
        <v>99</v>
      </c>
      <c r="G8" s="125" t="s">
        <v>211</v>
      </c>
      <c r="H8" s="125"/>
      <c r="I8" s="125"/>
      <c r="J8" s="125" t="s">
        <v>212</v>
      </c>
      <c r="K8" s="125"/>
    </row>
    <row r="9" spans="1:11" s="97" customFormat="1" ht="15" customHeight="1">
      <c r="A9" s="126"/>
      <c r="B9" s="127"/>
      <c r="C9" s="127"/>
      <c r="D9" s="127"/>
      <c r="E9" s="127"/>
      <c r="F9" s="127"/>
      <c r="G9" s="109" t="s">
        <v>213</v>
      </c>
      <c r="H9" s="109" t="s">
        <v>214</v>
      </c>
      <c r="I9" s="109" t="s">
        <v>215</v>
      </c>
      <c r="J9" s="109" t="s">
        <v>216</v>
      </c>
      <c r="K9" s="109" t="s">
        <v>215</v>
      </c>
    </row>
    <row r="10" spans="1:11" s="129" customFormat="1" ht="15" customHeight="1">
      <c r="A10" s="128"/>
      <c r="B10" s="128"/>
      <c r="C10" s="111" t="s">
        <v>102</v>
      </c>
      <c r="D10" s="112" t="s">
        <v>103</v>
      </c>
      <c r="E10" s="115"/>
      <c r="F10" s="110"/>
      <c r="G10" s="110"/>
      <c r="H10" s="110"/>
      <c r="I10" s="110"/>
      <c r="J10" s="110"/>
      <c r="K10" s="113"/>
    </row>
    <row r="11" spans="1:11" s="129" customFormat="1" ht="15" customHeight="1">
      <c r="A11" s="128"/>
      <c r="B11" s="128"/>
      <c r="C11" s="112" t="s">
        <v>104</v>
      </c>
      <c r="D11" s="112" t="s">
        <v>105</v>
      </c>
      <c r="E11" s="115"/>
      <c r="F11" s="110"/>
      <c r="G11" s="235">
        <f>SUM(G12:G51)</f>
        <v>188.91340000000008</v>
      </c>
      <c r="H11" s="110"/>
      <c r="I11" s="234">
        <f>SUM(I12:I51)</f>
        <v>0</v>
      </c>
      <c r="J11" s="110"/>
      <c r="K11" s="113"/>
    </row>
    <row r="12" spans="1:11" s="129" customFormat="1" ht="15" customHeight="1">
      <c r="A12" s="114" t="s">
        <v>217</v>
      </c>
      <c r="B12" s="130" t="s">
        <v>218</v>
      </c>
      <c r="C12" s="114" t="s">
        <v>219</v>
      </c>
      <c r="D12" s="114" t="s">
        <v>220</v>
      </c>
      <c r="E12" s="115">
        <v>12</v>
      </c>
      <c r="F12" s="114" t="s">
        <v>128</v>
      </c>
      <c r="G12" s="115">
        <v>1.296</v>
      </c>
      <c r="H12" s="116"/>
      <c r="I12" s="116">
        <f>G12*H12</f>
        <v>0</v>
      </c>
      <c r="J12" s="110"/>
      <c r="K12" s="113"/>
    </row>
    <row r="13" spans="1:11" s="129" customFormat="1" ht="15" customHeight="1">
      <c r="A13" s="114" t="s">
        <v>217</v>
      </c>
      <c r="B13" s="130" t="s">
        <v>221</v>
      </c>
      <c r="C13" s="114" t="s">
        <v>219</v>
      </c>
      <c r="D13" s="114" t="s">
        <v>220</v>
      </c>
      <c r="E13" s="115">
        <v>12</v>
      </c>
      <c r="F13" s="114" t="s">
        <v>128</v>
      </c>
      <c r="G13" s="115">
        <v>3.8879999999999999</v>
      </c>
      <c r="H13" s="116"/>
      <c r="I13" s="116">
        <f t="shared" ref="I13:I51" si="0">G13*H13</f>
        <v>0</v>
      </c>
      <c r="J13" s="110"/>
      <c r="K13" s="113"/>
    </row>
    <row r="14" spans="1:11" s="129" customFormat="1" ht="15" customHeight="1">
      <c r="A14" s="114" t="s">
        <v>222</v>
      </c>
      <c r="B14" s="130" t="s">
        <v>128</v>
      </c>
      <c r="C14" s="114" t="s">
        <v>223</v>
      </c>
      <c r="D14" s="114" t="s">
        <v>224</v>
      </c>
      <c r="E14" s="115">
        <v>0.4</v>
      </c>
      <c r="F14" s="114" t="s">
        <v>128</v>
      </c>
      <c r="G14" s="115">
        <v>1.0944</v>
      </c>
      <c r="H14" s="116"/>
      <c r="I14" s="116">
        <f t="shared" si="0"/>
        <v>0</v>
      </c>
      <c r="J14" s="110"/>
      <c r="K14" s="113"/>
    </row>
    <row r="15" spans="1:11" s="129" customFormat="1" ht="15" customHeight="1">
      <c r="A15" s="114" t="s">
        <v>225</v>
      </c>
      <c r="B15" s="130" t="s">
        <v>128</v>
      </c>
      <c r="C15" s="114" t="s">
        <v>223</v>
      </c>
      <c r="D15" s="114" t="s">
        <v>226</v>
      </c>
      <c r="E15" s="115">
        <v>18</v>
      </c>
      <c r="F15" s="114" t="s">
        <v>109</v>
      </c>
      <c r="G15" s="115">
        <v>2.214</v>
      </c>
      <c r="H15" s="116"/>
      <c r="I15" s="116">
        <f t="shared" si="0"/>
        <v>0</v>
      </c>
      <c r="J15" s="110"/>
      <c r="K15" s="113"/>
    </row>
    <row r="16" spans="1:11" s="129" customFormat="1" ht="15" customHeight="1">
      <c r="A16" s="114" t="s">
        <v>227</v>
      </c>
      <c r="B16" s="130" t="s">
        <v>128</v>
      </c>
      <c r="C16" s="114" t="s">
        <v>223</v>
      </c>
      <c r="D16" s="114" t="s">
        <v>228</v>
      </c>
      <c r="E16" s="115">
        <v>3</v>
      </c>
      <c r="F16" s="114" t="s">
        <v>109</v>
      </c>
      <c r="G16" s="115">
        <v>54.648000000000003</v>
      </c>
      <c r="H16" s="116"/>
      <c r="I16" s="116">
        <f t="shared" si="0"/>
        <v>0</v>
      </c>
      <c r="J16" s="110"/>
      <c r="K16" s="113"/>
    </row>
    <row r="17" spans="1:11" s="129" customFormat="1" ht="15" customHeight="1">
      <c r="A17" s="114" t="s">
        <v>227</v>
      </c>
      <c r="B17" s="130" t="s">
        <v>218</v>
      </c>
      <c r="C17" s="114" t="s">
        <v>223</v>
      </c>
      <c r="D17" s="114" t="s">
        <v>228</v>
      </c>
      <c r="E17" s="115">
        <v>3</v>
      </c>
      <c r="F17" s="114" t="s">
        <v>109</v>
      </c>
      <c r="G17" s="115">
        <v>27.324000000000002</v>
      </c>
      <c r="H17" s="116"/>
      <c r="I17" s="116">
        <f t="shared" si="0"/>
        <v>0</v>
      </c>
      <c r="J17" s="110"/>
      <c r="K17" s="113"/>
    </row>
    <row r="18" spans="1:11" s="129" customFormat="1" ht="15" customHeight="1">
      <c r="A18" s="114" t="s">
        <v>229</v>
      </c>
      <c r="B18" s="130" t="s">
        <v>128</v>
      </c>
      <c r="C18" s="114" t="s">
        <v>223</v>
      </c>
      <c r="D18" s="114" t="s">
        <v>230</v>
      </c>
      <c r="E18" s="115">
        <v>3</v>
      </c>
      <c r="F18" s="114" t="s">
        <v>109</v>
      </c>
      <c r="G18" s="115">
        <v>58.2</v>
      </c>
      <c r="H18" s="116"/>
      <c r="I18" s="116">
        <f t="shared" si="0"/>
        <v>0</v>
      </c>
      <c r="J18" s="110"/>
      <c r="K18" s="113"/>
    </row>
    <row r="19" spans="1:11" s="129" customFormat="1" ht="15" customHeight="1">
      <c r="A19" s="114" t="s">
        <v>231</v>
      </c>
      <c r="B19" s="130" t="s">
        <v>128</v>
      </c>
      <c r="C19" s="114" t="s">
        <v>223</v>
      </c>
      <c r="D19" s="114" t="s">
        <v>232</v>
      </c>
      <c r="E19" s="115">
        <v>9</v>
      </c>
      <c r="F19" s="114" t="s">
        <v>128</v>
      </c>
      <c r="G19" s="115">
        <v>0.27900000000000003</v>
      </c>
      <c r="H19" s="116"/>
      <c r="I19" s="116">
        <f t="shared" si="0"/>
        <v>0</v>
      </c>
      <c r="J19" s="110"/>
      <c r="K19" s="113"/>
    </row>
    <row r="20" spans="1:11" s="129" customFormat="1" ht="15" customHeight="1">
      <c r="A20" s="114" t="s">
        <v>233</v>
      </c>
      <c r="B20" s="130" t="s">
        <v>128</v>
      </c>
      <c r="C20" s="114" t="s">
        <v>219</v>
      </c>
      <c r="D20" s="114" t="s">
        <v>234</v>
      </c>
      <c r="E20" s="115">
        <v>3</v>
      </c>
      <c r="F20" s="114" t="s">
        <v>109</v>
      </c>
      <c r="G20" s="115">
        <v>1.0409999999999999</v>
      </c>
      <c r="H20" s="116"/>
      <c r="I20" s="116">
        <f t="shared" si="0"/>
        <v>0</v>
      </c>
      <c r="J20" s="110"/>
      <c r="K20" s="113"/>
    </row>
    <row r="21" spans="1:11" s="129" customFormat="1" ht="15" customHeight="1">
      <c r="A21" s="114" t="s">
        <v>233</v>
      </c>
      <c r="B21" s="130" t="s">
        <v>218</v>
      </c>
      <c r="C21" s="114" t="s">
        <v>219</v>
      </c>
      <c r="D21" s="114" t="s">
        <v>234</v>
      </c>
      <c r="E21" s="115">
        <v>3</v>
      </c>
      <c r="F21" s="114" t="s">
        <v>109</v>
      </c>
      <c r="G21" s="115">
        <v>0.51900000000000002</v>
      </c>
      <c r="H21" s="116"/>
      <c r="I21" s="116">
        <f t="shared" si="0"/>
        <v>0</v>
      </c>
      <c r="J21" s="110"/>
      <c r="K21" s="113"/>
    </row>
    <row r="22" spans="1:11" s="129" customFormat="1" ht="15" customHeight="1">
      <c r="A22" s="114" t="s">
        <v>235</v>
      </c>
      <c r="B22" s="130" t="s">
        <v>128</v>
      </c>
      <c r="C22" s="114" t="s">
        <v>223</v>
      </c>
      <c r="D22" s="114" t="s">
        <v>236</v>
      </c>
      <c r="E22" s="115">
        <v>9</v>
      </c>
      <c r="F22" s="114" t="s">
        <v>109</v>
      </c>
      <c r="G22" s="115">
        <v>0.504</v>
      </c>
      <c r="H22" s="116"/>
      <c r="I22" s="116">
        <f t="shared" si="0"/>
        <v>0</v>
      </c>
      <c r="J22" s="110"/>
      <c r="K22" s="113"/>
    </row>
    <row r="23" spans="1:11" s="129" customFormat="1" ht="15" customHeight="1">
      <c r="A23" s="114" t="s">
        <v>237</v>
      </c>
      <c r="B23" s="130" t="s">
        <v>218</v>
      </c>
      <c r="C23" s="114" t="s">
        <v>223</v>
      </c>
      <c r="D23" s="114" t="s">
        <v>238</v>
      </c>
      <c r="E23" s="115">
        <v>9</v>
      </c>
      <c r="F23" s="114" t="s">
        <v>109</v>
      </c>
      <c r="G23" s="115">
        <v>0.252</v>
      </c>
      <c r="H23" s="116"/>
      <c r="I23" s="116">
        <f t="shared" si="0"/>
        <v>0</v>
      </c>
      <c r="J23" s="110"/>
      <c r="K23" s="113"/>
    </row>
    <row r="24" spans="1:11" s="129" customFormat="1" ht="15" customHeight="1">
      <c r="A24" s="114" t="s">
        <v>239</v>
      </c>
      <c r="B24" s="130" t="s">
        <v>221</v>
      </c>
      <c r="C24" s="114" t="s">
        <v>223</v>
      </c>
      <c r="D24" s="114" t="s">
        <v>240</v>
      </c>
      <c r="E24" s="115">
        <v>12</v>
      </c>
      <c r="F24" s="114" t="s">
        <v>109</v>
      </c>
      <c r="G24" s="115">
        <v>0.75600000000000001</v>
      </c>
      <c r="H24" s="116"/>
      <c r="I24" s="116">
        <f t="shared" si="0"/>
        <v>0</v>
      </c>
      <c r="J24" s="110"/>
      <c r="K24" s="113"/>
    </row>
    <row r="25" spans="1:11" s="129" customFormat="1" ht="15" customHeight="1">
      <c r="A25" s="114" t="s">
        <v>239</v>
      </c>
      <c r="B25" s="130" t="s">
        <v>218</v>
      </c>
      <c r="C25" s="114" t="s">
        <v>223</v>
      </c>
      <c r="D25" s="114" t="s">
        <v>240</v>
      </c>
      <c r="E25" s="115">
        <v>12</v>
      </c>
      <c r="F25" s="114" t="s">
        <v>109</v>
      </c>
      <c r="G25" s="115">
        <v>0.252</v>
      </c>
      <c r="H25" s="116"/>
      <c r="I25" s="116">
        <f t="shared" si="0"/>
        <v>0</v>
      </c>
      <c r="J25" s="110"/>
      <c r="K25" s="113"/>
    </row>
    <row r="26" spans="1:11" s="129" customFormat="1" ht="15" customHeight="1">
      <c r="A26" s="114" t="s">
        <v>241</v>
      </c>
      <c r="B26" s="130" t="s">
        <v>218</v>
      </c>
      <c r="C26" s="114" t="s">
        <v>223</v>
      </c>
      <c r="D26" s="114" t="s">
        <v>242</v>
      </c>
      <c r="E26" s="115">
        <v>6</v>
      </c>
      <c r="F26" s="114" t="s">
        <v>128</v>
      </c>
      <c r="G26" s="115">
        <v>0.3</v>
      </c>
      <c r="H26" s="116"/>
      <c r="I26" s="116">
        <f t="shared" si="0"/>
        <v>0</v>
      </c>
      <c r="J26" s="110"/>
      <c r="K26" s="113"/>
    </row>
    <row r="27" spans="1:11" s="129" customFormat="1" ht="15" customHeight="1">
      <c r="A27" s="114" t="s">
        <v>243</v>
      </c>
      <c r="B27" s="130" t="s">
        <v>218</v>
      </c>
      <c r="C27" s="114" t="s">
        <v>223</v>
      </c>
      <c r="D27" s="114" t="s">
        <v>244</v>
      </c>
      <c r="E27" s="115">
        <v>6</v>
      </c>
      <c r="F27" s="114" t="s">
        <v>128</v>
      </c>
      <c r="G27" s="115">
        <v>0.28799999999999998</v>
      </c>
      <c r="H27" s="116"/>
      <c r="I27" s="116">
        <f t="shared" si="0"/>
        <v>0</v>
      </c>
      <c r="J27" s="110"/>
      <c r="K27" s="113"/>
    </row>
    <row r="28" spans="1:11" s="129" customFormat="1" ht="15" customHeight="1">
      <c r="A28" s="114" t="s">
        <v>241</v>
      </c>
      <c r="B28" s="130" t="s">
        <v>221</v>
      </c>
      <c r="C28" s="114" t="s">
        <v>223</v>
      </c>
      <c r="D28" s="114" t="s">
        <v>242</v>
      </c>
      <c r="E28" s="115">
        <v>6</v>
      </c>
      <c r="F28" s="114" t="s">
        <v>128</v>
      </c>
      <c r="G28" s="115">
        <v>0.89400000000000002</v>
      </c>
      <c r="H28" s="116"/>
      <c r="I28" s="116">
        <f t="shared" si="0"/>
        <v>0</v>
      </c>
      <c r="J28" s="110"/>
      <c r="K28" s="113"/>
    </row>
    <row r="29" spans="1:11" s="129" customFormat="1" ht="15" customHeight="1">
      <c r="A29" s="114" t="s">
        <v>243</v>
      </c>
      <c r="B29" s="130" t="s">
        <v>221</v>
      </c>
      <c r="C29" s="114" t="s">
        <v>223</v>
      </c>
      <c r="D29" s="114" t="s">
        <v>244</v>
      </c>
      <c r="E29" s="115">
        <v>6</v>
      </c>
      <c r="F29" s="114" t="s">
        <v>128</v>
      </c>
      <c r="G29" s="115">
        <v>1.014</v>
      </c>
      <c r="H29" s="116"/>
      <c r="I29" s="116">
        <f t="shared" si="0"/>
        <v>0</v>
      </c>
      <c r="J29" s="110"/>
      <c r="K29" s="113"/>
    </row>
    <row r="30" spans="1:11" s="129" customFormat="1" ht="15" customHeight="1">
      <c r="A30" s="114" t="s">
        <v>245</v>
      </c>
      <c r="B30" s="130" t="s">
        <v>218</v>
      </c>
      <c r="C30" s="114" t="s">
        <v>223</v>
      </c>
      <c r="D30" s="114" t="s">
        <v>246</v>
      </c>
      <c r="E30" s="115">
        <v>12</v>
      </c>
      <c r="F30" s="114" t="s">
        <v>109</v>
      </c>
      <c r="G30" s="115">
        <v>1.38</v>
      </c>
      <c r="H30" s="116"/>
      <c r="I30" s="116">
        <f t="shared" si="0"/>
        <v>0</v>
      </c>
      <c r="J30" s="110"/>
      <c r="K30" s="113"/>
    </row>
    <row r="31" spans="1:11" s="129" customFormat="1" ht="15" customHeight="1">
      <c r="A31" s="114" t="s">
        <v>247</v>
      </c>
      <c r="B31" s="130" t="s">
        <v>218</v>
      </c>
      <c r="C31" s="114" t="s">
        <v>223</v>
      </c>
      <c r="D31" s="114" t="s">
        <v>248</v>
      </c>
      <c r="E31" s="115">
        <v>36</v>
      </c>
      <c r="F31" s="114" t="s">
        <v>109</v>
      </c>
      <c r="G31" s="115">
        <v>5.7960000000000003</v>
      </c>
      <c r="H31" s="116"/>
      <c r="I31" s="116">
        <f t="shared" si="0"/>
        <v>0</v>
      </c>
      <c r="J31" s="110"/>
      <c r="K31" s="113"/>
    </row>
    <row r="32" spans="1:11" s="129" customFormat="1" ht="15" customHeight="1">
      <c r="A32" s="114" t="s">
        <v>245</v>
      </c>
      <c r="B32" s="130" t="s">
        <v>128</v>
      </c>
      <c r="C32" s="114" t="s">
        <v>223</v>
      </c>
      <c r="D32" s="114" t="s">
        <v>246</v>
      </c>
      <c r="E32" s="115">
        <v>18</v>
      </c>
      <c r="F32" s="114" t="s">
        <v>109</v>
      </c>
      <c r="G32" s="115">
        <v>4.1399999999999997</v>
      </c>
      <c r="H32" s="116"/>
      <c r="I32" s="116">
        <f t="shared" si="0"/>
        <v>0</v>
      </c>
      <c r="J32" s="110"/>
      <c r="K32" s="113"/>
    </row>
    <row r="33" spans="1:11" s="129" customFormat="1" ht="15" customHeight="1">
      <c r="A33" s="114" t="s">
        <v>247</v>
      </c>
      <c r="B33" s="130" t="s">
        <v>128</v>
      </c>
      <c r="C33" s="114" t="s">
        <v>223</v>
      </c>
      <c r="D33" s="114" t="s">
        <v>248</v>
      </c>
      <c r="E33" s="115">
        <v>36</v>
      </c>
      <c r="F33" s="114" t="s">
        <v>109</v>
      </c>
      <c r="G33" s="115">
        <v>11.592000000000001</v>
      </c>
      <c r="H33" s="116"/>
      <c r="I33" s="116">
        <f t="shared" si="0"/>
        <v>0</v>
      </c>
      <c r="J33" s="110"/>
      <c r="K33" s="113"/>
    </row>
    <row r="34" spans="1:11" s="129" customFormat="1" ht="15" customHeight="1">
      <c r="A34" s="114" t="s">
        <v>249</v>
      </c>
      <c r="B34" s="130" t="s">
        <v>218</v>
      </c>
      <c r="C34" s="114" t="s">
        <v>223</v>
      </c>
      <c r="D34" s="114" t="s">
        <v>250</v>
      </c>
      <c r="E34" s="115">
        <v>6</v>
      </c>
      <c r="F34" s="114" t="s">
        <v>128</v>
      </c>
      <c r="G34" s="115">
        <v>0.35399999999999998</v>
      </c>
      <c r="H34" s="116"/>
      <c r="I34" s="116">
        <f t="shared" si="0"/>
        <v>0</v>
      </c>
      <c r="J34" s="110"/>
      <c r="K34" s="113"/>
    </row>
    <row r="35" spans="1:11" s="129" customFormat="1" ht="15" customHeight="1">
      <c r="A35" s="114" t="s">
        <v>249</v>
      </c>
      <c r="B35" s="130" t="s">
        <v>221</v>
      </c>
      <c r="C35" s="114" t="s">
        <v>223</v>
      </c>
      <c r="D35" s="114" t="s">
        <v>250</v>
      </c>
      <c r="E35" s="115">
        <v>6</v>
      </c>
      <c r="F35" s="114" t="s">
        <v>128</v>
      </c>
      <c r="G35" s="115">
        <v>1.0680000000000001</v>
      </c>
      <c r="H35" s="116"/>
      <c r="I35" s="116">
        <f t="shared" si="0"/>
        <v>0</v>
      </c>
      <c r="J35" s="110"/>
      <c r="K35" s="113"/>
    </row>
    <row r="36" spans="1:11" s="129" customFormat="1" ht="15" customHeight="1">
      <c r="A36" s="114" t="s">
        <v>251</v>
      </c>
      <c r="B36" s="130" t="s">
        <v>218</v>
      </c>
      <c r="C36" s="114" t="s">
        <v>223</v>
      </c>
      <c r="D36" s="114" t="s">
        <v>252</v>
      </c>
      <c r="E36" s="115">
        <v>1</v>
      </c>
      <c r="F36" s="114" t="s">
        <v>109</v>
      </c>
      <c r="G36" s="115">
        <v>2.1999999999999999E-2</v>
      </c>
      <c r="H36" s="116"/>
      <c r="I36" s="116">
        <f t="shared" si="0"/>
        <v>0</v>
      </c>
      <c r="J36" s="110"/>
      <c r="K36" s="113"/>
    </row>
    <row r="37" spans="1:11" s="129" customFormat="1" ht="15" customHeight="1">
      <c r="A37" s="114" t="s">
        <v>251</v>
      </c>
      <c r="B37" s="130" t="s">
        <v>128</v>
      </c>
      <c r="C37" s="114" t="s">
        <v>223</v>
      </c>
      <c r="D37" s="114" t="s">
        <v>252</v>
      </c>
      <c r="E37" s="115">
        <v>1</v>
      </c>
      <c r="F37" s="114" t="s">
        <v>109</v>
      </c>
      <c r="G37" s="115">
        <v>4.2999999999999997E-2</v>
      </c>
      <c r="H37" s="116"/>
      <c r="I37" s="116">
        <f t="shared" si="0"/>
        <v>0</v>
      </c>
      <c r="J37" s="110"/>
      <c r="K37" s="113"/>
    </row>
    <row r="38" spans="1:11" s="129" customFormat="1" ht="15" customHeight="1">
      <c r="A38" s="114" t="s">
        <v>253</v>
      </c>
      <c r="B38" s="130" t="s">
        <v>218</v>
      </c>
      <c r="C38" s="114" t="s">
        <v>223</v>
      </c>
      <c r="D38" s="114" t="s">
        <v>254</v>
      </c>
      <c r="E38" s="115">
        <v>2</v>
      </c>
      <c r="F38" s="114" t="s">
        <v>109</v>
      </c>
      <c r="G38" s="115">
        <v>0.318</v>
      </c>
      <c r="H38" s="116"/>
      <c r="I38" s="116">
        <f t="shared" si="0"/>
        <v>0</v>
      </c>
      <c r="J38" s="110"/>
      <c r="K38" s="113"/>
    </row>
    <row r="39" spans="1:11" s="129" customFormat="1" ht="15" customHeight="1">
      <c r="A39" s="114" t="s">
        <v>253</v>
      </c>
      <c r="B39" s="130" t="s">
        <v>128</v>
      </c>
      <c r="C39" s="114" t="s">
        <v>223</v>
      </c>
      <c r="D39" s="114" t="s">
        <v>254</v>
      </c>
      <c r="E39" s="115">
        <v>2</v>
      </c>
      <c r="F39" s="114" t="s">
        <v>109</v>
      </c>
      <c r="G39" s="115">
        <v>0.63200000000000001</v>
      </c>
      <c r="H39" s="116"/>
      <c r="I39" s="116">
        <f t="shared" si="0"/>
        <v>0</v>
      </c>
      <c r="J39" s="110"/>
      <c r="K39" s="113"/>
    </row>
    <row r="40" spans="1:11" s="129" customFormat="1" ht="15" customHeight="1">
      <c r="A40" s="114" t="s">
        <v>255</v>
      </c>
      <c r="B40" s="130" t="s">
        <v>218</v>
      </c>
      <c r="C40" s="114" t="s">
        <v>223</v>
      </c>
      <c r="D40" s="114" t="s">
        <v>256</v>
      </c>
      <c r="E40" s="115">
        <v>3</v>
      </c>
      <c r="F40" s="114" t="s">
        <v>109</v>
      </c>
      <c r="G40" s="115">
        <v>0.91200000000000003</v>
      </c>
      <c r="H40" s="116"/>
      <c r="I40" s="116">
        <f t="shared" si="0"/>
        <v>0</v>
      </c>
      <c r="J40" s="110"/>
      <c r="K40" s="113"/>
    </row>
    <row r="41" spans="1:11" s="129" customFormat="1" ht="15" customHeight="1">
      <c r="A41" s="114" t="s">
        <v>255</v>
      </c>
      <c r="B41" s="130" t="s">
        <v>128</v>
      </c>
      <c r="C41" s="114" t="s">
        <v>223</v>
      </c>
      <c r="D41" s="114" t="s">
        <v>256</v>
      </c>
      <c r="E41" s="115">
        <v>3</v>
      </c>
      <c r="F41" s="114" t="s">
        <v>109</v>
      </c>
      <c r="G41" s="115">
        <v>1.8029999999999999</v>
      </c>
      <c r="H41" s="116"/>
      <c r="I41" s="116">
        <f t="shared" si="0"/>
        <v>0</v>
      </c>
      <c r="J41" s="110"/>
      <c r="K41" s="113"/>
    </row>
    <row r="42" spans="1:11" s="129" customFormat="1" ht="15" customHeight="1">
      <c r="A42" s="114" t="s">
        <v>257</v>
      </c>
      <c r="B42" s="130" t="s">
        <v>218</v>
      </c>
      <c r="C42" s="114" t="s">
        <v>223</v>
      </c>
      <c r="D42" s="114" t="s">
        <v>258</v>
      </c>
      <c r="E42" s="115">
        <v>2</v>
      </c>
      <c r="F42" s="114" t="s">
        <v>128</v>
      </c>
      <c r="G42" s="115">
        <v>0.03</v>
      </c>
      <c r="H42" s="116"/>
      <c r="I42" s="116">
        <f t="shared" si="0"/>
        <v>0</v>
      </c>
      <c r="J42" s="110"/>
      <c r="K42" s="113"/>
    </row>
    <row r="43" spans="1:11" s="129" customFormat="1" ht="15" customHeight="1">
      <c r="A43" s="114" t="s">
        <v>257</v>
      </c>
      <c r="B43" s="130" t="s">
        <v>221</v>
      </c>
      <c r="C43" s="114" t="s">
        <v>223</v>
      </c>
      <c r="D43" s="114" t="s">
        <v>258</v>
      </c>
      <c r="E43" s="115">
        <v>2</v>
      </c>
      <c r="F43" s="114" t="s">
        <v>128</v>
      </c>
      <c r="G43" s="115">
        <v>9.1999999999999998E-2</v>
      </c>
      <c r="H43" s="116"/>
      <c r="I43" s="116">
        <f t="shared" si="0"/>
        <v>0</v>
      </c>
      <c r="J43" s="110"/>
      <c r="K43" s="113"/>
    </row>
    <row r="44" spans="1:11" s="129" customFormat="1" ht="15" customHeight="1">
      <c r="A44" s="114" t="s">
        <v>259</v>
      </c>
      <c r="B44" s="130" t="s">
        <v>218</v>
      </c>
      <c r="C44" s="114" t="s">
        <v>223</v>
      </c>
      <c r="D44" s="114" t="s">
        <v>260</v>
      </c>
      <c r="E44" s="115">
        <v>3</v>
      </c>
      <c r="F44" s="114" t="s">
        <v>128</v>
      </c>
      <c r="G44" s="115">
        <v>4.4999999999999998E-2</v>
      </c>
      <c r="H44" s="116"/>
      <c r="I44" s="116">
        <f t="shared" si="0"/>
        <v>0</v>
      </c>
      <c r="J44" s="110"/>
      <c r="K44" s="113"/>
    </row>
    <row r="45" spans="1:11" s="129" customFormat="1" ht="15" customHeight="1">
      <c r="A45" s="114" t="s">
        <v>259</v>
      </c>
      <c r="B45" s="130" t="s">
        <v>221</v>
      </c>
      <c r="C45" s="114" t="s">
        <v>223</v>
      </c>
      <c r="D45" s="114" t="s">
        <v>260</v>
      </c>
      <c r="E45" s="115">
        <v>3</v>
      </c>
      <c r="F45" s="114" t="s">
        <v>128</v>
      </c>
      <c r="G45" s="115">
        <v>0.13800000000000001</v>
      </c>
      <c r="H45" s="116"/>
      <c r="I45" s="116">
        <f t="shared" si="0"/>
        <v>0</v>
      </c>
      <c r="J45" s="110"/>
      <c r="K45" s="113"/>
    </row>
    <row r="46" spans="1:11" s="129" customFormat="1" ht="15" customHeight="1">
      <c r="A46" s="114" t="s">
        <v>261</v>
      </c>
      <c r="B46" s="130" t="s">
        <v>128</v>
      </c>
      <c r="C46" s="114" t="s">
        <v>223</v>
      </c>
      <c r="D46" s="114" t="s">
        <v>262</v>
      </c>
      <c r="E46" s="115">
        <v>6</v>
      </c>
      <c r="F46" s="114" t="s">
        <v>128</v>
      </c>
      <c r="G46" s="115">
        <v>0.38400000000000001</v>
      </c>
      <c r="H46" s="116"/>
      <c r="I46" s="116">
        <f t="shared" si="0"/>
        <v>0</v>
      </c>
      <c r="J46" s="110"/>
      <c r="K46" s="113"/>
    </row>
    <row r="47" spans="1:11" s="129" customFormat="1" ht="15" customHeight="1">
      <c r="A47" s="114" t="s">
        <v>263</v>
      </c>
      <c r="B47" s="130" t="s">
        <v>128</v>
      </c>
      <c r="C47" s="114" t="s">
        <v>223</v>
      </c>
      <c r="D47" s="114" t="s">
        <v>264</v>
      </c>
      <c r="E47" s="115">
        <v>4</v>
      </c>
      <c r="F47" s="114" t="s">
        <v>128</v>
      </c>
      <c r="G47" s="115">
        <v>0.25600000000000001</v>
      </c>
      <c r="H47" s="116"/>
      <c r="I47" s="116">
        <f t="shared" si="0"/>
        <v>0</v>
      </c>
      <c r="J47" s="110"/>
      <c r="K47" s="113"/>
    </row>
    <row r="48" spans="1:11" s="129" customFormat="1" ht="15" customHeight="1">
      <c r="A48" s="114" t="s">
        <v>265</v>
      </c>
      <c r="B48" s="130" t="s">
        <v>128</v>
      </c>
      <c r="C48" s="114" t="s">
        <v>223</v>
      </c>
      <c r="D48" s="114" t="s">
        <v>266</v>
      </c>
      <c r="E48" s="115">
        <v>78</v>
      </c>
      <c r="F48" s="114" t="s">
        <v>109</v>
      </c>
      <c r="G48" s="115">
        <v>2.8079999999999998</v>
      </c>
      <c r="H48" s="116"/>
      <c r="I48" s="116">
        <f t="shared" si="0"/>
        <v>0</v>
      </c>
      <c r="J48" s="110"/>
      <c r="K48" s="113"/>
    </row>
    <row r="49" spans="1:11" s="129" customFormat="1" ht="15" customHeight="1">
      <c r="A49" s="114" t="s">
        <v>267</v>
      </c>
      <c r="B49" s="130" t="s">
        <v>221</v>
      </c>
      <c r="C49" s="114" t="s">
        <v>223</v>
      </c>
      <c r="D49" s="114" t="s">
        <v>268</v>
      </c>
      <c r="E49" s="115">
        <v>18</v>
      </c>
      <c r="F49" s="114" t="s">
        <v>109</v>
      </c>
      <c r="G49" s="115">
        <v>0.9</v>
      </c>
      <c r="H49" s="116"/>
      <c r="I49" s="116">
        <f t="shared" si="0"/>
        <v>0</v>
      </c>
      <c r="J49" s="110"/>
      <c r="K49" s="113"/>
    </row>
    <row r="50" spans="1:11" s="129" customFormat="1" ht="15" customHeight="1">
      <c r="A50" s="114" t="s">
        <v>269</v>
      </c>
      <c r="B50" s="130" t="s">
        <v>128</v>
      </c>
      <c r="C50" s="114" t="s">
        <v>223</v>
      </c>
      <c r="D50" s="114" t="s">
        <v>270</v>
      </c>
      <c r="E50" s="115">
        <v>7</v>
      </c>
      <c r="F50" s="114" t="s">
        <v>109</v>
      </c>
      <c r="G50" s="115">
        <v>1.407</v>
      </c>
      <c r="H50" s="116"/>
      <c r="I50" s="116">
        <f t="shared" si="0"/>
        <v>0</v>
      </c>
      <c r="J50" s="110"/>
      <c r="K50" s="113"/>
    </row>
    <row r="51" spans="1:11" s="129" customFormat="1" ht="15" customHeight="1">
      <c r="A51" s="114" t="s">
        <v>271</v>
      </c>
      <c r="B51" s="130" t="s">
        <v>128</v>
      </c>
      <c r="C51" s="114" t="s">
        <v>223</v>
      </c>
      <c r="D51" s="114" t="s">
        <v>272</v>
      </c>
      <c r="E51" s="115">
        <v>3</v>
      </c>
      <c r="F51" s="114" t="s">
        <v>109</v>
      </c>
      <c r="G51" s="115">
        <v>0.03</v>
      </c>
      <c r="H51" s="116"/>
      <c r="I51" s="116">
        <f t="shared" si="0"/>
        <v>0</v>
      </c>
      <c r="J51" s="110"/>
      <c r="K51" s="113"/>
    </row>
    <row r="52" spans="1:11" s="129" customFormat="1" ht="1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3"/>
    </row>
    <row r="53" spans="1:11" s="129" customFormat="1" ht="15" customHeight="1">
      <c r="A53" s="110"/>
      <c r="B53" s="110"/>
      <c r="C53" s="112" t="s">
        <v>191</v>
      </c>
      <c r="D53" s="112" t="s">
        <v>192</v>
      </c>
      <c r="E53" s="110"/>
      <c r="F53" s="110"/>
      <c r="G53" s="110"/>
      <c r="H53" s="110"/>
      <c r="I53" s="110"/>
      <c r="J53" s="110"/>
      <c r="K53" s="113"/>
    </row>
    <row r="54" spans="1:11" s="129" customFormat="1" ht="15" customHeight="1">
      <c r="A54" s="110"/>
      <c r="B54" s="110"/>
      <c r="C54" s="112" t="s">
        <v>104</v>
      </c>
      <c r="D54" s="112" t="s">
        <v>105</v>
      </c>
      <c r="E54" s="110"/>
      <c r="F54" s="110"/>
      <c r="G54" s="235">
        <f>SUM(G55:G60)</f>
        <v>2.5130000000000003</v>
      </c>
      <c r="H54" s="110"/>
      <c r="I54" s="234">
        <f>SUM(I55:I60)</f>
        <v>0</v>
      </c>
      <c r="J54" s="110"/>
      <c r="K54" s="113"/>
    </row>
    <row r="55" spans="1:11" s="129" customFormat="1" ht="15" customHeight="1">
      <c r="A55" s="114" t="s">
        <v>273</v>
      </c>
      <c r="B55" s="130" t="s">
        <v>218</v>
      </c>
      <c r="C55" s="114" t="s">
        <v>223</v>
      </c>
      <c r="D55" s="114" t="s">
        <v>274</v>
      </c>
      <c r="E55" s="115">
        <v>3</v>
      </c>
      <c r="F55" s="114" t="s">
        <v>128</v>
      </c>
      <c r="G55" s="115">
        <v>0.54900000000000004</v>
      </c>
      <c r="H55" s="116"/>
      <c r="I55" s="116">
        <f t="shared" ref="I55:I60" si="1">G55*H55</f>
        <v>0</v>
      </c>
      <c r="J55" s="110"/>
      <c r="K55" s="113"/>
    </row>
    <row r="56" spans="1:11" s="129" customFormat="1" ht="15" customHeight="1">
      <c r="A56" s="114" t="s">
        <v>273</v>
      </c>
      <c r="B56" s="130" t="s">
        <v>221</v>
      </c>
      <c r="C56" s="114" t="s">
        <v>223</v>
      </c>
      <c r="D56" s="114" t="s">
        <v>274</v>
      </c>
      <c r="E56" s="115">
        <v>3</v>
      </c>
      <c r="F56" s="114" t="s">
        <v>128</v>
      </c>
      <c r="G56" s="115">
        <v>1.647</v>
      </c>
      <c r="H56" s="116"/>
      <c r="I56" s="116">
        <f t="shared" si="1"/>
        <v>0</v>
      </c>
      <c r="J56" s="110"/>
      <c r="K56" s="113"/>
    </row>
    <row r="57" spans="1:11" s="129" customFormat="1" ht="15" customHeight="1">
      <c r="A57" s="114" t="s">
        <v>275</v>
      </c>
      <c r="B57" s="130" t="s">
        <v>218</v>
      </c>
      <c r="C57" s="114" t="s">
        <v>223</v>
      </c>
      <c r="D57" s="114" t="s">
        <v>276</v>
      </c>
      <c r="E57" s="115">
        <v>3</v>
      </c>
      <c r="F57" s="114" t="s">
        <v>109</v>
      </c>
      <c r="G57" s="115">
        <v>8.4000000000000005E-2</v>
      </c>
      <c r="H57" s="116"/>
      <c r="I57" s="116">
        <f t="shared" si="1"/>
        <v>0</v>
      </c>
      <c r="J57" s="110"/>
      <c r="K57" s="113"/>
    </row>
    <row r="58" spans="1:11" s="129" customFormat="1" ht="15" customHeight="1">
      <c r="A58" s="114" t="s">
        <v>277</v>
      </c>
      <c r="B58" s="130" t="s">
        <v>128</v>
      </c>
      <c r="C58" s="114" t="s">
        <v>223</v>
      </c>
      <c r="D58" s="114" t="s">
        <v>278</v>
      </c>
      <c r="E58" s="115">
        <v>3</v>
      </c>
      <c r="F58" s="114" t="s">
        <v>109</v>
      </c>
      <c r="G58" s="115">
        <v>0.16800000000000001</v>
      </c>
      <c r="H58" s="116"/>
      <c r="I58" s="116">
        <f t="shared" si="1"/>
        <v>0</v>
      </c>
      <c r="J58" s="110"/>
      <c r="K58" s="113"/>
    </row>
    <row r="59" spans="1:11" s="97" customFormat="1" ht="15" customHeight="1">
      <c r="A59" s="114" t="s">
        <v>251</v>
      </c>
      <c r="B59" s="130" t="s">
        <v>218</v>
      </c>
      <c r="C59" s="114" t="s">
        <v>223</v>
      </c>
      <c r="D59" s="114" t="s">
        <v>252</v>
      </c>
      <c r="E59" s="115">
        <v>1</v>
      </c>
      <c r="F59" s="114" t="s">
        <v>109</v>
      </c>
      <c r="G59" s="115">
        <v>2.1999999999999999E-2</v>
      </c>
      <c r="H59" s="116"/>
      <c r="I59" s="116">
        <f t="shared" si="1"/>
        <v>0</v>
      </c>
      <c r="J59" s="110"/>
      <c r="K59" s="131"/>
    </row>
    <row r="60" spans="1:11" s="97" customFormat="1" ht="15" customHeight="1">
      <c r="A60" s="114" t="s">
        <v>251</v>
      </c>
      <c r="B60" s="130" t="s">
        <v>128</v>
      </c>
      <c r="C60" s="114" t="s">
        <v>223</v>
      </c>
      <c r="D60" s="114" t="s">
        <v>252</v>
      </c>
      <c r="E60" s="115">
        <v>1</v>
      </c>
      <c r="F60" s="114" t="s">
        <v>109</v>
      </c>
      <c r="G60" s="115">
        <v>4.2999999999999997E-2</v>
      </c>
      <c r="H60" s="116"/>
      <c r="I60" s="116">
        <f t="shared" si="1"/>
        <v>0</v>
      </c>
      <c r="J60" s="110"/>
      <c r="K60" s="131"/>
    </row>
    <row r="61" spans="1:11" s="97" customFormat="1" ht="15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31"/>
    </row>
    <row r="62" spans="1:11" s="97" customFormat="1" ht="14.25" customHeight="1">
      <c r="A62" s="110"/>
      <c r="B62" s="110"/>
      <c r="C62" s="110"/>
      <c r="D62" s="118" t="s">
        <v>279</v>
      </c>
      <c r="E62" s="110"/>
      <c r="F62" s="110"/>
      <c r="G62" s="110"/>
      <c r="H62" s="110"/>
      <c r="I62" s="132">
        <f>SUM(I10:I61)-I11-I54</f>
        <v>0</v>
      </c>
      <c r="J62" s="110"/>
      <c r="K62" s="133">
        <f>SUM(K10:K61)</f>
        <v>0</v>
      </c>
    </row>
  </sheetData>
  <mergeCells count="8">
    <mergeCell ref="G8:I8"/>
    <mergeCell ref="J8:K8"/>
    <mergeCell ref="A8:A9"/>
    <mergeCell ref="B8:B9"/>
    <mergeCell ref="C8:C9"/>
    <mergeCell ref="D8:D9"/>
    <mergeCell ref="E8:E9"/>
    <mergeCell ref="F8:F9"/>
  </mergeCells>
  <printOptions horizontalCentered="1"/>
  <pageMargins left="0.19685039370078741" right="0.19685039370078741" top="0.98425196850393704" bottom="0.3937007874015748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3" sqref="B3"/>
    </sheetView>
  </sheetViews>
  <sheetFormatPr defaultColWidth="9" defaultRowHeight="15"/>
  <cols>
    <col min="1" max="1" width="15.5703125" style="97" customWidth="1"/>
    <col min="2" max="2" width="14" style="97" customWidth="1"/>
    <col min="3" max="3" width="48.85546875" style="97" customWidth="1"/>
    <col min="4" max="4" width="23.7109375" style="97" customWidth="1"/>
    <col min="5" max="5" width="13.7109375" style="97" customWidth="1"/>
    <col min="6" max="6" width="10.140625" style="97" customWidth="1"/>
    <col min="7" max="7" width="12.85546875" style="97" customWidth="1"/>
    <col min="8" max="8" width="14.28515625" style="97" customWidth="1"/>
    <col min="9" max="253" width="9" style="1"/>
    <col min="254" max="254" width="15.5703125" style="1" customWidth="1"/>
    <col min="255" max="255" width="14" style="1" customWidth="1"/>
    <col min="256" max="256" width="48.85546875" style="1" customWidth="1"/>
    <col min="257" max="257" width="48.5703125" style="1" customWidth="1"/>
    <col min="258" max="258" width="13.7109375" style="1" customWidth="1"/>
    <col min="259" max="259" width="10.140625" style="1" customWidth="1"/>
    <col min="260" max="260" width="12.85546875" style="1" customWidth="1"/>
    <col min="261" max="261" width="14.28515625" style="1" customWidth="1"/>
    <col min="262" max="262" width="11.42578125" style="1" customWidth="1"/>
    <col min="263" max="263" width="15.7109375" style="1" customWidth="1"/>
    <col min="264" max="264" width="12.140625" style="1" customWidth="1"/>
    <col min="265" max="509" width="9" style="1"/>
    <col min="510" max="510" width="15.5703125" style="1" customWidth="1"/>
    <col min="511" max="511" width="14" style="1" customWidth="1"/>
    <col min="512" max="512" width="48.85546875" style="1" customWidth="1"/>
    <col min="513" max="513" width="48.5703125" style="1" customWidth="1"/>
    <col min="514" max="514" width="13.7109375" style="1" customWidth="1"/>
    <col min="515" max="515" width="10.140625" style="1" customWidth="1"/>
    <col min="516" max="516" width="12.85546875" style="1" customWidth="1"/>
    <col min="517" max="517" width="14.28515625" style="1" customWidth="1"/>
    <col min="518" max="518" width="11.42578125" style="1" customWidth="1"/>
    <col min="519" max="519" width="15.7109375" style="1" customWidth="1"/>
    <col min="520" max="520" width="12.140625" style="1" customWidth="1"/>
    <col min="521" max="765" width="9" style="1"/>
    <col min="766" max="766" width="15.5703125" style="1" customWidth="1"/>
    <col min="767" max="767" width="14" style="1" customWidth="1"/>
    <col min="768" max="768" width="48.85546875" style="1" customWidth="1"/>
    <col min="769" max="769" width="48.5703125" style="1" customWidth="1"/>
    <col min="770" max="770" width="13.7109375" style="1" customWidth="1"/>
    <col min="771" max="771" width="10.140625" style="1" customWidth="1"/>
    <col min="772" max="772" width="12.85546875" style="1" customWidth="1"/>
    <col min="773" max="773" width="14.28515625" style="1" customWidth="1"/>
    <col min="774" max="774" width="11.42578125" style="1" customWidth="1"/>
    <col min="775" max="775" width="15.7109375" style="1" customWidth="1"/>
    <col min="776" max="776" width="12.140625" style="1" customWidth="1"/>
    <col min="777" max="1021" width="9" style="1"/>
    <col min="1022" max="1022" width="15.5703125" style="1" customWidth="1"/>
    <col min="1023" max="1023" width="14" style="1" customWidth="1"/>
    <col min="1024" max="1024" width="48.85546875" style="1" customWidth="1"/>
    <col min="1025" max="1025" width="48.5703125" style="1" customWidth="1"/>
    <col min="1026" max="1026" width="13.7109375" style="1" customWidth="1"/>
    <col min="1027" max="1027" width="10.140625" style="1" customWidth="1"/>
    <col min="1028" max="1028" width="12.85546875" style="1" customWidth="1"/>
    <col min="1029" max="1029" width="14.28515625" style="1" customWidth="1"/>
    <col min="1030" max="1030" width="11.42578125" style="1" customWidth="1"/>
    <col min="1031" max="1031" width="15.7109375" style="1" customWidth="1"/>
    <col min="1032" max="1032" width="12.140625" style="1" customWidth="1"/>
    <col min="1033" max="1277" width="9" style="1"/>
    <col min="1278" max="1278" width="15.5703125" style="1" customWidth="1"/>
    <col min="1279" max="1279" width="14" style="1" customWidth="1"/>
    <col min="1280" max="1280" width="48.85546875" style="1" customWidth="1"/>
    <col min="1281" max="1281" width="48.5703125" style="1" customWidth="1"/>
    <col min="1282" max="1282" width="13.7109375" style="1" customWidth="1"/>
    <col min="1283" max="1283" width="10.140625" style="1" customWidth="1"/>
    <col min="1284" max="1284" width="12.85546875" style="1" customWidth="1"/>
    <col min="1285" max="1285" width="14.28515625" style="1" customWidth="1"/>
    <col min="1286" max="1286" width="11.42578125" style="1" customWidth="1"/>
    <col min="1287" max="1287" width="15.7109375" style="1" customWidth="1"/>
    <col min="1288" max="1288" width="12.140625" style="1" customWidth="1"/>
    <col min="1289" max="1533" width="9" style="1"/>
    <col min="1534" max="1534" width="15.5703125" style="1" customWidth="1"/>
    <col min="1535" max="1535" width="14" style="1" customWidth="1"/>
    <col min="1536" max="1536" width="48.85546875" style="1" customWidth="1"/>
    <col min="1537" max="1537" width="48.5703125" style="1" customWidth="1"/>
    <col min="1538" max="1538" width="13.7109375" style="1" customWidth="1"/>
    <col min="1539" max="1539" width="10.140625" style="1" customWidth="1"/>
    <col min="1540" max="1540" width="12.85546875" style="1" customWidth="1"/>
    <col min="1541" max="1541" width="14.28515625" style="1" customWidth="1"/>
    <col min="1542" max="1542" width="11.42578125" style="1" customWidth="1"/>
    <col min="1543" max="1543" width="15.7109375" style="1" customWidth="1"/>
    <col min="1544" max="1544" width="12.140625" style="1" customWidth="1"/>
    <col min="1545" max="1789" width="9" style="1"/>
    <col min="1790" max="1790" width="15.5703125" style="1" customWidth="1"/>
    <col min="1791" max="1791" width="14" style="1" customWidth="1"/>
    <col min="1792" max="1792" width="48.85546875" style="1" customWidth="1"/>
    <col min="1793" max="1793" width="48.5703125" style="1" customWidth="1"/>
    <col min="1794" max="1794" width="13.7109375" style="1" customWidth="1"/>
    <col min="1795" max="1795" width="10.140625" style="1" customWidth="1"/>
    <col min="1796" max="1796" width="12.85546875" style="1" customWidth="1"/>
    <col min="1797" max="1797" width="14.28515625" style="1" customWidth="1"/>
    <col min="1798" max="1798" width="11.42578125" style="1" customWidth="1"/>
    <col min="1799" max="1799" width="15.7109375" style="1" customWidth="1"/>
    <col min="1800" max="1800" width="12.140625" style="1" customWidth="1"/>
    <col min="1801" max="2045" width="9" style="1"/>
    <col min="2046" max="2046" width="15.5703125" style="1" customWidth="1"/>
    <col min="2047" max="2047" width="14" style="1" customWidth="1"/>
    <col min="2048" max="2048" width="48.85546875" style="1" customWidth="1"/>
    <col min="2049" max="2049" width="48.5703125" style="1" customWidth="1"/>
    <col min="2050" max="2050" width="13.7109375" style="1" customWidth="1"/>
    <col min="2051" max="2051" width="10.140625" style="1" customWidth="1"/>
    <col min="2052" max="2052" width="12.85546875" style="1" customWidth="1"/>
    <col min="2053" max="2053" width="14.28515625" style="1" customWidth="1"/>
    <col min="2054" max="2054" width="11.42578125" style="1" customWidth="1"/>
    <col min="2055" max="2055" width="15.7109375" style="1" customWidth="1"/>
    <col min="2056" max="2056" width="12.140625" style="1" customWidth="1"/>
    <col min="2057" max="2301" width="9" style="1"/>
    <col min="2302" max="2302" width="15.5703125" style="1" customWidth="1"/>
    <col min="2303" max="2303" width="14" style="1" customWidth="1"/>
    <col min="2304" max="2304" width="48.85546875" style="1" customWidth="1"/>
    <col min="2305" max="2305" width="48.5703125" style="1" customWidth="1"/>
    <col min="2306" max="2306" width="13.7109375" style="1" customWidth="1"/>
    <col min="2307" max="2307" width="10.140625" style="1" customWidth="1"/>
    <col min="2308" max="2308" width="12.85546875" style="1" customWidth="1"/>
    <col min="2309" max="2309" width="14.28515625" style="1" customWidth="1"/>
    <col min="2310" max="2310" width="11.42578125" style="1" customWidth="1"/>
    <col min="2311" max="2311" width="15.7109375" style="1" customWidth="1"/>
    <col min="2312" max="2312" width="12.140625" style="1" customWidth="1"/>
    <col min="2313" max="2557" width="9" style="1"/>
    <col min="2558" max="2558" width="15.5703125" style="1" customWidth="1"/>
    <col min="2559" max="2559" width="14" style="1" customWidth="1"/>
    <col min="2560" max="2560" width="48.85546875" style="1" customWidth="1"/>
    <col min="2561" max="2561" width="48.5703125" style="1" customWidth="1"/>
    <col min="2562" max="2562" width="13.7109375" style="1" customWidth="1"/>
    <col min="2563" max="2563" width="10.140625" style="1" customWidth="1"/>
    <col min="2564" max="2564" width="12.85546875" style="1" customWidth="1"/>
    <col min="2565" max="2565" width="14.28515625" style="1" customWidth="1"/>
    <col min="2566" max="2566" width="11.42578125" style="1" customWidth="1"/>
    <col min="2567" max="2567" width="15.7109375" style="1" customWidth="1"/>
    <col min="2568" max="2568" width="12.140625" style="1" customWidth="1"/>
    <col min="2569" max="2813" width="9" style="1"/>
    <col min="2814" max="2814" width="15.5703125" style="1" customWidth="1"/>
    <col min="2815" max="2815" width="14" style="1" customWidth="1"/>
    <col min="2816" max="2816" width="48.85546875" style="1" customWidth="1"/>
    <col min="2817" max="2817" width="48.5703125" style="1" customWidth="1"/>
    <col min="2818" max="2818" width="13.7109375" style="1" customWidth="1"/>
    <col min="2819" max="2819" width="10.140625" style="1" customWidth="1"/>
    <col min="2820" max="2820" width="12.85546875" style="1" customWidth="1"/>
    <col min="2821" max="2821" width="14.28515625" style="1" customWidth="1"/>
    <col min="2822" max="2822" width="11.42578125" style="1" customWidth="1"/>
    <col min="2823" max="2823" width="15.7109375" style="1" customWidth="1"/>
    <col min="2824" max="2824" width="12.140625" style="1" customWidth="1"/>
    <col min="2825" max="3069" width="9" style="1"/>
    <col min="3070" max="3070" width="15.5703125" style="1" customWidth="1"/>
    <col min="3071" max="3071" width="14" style="1" customWidth="1"/>
    <col min="3072" max="3072" width="48.85546875" style="1" customWidth="1"/>
    <col min="3073" max="3073" width="48.5703125" style="1" customWidth="1"/>
    <col min="3074" max="3074" width="13.7109375" style="1" customWidth="1"/>
    <col min="3075" max="3075" width="10.140625" style="1" customWidth="1"/>
    <col min="3076" max="3076" width="12.85546875" style="1" customWidth="1"/>
    <col min="3077" max="3077" width="14.28515625" style="1" customWidth="1"/>
    <col min="3078" max="3078" width="11.42578125" style="1" customWidth="1"/>
    <col min="3079" max="3079" width="15.7109375" style="1" customWidth="1"/>
    <col min="3080" max="3080" width="12.140625" style="1" customWidth="1"/>
    <col min="3081" max="3325" width="9" style="1"/>
    <col min="3326" max="3326" width="15.5703125" style="1" customWidth="1"/>
    <col min="3327" max="3327" width="14" style="1" customWidth="1"/>
    <col min="3328" max="3328" width="48.85546875" style="1" customWidth="1"/>
    <col min="3329" max="3329" width="48.5703125" style="1" customWidth="1"/>
    <col min="3330" max="3330" width="13.7109375" style="1" customWidth="1"/>
    <col min="3331" max="3331" width="10.140625" style="1" customWidth="1"/>
    <col min="3332" max="3332" width="12.85546875" style="1" customWidth="1"/>
    <col min="3333" max="3333" width="14.28515625" style="1" customWidth="1"/>
    <col min="3334" max="3334" width="11.42578125" style="1" customWidth="1"/>
    <col min="3335" max="3335" width="15.7109375" style="1" customWidth="1"/>
    <col min="3336" max="3336" width="12.140625" style="1" customWidth="1"/>
    <col min="3337" max="3581" width="9" style="1"/>
    <col min="3582" max="3582" width="15.5703125" style="1" customWidth="1"/>
    <col min="3583" max="3583" width="14" style="1" customWidth="1"/>
    <col min="3584" max="3584" width="48.85546875" style="1" customWidth="1"/>
    <col min="3585" max="3585" width="48.5703125" style="1" customWidth="1"/>
    <col min="3586" max="3586" width="13.7109375" style="1" customWidth="1"/>
    <col min="3587" max="3587" width="10.140625" style="1" customWidth="1"/>
    <col min="3588" max="3588" width="12.85546875" style="1" customWidth="1"/>
    <col min="3589" max="3589" width="14.28515625" style="1" customWidth="1"/>
    <col min="3590" max="3590" width="11.42578125" style="1" customWidth="1"/>
    <col min="3591" max="3591" width="15.7109375" style="1" customWidth="1"/>
    <col min="3592" max="3592" width="12.140625" style="1" customWidth="1"/>
    <col min="3593" max="3837" width="9" style="1"/>
    <col min="3838" max="3838" width="15.5703125" style="1" customWidth="1"/>
    <col min="3839" max="3839" width="14" style="1" customWidth="1"/>
    <col min="3840" max="3840" width="48.85546875" style="1" customWidth="1"/>
    <col min="3841" max="3841" width="48.5703125" style="1" customWidth="1"/>
    <col min="3842" max="3842" width="13.7109375" style="1" customWidth="1"/>
    <col min="3843" max="3843" width="10.140625" style="1" customWidth="1"/>
    <col min="3844" max="3844" width="12.85546875" style="1" customWidth="1"/>
    <col min="3845" max="3845" width="14.28515625" style="1" customWidth="1"/>
    <col min="3846" max="3846" width="11.42578125" style="1" customWidth="1"/>
    <col min="3847" max="3847" width="15.7109375" style="1" customWidth="1"/>
    <col min="3848" max="3848" width="12.140625" style="1" customWidth="1"/>
    <col min="3849" max="4093" width="9" style="1"/>
    <col min="4094" max="4094" width="15.5703125" style="1" customWidth="1"/>
    <col min="4095" max="4095" width="14" style="1" customWidth="1"/>
    <col min="4096" max="4096" width="48.85546875" style="1" customWidth="1"/>
    <col min="4097" max="4097" width="48.5703125" style="1" customWidth="1"/>
    <col min="4098" max="4098" width="13.7109375" style="1" customWidth="1"/>
    <col min="4099" max="4099" width="10.140625" style="1" customWidth="1"/>
    <col min="4100" max="4100" width="12.85546875" style="1" customWidth="1"/>
    <col min="4101" max="4101" width="14.28515625" style="1" customWidth="1"/>
    <col min="4102" max="4102" width="11.42578125" style="1" customWidth="1"/>
    <col min="4103" max="4103" width="15.7109375" style="1" customWidth="1"/>
    <col min="4104" max="4104" width="12.140625" style="1" customWidth="1"/>
    <col min="4105" max="4349" width="9" style="1"/>
    <col min="4350" max="4350" width="15.5703125" style="1" customWidth="1"/>
    <col min="4351" max="4351" width="14" style="1" customWidth="1"/>
    <col min="4352" max="4352" width="48.85546875" style="1" customWidth="1"/>
    <col min="4353" max="4353" width="48.5703125" style="1" customWidth="1"/>
    <col min="4354" max="4354" width="13.7109375" style="1" customWidth="1"/>
    <col min="4355" max="4355" width="10.140625" style="1" customWidth="1"/>
    <col min="4356" max="4356" width="12.85546875" style="1" customWidth="1"/>
    <col min="4357" max="4357" width="14.28515625" style="1" customWidth="1"/>
    <col min="4358" max="4358" width="11.42578125" style="1" customWidth="1"/>
    <col min="4359" max="4359" width="15.7109375" style="1" customWidth="1"/>
    <col min="4360" max="4360" width="12.140625" style="1" customWidth="1"/>
    <col min="4361" max="4605" width="9" style="1"/>
    <col min="4606" max="4606" width="15.5703125" style="1" customWidth="1"/>
    <col min="4607" max="4607" width="14" style="1" customWidth="1"/>
    <col min="4608" max="4608" width="48.85546875" style="1" customWidth="1"/>
    <col min="4609" max="4609" width="48.5703125" style="1" customWidth="1"/>
    <col min="4610" max="4610" width="13.7109375" style="1" customWidth="1"/>
    <col min="4611" max="4611" width="10.140625" style="1" customWidth="1"/>
    <col min="4612" max="4612" width="12.85546875" style="1" customWidth="1"/>
    <col min="4613" max="4613" width="14.28515625" style="1" customWidth="1"/>
    <col min="4614" max="4614" width="11.42578125" style="1" customWidth="1"/>
    <col min="4615" max="4615" width="15.7109375" style="1" customWidth="1"/>
    <col min="4616" max="4616" width="12.140625" style="1" customWidth="1"/>
    <col min="4617" max="4861" width="9" style="1"/>
    <col min="4862" max="4862" width="15.5703125" style="1" customWidth="1"/>
    <col min="4863" max="4863" width="14" style="1" customWidth="1"/>
    <col min="4864" max="4864" width="48.85546875" style="1" customWidth="1"/>
    <col min="4865" max="4865" width="48.5703125" style="1" customWidth="1"/>
    <col min="4866" max="4866" width="13.7109375" style="1" customWidth="1"/>
    <col min="4867" max="4867" width="10.140625" style="1" customWidth="1"/>
    <col min="4868" max="4868" width="12.85546875" style="1" customWidth="1"/>
    <col min="4869" max="4869" width="14.28515625" style="1" customWidth="1"/>
    <col min="4870" max="4870" width="11.42578125" style="1" customWidth="1"/>
    <col min="4871" max="4871" width="15.7109375" style="1" customWidth="1"/>
    <col min="4872" max="4872" width="12.140625" style="1" customWidth="1"/>
    <col min="4873" max="5117" width="9" style="1"/>
    <col min="5118" max="5118" width="15.5703125" style="1" customWidth="1"/>
    <col min="5119" max="5119" width="14" style="1" customWidth="1"/>
    <col min="5120" max="5120" width="48.85546875" style="1" customWidth="1"/>
    <col min="5121" max="5121" width="48.5703125" style="1" customWidth="1"/>
    <col min="5122" max="5122" width="13.7109375" style="1" customWidth="1"/>
    <col min="5123" max="5123" width="10.140625" style="1" customWidth="1"/>
    <col min="5124" max="5124" width="12.85546875" style="1" customWidth="1"/>
    <col min="5125" max="5125" width="14.28515625" style="1" customWidth="1"/>
    <col min="5126" max="5126" width="11.42578125" style="1" customWidth="1"/>
    <col min="5127" max="5127" width="15.7109375" style="1" customWidth="1"/>
    <col min="5128" max="5128" width="12.140625" style="1" customWidth="1"/>
    <col min="5129" max="5373" width="9" style="1"/>
    <col min="5374" max="5374" width="15.5703125" style="1" customWidth="1"/>
    <col min="5375" max="5375" width="14" style="1" customWidth="1"/>
    <col min="5376" max="5376" width="48.85546875" style="1" customWidth="1"/>
    <col min="5377" max="5377" width="48.5703125" style="1" customWidth="1"/>
    <col min="5378" max="5378" width="13.7109375" style="1" customWidth="1"/>
    <col min="5379" max="5379" width="10.140625" style="1" customWidth="1"/>
    <col min="5380" max="5380" width="12.85546875" style="1" customWidth="1"/>
    <col min="5381" max="5381" width="14.28515625" style="1" customWidth="1"/>
    <col min="5382" max="5382" width="11.42578125" style="1" customWidth="1"/>
    <col min="5383" max="5383" width="15.7109375" style="1" customWidth="1"/>
    <col min="5384" max="5384" width="12.140625" style="1" customWidth="1"/>
    <col min="5385" max="5629" width="9" style="1"/>
    <col min="5630" max="5630" width="15.5703125" style="1" customWidth="1"/>
    <col min="5631" max="5631" width="14" style="1" customWidth="1"/>
    <col min="5632" max="5632" width="48.85546875" style="1" customWidth="1"/>
    <col min="5633" max="5633" width="48.5703125" style="1" customWidth="1"/>
    <col min="5634" max="5634" width="13.7109375" style="1" customWidth="1"/>
    <col min="5635" max="5635" width="10.140625" style="1" customWidth="1"/>
    <col min="5636" max="5636" width="12.85546875" style="1" customWidth="1"/>
    <col min="5637" max="5637" width="14.28515625" style="1" customWidth="1"/>
    <col min="5638" max="5638" width="11.42578125" style="1" customWidth="1"/>
    <col min="5639" max="5639" width="15.7109375" style="1" customWidth="1"/>
    <col min="5640" max="5640" width="12.140625" style="1" customWidth="1"/>
    <col min="5641" max="5885" width="9" style="1"/>
    <col min="5886" max="5886" width="15.5703125" style="1" customWidth="1"/>
    <col min="5887" max="5887" width="14" style="1" customWidth="1"/>
    <col min="5888" max="5888" width="48.85546875" style="1" customWidth="1"/>
    <col min="5889" max="5889" width="48.5703125" style="1" customWidth="1"/>
    <col min="5890" max="5890" width="13.7109375" style="1" customWidth="1"/>
    <col min="5891" max="5891" width="10.140625" style="1" customWidth="1"/>
    <col min="5892" max="5892" width="12.85546875" style="1" customWidth="1"/>
    <col min="5893" max="5893" width="14.28515625" style="1" customWidth="1"/>
    <col min="5894" max="5894" width="11.42578125" style="1" customWidth="1"/>
    <col min="5895" max="5895" width="15.7109375" style="1" customWidth="1"/>
    <col min="5896" max="5896" width="12.140625" style="1" customWidth="1"/>
    <col min="5897" max="6141" width="9" style="1"/>
    <col min="6142" max="6142" width="15.5703125" style="1" customWidth="1"/>
    <col min="6143" max="6143" width="14" style="1" customWidth="1"/>
    <col min="6144" max="6144" width="48.85546875" style="1" customWidth="1"/>
    <col min="6145" max="6145" width="48.5703125" style="1" customWidth="1"/>
    <col min="6146" max="6146" width="13.7109375" style="1" customWidth="1"/>
    <col min="6147" max="6147" width="10.140625" style="1" customWidth="1"/>
    <col min="6148" max="6148" width="12.85546875" style="1" customWidth="1"/>
    <col min="6149" max="6149" width="14.28515625" style="1" customWidth="1"/>
    <col min="6150" max="6150" width="11.42578125" style="1" customWidth="1"/>
    <col min="6151" max="6151" width="15.7109375" style="1" customWidth="1"/>
    <col min="6152" max="6152" width="12.140625" style="1" customWidth="1"/>
    <col min="6153" max="6397" width="9" style="1"/>
    <col min="6398" max="6398" width="15.5703125" style="1" customWidth="1"/>
    <col min="6399" max="6399" width="14" style="1" customWidth="1"/>
    <col min="6400" max="6400" width="48.85546875" style="1" customWidth="1"/>
    <col min="6401" max="6401" width="48.5703125" style="1" customWidth="1"/>
    <col min="6402" max="6402" width="13.7109375" style="1" customWidth="1"/>
    <col min="6403" max="6403" width="10.140625" style="1" customWidth="1"/>
    <col min="6404" max="6404" width="12.85546875" style="1" customWidth="1"/>
    <col min="6405" max="6405" width="14.28515625" style="1" customWidth="1"/>
    <col min="6406" max="6406" width="11.42578125" style="1" customWidth="1"/>
    <col min="6407" max="6407" width="15.7109375" style="1" customWidth="1"/>
    <col min="6408" max="6408" width="12.140625" style="1" customWidth="1"/>
    <col min="6409" max="6653" width="9" style="1"/>
    <col min="6654" max="6654" width="15.5703125" style="1" customWidth="1"/>
    <col min="6655" max="6655" width="14" style="1" customWidth="1"/>
    <col min="6656" max="6656" width="48.85546875" style="1" customWidth="1"/>
    <col min="6657" max="6657" width="48.5703125" style="1" customWidth="1"/>
    <col min="6658" max="6658" width="13.7109375" style="1" customWidth="1"/>
    <col min="6659" max="6659" width="10.140625" style="1" customWidth="1"/>
    <col min="6660" max="6660" width="12.85546875" style="1" customWidth="1"/>
    <col min="6661" max="6661" width="14.28515625" style="1" customWidth="1"/>
    <col min="6662" max="6662" width="11.42578125" style="1" customWidth="1"/>
    <col min="6663" max="6663" width="15.7109375" style="1" customWidth="1"/>
    <col min="6664" max="6664" width="12.140625" style="1" customWidth="1"/>
    <col min="6665" max="6909" width="9" style="1"/>
    <col min="6910" max="6910" width="15.5703125" style="1" customWidth="1"/>
    <col min="6911" max="6911" width="14" style="1" customWidth="1"/>
    <col min="6912" max="6912" width="48.85546875" style="1" customWidth="1"/>
    <col min="6913" max="6913" width="48.5703125" style="1" customWidth="1"/>
    <col min="6914" max="6914" width="13.7109375" style="1" customWidth="1"/>
    <col min="6915" max="6915" width="10.140625" style="1" customWidth="1"/>
    <col min="6916" max="6916" width="12.85546875" style="1" customWidth="1"/>
    <col min="6917" max="6917" width="14.28515625" style="1" customWidth="1"/>
    <col min="6918" max="6918" width="11.42578125" style="1" customWidth="1"/>
    <col min="6919" max="6919" width="15.7109375" style="1" customWidth="1"/>
    <col min="6920" max="6920" width="12.140625" style="1" customWidth="1"/>
    <col min="6921" max="7165" width="9" style="1"/>
    <col min="7166" max="7166" width="15.5703125" style="1" customWidth="1"/>
    <col min="7167" max="7167" width="14" style="1" customWidth="1"/>
    <col min="7168" max="7168" width="48.85546875" style="1" customWidth="1"/>
    <col min="7169" max="7169" width="48.5703125" style="1" customWidth="1"/>
    <col min="7170" max="7170" width="13.7109375" style="1" customWidth="1"/>
    <col min="7171" max="7171" width="10.140625" style="1" customWidth="1"/>
    <col min="7172" max="7172" width="12.85546875" style="1" customWidth="1"/>
    <col min="7173" max="7173" width="14.28515625" style="1" customWidth="1"/>
    <col min="7174" max="7174" width="11.42578125" style="1" customWidth="1"/>
    <col min="7175" max="7175" width="15.7109375" style="1" customWidth="1"/>
    <col min="7176" max="7176" width="12.140625" style="1" customWidth="1"/>
    <col min="7177" max="7421" width="9" style="1"/>
    <col min="7422" max="7422" width="15.5703125" style="1" customWidth="1"/>
    <col min="7423" max="7423" width="14" style="1" customWidth="1"/>
    <col min="7424" max="7424" width="48.85546875" style="1" customWidth="1"/>
    <col min="7425" max="7425" width="48.5703125" style="1" customWidth="1"/>
    <col min="7426" max="7426" width="13.7109375" style="1" customWidth="1"/>
    <col min="7427" max="7427" width="10.140625" style="1" customWidth="1"/>
    <col min="7428" max="7428" width="12.85546875" style="1" customWidth="1"/>
    <col min="7429" max="7429" width="14.28515625" style="1" customWidth="1"/>
    <col min="7430" max="7430" width="11.42578125" style="1" customWidth="1"/>
    <col min="7431" max="7431" width="15.7109375" style="1" customWidth="1"/>
    <col min="7432" max="7432" width="12.140625" style="1" customWidth="1"/>
    <col min="7433" max="7677" width="9" style="1"/>
    <col min="7678" max="7678" width="15.5703125" style="1" customWidth="1"/>
    <col min="7679" max="7679" width="14" style="1" customWidth="1"/>
    <col min="7680" max="7680" width="48.85546875" style="1" customWidth="1"/>
    <col min="7681" max="7681" width="48.5703125" style="1" customWidth="1"/>
    <col min="7682" max="7682" width="13.7109375" style="1" customWidth="1"/>
    <col min="7683" max="7683" width="10.140625" style="1" customWidth="1"/>
    <col min="7684" max="7684" width="12.85546875" style="1" customWidth="1"/>
    <col min="7685" max="7685" width="14.28515625" style="1" customWidth="1"/>
    <col min="7686" max="7686" width="11.42578125" style="1" customWidth="1"/>
    <col min="7687" max="7687" width="15.7109375" style="1" customWidth="1"/>
    <col min="7688" max="7688" width="12.140625" style="1" customWidth="1"/>
    <col min="7689" max="7933" width="9" style="1"/>
    <col min="7934" max="7934" width="15.5703125" style="1" customWidth="1"/>
    <col min="7935" max="7935" width="14" style="1" customWidth="1"/>
    <col min="7936" max="7936" width="48.85546875" style="1" customWidth="1"/>
    <col min="7937" max="7937" width="48.5703125" style="1" customWidth="1"/>
    <col min="7938" max="7938" width="13.7109375" style="1" customWidth="1"/>
    <col min="7939" max="7939" width="10.140625" style="1" customWidth="1"/>
    <col min="7940" max="7940" width="12.85546875" style="1" customWidth="1"/>
    <col min="7941" max="7941" width="14.28515625" style="1" customWidth="1"/>
    <col min="7942" max="7942" width="11.42578125" style="1" customWidth="1"/>
    <col min="7943" max="7943" width="15.7109375" style="1" customWidth="1"/>
    <col min="7944" max="7944" width="12.140625" style="1" customWidth="1"/>
    <col min="7945" max="8189" width="9" style="1"/>
    <col min="8190" max="8190" width="15.5703125" style="1" customWidth="1"/>
    <col min="8191" max="8191" width="14" style="1" customWidth="1"/>
    <col min="8192" max="8192" width="48.85546875" style="1" customWidth="1"/>
    <col min="8193" max="8193" width="48.5703125" style="1" customWidth="1"/>
    <col min="8194" max="8194" width="13.7109375" style="1" customWidth="1"/>
    <col min="8195" max="8195" width="10.140625" style="1" customWidth="1"/>
    <col min="8196" max="8196" width="12.85546875" style="1" customWidth="1"/>
    <col min="8197" max="8197" width="14.28515625" style="1" customWidth="1"/>
    <col min="8198" max="8198" width="11.42578125" style="1" customWidth="1"/>
    <col min="8199" max="8199" width="15.7109375" style="1" customWidth="1"/>
    <col min="8200" max="8200" width="12.140625" style="1" customWidth="1"/>
    <col min="8201" max="8445" width="9" style="1"/>
    <col min="8446" max="8446" width="15.5703125" style="1" customWidth="1"/>
    <col min="8447" max="8447" width="14" style="1" customWidth="1"/>
    <col min="8448" max="8448" width="48.85546875" style="1" customWidth="1"/>
    <col min="8449" max="8449" width="48.5703125" style="1" customWidth="1"/>
    <col min="8450" max="8450" width="13.7109375" style="1" customWidth="1"/>
    <col min="8451" max="8451" width="10.140625" style="1" customWidth="1"/>
    <col min="8452" max="8452" width="12.85546875" style="1" customWidth="1"/>
    <col min="8453" max="8453" width="14.28515625" style="1" customWidth="1"/>
    <col min="8454" max="8454" width="11.42578125" style="1" customWidth="1"/>
    <col min="8455" max="8455" width="15.7109375" style="1" customWidth="1"/>
    <col min="8456" max="8456" width="12.140625" style="1" customWidth="1"/>
    <col min="8457" max="8701" width="9" style="1"/>
    <col min="8702" max="8702" width="15.5703125" style="1" customWidth="1"/>
    <col min="8703" max="8703" width="14" style="1" customWidth="1"/>
    <col min="8704" max="8704" width="48.85546875" style="1" customWidth="1"/>
    <col min="8705" max="8705" width="48.5703125" style="1" customWidth="1"/>
    <col min="8706" max="8706" width="13.7109375" style="1" customWidth="1"/>
    <col min="8707" max="8707" width="10.140625" style="1" customWidth="1"/>
    <col min="8708" max="8708" width="12.85546875" style="1" customWidth="1"/>
    <col min="8709" max="8709" width="14.28515625" style="1" customWidth="1"/>
    <col min="8710" max="8710" width="11.42578125" style="1" customWidth="1"/>
    <col min="8711" max="8711" width="15.7109375" style="1" customWidth="1"/>
    <col min="8712" max="8712" width="12.140625" style="1" customWidth="1"/>
    <col min="8713" max="8957" width="9" style="1"/>
    <col min="8958" max="8958" width="15.5703125" style="1" customWidth="1"/>
    <col min="8959" max="8959" width="14" style="1" customWidth="1"/>
    <col min="8960" max="8960" width="48.85546875" style="1" customWidth="1"/>
    <col min="8961" max="8961" width="48.5703125" style="1" customWidth="1"/>
    <col min="8962" max="8962" width="13.7109375" style="1" customWidth="1"/>
    <col min="8963" max="8963" width="10.140625" style="1" customWidth="1"/>
    <col min="8964" max="8964" width="12.85546875" style="1" customWidth="1"/>
    <col min="8965" max="8965" width="14.28515625" style="1" customWidth="1"/>
    <col min="8966" max="8966" width="11.42578125" style="1" customWidth="1"/>
    <col min="8967" max="8967" width="15.7109375" style="1" customWidth="1"/>
    <col min="8968" max="8968" width="12.140625" style="1" customWidth="1"/>
    <col min="8969" max="9213" width="9" style="1"/>
    <col min="9214" max="9214" width="15.5703125" style="1" customWidth="1"/>
    <col min="9215" max="9215" width="14" style="1" customWidth="1"/>
    <col min="9216" max="9216" width="48.85546875" style="1" customWidth="1"/>
    <col min="9217" max="9217" width="48.5703125" style="1" customWidth="1"/>
    <col min="9218" max="9218" width="13.7109375" style="1" customWidth="1"/>
    <col min="9219" max="9219" width="10.140625" style="1" customWidth="1"/>
    <col min="9220" max="9220" width="12.85546875" style="1" customWidth="1"/>
    <col min="9221" max="9221" width="14.28515625" style="1" customWidth="1"/>
    <col min="9222" max="9222" width="11.42578125" style="1" customWidth="1"/>
    <col min="9223" max="9223" width="15.7109375" style="1" customWidth="1"/>
    <col min="9224" max="9224" width="12.140625" style="1" customWidth="1"/>
    <col min="9225" max="9469" width="9" style="1"/>
    <col min="9470" max="9470" width="15.5703125" style="1" customWidth="1"/>
    <col min="9471" max="9471" width="14" style="1" customWidth="1"/>
    <col min="9472" max="9472" width="48.85546875" style="1" customWidth="1"/>
    <col min="9473" max="9473" width="48.5703125" style="1" customWidth="1"/>
    <col min="9474" max="9474" width="13.7109375" style="1" customWidth="1"/>
    <col min="9475" max="9475" width="10.140625" style="1" customWidth="1"/>
    <col min="9476" max="9476" width="12.85546875" style="1" customWidth="1"/>
    <col min="9477" max="9477" width="14.28515625" style="1" customWidth="1"/>
    <col min="9478" max="9478" width="11.42578125" style="1" customWidth="1"/>
    <col min="9479" max="9479" width="15.7109375" style="1" customWidth="1"/>
    <col min="9480" max="9480" width="12.140625" style="1" customWidth="1"/>
    <col min="9481" max="9725" width="9" style="1"/>
    <col min="9726" max="9726" width="15.5703125" style="1" customWidth="1"/>
    <col min="9727" max="9727" width="14" style="1" customWidth="1"/>
    <col min="9728" max="9728" width="48.85546875" style="1" customWidth="1"/>
    <col min="9729" max="9729" width="48.5703125" style="1" customWidth="1"/>
    <col min="9730" max="9730" width="13.7109375" style="1" customWidth="1"/>
    <col min="9731" max="9731" width="10.140625" style="1" customWidth="1"/>
    <col min="9732" max="9732" width="12.85546875" style="1" customWidth="1"/>
    <col min="9733" max="9733" width="14.28515625" style="1" customWidth="1"/>
    <col min="9734" max="9734" width="11.42578125" style="1" customWidth="1"/>
    <col min="9735" max="9735" width="15.7109375" style="1" customWidth="1"/>
    <col min="9736" max="9736" width="12.140625" style="1" customWidth="1"/>
    <col min="9737" max="9981" width="9" style="1"/>
    <col min="9982" max="9982" width="15.5703125" style="1" customWidth="1"/>
    <col min="9983" max="9983" width="14" style="1" customWidth="1"/>
    <col min="9984" max="9984" width="48.85546875" style="1" customWidth="1"/>
    <col min="9985" max="9985" width="48.5703125" style="1" customWidth="1"/>
    <col min="9986" max="9986" width="13.7109375" style="1" customWidth="1"/>
    <col min="9987" max="9987" width="10.140625" style="1" customWidth="1"/>
    <col min="9988" max="9988" width="12.85546875" style="1" customWidth="1"/>
    <col min="9989" max="9989" width="14.28515625" style="1" customWidth="1"/>
    <col min="9990" max="9990" width="11.42578125" style="1" customWidth="1"/>
    <col min="9991" max="9991" width="15.7109375" style="1" customWidth="1"/>
    <col min="9992" max="9992" width="12.140625" style="1" customWidth="1"/>
    <col min="9993" max="10237" width="9" style="1"/>
    <col min="10238" max="10238" width="15.5703125" style="1" customWidth="1"/>
    <col min="10239" max="10239" width="14" style="1" customWidth="1"/>
    <col min="10240" max="10240" width="48.85546875" style="1" customWidth="1"/>
    <col min="10241" max="10241" width="48.5703125" style="1" customWidth="1"/>
    <col min="10242" max="10242" width="13.7109375" style="1" customWidth="1"/>
    <col min="10243" max="10243" width="10.140625" style="1" customWidth="1"/>
    <col min="10244" max="10244" width="12.85546875" style="1" customWidth="1"/>
    <col min="10245" max="10245" width="14.28515625" style="1" customWidth="1"/>
    <col min="10246" max="10246" width="11.42578125" style="1" customWidth="1"/>
    <col min="10247" max="10247" width="15.7109375" style="1" customWidth="1"/>
    <col min="10248" max="10248" width="12.140625" style="1" customWidth="1"/>
    <col min="10249" max="10493" width="9" style="1"/>
    <col min="10494" max="10494" width="15.5703125" style="1" customWidth="1"/>
    <col min="10495" max="10495" width="14" style="1" customWidth="1"/>
    <col min="10496" max="10496" width="48.85546875" style="1" customWidth="1"/>
    <col min="10497" max="10497" width="48.5703125" style="1" customWidth="1"/>
    <col min="10498" max="10498" width="13.7109375" style="1" customWidth="1"/>
    <col min="10499" max="10499" width="10.140625" style="1" customWidth="1"/>
    <col min="10500" max="10500" width="12.85546875" style="1" customWidth="1"/>
    <col min="10501" max="10501" width="14.28515625" style="1" customWidth="1"/>
    <col min="10502" max="10502" width="11.42578125" style="1" customWidth="1"/>
    <col min="10503" max="10503" width="15.7109375" style="1" customWidth="1"/>
    <col min="10504" max="10504" width="12.140625" style="1" customWidth="1"/>
    <col min="10505" max="10749" width="9" style="1"/>
    <col min="10750" max="10750" width="15.5703125" style="1" customWidth="1"/>
    <col min="10751" max="10751" width="14" style="1" customWidth="1"/>
    <col min="10752" max="10752" width="48.85546875" style="1" customWidth="1"/>
    <col min="10753" max="10753" width="48.5703125" style="1" customWidth="1"/>
    <col min="10754" max="10754" width="13.7109375" style="1" customWidth="1"/>
    <col min="10755" max="10755" width="10.140625" style="1" customWidth="1"/>
    <col min="10756" max="10756" width="12.85546875" style="1" customWidth="1"/>
    <col min="10757" max="10757" width="14.28515625" style="1" customWidth="1"/>
    <col min="10758" max="10758" width="11.42578125" style="1" customWidth="1"/>
    <col min="10759" max="10759" width="15.7109375" style="1" customWidth="1"/>
    <col min="10760" max="10760" width="12.140625" style="1" customWidth="1"/>
    <col min="10761" max="11005" width="9" style="1"/>
    <col min="11006" max="11006" width="15.5703125" style="1" customWidth="1"/>
    <col min="11007" max="11007" width="14" style="1" customWidth="1"/>
    <col min="11008" max="11008" width="48.85546875" style="1" customWidth="1"/>
    <col min="11009" max="11009" width="48.5703125" style="1" customWidth="1"/>
    <col min="11010" max="11010" width="13.7109375" style="1" customWidth="1"/>
    <col min="11011" max="11011" width="10.140625" style="1" customWidth="1"/>
    <col min="11012" max="11012" width="12.85546875" style="1" customWidth="1"/>
    <col min="11013" max="11013" width="14.28515625" style="1" customWidth="1"/>
    <col min="11014" max="11014" width="11.42578125" style="1" customWidth="1"/>
    <col min="11015" max="11015" width="15.7109375" style="1" customWidth="1"/>
    <col min="11016" max="11016" width="12.140625" style="1" customWidth="1"/>
    <col min="11017" max="11261" width="9" style="1"/>
    <col min="11262" max="11262" width="15.5703125" style="1" customWidth="1"/>
    <col min="11263" max="11263" width="14" style="1" customWidth="1"/>
    <col min="11264" max="11264" width="48.85546875" style="1" customWidth="1"/>
    <col min="11265" max="11265" width="48.5703125" style="1" customWidth="1"/>
    <col min="11266" max="11266" width="13.7109375" style="1" customWidth="1"/>
    <col min="11267" max="11267" width="10.140625" style="1" customWidth="1"/>
    <col min="11268" max="11268" width="12.85546875" style="1" customWidth="1"/>
    <col min="11269" max="11269" width="14.28515625" style="1" customWidth="1"/>
    <col min="11270" max="11270" width="11.42578125" style="1" customWidth="1"/>
    <col min="11271" max="11271" width="15.7109375" style="1" customWidth="1"/>
    <col min="11272" max="11272" width="12.140625" style="1" customWidth="1"/>
    <col min="11273" max="11517" width="9" style="1"/>
    <col min="11518" max="11518" width="15.5703125" style="1" customWidth="1"/>
    <col min="11519" max="11519" width="14" style="1" customWidth="1"/>
    <col min="11520" max="11520" width="48.85546875" style="1" customWidth="1"/>
    <col min="11521" max="11521" width="48.5703125" style="1" customWidth="1"/>
    <col min="11522" max="11522" width="13.7109375" style="1" customWidth="1"/>
    <col min="11523" max="11523" width="10.140625" style="1" customWidth="1"/>
    <col min="11524" max="11524" width="12.85546875" style="1" customWidth="1"/>
    <col min="11525" max="11525" width="14.28515625" style="1" customWidth="1"/>
    <col min="11526" max="11526" width="11.42578125" style="1" customWidth="1"/>
    <col min="11527" max="11527" width="15.7109375" style="1" customWidth="1"/>
    <col min="11528" max="11528" width="12.140625" style="1" customWidth="1"/>
    <col min="11529" max="11773" width="9" style="1"/>
    <col min="11774" max="11774" width="15.5703125" style="1" customWidth="1"/>
    <col min="11775" max="11775" width="14" style="1" customWidth="1"/>
    <col min="11776" max="11776" width="48.85546875" style="1" customWidth="1"/>
    <col min="11777" max="11777" width="48.5703125" style="1" customWidth="1"/>
    <col min="11778" max="11778" width="13.7109375" style="1" customWidth="1"/>
    <col min="11779" max="11779" width="10.140625" style="1" customWidth="1"/>
    <col min="11780" max="11780" width="12.85546875" style="1" customWidth="1"/>
    <col min="11781" max="11781" width="14.28515625" style="1" customWidth="1"/>
    <col min="11782" max="11782" width="11.42578125" style="1" customWidth="1"/>
    <col min="11783" max="11783" width="15.7109375" style="1" customWidth="1"/>
    <col min="11784" max="11784" width="12.140625" style="1" customWidth="1"/>
    <col min="11785" max="12029" width="9" style="1"/>
    <col min="12030" max="12030" width="15.5703125" style="1" customWidth="1"/>
    <col min="12031" max="12031" width="14" style="1" customWidth="1"/>
    <col min="12032" max="12032" width="48.85546875" style="1" customWidth="1"/>
    <col min="12033" max="12033" width="48.5703125" style="1" customWidth="1"/>
    <col min="12034" max="12034" width="13.7109375" style="1" customWidth="1"/>
    <col min="12035" max="12035" width="10.140625" style="1" customWidth="1"/>
    <col min="12036" max="12036" width="12.85546875" style="1" customWidth="1"/>
    <col min="12037" max="12037" width="14.28515625" style="1" customWidth="1"/>
    <col min="12038" max="12038" width="11.42578125" style="1" customWidth="1"/>
    <col min="12039" max="12039" width="15.7109375" style="1" customWidth="1"/>
    <col min="12040" max="12040" width="12.140625" style="1" customWidth="1"/>
    <col min="12041" max="12285" width="9" style="1"/>
    <col min="12286" max="12286" width="15.5703125" style="1" customWidth="1"/>
    <col min="12287" max="12287" width="14" style="1" customWidth="1"/>
    <col min="12288" max="12288" width="48.85546875" style="1" customWidth="1"/>
    <col min="12289" max="12289" width="48.5703125" style="1" customWidth="1"/>
    <col min="12290" max="12290" width="13.7109375" style="1" customWidth="1"/>
    <col min="12291" max="12291" width="10.140625" style="1" customWidth="1"/>
    <col min="12292" max="12292" width="12.85546875" style="1" customWidth="1"/>
    <col min="12293" max="12293" width="14.28515625" style="1" customWidth="1"/>
    <col min="12294" max="12294" width="11.42578125" style="1" customWidth="1"/>
    <col min="12295" max="12295" width="15.7109375" style="1" customWidth="1"/>
    <col min="12296" max="12296" width="12.140625" style="1" customWidth="1"/>
    <col min="12297" max="12541" width="9" style="1"/>
    <col min="12542" max="12542" width="15.5703125" style="1" customWidth="1"/>
    <col min="12543" max="12543" width="14" style="1" customWidth="1"/>
    <col min="12544" max="12544" width="48.85546875" style="1" customWidth="1"/>
    <col min="12545" max="12545" width="48.5703125" style="1" customWidth="1"/>
    <col min="12546" max="12546" width="13.7109375" style="1" customWidth="1"/>
    <col min="12547" max="12547" width="10.140625" style="1" customWidth="1"/>
    <col min="12548" max="12548" width="12.85546875" style="1" customWidth="1"/>
    <col min="12549" max="12549" width="14.28515625" style="1" customWidth="1"/>
    <col min="12550" max="12550" width="11.42578125" style="1" customWidth="1"/>
    <col min="12551" max="12551" width="15.7109375" style="1" customWidth="1"/>
    <col min="12552" max="12552" width="12.140625" style="1" customWidth="1"/>
    <col min="12553" max="12797" width="9" style="1"/>
    <col min="12798" max="12798" width="15.5703125" style="1" customWidth="1"/>
    <col min="12799" max="12799" width="14" style="1" customWidth="1"/>
    <col min="12800" max="12800" width="48.85546875" style="1" customWidth="1"/>
    <col min="12801" max="12801" width="48.5703125" style="1" customWidth="1"/>
    <col min="12802" max="12802" width="13.7109375" style="1" customWidth="1"/>
    <col min="12803" max="12803" width="10.140625" style="1" customWidth="1"/>
    <col min="12804" max="12804" width="12.85546875" style="1" customWidth="1"/>
    <col min="12805" max="12805" width="14.28515625" style="1" customWidth="1"/>
    <col min="12806" max="12806" width="11.42578125" style="1" customWidth="1"/>
    <col min="12807" max="12807" width="15.7109375" style="1" customWidth="1"/>
    <col min="12808" max="12808" width="12.140625" style="1" customWidth="1"/>
    <col min="12809" max="13053" width="9" style="1"/>
    <col min="13054" max="13054" width="15.5703125" style="1" customWidth="1"/>
    <col min="13055" max="13055" width="14" style="1" customWidth="1"/>
    <col min="13056" max="13056" width="48.85546875" style="1" customWidth="1"/>
    <col min="13057" max="13057" width="48.5703125" style="1" customWidth="1"/>
    <col min="13058" max="13058" width="13.7109375" style="1" customWidth="1"/>
    <col min="13059" max="13059" width="10.140625" style="1" customWidth="1"/>
    <col min="13060" max="13060" width="12.85546875" style="1" customWidth="1"/>
    <col min="13061" max="13061" width="14.28515625" style="1" customWidth="1"/>
    <col min="13062" max="13062" width="11.42578125" style="1" customWidth="1"/>
    <col min="13063" max="13063" width="15.7109375" style="1" customWidth="1"/>
    <col min="13064" max="13064" width="12.140625" style="1" customWidth="1"/>
    <col min="13065" max="13309" width="9" style="1"/>
    <col min="13310" max="13310" width="15.5703125" style="1" customWidth="1"/>
    <col min="13311" max="13311" width="14" style="1" customWidth="1"/>
    <col min="13312" max="13312" width="48.85546875" style="1" customWidth="1"/>
    <col min="13313" max="13313" width="48.5703125" style="1" customWidth="1"/>
    <col min="13314" max="13314" width="13.7109375" style="1" customWidth="1"/>
    <col min="13315" max="13315" width="10.140625" style="1" customWidth="1"/>
    <col min="13316" max="13316" width="12.85546875" style="1" customWidth="1"/>
    <col min="13317" max="13317" width="14.28515625" style="1" customWidth="1"/>
    <col min="13318" max="13318" width="11.42578125" style="1" customWidth="1"/>
    <col min="13319" max="13319" width="15.7109375" style="1" customWidth="1"/>
    <col min="13320" max="13320" width="12.140625" style="1" customWidth="1"/>
    <col min="13321" max="13565" width="9" style="1"/>
    <col min="13566" max="13566" width="15.5703125" style="1" customWidth="1"/>
    <col min="13567" max="13567" width="14" style="1" customWidth="1"/>
    <col min="13568" max="13568" width="48.85546875" style="1" customWidth="1"/>
    <col min="13569" max="13569" width="48.5703125" style="1" customWidth="1"/>
    <col min="13570" max="13570" width="13.7109375" style="1" customWidth="1"/>
    <col min="13571" max="13571" width="10.140625" style="1" customWidth="1"/>
    <col min="13572" max="13572" width="12.85546875" style="1" customWidth="1"/>
    <col min="13573" max="13573" width="14.28515625" style="1" customWidth="1"/>
    <col min="13574" max="13574" width="11.42578125" style="1" customWidth="1"/>
    <col min="13575" max="13575" width="15.7109375" style="1" customWidth="1"/>
    <col min="13576" max="13576" width="12.140625" style="1" customWidth="1"/>
    <col min="13577" max="13821" width="9" style="1"/>
    <col min="13822" max="13822" width="15.5703125" style="1" customWidth="1"/>
    <col min="13823" max="13823" width="14" style="1" customWidth="1"/>
    <col min="13824" max="13824" width="48.85546875" style="1" customWidth="1"/>
    <col min="13825" max="13825" width="48.5703125" style="1" customWidth="1"/>
    <col min="13826" max="13826" width="13.7109375" style="1" customWidth="1"/>
    <col min="13827" max="13827" width="10.140625" style="1" customWidth="1"/>
    <col min="13828" max="13828" width="12.85546875" style="1" customWidth="1"/>
    <col min="13829" max="13829" width="14.28515625" style="1" customWidth="1"/>
    <col min="13830" max="13830" width="11.42578125" style="1" customWidth="1"/>
    <col min="13831" max="13831" width="15.7109375" style="1" customWidth="1"/>
    <col min="13832" max="13832" width="12.140625" style="1" customWidth="1"/>
    <col min="13833" max="14077" width="9" style="1"/>
    <col min="14078" max="14078" width="15.5703125" style="1" customWidth="1"/>
    <col min="14079" max="14079" width="14" style="1" customWidth="1"/>
    <col min="14080" max="14080" width="48.85546875" style="1" customWidth="1"/>
    <col min="14081" max="14081" width="48.5703125" style="1" customWidth="1"/>
    <col min="14082" max="14082" width="13.7109375" style="1" customWidth="1"/>
    <col min="14083" max="14083" width="10.140625" style="1" customWidth="1"/>
    <col min="14084" max="14084" width="12.85546875" style="1" customWidth="1"/>
    <col min="14085" max="14085" width="14.28515625" style="1" customWidth="1"/>
    <col min="14086" max="14086" width="11.42578125" style="1" customWidth="1"/>
    <col min="14087" max="14087" width="15.7109375" style="1" customWidth="1"/>
    <col min="14088" max="14088" width="12.140625" style="1" customWidth="1"/>
    <col min="14089" max="14333" width="9" style="1"/>
    <col min="14334" max="14334" width="15.5703125" style="1" customWidth="1"/>
    <col min="14335" max="14335" width="14" style="1" customWidth="1"/>
    <col min="14336" max="14336" width="48.85546875" style="1" customWidth="1"/>
    <col min="14337" max="14337" width="48.5703125" style="1" customWidth="1"/>
    <col min="14338" max="14338" width="13.7109375" style="1" customWidth="1"/>
    <col min="14339" max="14339" width="10.140625" style="1" customWidth="1"/>
    <col min="14340" max="14340" width="12.85546875" style="1" customWidth="1"/>
    <col min="14341" max="14341" width="14.28515625" style="1" customWidth="1"/>
    <col min="14342" max="14342" width="11.42578125" style="1" customWidth="1"/>
    <col min="14343" max="14343" width="15.7109375" style="1" customWidth="1"/>
    <col min="14344" max="14344" width="12.140625" style="1" customWidth="1"/>
    <col min="14345" max="14589" width="9" style="1"/>
    <col min="14590" max="14590" width="15.5703125" style="1" customWidth="1"/>
    <col min="14591" max="14591" width="14" style="1" customWidth="1"/>
    <col min="14592" max="14592" width="48.85546875" style="1" customWidth="1"/>
    <col min="14593" max="14593" width="48.5703125" style="1" customWidth="1"/>
    <col min="14594" max="14594" width="13.7109375" style="1" customWidth="1"/>
    <col min="14595" max="14595" width="10.140625" style="1" customWidth="1"/>
    <col min="14596" max="14596" width="12.85546875" style="1" customWidth="1"/>
    <col min="14597" max="14597" width="14.28515625" style="1" customWidth="1"/>
    <col min="14598" max="14598" width="11.42578125" style="1" customWidth="1"/>
    <col min="14599" max="14599" width="15.7109375" style="1" customWidth="1"/>
    <col min="14600" max="14600" width="12.140625" style="1" customWidth="1"/>
    <col min="14601" max="14845" width="9" style="1"/>
    <col min="14846" max="14846" width="15.5703125" style="1" customWidth="1"/>
    <col min="14847" max="14847" width="14" style="1" customWidth="1"/>
    <col min="14848" max="14848" width="48.85546875" style="1" customWidth="1"/>
    <col min="14849" max="14849" width="48.5703125" style="1" customWidth="1"/>
    <col min="14850" max="14850" width="13.7109375" style="1" customWidth="1"/>
    <col min="14851" max="14851" width="10.140625" style="1" customWidth="1"/>
    <col min="14852" max="14852" width="12.85546875" style="1" customWidth="1"/>
    <col min="14853" max="14853" width="14.28515625" style="1" customWidth="1"/>
    <col min="14854" max="14854" width="11.42578125" style="1" customWidth="1"/>
    <col min="14855" max="14855" width="15.7109375" style="1" customWidth="1"/>
    <col min="14856" max="14856" width="12.140625" style="1" customWidth="1"/>
    <col min="14857" max="15101" width="9" style="1"/>
    <col min="15102" max="15102" width="15.5703125" style="1" customWidth="1"/>
    <col min="15103" max="15103" width="14" style="1" customWidth="1"/>
    <col min="15104" max="15104" width="48.85546875" style="1" customWidth="1"/>
    <col min="15105" max="15105" width="48.5703125" style="1" customWidth="1"/>
    <col min="15106" max="15106" width="13.7109375" style="1" customWidth="1"/>
    <col min="15107" max="15107" width="10.140625" style="1" customWidth="1"/>
    <col min="15108" max="15108" width="12.85546875" style="1" customWidth="1"/>
    <col min="15109" max="15109" width="14.28515625" style="1" customWidth="1"/>
    <col min="15110" max="15110" width="11.42578125" style="1" customWidth="1"/>
    <col min="15111" max="15111" width="15.7109375" style="1" customWidth="1"/>
    <col min="15112" max="15112" width="12.140625" style="1" customWidth="1"/>
    <col min="15113" max="15357" width="9" style="1"/>
    <col min="15358" max="15358" width="15.5703125" style="1" customWidth="1"/>
    <col min="15359" max="15359" width="14" style="1" customWidth="1"/>
    <col min="15360" max="15360" width="48.85546875" style="1" customWidth="1"/>
    <col min="15361" max="15361" width="48.5703125" style="1" customWidth="1"/>
    <col min="15362" max="15362" width="13.7109375" style="1" customWidth="1"/>
    <col min="15363" max="15363" width="10.140625" style="1" customWidth="1"/>
    <col min="15364" max="15364" width="12.85546875" style="1" customWidth="1"/>
    <col min="15365" max="15365" width="14.28515625" style="1" customWidth="1"/>
    <col min="15366" max="15366" width="11.42578125" style="1" customWidth="1"/>
    <col min="15367" max="15367" width="15.7109375" style="1" customWidth="1"/>
    <col min="15368" max="15368" width="12.140625" style="1" customWidth="1"/>
    <col min="15369" max="15613" width="9" style="1"/>
    <col min="15614" max="15614" width="15.5703125" style="1" customWidth="1"/>
    <col min="15615" max="15615" width="14" style="1" customWidth="1"/>
    <col min="15616" max="15616" width="48.85546875" style="1" customWidth="1"/>
    <col min="15617" max="15617" width="48.5703125" style="1" customWidth="1"/>
    <col min="15618" max="15618" width="13.7109375" style="1" customWidth="1"/>
    <col min="15619" max="15619" width="10.140625" style="1" customWidth="1"/>
    <col min="15620" max="15620" width="12.85546875" style="1" customWidth="1"/>
    <col min="15621" max="15621" width="14.28515625" style="1" customWidth="1"/>
    <col min="15622" max="15622" width="11.42578125" style="1" customWidth="1"/>
    <col min="15623" max="15623" width="15.7109375" style="1" customWidth="1"/>
    <col min="15624" max="15624" width="12.140625" style="1" customWidth="1"/>
    <col min="15625" max="15869" width="9" style="1"/>
    <col min="15870" max="15870" width="15.5703125" style="1" customWidth="1"/>
    <col min="15871" max="15871" width="14" style="1" customWidth="1"/>
    <col min="15872" max="15872" width="48.85546875" style="1" customWidth="1"/>
    <col min="15873" max="15873" width="48.5703125" style="1" customWidth="1"/>
    <col min="15874" max="15874" width="13.7109375" style="1" customWidth="1"/>
    <col min="15875" max="15875" width="10.140625" style="1" customWidth="1"/>
    <col min="15876" max="15876" width="12.85546875" style="1" customWidth="1"/>
    <col min="15877" max="15877" width="14.28515625" style="1" customWidth="1"/>
    <col min="15878" max="15878" width="11.42578125" style="1" customWidth="1"/>
    <col min="15879" max="15879" width="15.7109375" style="1" customWidth="1"/>
    <col min="15880" max="15880" width="12.140625" style="1" customWidth="1"/>
    <col min="15881" max="16125" width="9" style="1"/>
    <col min="16126" max="16126" width="15.5703125" style="1" customWidth="1"/>
    <col min="16127" max="16127" width="14" style="1" customWidth="1"/>
    <col min="16128" max="16128" width="48.85546875" style="1" customWidth="1"/>
    <col min="16129" max="16129" width="48.5703125" style="1" customWidth="1"/>
    <col min="16130" max="16130" width="13.7109375" style="1" customWidth="1"/>
    <col min="16131" max="16131" width="10.140625" style="1" customWidth="1"/>
    <col min="16132" max="16132" width="12.85546875" style="1" customWidth="1"/>
    <col min="16133" max="16133" width="14.28515625" style="1" customWidth="1"/>
    <col min="16134" max="16134" width="11.42578125" style="1" customWidth="1"/>
    <col min="16135" max="16135" width="15.7109375" style="1" customWidth="1"/>
    <col min="16136" max="16136" width="12.140625" style="1" customWidth="1"/>
    <col min="16137" max="16384" width="9" style="1"/>
  </cols>
  <sheetData>
    <row r="1" spans="1:8" s="97" customFormat="1" ht="20.25">
      <c r="A1" s="93" t="s">
        <v>280</v>
      </c>
      <c r="B1" s="94"/>
      <c r="C1" s="94"/>
      <c r="D1" s="94"/>
      <c r="E1" s="94"/>
      <c r="F1" s="95"/>
      <c r="G1" s="94"/>
      <c r="H1" s="96"/>
    </row>
    <row r="2" spans="1:8" s="97" customFormat="1">
      <c r="A2" s="98" t="s">
        <v>90</v>
      </c>
      <c r="B2" s="99" t="s">
        <v>5</v>
      </c>
      <c r="C2" s="100"/>
      <c r="D2" s="100"/>
      <c r="E2" s="101"/>
      <c r="F2" s="99"/>
      <c r="G2" s="100"/>
      <c r="H2" s="102"/>
    </row>
    <row r="3" spans="1:8" s="97" customFormat="1" ht="15" customHeight="1">
      <c r="A3" s="152" t="s">
        <v>336</v>
      </c>
      <c r="B3" s="153" t="s">
        <v>337</v>
      </c>
      <c r="C3" s="100"/>
      <c r="D3" s="100"/>
      <c r="E3" s="101"/>
      <c r="F3" s="99"/>
      <c r="G3" s="100"/>
      <c r="H3" s="106"/>
    </row>
    <row r="4" spans="1:8" s="97" customFormat="1" ht="15" customHeight="1">
      <c r="A4" s="98" t="s">
        <v>9</v>
      </c>
      <c r="B4" s="99" t="s">
        <v>10</v>
      </c>
      <c r="C4" s="100"/>
      <c r="D4" s="100"/>
      <c r="E4" s="99"/>
      <c r="F4" s="99"/>
      <c r="G4" s="100"/>
      <c r="H4" s="107"/>
    </row>
    <row r="5" spans="1:8" s="97" customFormat="1" ht="15" customHeight="1">
      <c r="A5" s="98" t="s">
        <v>91</v>
      </c>
      <c r="B5" s="99" t="s">
        <v>92</v>
      </c>
      <c r="C5" s="100"/>
      <c r="D5" s="100"/>
      <c r="E5" s="101"/>
      <c r="F5" s="99"/>
      <c r="G5" s="100"/>
      <c r="H5" s="107"/>
    </row>
    <row r="6" spans="1:8" s="97" customFormat="1" ht="15" customHeight="1">
      <c r="A6" s="98" t="s">
        <v>93</v>
      </c>
      <c r="B6" s="99" t="s">
        <v>92</v>
      </c>
      <c r="C6" s="100"/>
      <c r="D6" s="100"/>
      <c r="E6" s="101"/>
      <c r="F6" s="99"/>
      <c r="G6" s="100"/>
      <c r="H6" s="107"/>
    </row>
    <row r="7" spans="1:8" s="97" customFormat="1">
      <c r="A7" s="108"/>
      <c r="B7" s="100"/>
      <c r="C7" s="100"/>
      <c r="D7" s="100"/>
      <c r="E7" s="100"/>
      <c r="F7" s="100"/>
      <c r="G7" s="100"/>
      <c r="H7" s="134"/>
    </row>
    <row r="8" spans="1:8" s="97" customFormat="1" ht="25.5">
      <c r="A8" s="109" t="s">
        <v>281</v>
      </c>
      <c r="B8" s="109" t="s">
        <v>95</v>
      </c>
      <c r="C8" s="109" t="s">
        <v>96</v>
      </c>
      <c r="D8" s="109" t="s">
        <v>97</v>
      </c>
      <c r="E8" s="109" t="s">
        <v>98</v>
      </c>
      <c r="F8" s="109" t="s">
        <v>99</v>
      </c>
      <c r="G8" s="109" t="s">
        <v>100</v>
      </c>
      <c r="H8" s="109" t="s">
        <v>101</v>
      </c>
    </row>
    <row r="9" spans="1:8" s="97" customFormat="1">
      <c r="A9" s="110"/>
      <c r="B9" s="111" t="s">
        <v>102</v>
      </c>
      <c r="C9" s="112" t="s">
        <v>103</v>
      </c>
      <c r="D9" s="110"/>
      <c r="E9" s="110"/>
      <c r="F9" s="110"/>
      <c r="G9" s="110"/>
      <c r="H9" s="113"/>
    </row>
    <row r="10" spans="1:8" s="97" customFormat="1">
      <c r="A10" s="110"/>
      <c r="B10" s="112" t="s">
        <v>104</v>
      </c>
      <c r="C10" s="112" t="s">
        <v>105</v>
      </c>
      <c r="D10" s="110"/>
      <c r="E10" s="110"/>
      <c r="F10" s="110"/>
      <c r="G10" s="110"/>
      <c r="H10" s="113"/>
    </row>
    <row r="11" spans="1:8" s="97" customFormat="1">
      <c r="A11" s="114" t="s">
        <v>119</v>
      </c>
      <c r="B11" s="114" t="s">
        <v>107</v>
      </c>
      <c r="C11" s="114" t="s">
        <v>120</v>
      </c>
      <c r="D11" s="114" t="s">
        <v>121</v>
      </c>
      <c r="E11" s="115">
        <v>3</v>
      </c>
      <c r="F11" s="114" t="s">
        <v>122</v>
      </c>
      <c r="G11" s="116"/>
      <c r="H11" s="117">
        <f>E11*G11</f>
        <v>0</v>
      </c>
    </row>
    <row r="12" spans="1:8" s="97" customFormat="1">
      <c r="A12" s="114" t="s">
        <v>143</v>
      </c>
      <c r="B12" s="114" t="s">
        <v>107</v>
      </c>
      <c r="C12" s="114" t="s">
        <v>144</v>
      </c>
      <c r="D12" s="114" t="s">
        <v>145</v>
      </c>
      <c r="E12" s="115">
        <v>2</v>
      </c>
      <c r="F12" s="114" t="s">
        <v>109</v>
      </c>
      <c r="G12" s="116"/>
      <c r="H12" s="117">
        <f t="shared" ref="H12:H23" si="0">E12*G12</f>
        <v>0</v>
      </c>
    </row>
    <row r="13" spans="1:8" s="97" customFormat="1">
      <c r="A13" s="114" t="s">
        <v>167</v>
      </c>
      <c r="B13" s="114" t="s">
        <v>107</v>
      </c>
      <c r="C13" s="114" t="s">
        <v>168</v>
      </c>
      <c r="D13" s="114" t="s">
        <v>169</v>
      </c>
      <c r="E13" s="115">
        <v>2</v>
      </c>
      <c r="F13" s="114" t="s">
        <v>109</v>
      </c>
      <c r="G13" s="116"/>
      <c r="H13" s="117">
        <f t="shared" si="0"/>
        <v>0</v>
      </c>
    </row>
    <row r="14" spans="1:8" s="97" customFormat="1">
      <c r="A14" s="114" t="s">
        <v>170</v>
      </c>
      <c r="B14" s="114" t="s">
        <v>107</v>
      </c>
      <c r="C14" s="114" t="s">
        <v>171</v>
      </c>
      <c r="D14" s="114" t="s">
        <v>169</v>
      </c>
      <c r="E14" s="115">
        <v>3</v>
      </c>
      <c r="F14" s="114" t="s">
        <v>109</v>
      </c>
      <c r="G14" s="116"/>
      <c r="H14" s="117">
        <f t="shared" si="0"/>
        <v>0</v>
      </c>
    </row>
    <row r="15" spans="1:8" s="97" customFormat="1">
      <c r="A15" s="114" t="s">
        <v>172</v>
      </c>
      <c r="B15" s="114" t="s">
        <v>107</v>
      </c>
      <c r="C15" s="114" t="s">
        <v>173</v>
      </c>
      <c r="D15" s="114" t="s">
        <v>169</v>
      </c>
      <c r="E15" s="115">
        <v>3</v>
      </c>
      <c r="F15" s="114" t="s">
        <v>109</v>
      </c>
      <c r="G15" s="116"/>
      <c r="H15" s="117">
        <f t="shared" si="0"/>
        <v>0</v>
      </c>
    </row>
    <row r="16" spans="1:8" s="97" customFormat="1">
      <c r="A16" s="114" t="s">
        <v>174</v>
      </c>
      <c r="B16" s="114" t="s">
        <v>107</v>
      </c>
      <c r="C16" s="114" t="s">
        <v>175</v>
      </c>
      <c r="D16" s="114" t="s">
        <v>169</v>
      </c>
      <c r="E16" s="115">
        <v>3</v>
      </c>
      <c r="F16" s="114" t="s">
        <v>109</v>
      </c>
      <c r="G16" s="116"/>
      <c r="H16" s="117">
        <f t="shared" si="0"/>
        <v>0</v>
      </c>
    </row>
    <row r="17" spans="1:8" s="97" customFormat="1">
      <c r="A17" s="114" t="s">
        <v>176</v>
      </c>
      <c r="B17" s="114" t="s">
        <v>107</v>
      </c>
      <c r="C17" s="114" t="s">
        <v>177</v>
      </c>
      <c r="D17" s="114"/>
      <c r="E17" s="115">
        <v>31</v>
      </c>
      <c r="F17" s="114" t="s">
        <v>128</v>
      </c>
      <c r="G17" s="116"/>
      <c r="H17" s="117">
        <f t="shared" si="0"/>
        <v>0</v>
      </c>
    </row>
    <row r="18" spans="1:8" s="97" customFormat="1">
      <c r="A18" s="114" t="s">
        <v>182</v>
      </c>
      <c r="B18" s="114" t="s">
        <v>107</v>
      </c>
      <c r="C18" s="114" t="s">
        <v>183</v>
      </c>
      <c r="D18" s="114" t="s">
        <v>184</v>
      </c>
      <c r="E18" s="115">
        <v>9</v>
      </c>
      <c r="F18" s="114" t="s">
        <v>109</v>
      </c>
      <c r="G18" s="116"/>
      <c r="H18" s="117">
        <f t="shared" si="0"/>
        <v>0</v>
      </c>
    </row>
    <row r="19" spans="1:8" s="97" customFormat="1">
      <c r="A19" s="114" t="s">
        <v>185</v>
      </c>
      <c r="B19" s="114" t="s">
        <v>107</v>
      </c>
      <c r="C19" s="114" t="s">
        <v>186</v>
      </c>
      <c r="D19" s="114"/>
      <c r="E19" s="115">
        <v>1</v>
      </c>
      <c r="F19" s="114" t="s">
        <v>118</v>
      </c>
      <c r="G19" s="116"/>
      <c r="H19" s="117">
        <f t="shared" si="0"/>
        <v>0</v>
      </c>
    </row>
    <row r="20" spans="1:8" s="97" customFormat="1">
      <c r="A20" s="114" t="s">
        <v>200</v>
      </c>
      <c r="B20" s="114" t="s">
        <v>198</v>
      </c>
      <c r="C20" s="114" t="s">
        <v>201</v>
      </c>
      <c r="D20" s="114"/>
      <c r="E20" s="115">
        <v>3</v>
      </c>
      <c r="F20" s="114" t="s">
        <v>109</v>
      </c>
      <c r="G20" s="116"/>
      <c r="H20" s="117">
        <f t="shared" si="0"/>
        <v>0</v>
      </c>
    </row>
    <row r="21" spans="1:8" s="97" customFormat="1">
      <c r="A21" s="114" t="s">
        <v>202</v>
      </c>
      <c r="B21" s="114" t="s">
        <v>198</v>
      </c>
      <c r="C21" s="114" t="s">
        <v>203</v>
      </c>
      <c r="D21" s="114"/>
      <c r="E21" s="115">
        <v>3</v>
      </c>
      <c r="F21" s="114" t="s">
        <v>109</v>
      </c>
      <c r="G21" s="116"/>
      <c r="H21" s="117">
        <f t="shared" si="0"/>
        <v>0</v>
      </c>
    </row>
    <row r="22" spans="1:8" s="97" customFormat="1">
      <c r="A22" s="114" t="s">
        <v>204</v>
      </c>
      <c r="B22" s="114" t="s">
        <v>198</v>
      </c>
      <c r="C22" s="114" t="s">
        <v>205</v>
      </c>
      <c r="D22" s="114"/>
      <c r="E22" s="115">
        <v>30</v>
      </c>
      <c r="F22" s="114" t="s">
        <v>109</v>
      </c>
      <c r="G22" s="116"/>
      <c r="H22" s="117">
        <f t="shared" si="0"/>
        <v>0</v>
      </c>
    </row>
    <row r="23" spans="1:8" s="97" customFormat="1">
      <c r="A23" s="114" t="s">
        <v>189</v>
      </c>
      <c r="B23" s="114" t="s">
        <v>107</v>
      </c>
      <c r="C23" s="114" t="s">
        <v>190</v>
      </c>
      <c r="D23" s="114"/>
      <c r="E23" s="115">
        <v>1</v>
      </c>
      <c r="F23" s="114" t="s">
        <v>118</v>
      </c>
      <c r="G23" s="116"/>
      <c r="H23" s="117">
        <f t="shared" si="0"/>
        <v>0</v>
      </c>
    </row>
    <row r="24" spans="1:8" s="97" customFormat="1" ht="15" customHeight="1">
      <c r="A24" s="110"/>
      <c r="B24" s="110"/>
      <c r="C24" s="110"/>
      <c r="D24" s="110"/>
      <c r="E24" s="110"/>
      <c r="F24" s="110"/>
      <c r="G24" s="110"/>
      <c r="H24" s="113"/>
    </row>
    <row r="25" spans="1:8" s="97" customFormat="1">
      <c r="A25" s="110"/>
      <c r="B25" s="110"/>
      <c r="C25" s="118" t="s">
        <v>282</v>
      </c>
      <c r="D25" s="110"/>
      <c r="E25" s="110"/>
      <c r="F25" s="110"/>
      <c r="G25" s="110"/>
      <c r="H25" s="119">
        <f>SUM(H9:H24)</f>
        <v>0</v>
      </c>
    </row>
  </sheetData>
  <printOptions horizontalCentered="1"/>
  <pageMargins left="0.31496062992125984" right="0.31496062992125984" top="0.98425196850393704" bottom="0.3937007874015748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B3" sqref="B3"/>
    </sheetView>
  </sheetViews>
  <sheetFormatPr defaultColWidth="9" defaultRowHeight="15"/>
  <cols>
    <col min="1" max="1" width="16.28515625" style="97" customWidth="1"/>
    <col min="2" max="2" width="10.7109375" style="97" customWidth="1"/>
    <col min="3" max="3" width="50" style="97" customWidth="1"/>
    <col min="4" max="4" width="11.5703125" style="97" customWidth="1"/>
    <col min="5" max="5" width="6.42578125" style="97" customWidth="1"/>
    <col min="6" max="6" width="11.85546875" style="97" customWidth="1"/>
    <col min="7" max="7" width="13.42578125" style="97" customWidth="1"/>
    <col min="8" max="256" width="9" style="1"/>
    <col min="257" max="257" width="16.28515625" style="1" customWidth="1"/>
    <col min="258" max="258" width="10.7109375" style="1" customWidth="1"/>
    <col min="259" max="259" width="50" style="1" customWidth="1"/>
    <col min="260" max="260" width="13.7109375" style="1" customWidth="1"/>
    <col min="261" max="261" width="8.5703125" style="1" customWidth="1"/>
    <col min="262" max="263" width="14.28515625" style="1" customWidth="1"/>
    <col min="264" max="512" width="9" style="1"/>
    <col min="513" max="513" width="16.28515625" style="1" customWidth="1"/>
    <col min="514" max="514" width="10.7109375" style="1" customWidth="1"/>
    <col min="515" max="515" width="50" style="1" customWidth="1"/>
    <col min="516" max="516" width="13.7109375" style="1" customWidth="1"/>
    <col min="517" max="517" width="8.5703125" style="1" customWidth="1"/>
    <col min="518" max="519" width="14.28515625" style="1" customWidth="1"/>
    <col min="520" max="768" width="9" style="1"/>
    <col min="769" max="769" width="16.28515625" style="1" customWidth="1"/>
    <col min="770" max="770" width="10.7109375" style="1" customWidth="1"/>
    <col min="771" max="771" width="50" style="1" customWidth="1"/>
    <col min="772" max="772" width="13.7109375" style="1" customWidth="1"/>
    <col min="773" max="773" width="8.5703125" style="1" customWidth="1"/>
    <col min="774" max="775" width="14.28515625" style="1" customWidth="1"/>
    <col min="776" max="1024" width="9" style="1"/>
    <col min="1025" max="1025" width="16.28515625" style="1" customWidth="1"/>
    <col min="1026" max="1026" width="10.7109375" style="1" customWidth="1"/>
    <col min="1027" max="1027" width="50" style="1" customWidth="1"/>
    <col min="1028" max="1028" width="13.7109375" style="1" customWidth="1"/>
    <col min="1029" max="1029" width="8.5703125" style="1" customWidth="1"/>
    <col min="1030" max="1031" width="14.28515625" style="1" customWidth="1"/>
    <col min="1032" max="1280" width="9" style="1"/>
    <col min="1281" max="1281" width="16.28515625" style="1" customWidth="1"/>
    <col min="1282" max="1282" width="10.7109375" style="1" customWidth="1"/>
    <col min="1283" max="1283" width="50" style="1" customWidth="1"/>
    <col min="1284" max="1284" width="13.7109375" style="1" customWidth="1"/>
    <col min="1285" max="1285" width="8.5703125" style="1" customWidth="1"/>
    <col min="1286" max="1287" width="14.28515625" style="1" customWidth="1"/>
    <col min="1288" max="1536" width="9" style="1"/>
    <col min="1537" max="1537" width="16.28515625" style="1" customWidth="1"/>
    <col min="1538" max="1538" width="10.7109375" style="1" customWidth="1"/>
    <col min="1539" max="1539" width="50" style="1" customWidth="1"/>
    <col min="1540" max="1540" width="13.7109375" style="1" customWidth="1"/>
    <col min="1541" max="1541" width="8.5703125" style="1" customWidth="1"/>
    <col min="1542" max="1543" width="14.28515625" style="1" customWidth="1"/>
    <col min="1544" max="1792" width="9" style="1"/>
    <col min="1793" max="1793" width="16.28515625" style="1" customWidth="1"/>
    <col min="1794" max="1794" width="10.7109375" style="1" customWidth="1"/>
    <col min="1795" max="1795" width="50" style="1" customWidth="1"/>
    <col min="1796" max="1796" width="13.7109375" style="1" customWidth="1"/>
    <col min="1797" max="1797" width="8.5703125" style="1" customWidth="1"/>
    <col min="1798" max="1799" width="14.28515625" style="1" customWidth="1"/>
    <col min="1800" max="2048" width="9" style="1"/>
    <col min="2049" max="2049" width="16.28515625" style="1" customWidth="1"/>
    <col min="2050" max="2050" width="10.7109375" style="1" customWidth="1"/>
    <col min="2051" max="2051" width="50" style="1" customWidth="1"/>
    <col min="2052" max="2052" width="13.7109375" style="1" customWidth="1"/>
    <col min="2053" max="2053" width="8.5703125" style="1" customWidth="1"/>
    <col min="2054" max="2055" width="14.28515625" style="1" customWidth="1"/>
    <col min="2056" max="2304" width="9" style="1"/>
    <col min="2305" max="2305" width="16.28515625" style="1" customWidth="1"/>
    <col min="2306" max="2306" width="10.7109375" style="1" customWidth="1"/>
    <col min="2307" max="2307" width="50" style="1" customWidth="1"/>
    <col min="2308" max="2308" width="13.7109375" style="1" customWidth="1"/>
    <col min="2309" max="2309" width="8.5703125" style="1" customWidth="1"/>
    <col min="2310" max="2311" width="14.28515625" style="1" customWidth="1"/>
    <col min="2312" max="2560" width="9" style="1"/>
    <col min="2561" max="2561" width="16.28515625" style="1" customWidth="1"/>
    <col min="2562" max="2562" width="10.7109375" style="1" customWidth="1"/>
    <col min="2563" max="2563" width="50" style="1" customWidth="1"/>
    <col min="2564" max="2564" width="13.7109375" style="1" customWidth="1"/>
    <col min="2565" max="2565" width="8.5703125" style="1" customWidth="1"/>
    <col min="2566" max="2567" width="14.28515625" style="1" customWidth="1"/>
    <col min="2568" max="2816" width="9" style="1"/>
    <col min="2817" max="2817" width="16.28515625" style="1" customWidth="1"/>
    <col min="2818" max="2818" width="10.7109375" style="1" customWidth="1"/>
    <col min="2819" max="2819" width="50" style="1" customWidth="1"/>
    <col min="2820" max="2820" width="13.7109375" style="1" customWidth="1"/>
    <col min="2821" max="2821" width="8.5703125" style="1" customWidth="1"/>
    <col min="2822" max="2823" width="14.28515625" style="1" customWidth="1"/>
    <col min="2824" max="3072" width="9" style="1"/>
    <col min="3073" max="3073" width="16.28515625" style="1" customWidth="1"/>
    <col min="3074" max="3074" width="10.7109375" style="1" customWidth="1"/>
    <col min="3075" max="3075" width="50" style="1" customWidth="1"/>
    <col min="3076" max="3076" width="13.7109375" style="1" customWidth="1"/>
    <col min="3077" max="3077" width="8.5703125" style="1" customWidth="1"/>
    <col min="3078" max="3079" width="14.28515625" style="1" customWidth="1"/>
    <col min="3080" max="3328" width="9" style="1"/>
    <col min="3329" max="3329" width="16.28515625" style="1" customWidth="1"/>
    <col min="3330" max="3330" width="10.7109375" style="1" customWidth="1"/>
    <col min="3331" max="3331" width="50" style="1" customWidth="1"/>
    <col min="3332" max="3332" width="13.7109375" style="1" customWidth="1"/>
    <col min="3333" max="3333" width="8.5703125" style="1" customWidth="1"/>
    <col min="3334" max="3335" width="14.28515625" style="1" customWidth="1"/>
    <col min="3336" max="3584" width="9" style="1"/>
    <col min="3585" max="3585" width="16.28515625" style="1" customWidth="1"/>
    <col min="3586" max="3586" width="10.7109375" style="1" customWidth="1"/>
    <col min="3587" max="3587" width="50" style="1" customWidth="1"/>
    <col min="3588" max="3588" width="13.7109375" style="1" customWidth="1"/>
    <col min="3589" max="3589" width="8.5703125" style="1" customWidth="1"/>
    <col min="3590" max="3591" width="14.28515625" style="1" customWidth="1"/>
    <col min="3592" max="3840" width="9" style="1"/>
    <col min="3841" max="3841" width="16.28515625" style="1" customWidth="1"/>
    <col min="3842" max="3842" width="10.7109375" style="1" customWidth="1"/>
    <col min="3843" max="3843" width="50" style="1" customWidth="1"/>
    <col min="3844" max="3844" width="13.7109375" style="1" customWidth="1"/>
    <col min="3845" max="3845" width="8.5703125" style="1" customWidth="1"/>
    <col min="3846" max="3847" width="14.28515625" style="1" customWidth="1"/>
    <col min="3848" max="4096" width="9" style="1"/>
    <col min="4097" max="4097" width="16.28515625" style="1" customWidth="1"/>
    <col min="4098" max="4098" width="10.7109375" style="1" customWidth="1"/>
    <col min="4099" max="4099" width="50" style="1" customWidth="1"/>
    <col min="4100" max="4100" width="13.7109375" style="1" customWidth="1"/>
    <col min="4101" max="4101" width="8.5703125" style="1" customWidth="1"/>
    <col min="4102" max="4103" width="14.28515625" style="1" customWidth="1"/>
    <col min="4104" max="4352" width="9" style="1"/>
    <col min="4353" max="4353" width="16.28515625" style="1" customWidth="1"/>
    <col min="4354" max="4354" width="10.7109375" style="1" customWidth="1"/>
    <col min="4355" max="4355" width="50" style="1" customWidth="1"/>
    <col min="4356" max="4356" width="13.7109375" style="1" customWidth="1"/>
    <col min="4357" max="4357" width="8.5703125" style="1" customWidth="1"/>
    <col min="4358" max="4359" width="14.28515625" style="1" customWidth="1"/>
    <col min="4360" max="4608" width="9" style="1"/>
    <col min="4609" max="4609" width="16.28515625" style="1" customWidth="1"/>
    <col min="4610" max="4610" width="10.7109375" style="1" customWidth="1"/>
    <col min="4611" max="4611" width="50" style="1" customWidth="1"/>
    <col min="4612" max="4612" width="13.7109375" style="1" customWidth="1"/>
    <col min="4613" max="4613" width="8.5703125" style="1" customWidth="1"/>
    <col min="4614" max="4615" width="14.28515625" style="1" customWidth="1"/>
    <col min="4616" max="4864" width="9" style="1"/>
    <col min="4865" max="4865" width="16.28515625" style="1" customWidth="1"/>
    <col min="4866" max="4866" width="10.7109375" style="1" customWidth="1"/>
    <col min="4867" max="4867" width="50" style="1" customWidth="1"/>
    <col min="4868" max="4868" width="13.7109375" style="1" customWidth="1"/>
    <col min="4869" max="4869" width="8.5703125" style="1" customWidth="1"/>
    <col min="4870" max="4871" width="14.28515625" style="1" customWidth="1"/>
    <col min="4872" max="5120" width="9" style="1"/>
    <col min="5121" max="5121" width="16.28515625" style="1" customWidth="1"/>
    <col min="5122" max="5122" width="10.7109375" style="1" customWidth="1"/>
    <col min="5123" max="5123" width="50" style="1" customWidth="1"/>
    <col min="5124" max="5124" width="13.7109375" style="1" customWidth="1"/>
    <col min="5125" max="5125" width="8.5703125" style="1" customWidth="1"/>
    <col min="5126" max="5127" width="14.28515625" style="1" customWidth="1"/>
    <col min="5128" max="5376" width="9" style="1"/>
    <col min="5377" max="5377" width="16.28515625" style="1" customWidth="1"/>
    <col min="5378" max="5378" width="10.7109375" style="1" customWidth="1"/>
    <col min="5379" max="5379" width="50" style="1" customWidth="1"/>
    <col min="5380" max="5380" width="13.7109375" style="1" customWidth="1"/>
    <col min="5381" max="5381" width="8.5703125" style="1" customWidth="1"/>
    <col min="5382" max="5383" width="14.28515625" style="1" customWidth="1"/>
    <col min="5384" max="5632" width="9" style="1"/>
    <col min="5633" max="5633" width="16.28515625" style="1" customWidth="1"/>
    <col min="5634" max="5634" width="10.7109375" style="1" customWidth="1"/>
    <col min="5635" max="5635" width="50" style="1" customWidth="1"/>
    <col min="5636" max="5636" width="13.7109375" style="1" customWidth="1"/>
    <col min="5637" max="5637" width="8.5703125" style="1" customWidth="1"/>
    <col min="5638" max="5639" width="14.28515625" style="1" customWidth="1"/>
    <col min="5640" max="5888" width="9" style="1"/>
    <col min="5889" max="5889" width="16.28515625" style="1" customWidth="1"/>
    <col min="5890" max="5890" width="10.7109375" style="1" customWidth="1"/>
    <col min="5891" max="5891" width="50" style="1" customWidth="1"/>
    <col min="5892" max="5892" width="13.7109375" style="1" customWidth="1"/>
    <col min="5893" max="5893" width="8.5703125" style="1" customWidth="1"/>
    <col min="5894" max="5895" width="14.28515625" style="1" customWidth="1"/>
    <col min="5896" max="6144" width="9" style="1"/>
    <col min="6145" max="6145" width="16.28515625" style="1" customWidth="1"/>
    <col min="6146" max="6146" width="10.7109375" style="1" customWidth="1"/>
    <col min="6147" max="6147" width="50" style="1" customWidth="1"/>
    <col min="6148" max="6148" width="13.7109375" style="1" customWidth="1"/>
    <col min="6149" max="6149" width="8.5703125" style="1" customWidth="1"/>
    <col min="6150" max="6151" width="14.28515625" style="1" customWidth="1"/>
    <col min="6152" max="6400" width="9" style="1"/>
    <col min="6401" max="6401" width="16.28515625" style="1" customWidth="1"/>
    <col min="6402" max="6402" width="10.7109375" style="1" customWidth="1"/>
    <col min="6403" max="6403" width="50" style="1" customWidth="1"/>
    <col min="6404" max="6404" width="13.7109375" style="1" customWidth="1"/>
    <col min="6405" max="6405" width="8.5703125" style="1" customWidth="1"/>
    <col min="6406" max="6407" width="14.28515625" style="1" customWidth="1"/>
    <col min="6408" max="6656" width="9" style="1"/>
    <col min="6657" max="6657" width="16.28515625" style="1" customWidth="1"/>
    <col min="6658" max="6658" width="10.7109375" style="1" customWidth="1"/>
    <col min="6659" max="6659" width="50" style="1" customWidth="1"/>
    <col min="6660" max="6660" width="13.7109375" style="1" customWidth="1"/>
    <col min="6661" max="6661" width="8.5703125" style="1" customWidth="1"/>
    <col min="6662" max="6663" width="14.28515625" style="1" customWidth="1"/>
    <col min="6664" max="6912" width="9" style="1"/>
    <col min="6913" max="6913" width="16.28515625" style="1" customWidth="1"/>
    <col min="6914" max="6914" width="10.7109375" style="1" customWidth="1"/>
    <col min="6915" max="6915" width="50" style="1" customWidth="1"/>
    <col min="6916" max="6916" width="13.7109375" style="1" customWidth="1"/>
    <col min="6917" max="6917" width="8.5703125" style="1" customWidth="1"/>
    <col min="6918" max="6919" width="14.28515625" style="1" customWidth="1"/>
    <col min="6920" max="7168" width="9" style="1"/>
    <col min="7169" max="7169" width="16.28515625" style="1" customWidth="1"/>
    <col min="7170" max="7170" width="10.7109375" style="1" customWidth="1"/>
    <col min="7171" max="7171" width="50" style="1" customWidth="1"/>
    <col min="7172" max="7172" width="13.7109375" style="1" customWidth="1"/>
    <col min="7173" max="7173" width="8.5703125" style="1" customWidth="1"/>
    <col min="7174" max="7175" width="14.28515625" style="1" customWidth="1"/>
    <col min="7176" max="7424" width="9" style="1"/>
    <col min="7425" max="7425" width="16.28515625" style="1" customWidth="1"/>
    <col min="7426" max="7426" width="10.7109375" style="1" customWidth="1"/>
    <col min="7427" max="7427" width="50" style="1" customWidth="1"/>
    <col min="7428" max="7428" width="13.7109375" style="1" customWidth="1"/>
    <col min="7429" max="7429" width="8.5703125" style="1" customWidth="1"/>
    <col min="7430" max="7431" width="14.28515625" style="1" customWidth="1"/>
    <col min="7432" max="7680" width="9" style="1"/>
    <col min="7681" max="7681" width="16.28515625" style="1" customWidth="1"/>
    <col min="7682" max="7682" width="10.7109375" style="1" customWidth="1"/>
    <col min="7683" max="7683" width="50" style="1" customWidth="1"/>
    <col min="7684" max="7684" width="13.7109375" style="1" customWidth="1"/>
    <col min="7685" max="7685" width="8.5703125" style="1" customWidth="1"/>
    <col min="7686" max="7687" width="14.28515625" style="1" customWidth="1"/>
    <col min="7688" max="7936" width="9" style="1"/>
    <col min="7937" max="7937" width="16.28515625" style="1" customWidth="1"/>
    <col min="7938" max="7938" width="10.7109375" style="1" customWidth="1"/>
    <col min="7939" max="7939" width="50" style="1" customWidth="1"/>
    <col min="7940" max="7940" width="13.7109375" style="1" customWidth="1"/>
    <col min="7941" max="7941" width="8.5703125" style="1" customWidth="1"/>
    <col min="7942" max="7943" width="14.28515625" style="1" customWidth="1"/>
    <col min="7944" max="8192" width="9" style="1"/>
    <col min="8193" max="8193" width="16.28515625" style="1" customWidth="1"/>
    <col min="8194" max="8194" width="10.7109375" style="1" customWidth="1"/>
    <col min="8195" max="8195" width="50" style="1" customWidth="1"/>
    <col min="8196" max="8196" width="13.7109375" style="1" customWidth="1"/>
    <col min="8197" max="8197" width="8.5703125" style="1" customWidth="1"/>
    <col min="8198" max="8199" width="14.28515625" style="1" customWidth="1"/>
    <col min="8200" max="8448" width="9" style="1"/>
    <col min="8449" max="8449" width="16.28515625" style="1" customWidth="1"/>
    <col min="8450" max="8450" width="10.7109375" style="1" customWidth="1"/>
    <col min="8451" max="8451" width="50" style="1" customWidth="1"/>
    <col min="8452" max="8452" width="13.7109375" style="1" customWidth="1"/>
    <col min="8453" max="8453" width="8.5703125" style="1" customWidth="1"/>
    <col min="8454" max="8455" width="14.28515625" style="1" customWidth="1"/>
    <col min="8456" max="8704" width="9" style="1"/>
    <col min="8705" max="8705" width="16.28515625" style="1" customWidth="1"/>
    <col min="8706" max="8706" width="10.7109375" style="1" customWidth="1"/>
    <col min="8707" max="8707" width="50" style="1" customWidth="1"/>
    <col min="8708" max="8708" width="13.7109375" style="1" customWidth="1"/>
    <col min="8709" max="8709" width="8.5703125" style="1" customWidth="1"/>
    <col min="8710" max="8711" width="14.28515625" style="1" customWidth="1"/>
    <col min="8712" max="8960" width="9" style="1"/>
    <col min="8961" max="8961" width="16.28515625" style="1" customWidth="1"/>
    <col min="8962" max="8962" width="10.7109375" style="1" customWidth="1"/>
    <col min="8963" max="8963" width="50" style="1" customWidth="1"/>
    <col min="8964" max="8964" width="13.7109375" style="1" customWidth="1"/>
    <col min="8965" max="8965" width="8.5703125" style="1" customWidth="1"/>
    <col min="8966" max="8967" width="14.28515625" style="1" customWidth="1"/>
    <col min="8968" max="9216" width="9" style="1"/>
    <col min="9217" max="9217" width="16.28515625" style="1" customWidth="1"/>
    <col min="9218" max="9218" width="10.7109375" style="1" customWidth="1"/>
    <col min="9219" max="9219" width="50" style="1" customWidth="1"/>
    <col min="9220" max="9220" width="13.7109375" style="1" customWidth="1"/>
    <col min="9221" max="9221" width="8.5703125" style="1" customWidth="1"/>
    <col min="9222" max="9223" width="14.28515625" style="1" customWidth="1"/>
    <col min="9224" max="9472" width="9" style="1"/>
    <col min="9473" max="9473" width="16.28515625" style="1" customWidth="1"/>
    <col min="9474" max="9474" width="10.7109375" style="1" customWidth="1"/>
    <col min="9475" max="9475" width="50" style="1" customWidth="1"/>
    <col min="9476" max="9476" width="13.7109375" style="1" customWidth="1"/>
    <col min="9477" max="9477" width="8.5703125" style="1" customWidth="1"/>
    <col min="9478" max="9479" width="14.28515625" style="1" customWidth="1"/>
    <col min="9480" max="9728" width="9" style="1"/>
    <col min="9729" max="9729" width="16.28515625" style="1" customWidth="1"/>
    <col min="9730" max="9730" width="10.7109375" style="1" customWidth="1"/>
    <col min="9731" max="9731" width="50" style="1" customWidth="1"/>
    <col min="9732" max="9732" width="13.7109375" style="1" customWidth="1"/>
    <col min="9733" max="9733" width="8.5703125" style="1" customWidth="1"/>
    <col min="9734" max="9735" width="14.28515625" style="1" customWidth="1"/>
    <col min="9736" max="9984" width="9" style="1"/>
    <col min="9985" max="9985" width="16.28515625" style="1" customWidth="1"/>
    <col min="9986" max="9986" width="10.7109375" style="1" customWidth="1"/>
    <col min="9987" max="9987" width="50" style="1" customWidth="1"/>
    <col min="9988" max="9988" width="13.7109375" style="1" customWidth="1"/>
    <col min="9989" max="9989" width="8.5703125" style="1" customWidth="1"/>
    <col min="9990" max="9991" width="14.28515625" style="1" customWidth="1"/>
    <col min="9992" max="10240" width="9" style="1"/>
    <col min="10241" max="10241" width="16.28515625" style="1" customWidth="1"/>
    <col min="10242" max="10242" width="10.7109375" style="1" customWidth="1"/>
    <col min="10243" max="10243" width="50" style="1" customWidth="1"/>
    <col min="10244" max="10244" width="13.7109375" style="1" customWidth="1"/>
    <col min="10245" max="10245" width="8.5703125" style="1" customWidth="1"/>
    <col min="10246" max="10247" width="14.28515625" style="1" customWidth="1"/>
    <col min="10248" max="10496" width="9" style="1"/>
    <col min="10497" max="10497" width="16.28515625" style="1" customWidth="1"/>
    <col min="10498" max="10498" width="10.7109375" style="1" customWidth="1"/>
    <col min="10499" max="10499" width="50" style="1" customWidth="1"/>
    <col min="10500" max="10500" width="13.7109375" style="1" customWidth="1"/>
    <col min="10501" max="10501" width="8.5703125" style="1" customWidth="1"/>
    <col min="10502" max="10503" width="14.28515625" style="1" customWidth="1"/>
    <col min="10504" max="10752" width="9" style="1"/>
    <col min="10753" max="10753" width="16.28515625" style="1" customWidth="1"/>
    <col min="10754" max="10754" width="10.7109375" style="1" customWidth="1"/>
    <col min="10755" max="10755" width="50" style="1" customWidth="1"/>
    <col min="10756" max="10756" width="13.7109375" style="1" customWidth="1"/>
    <col min="10757" max="10757" width="8.5703125" style="1" customWidth="1"/>
    <col min="10758" max="10759" width="14.28515625" style="1" customWidth="1"/>
    <col min="10760" max="11008" width="9" style="1"/>
    <col min="11009" max="11009" width="16.28515625" style="1" customWidth="1"/>
    <col min="11010" max="11010" width="10.7109375" style="1" customWidth="1"/>
    <col min="11011" max="11011" width="50" style="1" customWidth="1"/>
    <col min="11012" max="11012" width="13.7109375" style="1" customWidth="1"/>
    <col min="11013" max="11013" width="8.5703125" style="1" customWidth="1"/>
    <col min="11014" max="11015" width="14.28515625" style="1" customWidth="1"/>
    <col min="11016" max="11264" width="9" style="1"/>
    <col min="11265" max="11265" width="16.28515625" style="1" customWidth="1"/>
    <col min="11266" max="11266" width="10.7109375" style="1" customWidth="1"/>
    <col min="11267" max="11267" width="50" style="1" customWidth="1"/>
    <col min="11268" max="11268" width="13.7109375" style="1" customWidth="1"/>
    <col min="11269" max="11269" width="8.5703125" style="1" customWidth="1"/>
    <col min="11270" max="11271" width="14.28515625" style="1" customWidth="1"/>
    <col min="11272" max="11520" width="9" style="1"/>
    <col min="11521" max="11521" width="16.28515625" style="1" customWidth="1"/>
    <col min="11522" max="11522" width="10.7109375" style="1" customWidth="1"/>
    <col min="11523" max="11523" width="50" style="1" customWidth="1"/>
    <col min="11524" max="11524" width="13.7109375" style="1" customWidth="1"/>
    <col min="11525" max="11525" width="8.5703125" style="1" customWidth="1"/>
    <col min="11526" max="11527" width="14.28515625" style="1" customWidth="1"/>
    <col min="11528" max="11776" width="9" style="1"/>
    <col min="11777" max="11777" width="16.28515625" style="1" customWidth="1"/>
    <col min="11778" max="11778" width="10.7109375" style="1" customWidth="1"/>
    <col min="11779" max="11779" width="50" style="1" customWidth="1"/>
    <col min="11780" max="11780" width="13.7109375" style="1" customWidth="1"/>
    <col min="11781" max="11781" width="8.5703125" style="1" customWidth="1"/>
    <col min="11782" max="11783" width="14.28515625" style="1" customWidth="1"/>
    <col min="11784" max="12032" width="9" style="1"/>
    <col min="12033" max="12033" width="16.28515625" style="1" customWidth="1"/>
    <col min="12034" max="12034" width="10.7109375" style="1" customWidth="1"/>
    <col min="12035" max="12035" width="50" style="1" customWidth="1"/>
    <col min="12036" max="12036" width="13.7109375" style="1" customWidth="1"/>
    <col min="12037" max="12037" width="8.5703125" style="1" customWidth="1"/>
    <col min="12038" max="12039" width="14.28515625" style="1" customWidth="1"/>
    <col min="12040" max="12288" width="9" style="1"/>
    <col min="12289" max="12289" width="16.28515625" style="1" customWidth="1"/>
    <col min="12290" max="12290" width="10.7109375" style="1" customWidth="1"/>
    <col min="12291" max="12291" width="50" style="1" customWidth="1"/>
    <col min="12292" max="12292" width="13.7109375" style="1" customWidth="1"/>
    <col min="12293" max="12293" width="8.5703125" style="1" customWidth="1"/>
    <col min="12294" max="12295" width="14.28515625" style="1" customWidth="1"/>
    <col min="12296" max="12544" width="9" style="1"/>
    <col min="12545" max="12545" width="16.28515625" style="1" customWidth="1"/>
    <col min="12546" max="12546" width="10.7109375" style="1" customWidth="1"/>
    <col min="12547" max="12547" width="50" style="1" customWidth="1"/>
    <col min="12548" max="12548" width="13.7109375" style="1" customWidth="1"/>
    <col min="12549" max="12549" width="8.5703125" style="1" customWidth="1"/>
    <col min="12550" max="12551" width="14.28515625" style="1" customWidth="1"/>
    <col min="12552" max="12800" width="9" style="1"/>
    <col min="12801" max="12801" width="16.28515625" style="1" customWidth="1"/>
    <col min="12802" max="12802" width="10.7109375" style="1" customWidth="1"/>
    <col min="12803" max="12803" width="50" style="1" customWidth="1"/>
    <col min="12804" max="12804" width="13.7109375" style="1" customWidth="1"/>
    <col min="12805" max="12805" width="8.5703125" style="1" customWidth="1"/>
    <col min="12806" max="12807" width="14.28515625" style="1" customWidth="1"/>
    <col min="12808" max="13056" width="9" style="1"/>
    <col min="13057" max="13057" width="16.28515625" style="1" customWidth="1"/>
    <col min="13058" max="13058" width="10.7109375" style="1" customWidth="1"/>
    <col min="13059" max="13059" width="50" style="1" customWidth="1"/>
    <col min="13060" max="13060" width="13.7109375" style="1" customWidth="1"/>
    <col min="13061" max="13061" width="8.5703125" style="1" customWidth="1"/>
    <col min="13062" max="13063" width="14.28515625" style="1" customWidth="1"/>
    <col min="13064" max="13312" width="9" style="1"/>
    <col min="13313" max="13313" width="16.28515625" style="1" customWidth="1"/>
    <col min="13314" max="13314" width="10.7109375" style="1" customWidth="1"/>
    <col min="13315" max="13315" width="50" style="1" customWidth="1"/>
    <col min="13316" max="13316" width="13.7109375" style="1" customWidth="1"/>
    <col min="13317" max="13317" width="8.5703125" style="1" customWidth="1"/>
    <col min="13318" max="13319" width="14.28515625" style="1" customWidth="1"/>
    <col min="13320" max="13568" width="9" style="1"/>
    <col min="13569" max="13569" width="16.28515625" style="1" customWidth="1"/>
    <col min="13570" max="13570" width="10.7109375" style="1" customWidth="1"/>
    <col min="13571" max="13571" width="50" style="1" customWidth="1"/>
    <col min="13572" max="13572" width="13.7109375" style="1" customWidth="1"/>
    <col min="13573" max="13573" width="8.5703125" style="1" customWidth="1"/>
    <col min="13574" max="13575" width="14.28515625" style="1" customWidth="1"/>
    <col min="13576" max="13824" width="9" style="1"/>
    <col min="13825" max="13825" width="16.28515625" style="1" customWidth="1"/>
    <col min="13826" max="13826" width="10.7109375" style="1" customWidth="1"/>
    <col min="13827" max="13827" width="50" style="1" customWidth="1"/>
    <col min="13828" max="13828" width="13.7109375" style="1" customWidth="1"/>
    <col min="13829" max="13829" width="8.5703125" style="1" customWidth="1"/>
    <col min="13830" max="13831" width="14.28515625" style="1" customWidth="1"/>
    <col min="13832" max="14080" width="9" style="1"/>
    <col min="14081" max="14081" width="16.28515625" style="1" customWidth="1"/>
    <col min="14082" max="14082" width="10.7109375" style="1" customWidth="1"/>
    <col min="14083" max="14083" width="50" style="1" customWidth="1"/>
    <col min="14084" max="14084" width="13.7109375" style="1" customWidth="1"/>
    <col min="14085" max="14085" width="8.5703125" style="1" customWidth="1"/>
    <col min="14086" max="14087" width="14.28515625" style="1" customWidth="1"/>
    <col min="14088" max="14336" width="9" style="1"/>
    <col min="14337" max="14337" width="16.28515625" style="1" customWidth="1"/>
    <col min="14338" max="14338" width="10.7109375" style="1" customWidth="1"/>
    <col min="14339" max="14339" width="50" style="1" customWidth="1"/>
    <col min="14340" max="14340" width="13.7109375" style="1" customWidth="1"/>
    <col min="14341" max="14341" width="8.5703125" style="1" customWidth="1"/>
    <col min="14342" max="14343" width="14.28515625" style="1" customWidth="1"/>
    <col min="14344" max="14592" width="9" style="1"/>
    <col min="14593" max="14593" width="16.28515625" style="1" customWidth="1"/>
    <col min="14594" max="14594" width="10.7109375" style="1" customWidth="1"/>
    <col min="14595" max="14595" width="50" style="1" customWidth="1"/>
    <col min="14596" max="14596" width="13.7109375" style="1" customWidth="1"/>
    <col min="14597" max="14597" width="8.5703125" style="1" customWidth="1"/>
    <col min="14598" max="14599" width="14.28515625" style="1" customWidth="1"/>
    <col min="14600" max="14848" width="9" style="1"/>
    <col min="14849" max="14849" width="16.28515625" style="1" customWidth="1"/>
    <col min="14850" max="14850" width="10.7109375" style="1" customWidth="1"/>
    <col min="14851" max="14851" width="50" style="1" customWidth="1"/>
    <col min="14852" max="14852" width="13.7109375" style="1" customWidth="1"/>
    <col min="14853" max="14853" width="8.5703125" style="1" customWidth="1"/>
    <col min="14854" max="14855" width="14.28515625" style="1" customWidth="1"/>
    <col min="14856" max="15104" width="9" style="1"/>
    <col min="15105" max="15105" width="16.28515625" style="1" customWidth="1"/>
    <col min="15106" max="15106" width="10.7109375" style="1" customWidth="1"/>
    <col min="15107" max="15107" width="50" style="1" customWidth="1"/>
    <col min="15108" max="15108" width="13.7109375" style="1" customWidth="1"/>
    <col min="15109" max="15109" width="8.5703125" style="1" customWidth="1"/>
    <col min="15110" max="15111" width="14.28515625" style="1" customWidth="1"/>
    <col min="15112" max="15360" width="9" style="1"/>
    <col min="15361" max="15361" width="16.28515625" style="1" customWidth="1"/>
    <col min="15362" max="15362" width="10.7109375" style="1" customWidth="1"/>
    <col min="15363" max="15363" width="50" style="1" customWidth="1"/>
    <col min="15364" max="15364" width="13.7109375" style="1" customWidth="1"/>
    <col min="15365" max="15365" width="8.5703125" style="1" customWidth="1"/>
    <col min="15366" max="15367" width="14.28515625" style="1" customWidth="1"/>
    <col min="15368" max="15616" width="9" style="1"/>
    <col min="15617" max="15617" width="16.28515625" style="1" customWidth="1"/>
    <col min="15618" max="15618" width="10.7109375" style="1" customWidth="1"/>
    <col min="15619" max="15619" width="50" style="1" customWidth="1"/>
    <col min="15620" max="15620" width="13.7109375" style="1" customWidth="1"/>
    <col min="15621" max="15621" width="8.5703125" style="1" customWidth="1"/>
    <col min="15622" max="15623" width="14.28515625" style="1" customWidth="1"/>
    <col min="15624" max="15872" width="9" style="1"/>
    <col min="15873" max="15873" width="16.28515625" style="1" customWidth="1"/>
    <col min="15874" max="15874" width="10.7109375" style="1" customWidth="1"/>
    <col min="15875" max="15875" width="50" style="1" customWidth="1"/>
    <col min="15876" max="15876" width="13.7109375" style="1" customWidth="1"/>
    <col min="15877" max="15877" width="8.5703125" style="1" customWidth="1"/>
    <col min="15878" max="15879" width="14.28515625" style="1" customWidth="1"/>
    <col min="15880" max="16128" width="9" style="1"/>
    <col min="16129" max="16129" width="16.28515625" style="1" customWidth="1"/>
    <col min="16130" max="16130" width="10.7109375" style="1" customWidth="1"/>
    <col min="16131" max="16131" width="50" style="1" customWidth="1"/>
    <col min="16132" max="16132" width="13.7109375" style="1" customWidth="1"/>
    <col min="16133" max="16133" width="8.5703125" style="1" customWidth="1"/>
    <col min="16134" max="16135" width="14.28515625" style="1" customWidth="1"/>
    <col min="16136" max="16384" width="9" style="1"/>
  </cols>
  <sheetData>
    <row r="1" spans="1:7" s="97" customFormat="1" ht="30" customHeight="1">
      <c r="A1" s="93" t="s">
        <v>285</v>
      </c>
      <c r="B1" s="94"/>
      <c r="C1" s="94"/>
      <c r="D1" s="95"/>
      <c r="E1" s="94"/>
      <c r="F1" s="94"/>
      <c r="G1" s="96"/>
    </row>
    <row r="2" spans="1:7" s="97" customFormat="1" ht="30" customHeight="1">
      <c r="A2" s="98" t="s">
        <v>90</v>
      </c>
      <c r="B2" s="99" t="s">
        <v>5</v>
      </c>
      <c r="C2" s="135"/>
      <c r="D2" s="101"/>
      <c r="E2" s="99"/>
      <c r="F2" s="100"/>
      <c r="G2" s="102"/>
    </row>
    <row r="3" spans="1:7" s="97" customFormat="1" ht="15" customHeight="1">
      <c r="A3" s="152" t="s">
        <v>336</v>
      </c>
      <c r="B3" s="153" t="s">
        <v>337</v>
      </c>
      <c r="C3" s="100"/>
      <c r="D3" s="101"/>
      <c r="E3" s="99"/>
      <c r="F3" s="100"/>
      <c r="G3" s="106"/>
    </row>
    <row r="4" spans="1:7" s="97" customFormat="1" ht="15" customHeight="1">
      <c r="A4" s="98" t="s">
        <v>9</v>
      </c>
      <c r="B4" s="99" t="s">
        <v>10</v>
      </c>
      <c r="C4" s="100"/>
      <c r="D4" s="99"/>
      <c r="E4" s="99"/>
      <c r="F4" s="100"/>
      <c r="G4" s="107"/>
    </row>
    <row r="5" spans="1:7" s="97" customFormat="1" ht="15" customHeight="1">
      <c r="A5" s="98" t="s">
        <v>91</v>
      </c>
      <c r="B5" s="99" t="s">
        <v>92</v>
      </c>
      <c r="C5" s="100"/>
      <c r="D5" s="101"/>
      <c r="E5" s="99"/>
      <c r="F5" s="100"/>
      <c r="G5" s="107"/>
    </row>
    <row r="6" spans="1:7" s="97" customFormat="1" ht="15" customHeight="1">
      <c r="A6" s="98" t="s">
        <v>93</v>
      </c>
      <c r="B6" s="99" t="s">
        <v>92</v>
      </c>
      <c r="C6" s="100"/>
      <c r="D6" s="101"/>
      <c r="E6" s="99"/>
      <c r="F6" s="100"/>
      <c r="G6" s="107"/>
    </row>
    <row r="7" spans="1:7" s="97" customFormat="1" ht="3" customHeight="1">
      <c r="A7" s="98"/>
      <c r="B7" s="100"/>
      <c r="C7" s="100"/>
      <c r="D7" s="100"/>
      <c r="E7" s="100"/>
      <c r="F7" s="100"/>
      <c r="G7" s="107"/>
    </row>
    <row r="8" spans="1:7" s="97" customFormat="1" ht="30" customHeight="1">
      <c r="A8" s="109" t="s">
        <v>286</v>
      </c>
      <c r="B8" s="109" t="s">
        <v>287</v>
      </c>
      <c r="C8" s="109" t="s">
        <v>288</v>
      </c>
      <c r="D8" s="109" t="s">
        <v>98</v>
      </c>
      <c r="E8" s="109" t="s">
        <v>99</v>
      </c>
      <c r="F8" s="109" t="s">
        <v>100</v>
      </c>
      <c r="G8" s="109" t="s">
        <v>101</v>
      </c>
    </row>
    <row r="9" spans="1:7" s="129" customFormat="1" ht="15" customHeight="1">
      <c r="A9" s="136" t="s">
        <v>102</v>
      </c>
      <c r="B9" s="137"/>
      <c r="C9" s="138" t="s">
        <v>103</v>
      </c>
      <c r="D9" s="137"/>
      <c r="E9" s="137"/>
      <c r="F9" s="137"/>
      <c r="G9" s="139"/>
    </row>
    <row r="10" spans="1:7" s="129" customFormat="1" ht="15" customHeight="1">
      <c r="A10" s="112" t="s">
        <v>104</v>
      </c>
      <c r="B10" s="110"/>
      <c r="C10" s="112" t="s">
        <v>105</v>
      </c>
      <c r="D10" s="110"/>
      <c r="E10" s="110"/>
      <c r="F10" s="110"/>
      <c r="G10" s="113"/>
    </row>
    <row r="11" spans="1:7" s="141" customFormat="1" ht="15" customHeight="1">
      <c r="A11" s="112" t="s">
        <v>289</v>
      </c>
      <c r="B11" s="111"/>
      <c r="C11" s="112" t="s">
        <v>290</v>
      </c>
      <c r="D11" s="111"/>
      <c r="E11" s="112" t="s">
        <v>109</v>
      </c>
      <c r="F11" s="111"/>
      <c r="G11" s="140"/>
    </row>
    <row r="12" spans="1:7" s="146" customFormat="1" ht="15" customHeight="1">
      <c r="A12" s="142" t="s">
        <v>291</v>
      </c>
      <c r="B12" s="142" t="s">
        <v>218</v>
      </c>
      <c r="C12" s="142" t="s">
        <v>220</v>
      </c>
      <c r="D12" s="143">
        <v>12</v>
      </c>
      <c r="E12" s="142" t="s">
        <v>128</v>
      </c>
      <c r="F12" s="144"/>
      <c r="G12" s="145">
        <f>D12*F12</f>
        <v>0</v>
      </c>
    </row>
    <row r="13" spans="1:7" s="146" customFormat="1" ht="15" customHeight="1">
      <c r="A13" s="142" t="s">
        <v>291</v>
      </c>
      <c r="B13" s="142" t="s">
        <v>221</v>
      </c>
      <c r="C13" s="142" t="s">
        <v>220</v>
      </c>
      <c r="D13" s="143">
        <v>12</v>
      </c>
      <c r="E13" s="142" t="s">
        <v>128</v>
      </c>
      <c r="F13" s="144"/>
      <c r="G13" s="145">
        <f t="shared" ref="G13:G17" si="0">D13*F13</f>
        <v>0</v>
      </c>
    </row>
    <row r="14" spans="1:7" s="146" customFormat="1" ht="15" customHeight="1">
      <c r="A14" s="142" t="s">
        <v>292</v>
      </c>
      <c r="B14" s="142" t="s">
        <v>128</v>
      </c>
      <c r="C14" s="142" t="s">
        <v>293</v>
      </c>
      <c r="D14" s="143">
        <v>3</v>
      </c>
      <c r="E14" s="142" t="s">
        <v>109</v>
      </c>
      <c r="F14" s="144"/>
      <c r="G14" s="145">
        <f t="shared" si="0"/>
        <v>0</v>
      </c>
    </row>
    <row r="15" spans="1:7" s="146" customFormat="1" ht="15" customHeight="1">
      <c r="A15" s="142" t="s">
        <v>294</v>
      </c>
      <c r="B15" s="142" t="s">
        <v>128</v>
      </c>
      <c r="C15" s="142" t="s">
        <v>295</v>
      </c>
      <c r="D15" s="143">
        <v>3</v>
      </c>
      <c r="E15" s="142" t="s">
        <v>109</v>
      </c>
      <c r="F15" s="144"/>
      <c r="G15" s="145">
        <f t="shared" si="0"/>
        <v>0</v>
      </c>
    </row>
    <row r="16" spans="1:7" s="146" customFormat="1" ht="15" customHeight="1">
      <c r="A16" s="142" t="s">
        <v>283</v>
      </c>
      <c r="B16" s="142" t="s">
        <v>128</v>
      </c>
      <c r="C16" s="142" t="s">
        <v>224</v>
      </c>
      <c r="D16" s="143">
        <v>0.4</v>
      </c>
      <c r="E16" s="142" t="s">
        <v>128</v>
      </c>
      <c r="F16" s="144"/>
      <c r="G16" s="145">
        <f t="shared" si="0"/>
        <v>0</v>
      </c>
    </row>
    <row r="17" spans="1:7" s="146" customFormat="1" ht="15" customHeight="1">
      <c r="A17" s="142" t="s">
        <v>296</v>
      </c>
      <c r="B17" s="142" t="s">
        <v>128</v>
      </c>
      <c r="C17" s="142" t="s">
        <v>226</v>
      </c>
      <c r="D17" s="143">
        <v>18</v>
      </c>
      <c r="E17" s="142" t="s">
        <v>109</v>
      </c>
      <c r="F17" s="144"/>
      <c r="G17" s="145">
        <f t="shared" si="0"/>
        <v>0</v>
      </c>
    </row>
    <row r="18" spans="1:7" s="150" customFormat="1" ht="15" customHeight="1">
      <c r="A18" s="147" t="s">
        <v>297</v>
      </c>
      <c r="B18" s="148"/>
      <c r="C18" s="147" t="s">
        <v>298</v>
      </c>
      <c r="D18" s="148"/>
      <c r="E18" s="147" t="s">
        <v>109</v>
      </c>
      <c r="F18" s="148"/>
      <c r="G18" s="149"/>
    </row>
    <row r="19" spans="1:7" s="146" customFormat="1" ht="15" customHeight="1">
      <c r="A19" s="142" t="s">
        <v>197</v>
      </c>
      <c r="B19" s="151"/>
      <c r="C19" s="142" t="s">
        <v>199</v>
      </c>
      <c r="D19" s="143">
        <v>3</v>
      </c>
      <c r="E19" s="142" t="s">
        <v>109</v>
      </c>
      <c r="F19" s="144"/>
      <c r="G19" s="145">
        <f t="shared" ref="G19:G28" si="1">D19*F19</f>
        <v>0</v>
      </c>
    </row>
    <row r="20" spans="1:7" s="146" customFormat="1" ht="15" customHeight="1">
      <c r="A20" s="142" t="s">
        <v>119</v>
      </c>
      <c r="B20" s="151"/>
      <c r="C20" s="142" t="s">
        <v>120</v>
      </c>
      <c r="D20" s="143">
        <v>3</v>
      </c>
      <c r="E20" s="142" t="s">
        <v>122</v>
      </c>
      <c r="F20" s="144"/>
      <c r="G20" s="145">
        <f t="shared" si="1"/>
        <v>0</v>
      </c>
    </row>
    <row r="21" spans="1:7" s="146" customFormat="1" ht="15" customHeight="1">
      <c r="A21" s="142" t="s">
        <v>299</v>
      </c>
      <c r="B21" s="142" t="s">
        <v>128</v>
      </c>
      <c r="C21" s="142" t="s">
        <v>228</v>
      </c>
      <c r="D21" s="143">
        <v>3</v>
      </c>
      <c r="E21" s="142" t="s">
        <v>109</v>
      </c>
      <c r="F21" s="144"/>
      <c r="G21" s="145">
        <f t="shared" si="1"/>
        <v>0</v>
      </c>
    </row>
    <row r="22" spans="1:7" s="146" customFormat="1" ht="15" customHeight="1">
      <c r="A22" s="142" t="s">
        <v>299</v>
      </c>
      <c r="B22" s="142" t="s">
        <v>218</v>
      </c>
      <c r="C22" s="142" t="s">
        <v>228</v>
      </c>
      <c r="D22" s="143">
        <v>3</v>
      </c>
      <c r="E22" s="142" t="s">
        <v>109</v>
      </c>
      <c r="F22" s="144"/>
      <c r="G22" s="145">
        <f t="shared" si="1"/>
        <v>0</v>
      </c>
    </row>
    <row r="23" spans="1:7" s="146" customFormat="1" ht="15" customHeight="1">
      <c r="A23" s="142" t="s">
        <v>284</v>
      </c>
      <c r="B23" s="142" t="s">
        <v>128</v>
      </c>
      <c r="C23" s="142" t="s">
        <v>230</v>
      </c>
      <c r="D23" s="143">
        <v>3</v>
      </c>
      <c r="E23" s="142" t="s">
        <v>109</v>
      </c>
      <c r="F23" s="144"/>
      <c r="G23" s="145">
        <f t="shared" si="1"/>
        <v>0</v>
      </c>
    </row>
    <row r="24" spans="1:7" s="146" customFormat="1" ht="15" customHeight="1">
      <c r="A24" s="142" t="s">
        <v>300</v>
      </c>
      <c r="B24" s="142" t="s">
        <v>128</v>
      </c>
      <c r="C24" s="142" t="s">
        <v>232</v>
      </c>
      <c r="D24" s="143">
        <v>9</v>
      </c>
      <c r="E24" s="142" t="s">
        <v>128</v>
      </c>
      <c r="F24" s="144"/>
      <c r="G24" s="145">
        <f t="shared" si="1"/>
        <v>0</v>
      </c>
    </row>
    <row r="25" spans="1:7" s="146" customFormat="1" ht="15" customHeight="1">
      <c r="A25" s="142" t="s">
        <v>301</v>
      </c>
      <c r="B25" s="142" t="s">
        <v>128</v>
      </c>
      <c r="C25" s="142" t="s">
        <v>246</v>
      </c>
      <c r="D25" s="143">
        <v>6</v>
      </c>
      <c r="E25" s="142" t="s">
        <v>109</v>
      </c>
      <c r="F25" s="144"/>
      <c r="G25" s="145">
        <f t="shared" si="1"/>
        <v>0</v>
      </c>
    </row>
    <row r="26" spans="1:7" s="146" customFormat="1" ht="15" customHeight="1">
      <c r="A26" s="142" t="s">
        <v>302</v>
      </c>
      <c r="B26" s="142" t="s">
        <v>128</v>
      </c>
      <c r="C26" s="142" t="s">
        <v>270</v>
      </c>
      <c r="D26" s="143">
        <v>1</v>
      </c>
      <c r="E26" s="142" t="s">
        <v>109</v>
      </c>
      <c r="F26" s="144"/>
      <c r="G26" s="145">
        <f t="shared" si="1"/>
        <v>0</v>
      </c>
    </row>
    <row r="27" spans="1:7" s="146" customFormat="1" ht="15" customHeight="1">
      <c r="A27" s="142" t="s">
        <v>303</v>
      </c>
      <c r="B27" s="142" t="s">
        <v>128</v>
      </c>
      <c r="C27" s="142" t="s">
        <v>234</v>
      </c>
      <c r="D27" s="143">
        <v>3</v>
      </c>
      <c r="E27" s="142" t="s">
        <v>109</v>
      </c>
      <c r="F27" s="144"/>
      <c r="G27" s="145">
        <f t="shared" si="1"/>
        <v>0</v>
      </c>
    </row>
    <row r="28" spans="1:7" s="146" customFormat="1" ht="15" customHeight="1">
      <c r="A28" s="142" t="s">
        <v>303</v>
      </c>
      <c r="B28" s="142" t="s">
        <v>218</v>
      </c>
      <c r="C28" s="142" t="s">
        <v>234</v>
      </c>
      <c r="D28" s="143">
        <v>3</v>
      </c>
      <c r="E28" s="142" t="s">
        <v>109</v>
      </c>
      <c r="F28" s="144"/>
      <c r="G28" s="145">
        <f t="shared" si="1"/>
        <v>0</v>
      </c>
    </row>
    <row r="29" spans="1:7" s="150" customFormat="1" ht="15" customHeight="1">
      <c r="A29" s="147" t="s">
        <v>304</v>
      </c>
      <c r="B29" s="148"/>
      <c r="C29" s="147" t="s">
        <v>305</v>
      </c>
      <c r="D29" s="148"/>
      <c r="E29" s="147" t="s">
        <v>109</v>
      </c>
      <c r="F29" s="148"/>
      <c r="G29" s="149"/>
    </row>
    <row r="30" spans="1:7" s="146" customFormat="1" ht="15" customHeight="1">
      <c r="A30" s="142" t="s">
        <v>306</v>
      </c>
      <c r="B30" s="142" t="s">
        <v>128</v>
      </c>
      <c r="C30" s="142" t="s">
        <v>236</v>
      </c>
      <c r="D30" s="143">
        <v>9</v>
      </c>
      <c r="E30" s="142" t="s">
        <v>109</v>
      </c>
      <c r="F30" s="144"/>
      <c r="G30" s="145">
        <f t="shared" ref="G30:G31" si="2">D30*F30</f>
        <v>0</v>
      </c>
    </row>
    <row r="31" spans="1:7" s="146" customFormat="1" ht="15" customHeight="1">
      <c r="A31" s="142" t="s">
        <v>307</v>
      </c>
      <c r="B31" s="142" t="s">
        <v>218</v>
      </c>
      <c r="C31" s="142" t="s">
        <v>238</v>
      </c>
      <c r="D31" s="143">
        <v>9</v>
      </c>
      <c r="E31" s="142" t="s">
        <v>109</v>
      </c>
      <c r="F31" s="144"/>
      <c r="G31" s="145">
        <f t="shared" si="2"/>
        <v>0</v>
      </c>
    </row>
    <row r="32" spans="1:7" s="150" customFormat="1" ht="15" customHeight="1">
      <c r="A32" s="147" t="s">
        <v>308</v>
      </c>
      <c r="B32" s="148"/>
      <c r="C32" s="147" t="s">
        <v>309</v>
      </c>
      <c r="D32" s="148"/>
      <c r="E32" s="147" t="s">
        <v>109</v>
      </c>
      <c r="F32" s="148"/>
      <c r="G32" s="149"/>
    </row>
    <row r="33" spans="1:7" s="146" customFormat="1" ht="15" customHeight="1">
      <c r="A33" s="142" t="s">
        <v>310</v>
      </c>
      <c r="B33" s="142" t="s">
        <v>221</v>
      </c>
      <c r="C33" s="142" t="s">
        <v>240</v>
      </c>
      <c r="D33" s="143">
        <v>12</v>
      </c>
      <c r="E33" s="142" t="s">
        <v>109</v>
      </c>
      <c r="F33" s="144"/>
      <c r="G33" s="145">
        <f t="shared" ref="G33:G43" si="3">D33*F33</f>
        <v>0</v>
      </c>
    </row>
    <row r="34" spans="1:7" s="146" customFormat="1" ht="15" customHeight="1">
      <c r="A34" s="142" t="s">
        <v>310</v>
      </c>
      <c r="B34" s="142" t="s">
        <v>218</v>
      </c>
      <c r="C34" s="142" t="s">
        <v>240</v>
      </c>
      <c r="D34" s="143">
        <v>12</v>
      </c>
      <c r="E34" s="142" t="s">
        <v>109</v>
      </c>
      <c r="F34" s="144"/>
      <c r="G34" s="145">
        <f t="shared" si="3"/>
        <v>0</v>
      </c>
    </row>
    <row r="35" spans="1:7" s="146" customFormat="1" ht="15" customHeight="1">
      <c r="A35" s="142" t="s">
        <v>311</v>
      </c>
      <c r="B35" s="142" t="s">
        <v>218</v>
      </c>
      <c r="C35" s="142" t="s">
        <v>242</v>
      </c>
      <c r="D35" s="143">
        <v>6</v>
      </c>
      <c r="E35" s="142" t="s">
        <v>128</v>
      </c>
      <c r="F35" s="144"/>
      <c r="G35" s="145">
        <f t="shared" si="3"/>
        <v>0</v>
      </c>
    </row>
    <row r="36" spans="1:7" s="146" customFormat="1" ht="15" customHeight="1">
      <c r="A36" s="142" t="s">
        <v>312</v>
      </c>
      <c r="B36" s="142" t="s">
        <v>218</v>
      </c>
      <c r="C36" s="142" t="s">
        <v>244</v>
      </c>
      <c r="D36" s="143">
        <v>6</v>
      </c>
      <c r="E36" s="142" t="s">
        <v>128</v>
      </c>
      <c r="F36" s="144"/>
      <c r="G36" s="145">
        <f t="shared" si="3"/>
        <v>0</v>
      </c>
    </row>
    <row r="37" spans="1:7" s="146" customFormat="1" ht="15" customHeight="1">
      <c r="A37" s="142" t="s">
        <v>311</v>
      </c>
      <c r="B37" s="142" t="s">
        <v>221</v>
      </c>
      <c r="C37" s="142" t="s">
        <v>242</v>
      </c>
      <c r="D37" s="143">
        <v>6</v>
      </c>
      <c r="E37" s="142" t="s">
        <v>128</v>
      </c>
      <c r="F37" s="144"/>
      <c r="G37" s="145">
        <f t="shared" si="3"/>
        <v>0</v>
      </c>
    </row>
    <row r="38" spans="1:7" s="146" customFormat="1" ht="15" customHeight="1">
      <c r="A38" s="142" t="s">
        <v>312</v>
      </c>
      <c r="B38" s="142" t="s">
        <v>221</v>
      </c>
      <c r="C38" s="142" t="s">
        <v>244</v>
      </c>
      <c r="D38" s="143">
        <v>6</v>
      </c>
      <c r="E38" s="142" t="s">
        <v>128</v>
      </c>
      <c r="F38" s="144"/>
      <c r="G38" s="145">
        <f t="shared" si="3"/>
        <v>0</v>
      </c>
    </row>
    <row r="39" spans="1:7" s="146" customFormat="1" ht="15" customHeight="1">
      <c r="A39" s="142" t="s">
        <v>301</v>
      </c>
      <c r="B39" s="142" t="s">
        <v>218</v>
      </c>
      <c r="C39" s="142" t="s">
        <v>246</v>
      </c>
      <c r="D39" s="143">
        <v>12</v>
      </c>
      <c r="E39" s="142" t="s">
        <v>109</v>
      </c>
      <c r="F39" s="144"/>
      <c r="G39" s="145">
        <f t="shared" si="3"/>
        <v>0</v>
      </c>
    </row>
    <row r="40" spans="1:7" s="146" customFormat="1" ht="15" customHeight="1">
      <c r="A40" s="142" t="s">
        <v>313</v>
      </c>
      <c r="B40" s="142" t="s">
        <v>218</v>
      </c>
      <c r="C40" s="142" t="s">
        <v>248</v>
      </c>
      <c r="D40" s="143">
        <v>36</v>
      </c>
      <c r="E40" s="142" t="s">
        <v>109</v>
      </c>
      <c r="F40" s="144"/>
      <c r="G40" s="145">
        <f t="shared" si="3"/>
        <v>0</v>
      </c>
    </row>
    <row r="41" spans="1:7" s="146" customFormat="1" ht="15" customHeight="1">
      <c r="A41" s="142" t="s">
        <v>301</v>
      </c>
      <c r="B41" s="142" t="s">
        <v>128</v>
      </c>
      <c r="C41" s="142" t="s">
        <v>246</v>
      </c>
      <c r="D41" s="143">
        <v>12</v>
      </c>
      <c r="E41" s="142" t="s">
        <v>109</v>
      </c>
      <c r="F41" s="144"/>
      <c r="G41" s="145">
        <f t="shared" si="3"/>
        <v>0</v>
      </c>
    </row>
    <row r="42" spans="1:7" s="146" customFormat="1" ht="15" customHeight="1">
      <c r="A42" s="142" t="s">
        <v>313</v>
      </c>
      <c r="B42" s="142" t="s">
        <v>128</v>
      </c>
      <c r="C42" s="142" t="s">
        <v>248</v>
      </c>
      <c r="D42" s="143">
        <v>36</v>
      </c>
      <c r="E42" s="142" t="s">
        <v>109</v>
      </c>
      <c r="F42" s="144"/>
      <c r="G42" s="145">
        <f t="shared" si="3"/>
        <v>0</v>
      </c>
    </row>
    <row r="43" spans="1:7" s="146" customFormat="1" ht="15" customHeight="1">
      <c r="A43" s="142" t="s">
        <v>143</v>
      </c>
      <c r="B43" s="151"/>
      <c r="C43" s="142" t="s">
        <v>144</v>
      </c>
      <c r="D43" s="143">
        <v>2</v>
      </c>
      <c r="E43" s="142" t="s">
        <v>109</v>
      </c>
      <c r="F43" s="144"/>
      <c r="G43" s="145">
        <f t="shared" si="3"/>
        <v>0</v>
      </c>
    </row>
    <row r="44" spans="1:7" s="150" customFormat="1" ht="15" customHeight="1">
      <c r="A44" s="147" t="s">
        <v>314</v>
      </c>
      <c r="B44" s="148"/>
      <c r="C44" s="147" t="s">
        <v>315</v>
      </c>
      <c r="D44" s="148"/>
      <c r="E44" s="147" t="s">
        <v>128</v>
      </c>
      <c r="F44" s="148"/>
      <c r="G44" s="149"/>
    </row>
    <row r="45" spans="1:7" s="146" customFormat="1" ht="15" customHeight="1">
      <c r="A45" s="142" t="s">
        <v>316</v>
      </c>
      <c r="B45" s="142" t="s">
        <v>218</v>
      </c>
      <c r="C45" s="142" t="s">
        <v>250</v>
      </c>
      <c r="D45" s="143">
        <v>6</v>
      </c>
      <c r="E45" s="142" t="s">
        <v>128</v>
      </c>
      <c r="F45" s="144"/>
      <c r="G45" s="145">
        <f t="shared" ref="G45:G49" si="4">D45*F45</f>
        <v>0</v>
      </c>
    </row>
    <row r="46" spans="1:7" s="146" customFormat="1" ht="15" customHeight="1">
      <c r="A46" s="142" t="s">
        <v>316</v>
      </c>
      <c r="B46" s="142" t="s">
        <v>221</v>
      </c>
      <c r="C46" s="142" t="s">
        <v>250</v>
      </c>
      <c r="D46" s="143">
        <v>6</v>
      </c>
      <c r="E46" s="142" t="s">
        <v>128</v>
      </c>
      <c r="F46" s="144"/>
      <c r="G46" s="145">
        <f t="shared" si="4"/>
        <v>0</v>
      </c>
    </row>
    <row r="47" spans="1:7" s="146" customFormat="1" ht="15" customHeight="1">
      <c r="A47" s="142" t="s">
        <v>317</v>
      </c>
      <c r="B47" s="142" t="s">
        <v>128</v>
      </c>
      <c r="C47" s="142" t="s">
        <v>318</v>
      </c>
      <c r="D47" s="143">
        <v>3</v>
      </c>
      <c r="E47" s="142" t="s">
        <v>109</v>
      </c>
      <c r="F47" s="144"/>
      <c r="G47" s="145">
        <f t="shared" si="4"/>
        <v>0</v>
      </c>
    </row>
    <row r="48" spans="1:7" s="146" customFormat="1" ht="15" customHeight="1">
      <c r="A48" s="142" t="s">
        <v>319</v>
      </c>
      <c r="B48" s="142" t="s">
        <v>218</v>
      </c>
      <c r="C48" s="142" t="s">
        <v>252</v>
      </c>
      <c r="D48" s="143">
        <v>1</v>
      </c>
      <c r="E48" s="142" t="s">
        <v>109</v>
      </c>
      <c r="F48" s="144"/>
      <c r="G48" s="145">
        <f t="shared" si="4"/>
        <v>0</v>
      </c>
    </row>
    <row r="49" spans="1:7" s="146" customFormat="1" ht="15" customHeight="1">
      <c r="A49" s="142" t="s">
        <v>319</v>
      </c>
      <c r="B49" s="142" t="s">
        <v>128</v>
      </c>
      <c r="C49" s="142" t="s">
        <v>252</v>
      </c>
      <c r="D49" s="143">
        <v>1</v>
      </c>
      <c r="E49" s="142" t="s">
        <v>109</v>
      </c>
      <c r="F49" s="144"/>
      <c r="G49" s="145">
        <f t="shared" si="4"/>
        <v>0</v>
      </c>
    </row>
    <row r="50" spans="1:7" s="150" customFormat="1" ht="15" customHeight="1">
      <c r="A50" s="147" t="s">
        <v>320</v>
      </c>
      <c r="B50" s="148"/>
      <c r="C50" s="147" t="s">
        <v>321</v>
      </c>
      <c r="D50" s="148"/>
      <c r="E50" s="147" t="s">
        <v>109</v>
      </c>
      <c r="F50" s="148"/>
      <c r="G50" s="149"/>
    </row>
    <row r="51" spans="1:7" s="146" customFormat="1" ht="15" customHeight="1">
      <c r="A51" s="142" t="s">
        <v>167</v>
      </c>
      <c r="B51" s="151"/>
      <c r="C51" s="142" t="s">
        <v>168</v>
      </c>
      <c r="D51" s="143">
        <v>2</v>
      </c>
      <c r="E51" s="142" t="s">
        <v>109</v>
      </c>
      <c r="F51" s="144"/>
      <c r="G51" s="145">
        <f t="shared" ref="G51:G62" si="5">D51*F51</f>
        <v>0</v>
      </c>
    </row>
    <row r="52" spans="1:7" s="146" customFormat="1" ht="15" customHeight="1">
      <c r="A52" s="142" t="s">
        <v>170</v>
      </c>
      <c r="B52" s="151"/>
      <c r="C52" s="142" t="s">
        <v>171</v>
      </c>
      <c r="D52" s="143">
        <v>3</v>
      </c>
      <c r="E52" s="142" t="s">
        <v>109</v>
      </c>
      <c r="F52" s="144"/>
      <c r="G52" s="145">
        <f t="shared" si="5"/>
        <v>0</v>
      </c>
    </row>
    <row r="53" spans="1:7" s="146" customFormat="1" ht="15" customHeight="1">
      <c r="A53" s="142" t="s">
        <v>172</v>
      </c>
      <c r="B53" s="151"/>
      <c r="C53" s="142" t="s">
        <v>173</v>
      </c>
      <c r="D53" s="143">
        <v>3</v>
      </c>
      <c r="E53" s="142" t="s">
        <v>109</v>
      </c>
      <c r="F53" s="144"/>
      <c r="G53" s="145">
        <f t="shared" si="5"/>
        <v>0</v>
      </c>
    </row>
    <row r="54" spans="1:7" s="146" customFormat="1" ht="15" customHeight="1">
      <c r="A54" s="142" t="s">
        <v>174</v>
      </c>
      <c r="B54" s="151"/>
      <c r="C54" s="142" t="s">
        <v>175</v>
      </c>
      <c r="D54" s="143">
        <v>3</v>
      </c>
      <c r="E54" s="142" t="s">
        <v>109</v>
      </c>
      <c r="F54" s="144"/>
      <c r="G54" s="145">
        <f t="shared" si="5"/>
        <v>0</v>
      </c>
    </row>
    <row r="55" spans="1:7" s="146" customFormat="1" ht="15" customHeight="1">
      <c r="A55" s="142" t="s">
        <v>322</v>
      </c>
      <c r="B55" s="142" t="s">
        <v>218</v>
      </c>
      <c r="C55" s="142" t="s">
        <v>254</v>
      </c>
      <c r="D55" s="143">
        <v>2</v>
      </c>
      <c r="E55" s="142" t="s">
        <v>109</v>
      </c>
      <c r="F55" s="144"/>
      <c r="G55" s="145">
        <f t="shared" si="5"/>
        <v>0</v>
      </c>
    </row>
    <row r="56" spans="1:7" s="146" customFormat="1" ht="15" customHeight="1">
      <c r="A56" s="142" t="s">
        <v>322</v>
      </c>
      <c r="B56" s="142" t="s">
        <v>128</v>
      </c>
      <c r="C56" s="142" t="s">
        <v>254</v>
      </c>
      <c r="D56" s="143">
        <v>2</v>
      </c>
      <c r="E56" s="142" t="s">
        <v>109</v>
      </c>
      <c r="F56" s="144"/>
      <c r="G56" s="145">
        <f t="shared" si="5"/>
        <v>0</v>
      </c>
    </row>
    <row r="57" spans="1:7" s="146" customFormat="1" ht="15" customHeight="1">
      <c r="A57" s="142" t="s">
        <v>323</v>
      </c>
      <c r="B57" s="142" t="s">
        <v>218</v>
      </c>
      <c r="C57" s="142" t="s">
        <v>256</v>
      </c>
      <c r="D57" s="143">
        <v>3</v>
      </c>
      <c r="E57" s="142" t="s">
        <v>109</v>
      </c>
      <c r="F57" s="144"/>
      <c r="G57" s="145">
        <f t="shared" si="5"/>
        <v>0</v>
      </c>
    </row>
    <row r="58" spans="1:7" s="146" customFormat="1" ht="15" customHeight="1">
      <c r="A58" s="142" t="s">
        <v>323</v>
      </c>
      <c r="B58" s="142" t="s">
        <v>128</v>
      </c>
      <c r="C58" s="142" t="s">
        <v>256</v>
      </c>
      <c r="D58" s="143">
        <v>3</v>
      </c>
      <c r="E58" s="142" t="s">
        <v>109</v>
      </c>
      <c r="F58" s="144"/>
      <c r="G58" s="145">
        <f t="shared" si="5"/>
        <v>0</v>
      </c>
    </row>
    <row r="59" spans="1:7" s="146" customFormat="1" ht="15" customHeight="1">
      <c r="A59" s="142" t="s">
        <v>324</v>
      </c>
      <c r="B59" s="142" t="s">
        <v>218</v>
      </c>
      <c r="C59" s="142" t="s">
        <v>258</v>
      </c>
      <c r="D59" s="143">
        <v>2</v>
      </c>
      <c r="E59" s="142" t="s">
        <v>128</v>
      </c>
      <c r="F59" s="144"/>
      <c r="G59" s="145">
        <f t="shared" si="5"/>
        <v>0</v>
      </c>
    </row>
    <row r="60" spans="1:7" s="146" customFormat="1" ht="15" customHeight="1">
      <c r="A60" s="142" t="s">
        <v>324</v>
      </c>
      <c r="B60" s="142" t="s">
        <v>221</v>
      </c>
      <c r="C60" s="142" t="s">
        <v>258</v>
      </c>
      <c r="D60" s="143">
        <v>2</v>
      </c>
      <c r="E60" s="142" t="s">
        <v>128</v>
      </c>
      <c r="F60" s="144"/>
      <c r="G60" s="145">
        <f t="shared" si="5"/>
        <v>0</v>
      </c>
    </row>
    <row r="61" spans="1:7" s="146" customFormat="1" ht="15" customHeight="1">
      <c r="A61" s="142" t="s">
        <v>325</v>
      </c>
      <c r="B61" s="142" t="s">
        <v>218</v>
      </c>
      <c r="C61" s="142" t="s">
        <v>260</v>
      </c>
      <c r="D61" s="143">
        <v>3</v>
      </c>
      <c r="E61" s="142" t="s">
        <v>128</v>
      </c>
      <c r="F61" s="144"/>
      <c r="G61" s="145">
        <f t="shared" si="5"/>
        <v>0</v>
      </c>
    </row>
    <row r="62" spans="1:7" s="146" customFormat="1" ht="15" customHeight="1">
      <c r="A62" s="142" t="s">
        <v>325</v>
      </c>
      <c r="B62" s="142" t="s">
        <v>221</v>
      </c>
      <c r="C62" s="142" t="s">
        <v>260</v>
      </c>
      <c r="D62" s="143">
        <v>3</v>
      </c>
      <c r="E62" s="142" t="s">
        <v>128</v>
      </c>
      <c r="F62" s="144"/>
      <c r="G62" s="145">
        <f t="shared" si="5"/>
        <v>0</v>
      </c>
    </row>
    <row r="63" spans="1:7" s="150" customFormat="1" ht="15" customHeight="1">
      <c r="A63" s="147" t="s">
        <v>326</v>
      </c>
      <c r="B63" s="148"/>
      <c r="C63" s="147" t="s">
        <v>327</v>
      </c>
      <c r="D63" s="148"/>
      <c r="E63" s="147" t="s">
        <v>109</v>
      </c>
      <c r="F63" s="148"/>
      <c r="G63" s="149"/>
    </row>
    <row r="64" spans="1:7" s="146" customFormat="1" ht="15" customHeight="1">
      <c r="A64" s="142" t="s">
        <v>176</v>
      </c>
      <c r="B64" s="151"/>
      <c r="C64" s="142" t="s">
        <v>177</v>
      </c>
      <c r="D64" s="143">
        <v>31</v>
      </c>
      <c r="E64" s="142" t="s">
        <v>128</v>
      </c>
      <c r="F64" s="144"/>
      <c r="G64" s="145">
        <f t="shared" ref="G64:G76" si="6">D64*F64</f>
        <v>0</v>
      </c>
    </row>
    <row r="65" spans="1:7" s="146" customFormat="1" ht="15" customHeight="1">
      <c r="A65" s="142" t="s">
        <v>328</v>
      </c>
      <c r="B65" s="142" t="s">
        <v>128</v>
      </c>
      <c r="C65" s="142" t="s">
        <v>262</v>
      </c>
      <c r="D65" s="143">
        <v>6</v>
      </c>
      <c r="E65" s="142" t="s">
        <v>128</v>
      </c>
      <c r="F65" s="144"/>
      <c r="G65" s="145">
        <f t="shared" si="6"/>
        <v>0</v>
      </c>
    </row>
    <row r="66" spans="1:7" s="146" customFormat="1" ht="15" customHeight="1">
      <c r="A66" s="142" t="s">
        <v>329</v>
      </c>
      <c r="B66" s="142" t="s">
        <v>128</v>
      </c>
      <c r="C66" s="142" t="s">
        <v>264</v>
      </c>
      <c r="D66" s="143">
        <v>4</v>
      </c>
      <c r="E66" s="142" t="s">
        <v>128</v>
      </c>
      <c r="F66" s="144"/>
      <c r="G66" s="145">
        <f t="shared" si="6"/>
        <v>0</v>
      </c>
    </row>
    <row r="67" spans="1:7" s="146" customFormat="1" ht="15" customHeight="1">
      <c r="A67" s="142" t="s">
        <v>182</v>
      </c>
      <c r="B67" s="151"/>
      <c r="C67" s="142" t="s">
        <v>183</v>
      </c>
      <c r="D67" s="143">
        <v>9</v>
      </c>
      <c r="E67" s="142" t="s">
        <v>109</v>
      </c>
      <c r="F67" s="144"/>
      <c r="G67" s="145">
        <f t="shared" si="6"/>
        <v>0</v>
      </c>
    </row>
    <row r="68" spans="1:7" s="146" customFormat="1" ht="15" customHeight="1">
      <c r="A68" s="142" t="s">
        <v>330</v>
      </c>
      <c r="B68" s="142" t="s">
        <v>128</v>
      </c>
      <c r="C68" s="142" t="s">
        <v>266</v>
      </c>
      <c r="D68" s="143">
        <v>78</v>
      </c>
      <c r="E68" s="142" t="s">
        <v>109</v>
      </c>
      <c r="F68" s="144"/>
      <c r="G68" s="145">
        <f t="shared" si="6"/>
        <v>0</v>
      </c>
    </row>
    <row r="69" spans="1:7" s="146" customFormat="1" ht="15" customHeight="1">
      <c r="A69" s="142" t="s">
        <v>331</v>
      </c>
      <c r="B69" s="142" t="s">
        <v>221</v>
      </c>
      <c r="C69" s="142" t="s">
        <v>268</v>
      </c>
      <c r="D69" s="143">
        <v>18</v>
      </c>
      <c r="E69" s="142" t="s">
        <v>109</v>
      </c>
      <c r="F69" s="144"/>
      <c r="G69" s="145">
        <f t="shared" si="6"/>
        <v>0</v>
      </c>
    </row>
    <row r="70" spans="1:7" s="146" customFormat="1" ht="15" customHeight="1">
      <c r="A70" s="142" t="s">
        <v>185</v>
      </c>
      <c r="B70" s="151"/>
      <c r="C70" s="142" t="s">
        <v>186</v>
      </c>
      <c r="D70" s="143">
        <v>1</v>
      </c>
      <c r="E70" s="142" t="s">
        <v>118</v>
      </c>
      <c r="F70" s="144"/>
      <c r="G70" s="145">
        <f t="shared" si="6"/>
        <v>0</v>
      </c>
    </row>
    <row r="71" spans="1:7" s="146" customFormat="1" ht="15" customHeight="1">
      <c r="A71" s="142" t="s">
        <v>200</v>
      </c>
      <c r="B71" s="151"/>
      <c r="C71" s="142" t="s">
        <v>201</v>
      </c>
      <c r="D71" s="143">
        <v>3</v>
      </c>
      <c r="E71" s="142" t="s">
        <v>109</v>
      </c>
      <c r="F71" s="144"/>
      <c r="G71" s="145">
        <f t="shared" si="6"/>
        <v>0</v>
      </c>
    </row>
    <row r="72" spans="1:7" s="146" customFormat="1" ht="15" customHeight="1">
      <c r="A72" s="142" t="s">
        <v>202</v>
      </c>
      <c r="B72" s="151"/>
      <c r="C72" s="142" t="s">
        <v>203</v>
      </c>
      <c r="D72" s="143">
        <v>3</v>
      </c>
      <c r="E72" s="142" t="s">
        <v>109</v>
      </c>
      <c r="F72" s="144"/>
      <c r="G72" s="145">
        <f t="shared" si="6"/>
        <v>0</v>
      </c>
    </row>
    <row r="73" spans="1:7" s="146" customFormat="1" ht="15" customHeight="1">
      <c r="A73" s="142" t="s">
        <v>204</v>
      </c>
      <c r="B73" s="151"/>
      <c r="C73" s="142" t="s">
        <v>205</v>
      </c>
      <c r="D73" s="143">
        <v>30</v>
      </c>
      <c r="E73" s="142" t="s">
        <v>109</v>
      </c>
      <c r="F73" s="144"/>
      <c r="G73" s="145">
        <f t="shared" si="6"/>
        <v>0</v>
      </c>
    </row>
    <row r="74" spans="1:7" s="146" customFormat="1" ht="15" customHeight="1">
      <c r="A74" s="142" t="s">
        <v>302</v>
      </c>
      <c r="B74" s="142" t="s">
        <v>128</v>
      </c>
      <c r="C74" s="142" t="s">
        <v>270</v>
      </c>
      <c r="D74" s="143">
        <v>6</v>
      </c>
      <c r="E74" s="142" t="s">
        <v>109</v>
      </c>
      <c r="F74" s="144"/>
      <c r="G74" s="145">
        <f t="shared" si="6"/>
        <v>0</v>
      </c>
    </row>
    <row r="75" spans="1:7" s="146" customFormat="1" ht="15" customHeight="1">
      <c r="A75" s="142" t="s">
        <v>332</v>
      </c>
      <c r="B75" s="142" t="s">
        <v>128</v>
      </c>
      <c r="C75" s="142" t="s">
        <v>272</v>
      </c>
      <c r="D75" s="143">
        <v>3</v>
      </c>
      <c r="E75" s="142" t="s">
        <v>109</v>
      </c>
      <c r="F75" s="144"/>
      <c r="G75" s="145">
        <f t="shared" si="6"/>
        <v>0</v>
      </c>
    </row>
    <row r="76" spans="1:7" s="146" customFormat="1" ht="15" customHeight="1">
      <c r="A76" s="142" t="s">
        <v>189</v>
      </c>
      <c r="B76" s="151"/>
      <c r="C76" s="142" t="s">
        <v>190</v>
      </c>
      <c r="D76" s="143">
        <v>1</v>
      </c>
      <c r="E76" s="142" t="s">
        <v>118</v>
      </c>
      <c r="F76" s="144"/>
      <c r="G76" s="145">
        <f t="shared" si="6"/>
        <v>0</v>
      </c>
    </row>
    <row r="77" spans="1:7" s="129" customFormat="1" ht="15" customHeight="1">
      <c r="A77" s="110"/>
      <c r="B77" s="110"/>
      <c r="C77" s="110"/>
      <c r="D77" s="110"/>
      <c r="E77" s="110"/>
      <c r="F77" s="110"/>
      <c r="G77" s="113"/>
    </row>
    <row r="78" spans="1:7" s="129" customFormat="1" ht="15" customHeight="1">
      <c r="A78" s="138" t="s">
        <v>191</v>
      </c>
      <c r="B78" s="137"/>
      <c r="C78" s="138" t="s">
        <v>192</v>
      </c>
      <c r="D78" s="137"/>
      <c r="E78" s="137"/>
      <c r="F78" s="137"/>
      <c r="G78" s="139"/>
    </row>
    <row r="79" spans="1:7" s="129" customFormat="1" ht="15" customHeight="1">
      <c r="A79" s="112" t="s">
        <v>104</v>
      </c>
      <c r="B79" s="110"/>
      <c r="C79" s="112" t="s">
        <v>105</v>
      </c>
      <c r="D79" s="110"/>
      <c r="E79" s="110"/>
      <c r="F79" s="110"/>
      <c r="G79" s="113"/>
    </row>
    <row r="80" spans="1:7" s="129" customFormat="1" ht="15" customHeight="1">
      <c r="A80" s="114" t="s">
        <v>333</v>
      </c>
      <c r="B80" s="114" t="s">
        <v>218</v>
      </c>
      <c r="C80" s="114" t="s">
        <v>274</v>
      </c>
      <c r="D80" s="115">
        <v>3</v>
      </c>
      <c r="E80" s="114" t="s">
        <v>128</v>
      </c>
      <c r="F80" s="116"/>
      <c r="G80" s="145">
        <f t="shared" ref="G80:G85" si="7">D80*F80</f>
        <v>0</v>
      </c>
    </row>
    <row r="81" spans="1:7" s="129" customFormat="1" ht="15" customHeight="1">
      <c r="A81" s="114" t="s">
        <v>333</v>
      </c>
      <c r="B81" s="114" t="s">
        <v>221</v>
      </c>
      <c r="C81" s="114" t="s">
        <v>274</v>
      </c>
      <c r="D81" s="115">
        <v>3</v>
      </c>
      <c r="E81" s="114" t="s">
        <v>128</v>
      </c>
      <c r="F81" s="116"/>
      <c r="G81" s="145">
        <f t="shared" si="7"/>
        <v>0</v>
      </c>
    </row>
    <row r="82" spans="1:7" s="129" customFormat="1" ht="15" customHeight="1">
      <c r="A82" s="114" t="s">
        <v>334</v>
      </c>
      <c r="B82" s="114" t="s">
        <v>218</v>
      </c>
      <c r="C82" s="114" t="s">
        <v>276</v>
      </c>
      <c r="D82" s="115">
        <v>3</v>
      </c>
      <c r="E82" s="114" t="s">
        <v>109</v>
      </c>
      <c r="F82" s="116"/>
      <c r="G82" s="145">
        <f t="shared" si="7"/>
        <v>0</v>
      </c>
    </row>
    <row r="83" spans="1:7" s="129" customFormat="1" ht="15" customHeight="1">
      <c r="A83" s="114" t="s">
        <v>335</v>
      </c>
      <c r="B83" s="114" t="s">
        <v>128</v>
      </c>
      <c r="C83" s="114" t="s">
        <v>278</v>
      </c>
      <c r="D83" s="115">
        <v>3</v>
      </c>
      <c r="E83" s="114" t="s">
        <v>109</v>
      </c>
      <c r="F83" s="116"/>
      <c r="G83" s="145">
        <f t="shared" si="7"/>
        <v>0</v>
      </c>
    </row>
    <row r="84" spans="1:7" s="129" customFormat="1" ht="15" customHeight="1">
      <c r="A84" s="114" t="s">
        <v>319</v>
      </c>
      <c r="B84" s="114" t="s">
        <v>218</v>
      </c>
      <c r="C84" s="114" t="s">
        <v>252</v>
      </c>
      <c r="D84" s="115">
        <v>1</v>
      </c>
      <c r="E84" s="114" t="s">
        <v>109</v>
      </c>
      <c r="F84" s="116"/>
      <c r="G84" s="145">
        <f t="shared" si="7"/>
        <v>0</v>
      </c>
    </row>
    <row r="85" spans="1:7" s="129" customFormat="1" ht="15" customHeight="1">
      <c r="A85" s="114" t="s">
        <v>319</v>
      </c>
      <c r="B85" s="114" t="s">
        <v>128</v>
      </c>
      <c r="C85" s="114" t="s">
        <v>252</v>
      </c>
      <c r="D85" s="115">
        <v>1</v>
      </c>
      <c r="E85" s="114" t="s">
        <v>109</v>
      </c>
      <c r="F85" s="116"/>
      <c r="G85" s="145">
        <f t="shared" si="7"/>
        <v>0</v>
      </c>
    </row>
  </sheetData>
  <printOptions horizontalCentered="1"/>
  <pageMargins left="0.51181102362204722" right="0.31496062992125984" top="0.78740157480314965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List1</vt:lpstr>
      <vt:lpstr>List2</vt:lpstr>
      <vt:lpstr>List3</vt:lpstr>
      <vt:lpstr>List4</vt:lpstr>
      <vt:lpstr>List5</vt:lpstr>
      <vt:lpstr>List6</vt:lpstr>
      <vt:lpstr>List7</vt:lpstr>
      <vt:lpstr>List8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2019-01-14T22:21:16Z</cp:lastPrinted>
  <dcterms:created xsi:type="dcterms:W3CDTF">2019-01-14T20:16:17Z</dcterms:created>
  <dcterms:modified xsi:type="dcterms:W3CDTF">2019-01-14T22:52:11Z</dcterms:modified>
</cp:coreProperties>
</file>