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pěšina a gabiony - pěšina..." sheetId="2" r:id="rId2"/>
    <sheet name="zídka - zídka" sheetId="3" r:id="rId3"/>
    <sheet name="živičná cesta - živičná c..." sheetId="4" r:id="rId4"/>
    <sheet name="Pokyny pro vyplnění" sheetId="5" r:id="rId5"/>
  </sheets>
  <definedNames>
    <definedName name="_xlnm.Print_Titles" localSheetId="1">'pěšina a gabiony - pěšina...'!$77:$77</definedName>
    <definedName name="_xlnm.Print_Titles" localSheetId="0">'Rekapitulace stavby'!$47:$47</definedName>
    <definedName name="_xlnm.Print_Titles" localSheetId="2">'zídka - zídka'!$78:$78</definedName>
    <definedName name="_xlnm.Print_Titles" localSheetId="3">'živičná cesta - živičná c...'!$75:$75</definedName>
    <definedName name="_xlnm.Print_Area" localSheetId="1">'pěšina a gabiony - pěšina...'!$C$4:$P$33,'pěšina a gabiony - pěšina...'!$C$39:$Q$61,'pěšina a gabiony - pěšina...'!$C$67:$R$131</definedName>
    <definedName name="_xlnm.Print_Area" localSheetId="4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stavby'!$C$38:$AQ$53</definedName>
    <definedName name="_xlnm.Print_Area" localSheetId="2">'zídka - zídka'!$C$4:$P$33,'zídka - zídka'!$C$39:$Q$62,'zídka - zídka'!$C$68:$R$129</definedName>
    <definedName name="_xlnm.Print_Area" localSheetId="3">'živičná cesta - živičná c...'!$C$4:$P$33,'živičná cesta - živičná c...'!$C$39:$Q$59,'živičná cesta - živičná c...'!$C$65:$R$127</definedName>
  </definedNames>
  <calcPr fullCalcOnLoad="1"/>
</workbook>
</file>

<file path=xl/sharedStrings.xml><?xml version="1.0" encoding="utf-8"?>
<sst xmlns="http://schemas.openxmlformats.org/spreadsheetml/2006/main" count="1984" uniqueCount="432">
  <si>
    <t>Export VZ</t>
  </si>
  <si>
    <t>List obsahuje:</t>
  </si>
  <si>
    <t>1.0</t>
  </si>
  <si>
    <t>False</t>
  </si>
  <si>
    <t>{0DD51AB4-3881-4F39-86F8-F7EEC7D2D5DD}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</si>
  <si>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</si>
  <si>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</si>
  <si>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</si>
  <si>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</si>
  <si>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</si>
  <si>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</si>
  <si>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</si>
  <si>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</si>
  <si>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</si>
  <si>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</si>
  <si>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S07 - Oprava zídek a komun. nad Thermalem</t>
  </si>
  <si>
    <t>0,1</t>
  </si>
  <si>
    <t>1</t>
  </si>
  <si>
    <t>Místo:</t>
  </si>
  <si>
    <t xml:space="preserve"> </t>
  </si>
  <si>
    <t>Datum:</t>
  </si>
  <si>
    <t>12.06.2013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</si>
  <si>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</si>
  <si>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</si>
  <si>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</si>
  <si>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</si>
  <si>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</si>
  <si>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</si>
  <si>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</si>
  <si>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</si>
  <si>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</si>
  <si>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</si>
  <si>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</si>
  <si>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</si>
  <si>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</si>
  <si>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</si>
  <si>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</si>
  <si>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</si>
  <si>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</si>
  <si>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</si>
  <si>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</si>
  <si>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</si>
  <si>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</si>
  <si>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</si>
  <si>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</si>
  <si>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</si>
  <si>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</si>
  <si>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</si>
  <si>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</si>
  <si>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</si>
  <si>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</si>
  <si>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</si>
  <si>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</si>
  <si>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</si>
  <si>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</si>
  <si>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</si>
  <si>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</si>
  <si>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</si>
  <si>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</si>
  <si>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</si>
  <si>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</si>
  <si>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</si>
  <si>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</si>
  <si>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</si>
  <si>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</si>
  <si>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</si>
  <si>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</si>
  <si>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</si>
  <si>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pěšina a gabiony</t>
  </si>
  <si>
    <t>STA</t>
  </si>
  <si>
    <t>{44C2977D-D029-4DAE-8216-C3671B0B7827}</t>
  </si>
  <si>
    <t>2</t>
  </si>
  <si>
    <t>zídka</t>
  </si>
  <si>
    <t>{A7C39BF3-AFFE-488E-B1C0-9A0ACA339D82}</t>
  </si>
  <si>
    <t>živičná cesta</t>
  </si>
  <si>
    <t>{F78D0CC6-2699-4EE9-853C-B49AFF953EF6}</t>
  </si>
  <si>
    <t>Zpět na list:</t>
  </si>
  <si>
    <t>KRYCÍ LIST SOUPISU</t>
  </si>
  <si>
    <t>Objekt:</t>
  </si>
  <si>
    <t>pěšina a gabiony - pěšina a gabiony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</si>
  <si>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</si>
  <si>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</si>
  <si>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</si>
  <si>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</si>
  <si>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</si>
  <si>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</si>
  <si>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D1 - Oprava zídek a komunikací nad Thermalem – K. Vary</t>
  </si>
  <si>
    <t>D2 - Komunikace</t>
  </si>
  <si>
    <t xml:space="preserve">    D3 - ZEMNÍ PRÁCE</t>
  </si>
  <si>
    <t xml:space="preserve">    D4 - ZÁKLADY</t>
  </si>
  <si>
    <t xml:space="preserve">    D5 - SVISLÉ KONSTRUKCE</t>
  </si>
  <si>
    <t xml:space="preserve">    D6 - VODOROVNÉ KONSTRUKCE</t>
  </si>
  <si>
    <t xml:space="preserve">    D2 - Komunikace</t>
  </si>
  <si>
    <t xml:space="preserve">    D7 - PRÁCE PSV</t>
  </si>
  <si>
    <t xml:space="preserve">    D8 - POTRUBÍ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</si>
  <si>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</si>
  <si>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</si>
  <si>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</si>
  <si>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</si>
  <si>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</si>
  <si>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</si>
  <si>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</si>
  <si>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</si>
  <si>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</si>
  <si>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</si>
  <si>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</si>
  <si>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</si>
  <si>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</si>
  <si>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</si>
  <si>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</si>
  <si>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</si>
  <si>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</si>
  <si>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123717</t>
  </si>
  <si>
    <t>ODKOP PRO SPOD STAVBU SILNIC A ŽELEZNIC TŘ 1-4 ODVOZ DO 16KM, vč. popl za uložení, výkop pro uložení gabionů</t>
  </si>
  <si>
    <t>M3</t>
  </si>
  <si>
    <t>4</t>
  </si>
  <si>
    <t>PP</t>
  </si>
  <si>
    <t>17110</t>
  </si>
  <si>
    <t>ULOŽENÍ SYPANINY DO NÁSYPŮ SE ZHUT, dodání vč. nákupu a dovozu, za gabiony</t>
  </si>
  <si>
    <t>3</t>
  </si>
  <si>
    <t>17320</t>
  </si>
  <si>
    <t>ZEMNÍ KRAJNICE A DOSYPÁVKY BEZ ZHUT, doplnění kraje cesty 0.5 * 0.2 * 7</t>
  </si>
  <si>
    <t>17620</t>
  </si>
  <si>
    <t>VÝPLNĚ ZE ZEMIN BEZ ZHUT, úprava a dorovnání terénu pod cestou, 35m2 * 0.20</t>
  </si>
  <si>
    <t>5</t>
  </si>
  <si>
    <t>18110</t>
  </si>
  <si>
    <t>ÚPRAVA PLÁNĚ SE ZHUT V HOR TŘ 1-4</t>
  </si>
  <si>
    <t>M2</t>
  </si>
  <si>
    <t>6</t>
  </si>
  <si>
    <t>18130</t>
  </si>
  <si>
    <t>ÚPRAVA PLÁNĚ - BEZ ZHUT urovnání terénu ve svahu</t>
  </si>
  <si>
    <t>7</t>
  </si>
  <si>
    <t>18231</t>
  </si>
  <si>
    <t>ROZPROSTŘENÍ ORNICE V ROVINĚ V TL DO 0,10M -včetně nákupu a dovozu</t>
  </si>
  <si>
    <t>8</t>
  </si>
  <si>
    <t>18241</t>
  </si>
  <si>
    <t>ZALOŽENÍ TRÁVNÍKU RUČNÍM VÝSEVEM</t>
  </si>
  <si>
    <t>9</t>
  </si>
  <si>
    <t>212132</t>
  </si>
  <si>
    <t>TRATIVODY KOMPLET Z TRUB BETON DN 150MM, RÝHA TŘ 3-4, za gabiony</t>
  </si>
  <si>
    <t>M</t>
  </si>
  <si>
    <t>21361</t>
  </si>
  <si>
    <t>DRENÁŽNÍ VRSTVY Z GEOTEXTILIE, separační netkaná geotextílie, pod a za gabiony</t>
  </si>
  <si>
    <t>11</t>
  </si>
  <si>
    <t>21452</t>
  </si>
  <si>
    <t>ÚPRAVA PODLOŽÍ-SANAČNÍ VRSTVA z kameniva drceného frakce 63/125-250, podloží pro gabiony, 4 * 0.9, vč. dovozu a uložení</t>
  </si>
  <si>
    <t>12</t>
  </si>
  <si>
    <t>327214</t>
  </si>
  <si>
    <t>ZDI OPĚRNÉ, ZÁRUBNÍ, NÁBŘEŽNÍ Z GABIONŮ VČETNĚ KOVOVÉ KONSTRUKCE - svazované, dolní vrstva 4 ks gabiony 1.5*1*1m, horní vrstva 4ks 1*1*1m, vzájemně prokotvené, vč. tahové sítě za gabiony do šířky 1,50 m vodorovně pod cestu</t>
  </si>
  <si>
    <t>13</t>
  </si>
  <si>
    <t>32795</t>
  </si>
  <si>
    <t>ZDI OPĚR, ZÁRUB, NÁBŘEŽ ZE DŘEVA, kulatina hloubk. impreg. podél cesty 12dl., výplň do íček 5 řad dl.8m = 52m dl.* 0.02m2</t>
  </si>
  <si>
    <t>14</t>
  </si>
  <si>
    <t>33717</t>
  </si>
  <si>
    <t>SLOUPKY PROTIHLUK STĚN Z DÍLCŮ KOVOVÝCH, íčka pro vložení kulatiny, v=0.80m + 0.50, ks 4 = 5.2m dl. * 12.9 kg/m</t>
  </si>
  <si>
    <t>T</t>
  </si>
  <si>
    <t>46251</t>
  </si>
  <si>
    <t>ZÁHOZ Z LOM KAMENE, s urovnáním povrchu,s proštěrkováním do 200kg, úprava úžlabí a dle potřeby pod gabiony, š. 2m * 5m dl. * 0.4</t>
  </si>
  <si>
    <t>16</t>
  </si>
  <si>
    <t>56340</t>
  </si>
  <si>
    <t>VOZOVKOVÉ VRSTVY ZE ŠTĚRKOPÍSKU, vč. dovozu, hlinitopísčitá vrstva -  pěšina  = 44m2 * 0.10m tl.</t>
  </si>
  <si>
    <t>17</t>
  </si>
  <si>
    <t>56340.1</t>
  </si>
  <si>
    <t>VOZOVKOVÉ VRSTVY ZE ŠTĚRKOPÍSKU, vč. dovozu, podklad vrstva pod gabiony -  6m2 * 0.25m tl.</t>
  </si>
  <si>
    <t>18</t>
  </si>
  <si>
    <t>56330</t>
  </si>
  <si>
    <t>VOZOVKOVÉ VRSTVY ZE ŠTĚRKODRTI, pěšina  = 44m2 * 0.20m tl.</t>
  </si>
  <si>
    <t>19</t>
  </si>
  <si>
    <t>751913</t>
  </si>
  <si>
    <t>SVODNICE 2X 5m, z impregnované dřevěné půlkulatiny a fošen, fixace zapuštěnými vratovými šrouby, dřevěné rozpěrky</t>
  </si>
  <si>
    <t>20</t>
  </si>
  <si>
    <t>894171</t>
  </si>
  <si>
    <t>skruž prům. 1m výška 250mm</t>
  </si>
  <si>
    <t>894171A</t>
  </si>
  <si>
    <t>kónus 1000/600</t>
  </si>
  <si>
    <t>KUS</t>
  </si>
  <si>
    <t>22</t>
  </si>
  <si>
    <t>89921</t>
  </si>
  <si>
    <t>VÝŠKOVÁ ÚPRAVA POKLOPŮ - nový poklop vč. prstence profil 600mm</t>
  </si>
  <si>
    <t>zídka - zídka</t>
  </si>
  <si>
    <t>D2 - Zídka</t>
  </si>
  <si>
    <t xml:space="preserve">    0 - Všeobecné konstrukce a práce</t>
  </si>
  <si>
    <t xml:space="preserve">    1 - Zemní práce</t>
  </si>
  <si>
    <t xml:space="preserve">    2 - Základy</t>
  </si>
  <si>
    <t xml:space="preserve">    3 - Svislé konstrukce</t>
  </si>
  <si>
    <t xml:space="preserve">    4 - Vodorovné konstrukce</t>
  </si>
  <si>
    <t xml:space="preserve">    5 - Komunikace</t>
  </si>
  <si>
    <t xml:space="preserve">    7 - Přidružená stavební výroba</t>
  </si>
  <si>
    <t xml:space="preserve">    9 - Ostatní konstrukce a práce</t>
  </si>
  <si>
    <t>02811</t>
  </si>
  <si>
    <t>PRŮZKUMNÉ PRÁCE GEOTECHNICKÉ NA POVRCHU, kopaná sonda</t>
  </si>
  <si>
    <t>KS</t>
  </si>
  <si>
    <t>122215</t>
  </si>
  <si>
    <t>ODKOPÁVKY A PROKOPÁVKY OBECNÉ TŘ. 3, ODVOZ DO 8KM, včetně odvozu na skládku s poplatem za uložení</t>
  </si>
  <si>
    <t>21262</t>
  </si>
  <si>
    <t>TRATIVODY KOMPLET Z TRUB Z PLAST HMOT DN DO 100MM 10.0+3x1,0</t>
  </si>
  <si>
    <t>261513</t>
  </si>
  <si>
    <t>VRTY PRO KOTVENÍ A INJEKTÁŽ TŘ V NA POVRCHU D DO 25MM, kotvení zábradlí  6x4x0,1</t>
  </si>
  <si>
    <t>261612</t>
  </si>
  <si>
    <t>VRTY PRO KOTVENÍ A INJEKTÁŽ TŘ VI NA POVRCHU D DO 16MM, kotvení římsy 23x0,2</t>
  </si>
  <si>
    <t>26164</t>
  </si>
  <si>
    <t>VRTY PRO KOTVENÍ, INJEKTÁŽ A MIKROPILOTY NA POVRCHU TŘ. VI D DO 200MM, vyvedení drenáže přes zeď 3x1,0</t>
  </si>
  <si>
    <t>272314</t>
  </si>
  <si>
    <t>ZÁKLADY Z PROSTÉHO BETONU DO C25/30 (B30), XF2,9,0x0,9x0,8, položka bude čerpána jen se souhllasem TDI</t>
  </si>
  <si>
    <t>317325</t>
  </si>
  <si>
    <t>ŘÍMSY ZE ŽELEZOBETONU DO C30/37 (B37) římsa:0,725x0,25x9,0,                                                   oprava šachty 1,0x1,2x0,3</t>
  </si>
  <si>
    <t>317365</t>
  </si>
  <si>
    <t>VÝZTUŽ ŘÍMS Z OCELI 10505, včetně kotvících trnů   2,00*125/1000</t>
  </si>
  <si>
    <t>327212</t>
  </si>
  <si>
    <t>ZDI OPĚRNÉ, ZÁRUBNÍ, NÁBŘEŽNÍ Z LOMOVÉHO KAMENE NA MC, 2/3 stávající kameny, 1/3 nakupované kameny   9,0x1,0x1,5</t>
  </si>
  <si>
    <t>451211</t>
  </si>
  <si>
    <t>PODKL A VÝPLŇ VRSTVY Z LOM KAMENE NA SUCHO, kamenná rovnanina za zdí    9,0x0,4x1,5</t>
  </si>
  <si>
    <t>465512</t>
  </si>
  <si>
    <t>DLAŽBY Z LOMOVÉHO KAMENE NA MC  ((1,0x1,0)+9,8x0,7)x0,30</t>
  </si>
  <si>
    <t>58910</t>
  </si>
  <si>
    <t>VÝPLŇ SPAR ASFALTEM</t>
  </si>
  <si>
    <t>78383</t>
  </si>
  <si>
    <t>NÁTĚRY BETON KONSTR TYP OS - C římsa 9,0x(0,7+0,25+0,25)</t>
  </si>
  <si>
    <t>911211</t>
  </si>
  <si>
    <t>OCEL MOSTNÍ ZÁBRADLÍ NATÍRANÉ, včetně PKO</t>
  </si>
  <si>
    <t>KG</t>
  </si>
  <si>
    <t>966111</t>
  </si>
  <si>
    <t>BOURÁNÍ KONSTRUKCÍ Z BETON DÍLCŮ S ODVOZEM DO 1KM, sloupky zábradlí,   3x0,2x0,2x1,0, uloženo na skládku investora</t>
  </si>
  <si>
    <t>966165</t>
  </si>
  <si>
    <t>BOURÁNÍ KONSTRUKCÍ ZE ŽELEZOBETONU S ODVOZEM DO 8KM, vybourání stávající římsy, uložení na skládku s poplatem za uložení 9,0x1,0x0,3</t>
  </si>
  <si>
    <t>966811</t>
  </si>
  <si>
    <t>ODSTRANĚNÍ KOVOVÉHO ZÁBRADLÍ 2,6+3,2+2,2+1,7+1,1</t>
  </si>
  <si>
    <t>23</t>
  </si>
  <si>
    <t>967121</t>
  </si>
  <si>
    <t>VYBOURÁNÍ ČÁSTÍ KONSTRUKCÍ KAMENNÝCH NA SUCHO S ODVOZEM DO 1KM, rozebrání stávající kam. Rovnaniny a uložení na mezideponii 9,0x0,4x1,5</t>
  </si>
  <si>
    <t>967131</t>
  </si>
  <si>
    <t>VYBOURÁNÍ ČÁSTÍ KONSTRUKCÍ KAMENNÝCH NA MC S ODVOZEM DO 1KM, rozebrání stávající zdi-očištění kamenů a uložení na mezideponii 9,0x1,0x1,5</t>
  </si>
  <si>
    <t>živičná cesta - živičná cesta</t>
  </si>
  <si>
    <t xml:space="preserve">    D4 - SVISLÉ KONSTRUKCE</t>
  </si>
  <si>
    <t xml:space="preserve">    D5 - POTRUBÍ</t>
  </si>
  <si>
    <t xml:space="preserve">    D6 - OSTATNÍ KONSTRUKCE A PRÁCE</t>
  </si>
  <si>
    <t>113437</t>
  </si>
  <si>
    <t>ODSTR KRYTU VOZ A CHOD S ASF POJ VČET PODKL, ODVOZ DO 16KM, včetně poplatku za uložení, cesta 60m2 * 0.30m hloubky=18m3</t>
  </si>
  <si>
    <t>113467</t>
  </si>
  <si>
    <t>ODSTRAN KRYTU VOZ ZE SILNIČ DÍLCŮ VČET PODKL, ODVOZ DO 16KM, včetně poplatku za uložení - část cesty podél zdi 3m2 * 0.30m</t>
  </si>
  <si>
    <t>11352</t>
  </si>
  <si>
    <t>ODSTRANĚNÍ CHODNÍKOVÝCH BETON OBRUBNÍKŮ, včetně odvozu na skládku (do 16 km)s poplatkem za uložení, kolem vpusti</t>
  </si>
  <si>
    <t>ODKOP PRO SPOD STAVBU SILNIC A ŽELEZNIC TŘ 1-4 ODVOZ DO 16KM, vč. popl za uložení, za opěrnou zdí v případě výměny podloží, 20m2 * 0.70m hl.</t>
  </si>
  <si>
    <t>ULOŽENÍ SYPANINY DO NÁSYPŮ SE ZHUT, dodání vč. nákupu a dovozu, v případě výměny podloží</t>
  </si>
  <si>
    <t>VÝPLNĚ ZE ZEMIN BEZ ZHUT, úprava a dorovnání terénu pod svahem</t>
  </si>
  <si>
    <t>ROZPROSTŘENÍ ORNICE V ROVINĚ V TL DO 0,10M, včetně nákupu a dovozu</t>
  </si>
  <si>
    <t>ZDI OPĚRNÉ, ZÁRUBNÍ, NÁBŘEŽNÍ Z LOMOVÉHO KAMENE NA MC - oprava kamen. zídky pod svahem, použít stávající vypadlý kamenný materiál, 3m dl.*1.5 m výšky*0.4m</t>
  </si>
  <si>
    <t>VOZOVKOVÉ VRSTVY ZE ŠTĚRKODRTI, cesta = 60m2 * 0.20m tl.</t>
  </si>
  <si>
    <t>567326</t>
  </si>
  <si>
    <t>VOZOVKOVÉ VRSTVY - recyklát,  60m2 * 0.05m tl.</t>
  </si>
  <si>
    <t>574102CH</t>
  </si>
  <si>
    <t>ASFALTOVÝ BETON TŘ II, ABS II, 60m2 * 0.05m tl.</t>
  </si>
  <si>
    <t>81433</t>
  </si>
  <si>
    <t>POTRUBÍ Z TRUB BETON DN DO 150MM, pro připojení do šachty</t>
  </si>
  <si>
    <t>89712</t>
  </si>
  <si>
    <t>VPUSŤ KANALIZAČNÍ ULIČNÍ KOMPLETNÍ Z BETON DÍLCŮ, vč. přepoj. do stávající</t>
  </si>
  <si>
    <t>VÝŠKOVÁ ÚPRAVA POKLOPŮ</t>
  </si>
  <si>
    <t>89911A</t>
  </si>
  <si>
    <t>POKLOP NA ŠACHTU Z KOMPOZITNÍHO MATERIÁLU</t>
  </si>
  <si>
    <t>91721</t>
  </si>
  <si>
    <t>ZÁHONOVÉ OBRUBY Z BETON OBRUBNÍKŮ, 250/80 do betonového lože s boční opěrou</t>
  </si>
  <si>
    <t>919112</t>
  </si>
  <si>
    <t>ŘEZÁNÍ ASFALT KRYTU VOZOVEK TL DO 100MM</t>
  </si>
  <si>
    <t>919124</t>
  </si>
  <si>
    <t>ŘEZÁNÍ BET KRYTU VOZOVEK TL DO 200MM</t>
  </si>
  <si>
    <t>966157</t>
  </si>
  <si>
    <t>BOURÁNÍ KONSTRUKCÍ Z PROST BETONU S ODVOZEM DO 16KM, kolem šachty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</si>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</sst>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52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00D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5D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91B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F08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00DD.tmp" descr="C:\KROSplusData\System\Temp\rad800D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B5DD.tmp" descr="C:\KROSplusData\System\Temp\rad1B5D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91BF.tmp" descr="C:\KROSplusData\System\Temp\radC91B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F084.tmp" descr="C:\KROSplusData\System\Temp\radAF08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0" t="s">
        <v>0</v>
      </c>
      <c r="B1" s="191"/>
      <c r="C1" s="191"/>
      <c r="D1" s="192" t="s">
        <v>1</v>
      </c>
      <c r="E1" s="191"/>
      <c r="F1" s="191"/>
      <c r="G1" s="191"/>
      <c r="H1" s="191"/>
      <c r="I1" s="191"/>
      <c r="J1" s="191"/>
      <c r="K1" s="193" t="s">
        <v>267</v>
      </c>
      <c r="L1" s="193"/>
      <c r="M1" s="193"/>
      <c r="N1" s="193"/>
      <c r="O1" s="193"/>
      <c r="P1" s="193"/>
      <c r="Q1" s="193"/>
      <c r="R1" s="193"/>
      <c r="S1" s="193"/>
      <c r="T1" s="191"/>
      <c r="U1" s="191"/>
      <c r="V1" s="191"/>
      <c r="W1" s="193" t="s">
        <v>268</v>
      </c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8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0" t="s">
        <v>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65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32" t="s">
        <v>9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4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35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38" t="s">
        <v>15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1"/>
      <c r="AQ6" s="12"/>
      <c r="BE6" s="131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31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31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31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31"/>
      <c r="BS10" s="6" t="s">
        <v>16</v>
      </c>
    </row>
    <row r="11" spans="2:71" s="2" customFormat="1" ht="19.5" customHeight="1">
      <c r="B11" s="10"/>
      <c r="C11" s="11"/>
      <c r="D11" s="11"/>
      <c r="E11" s="17" t="s">
        <v>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26</v>
      </c>
      <c r="AL11" s="11"/>
      <c r="AM11" s="11"/>
      <c r="AN11" s="17"/>
      <c r="AO11" s="11"/>
      <c r="AP11" s="11"/>
      <c r="AQ11" s="12"/>
      <c r="BE11" s="131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31"/>
      <c r="BS12" s="6" t="s">
        <v>16</v>
      </c>
    </row>
    <row r="13" spans="2:71" s="2" customFormat="1" ht="15" customHeight="1">
      <c r="B13" s="10"/>
      <c r="C13" s="11"/>
      <c r="D13" s="16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28</v>
      </c>
      <c r="AO13" s="11"/>
      <c r="AP13" s="11"/>
      <c r="AQ13" s="12"/>
      <c r="BE13" s="131"/>
      <c r="BS13" s="6" t="s">
        <v>16</v>
      </c>
    </row>
    <row r="14" spans="2:71" s="2" customFormat="1" ht="15.75" customHeight="1">
      <c r="B14" s="10"/>
      <c r="C14" s="11"/>
      <c r="D14" s="11"/>
      <c r="E14" s="139" t="s">
        <v>28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6" t="s">
        <v>26</v>
      </c>
      <c r="AL14" s="11"/>
      <c r="AM14" s="11"/>
      <c r="AN14" s="19" t="s">
        <v>28</v>
      </c>
      <c r="AO14" s="11"/>
      <c r="AP14" s="11"/>
      <c r="AQ14" s="12"/>
      <c r="BE14" s="131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31"/>
      <c r="BS15" s="6" t="s">
        <v>3</v>
      </c>
    </row>
    <row r="16" spans="2:71" s="2" customFormat="1" ht="15" customHeight="1">
      <c r="B16" s="10"/>
      <c r="C16" s="11"/>
      <c r="D16" s="16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31"/>
      <c r="BS16" s="6" t="s">
        <v>3</v>
      </c>
    </row>
    <row r="17" spans="2:71" s="2" customFormat="1" ht="19.5" customHeight="1">
      <c r="B17" s="10"/>
      <c r="C17" s="11"/>
      <c r="D17" s="11"/>
      <c r="E17" s="17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26</v>
      </c>
      <c r="AL17" s="11"/>
      <c r="AM17" s="11"/>
      <c r="AN17" s="17"/>
      <c r="AO17" s="11"/>
      <c r="AP17" s="11"/>
      <c r="AQ17" s="12"/>
      <c r="BE17" s="131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31"/>
      <c r="BS18" s="6" t="s">
        <v>6</v>
      </c>
    </row>
    <row r="19" spans="2:71" s="2" customFormat="1" ht="15" customHeight="1">
      <c r="B19" s="10"/>
      <c r="C19" s="11"/>
      <c r="D19" s="16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31"/>
      <c r="BS19" s="6" t="s">
        <v>16</v>
      </c>
    </row>
    <row r="20" spans="2:71" s="2" customFormat="1" ht="15.75" customHeight="1">
      <c r="B20" s="10"/>
      <c r="C20" s="11"/>
      <c r="D20" s="11"/>
      <c r="E20" s="140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1"/>
      <c r="AP20" s="11"/>
      <c r="AQ20" s="12"/>
      <c r="BE20" s="131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31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31"/>
    </row>
    <row r="23" spans="2:57" s="6" customFormat="1" ht="27" customHeight="1">
      <c r="B23" s="21"/>
      <c r="C23" s="22"/>
      <c r="D23" s="23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41">
        <f>ROUNDUP($AG$49,2)</f>
        <v>0</v>
      </c>
      <c r="AL23" s="142"/>
      <c r="AM23" s="142"/>
      <c r="AN23" s="142"/>
      <c r="AO23" s="142"/>
      <c r="AP23" s="22"/>
      <c r="AQ23" s="25"/>
      <c r="BE23" s="136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36"/>
    </row>
    <row r="25" spans="2:57" s="6" customFormat="1" ht="15" customHeight="1">
      <c r="B25" s="26"/>
      <c r="C25" s="27"/>
      <c r="D25" s="27" t="s">
        <v>33</v>
      </c>
      <c r="E25" s="27"/>
      <c r="F25" s="27" t="s">
        <v>34</v>
      </c>
      <c r="G25" s="27"/>
      <c r="H25" s="27"/>
      <c r="I25" s="27"/>
      <c r="J25" s="27"/>
      <c r="K25" s="27"/>
      <c r="L25" s="143">
        <v>0.21</v>
      </c>
      <c r="M25" s="144"/>
      <c r="N25" s="144"/>
      <c r="O25" s="144"/>
      <c r="P25" s="27"/>
      <c r="Q25" s="27"/>
      <c r="R25" s="27"/>
      <c r="S25" s="27"/>
      <c r="T25" s="29" t="s">
        <v>35</v>
      </c>
      <c r="U25" s="27"/>
      <c r="V25" s="27"/>
      <c r="W25" s="145">
        <f>ROUNDUP($AZ$49,2)</f>
        <v>0</v>
      </c>
      <c r="X25" s="144"/>
      <c r="Y25" s="144"/>
      <c r="Z25" s="144"/>
      <c r="AA25" s="144"/>
      <c r="AB25" s="144"/>
      <c r="AC25" s="144"/>
      <c r="AD25" s="144"/>
      <c r="AE25" s="144"/>
      <c r="AF25" s="27"/>
      <c r="AG25" s="27"/>
      <c r="AH25" s="27"/>
      <c r="AI25" s="27"/>
      <c r="AJ25" s="27"/>
      <c r="AK25" s="145">
        <f>ROUNDUP($AV$49,1)</f>
        <v>0</v>
      </c>
      <c r="AL25" s="144"/>
      <c r="AM25" s="144"/>
      <c r="AN25" s="144"/>
      <c r="AO25" s="144"/>
      <c r="AP25" s="27"/>
      <c r="AQ25" s="30"/>
      <c r="BE25" s="137"/>
    </row>
    <row r="26" spans="2:57" s="6" customFormat="1" ht="15" customHeight="1">
      <c r="B26" s="26"/>
      <c r="C26" s="27"/>
      <c r="D26" s="27"/>
      <c r="E26" s="27"/>
      <c r="F26" s="27" t="s">
        <v>36</v>
      </c>
      <c r="G26" s="27"/>
      <c r="H26" s="27"/>
      <c r="I26" s="27"/>
      <c r="J26" s="27"/>
      <c r="K26" s="27"/>
      <c r="L26" s="143">
        <v>0.15</v>
      </c>
      <c r="M26" s="144"/>
      <c r="N26" s="144"/>
      <c r="O26" s="144"/>
      <c r="P26" s="27"/>
      <c r="Q26" s="27"/>
      <c r="R26" s="27"/>
      <c r="S26" s="27"/>
      <c r="T26" s="29" t="s">
        <v>35</v>
      </c>
      <c r="U26" s="27"/>
      <c r="V26" s="27"/>
      <c r="W26" s="145">
        <f>ROUNDUP($BA$49,2)</f>
        <v>0</v>
      </c>
      <c r="X26" s="144"/>
      <c r="Y26" s="144"/>
      <c r="Z26" s="144"/>
      <c r="AA26" s="144"/>
      <c r="AB26" s="144"/>
      <c r="AC26" s="144"/>
      <c r="AD26" s="144"/>
      <c r="AE26" s="144"/>
      <c r="AF26" s="27"/>
      <c r="AG26" s="27"/>
      <c r="AH26" s="27"/>
      <c r="AI26" s="27"/>
      <c r="AJ26" s="27"/>
      <c r="AK26" s="145">
        <f>ROUNDUP($AW$49,1)</f>
        <v>0</v>
      </c>
      <c r="AL26" s="144"/>
      <c r="AM26" s="144"/>
      <c r="AN26" s="144"/>
      <c r="AO26" s="144"/>
      <c r="AP26" s="27"/>
      <c r="AQ26" s="30"/>
      <c r="BE26" s="137"/>
    </row>
    <row r="27" spans="2:57" s="6" customFormat="1" ht="15" customHeight="1" hidden="1">
      <c r="B27" s="26"/>
      <c r="C27" s="27"/>
      <c r="D27" s="27"/>
      <c r="E27" s="27"/>
      <c r="F27" s="27" t="s">
        <v>37</v>
      </c>
      <c r="G27" s="27"/>
      <c r="H27" s="27"/>
      <c r="I27" s="27"/>
      <c r="J27" s="27"/>
      <c r="K27" s="27"/>
      <c r="L27" s="143">
        <v>0.21</v>
      </c>
      <c r="M27" s="144"/>
      <c r="N27" s="144"/>
      <c r="O27" s="144"/>
      <c r="P27" s="27"/>
      <c r="Q27" s="27"/>
      <c r="R27" s="27"/>
      <c r="S27" s="27"/>
      <c r="T27" s="29" t="s">
        <v>35</v>
      </c>
      <c r="U27" s="27"/>
      <c r="V27" s="27"/>
      <c r="W27" s="145">
        <f>ROUNDUP($BB$49,2)</f>
        <v>0</v>
      </c>
      <c r="X27" s="144"/>
      <c r="Y27" s="144"/>
      <c r="Z27" s="144"/>
      <c r="AA27" s="144"/>
      <c r="AB27" s="144"/>
      <c r="AC27" s="144"/>
      <c r="AD27" s="144"/>
      <c r="AE27" s="144"/>
      <c r="AF27" s="27"/>
      <c r="AG27" s="27"/>
      <c r="AH27" s="27"/>
      <c r="AI27" s="27"/>
      <c r="AJ27" s="27"/>
      <c r="AK27" s="145">
        <v>0</v>
      </c>
      <c r="AL27" s="144"/>
      <c r="AM27" s="144"/>
      <c r="AN27" s="144"/>
      <c r="AO27" s="144"/>
      <c r="AP27" s="27"/>
      <c r="AQ27" s="30"/>
      <c r="BE27" s="137"/>
    </row>
    <row r="28" spans="2:57" s="6" customFormat="1" ht="15" customHeight="1" hidden="1">
      <c r="B28" s="26"/>
      <c r="C28" s="27"/>
      <c r="D28" s="27"/>
      <c r="E28" s="27"/>
      <c r="F28" s="27" t="s">
        <v>38</v>
      </c>
      <c r="G28" s="27"/>
      <c r="H28" s="27"/>
      <c r="I28" s="27"/>
      <c r="J28" s="27"/>
      <c r="K28" s="27"/>
      <c r="L28" s="143">
        <v>0.15</v>
      </c>
      <c r="M28" s="144"/>
      <c r="N28" s="144"/>
      <c r="O28" s="144"/>
      <c r="P28" s="27"/>
      <c r="Q28" s="27"/>
      <c r="R28" s="27"/>
      <c r="S28" s="27"/>
      <c r="T28" s="29" t="s">
        <v>35</v>
      </c>
      <c r="U28" s="27"/>
      <c r="V28" s="27"/>
      <c r="W28" s="145">
        <f>ROUNDUP($BC$49,2)</f>
        <v>0</v>
      </c>
      <c r="X28" s="144"/>
      <c r="Y28" s="144"/>
      <c r="Z28" s="144"/>
      <c r="AA28" s="144"/>
      <c r="AB28" s="144"/>
      <c r="AC28" s="144"/>
      <c r="AD28" s="144"/>
      <c r="AE28" s="144"/>
      <c r="AF28" s="27"/>
      <c r="AG28" s="27"/>
      <c r="AH28" s="27"/>
      <c r="AI28" s="27"/>
      <c r="AJ28" s="27"/>
      <c r="AK28" s="145">
        <v>0</v>
      </c>
      <c r="AL28" s="144"/>
      <c r="AM28" s="144"/>
      <c r="AN28" s="144"/>
      <c r="AO28" s="144"/>
      <c r="AP28" s="27"/>
      <c r="AQ28" s="30"/>
      <c r="BE28" s="137"/>
    </row>
    <row r="29" spans="2:57" s="6" customFormat="1" ht="15" customHeight="1" hidden="1">
      <c r="B29" s="26"/>
      <c r="C29" s="27"/>
      <c r="D29" s="27"/>
      <c r="E29" s="27"/>
      <c r="F29" s="27" t="s">
        <v>39</v>
      </c>
      <c r="G29" s="27"/>
      <c r="H29" s="27"/>
      <c r="I29" s="27"/>
      <c r="J29" s="27"/>
      <c r="K29" s="27"/>
      <c r="L29" s="143">
        <v>0</v>
      </c>
      <c r="M29" s="144"/>
      <c r="N29" s="144"/>
      <c r="O29" s="144"/>
      <c r="P29" s="27"/>
      <c r="Q29" s="27"/>
      <c r="R29" s="27"/>
      <c r="S29" s="27"/>
      <c r="T29" s="29" t="s">
        <v>35</v>
      </c>
      <c r="U29" s="27"/>
      <c r="V29" s="27"/>
      <c r="W29" s="145">
        <f>ROUNDUP($BD$49,2)</f>
        <v>0</v>
      </c>
      <c r="X29" s="144"/>
      <c r="Y29" s="144"/>
      <c r="Z29" s="144"/>
      <c r="AA29" s="144"/>
      <c r="AB29" s="144"/>
      <c r="AC29" s="144"/>
      <c r="AD29" s="144"/>
      <c r="AE29" s="144"/>
      <c r="AF29" s="27"/>
      <c r="AG29" s="27"/>
      <c r="AH29" s="27"/>
      <c r="AI29" s="27"/>
      <c r="AJ29" s="27"/>
      <c r="AK29" s="145">
        <v>0</v>
      </c>
      <c r="AL29" s="144"/>
      <c r="AM29" s="144"/>
      <c r="AN29" s="144"/>
      <c r="AO29" s="144"/>
      <c r="AP29" s="27"/>
      <c r="AQ29" s="30"/>
      <c r="BE29" s="137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36"/>
    </row>
    <row r="31" spans="2:57" s="6" customFormat="1" ht="27" customHeight="1">
      <c r="B31" s="21"/>
      <c r="C31" s="31"/>
      <c r="D31" s="32" t="s">
        <v>40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41</v>
      </c>
      <c r="U31" s="33"/>
      <c r="V31" s="33"/>
      <c r="W31" s="33"/>
      <c r="X31" s="146" t="s">
        <v>42</v>
      </c>
      <c r="Y31" s="147"/>
      <c r="Z31" s="147"/>
      <c r="AA31" s="147"/>
      <c r="AB31" s="147"/>
      <c r="AC31" s="33"/>
      <c r="AD31" s="33"/>
      <c r="AE31" s="33"/>
      <c r="AF31" s="33"/>
      <c r="AG31" s="33"/>
      <c r="AH31" s="33"/>
      <c r="AI31" s="33"/>
      <c r="AJ31" s="33"/>
      <c r="AK31" s="148">
        <f>ROUNDUP(SUM($AK$23:$AK$29),2)</f>
        <v>0</v>
      </c>
      <c r="AL31" s="147"/>
      <c r="AM31" s="147"/>
      <c r="AN31" s="147"/>
      <c r="AO31" s="149"/>
      <c r="AP31" s="31"/>
      <c r="AQ31" s="35"/>
      <c r="BE31" s="136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36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32" t="s">
        <v>43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38" t="str">
        <f>$K$6</f>
        <v>S07 - Oprava zídek a komun. nad Thermalem</v>
      </c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 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12.06.2013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 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29</v>
      </c>
      <c r="AJ44" s="22"/>
      <c r="AK44" s="22"/>
      <c r="AL44" s="22"/>
      <c r="AM44" s="151" t="str">
        <f>IF($E$17="","",$E$17)</f>
        <v> </v>
      </c>
      <c r="AN44" s="150"/>
      <c r="AO44" s="150"/>
      <c r="AP44" s="150"/>
      <c r="AQ44" s="22"/>
      <c r="AR44" s="41"/>
      <c r="AS44" s="152" t="s">
        <v>44</v>
      </c>
      <c r="AT44" s="153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27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54"/>
      <c r="AT45" s="136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55"/>
      <c r="AT46" s="150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156" t="s">
        <v>45</v>
      </c>
      <c r="D47" s="147"/>
      <c r="E47" s="147"/>
      <c r="F47" s="147"/>
      <c r="G47" s="147"/>
      <c r="H47" s="33"/>
      <c r="I47" s="157" t="s">
        <v>46</v>
      </c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58" t="s">
        <v>47</v>
      </c>
      <c r="AH47" s="147"/>
      <c r="AI47" s="147"/>
      <c r="AJ47" s="147"/>
      <c r="AK47" s="147"/>
      <c r="AL47" s="147"/>
      <c r="AM47" s="147"/>
      <c r="AN47" s="157" t="s">
        <v>48</v>
      </c>
      <c r="AO47" s="147"/>
      <c r="AP47" s="147"/>
      <c r="AQ47" s="52" t="s">
        <v>49</v>
      </c>
      <c r="AR47" s="41"/>
      <c r="AS47" s="53" t="s">
        <v>50</v>
      </c>
      <c r="AT47" s="54" t="s">
        <v>51</v>
      </c>
      <c r="AU47" s="54" t="s">
        <v>52</v>
      </c>
      <c r="AV47" s="54" t="s">
        <v>53</v>
      </c>
      <c r="AW47" s="54" t="s">
        <v>54</v>
      </c>
      <c r="AX47" s="54" t="s">
        <v>55</v>
      </c>
      <c r="AY47" s="54" t="s">
        <v>56</v>
      </c>
      <c r="AZ47" s="54" t="s">
        <v>57</v>
      </c>
      <c r="BA47" s="54" t="s">
        <v>58</v>
      </c>
      <c r="BB47" s="54" t="s">
        <v>59</v>
      </c>
      <c r="BC47" s="54" t="s">
        <v>60</v>
      </c>
      <c r="BD47" s="55" t="s">
        <v>61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63">
        <f>ROUNDUP(SUM($AG$50:$AG$52),2)</f>
        <v>0</v>
      </c>
      <c r="AH49" s="164"/>
      <c r="AI49" s="164"/>
      <c r="AJ49" s="164"/>
      <c r="AK49" s="164"/>
      <c r="AL49" s="164"/>
      <c r="AM49" s="164"/>
      <c r="AN49" s="163">
        <f>ROUNDUP(SUM($AG$49,$AT$49),2)</f>
        <v>0</v>
      </c>
      <c r="AO49" s="164"/>
      <c r="AP49" s="164"/>
      <c r="AQ49" s="61"/>
      <c r="AR49" s="44"/>
      <c r="AS49" s="62">
        <f>ROUNDUP(SUM($AS$50:$AS$52),2)</f>
        <v>0</v>
      </c>
      <c r="AT49" s="63">
        <f>ROUNDUP(SUM($AV$49:$AW$49),1)</f>
        <v>0</v>
      </c>
      <c r="AU49" s="64">
        <f>ROUNDUP(SUM($AU$50:$AU$52),5)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ROUNDUP(SUM($AZ$50:$AZ$52),2)</f>
        <v>0</v>
      </c>
      <c r="BA49" s="63">
        <f>ROUNDUP(SUM($BA$50:$BA$52),2)</f>
        <v>0</v>
      </c>
      <c r="BB49" s="63">
        <f>ROUNDUP(SUM($BB$50:$BB$52),2)</f>
        <v>0</v>
      </c>
      <c r="BC49" s="63">
        <f>ROUNDUP(SUM($BC$50:$BC$52),2)</f>
        <v>0</v>
      </c>
      <c r="BD49" s="65">
        <f>ROUNDUP(SUM($BD$50:$BD$52),2)</f>
        <v>0</v>
      </c>
      <c r="BS49" s="42" t="s">
        <v>63</v>
      </c>
      <c r="BT49" s="42" t="s">
        <v>64</v>
      </c>
      <c r="BU49" s="66" t="s">
        <v>65</v>
      </c>
      <c r="BV49" s="42" t="s">
        <v>66</v>
      </c>
      <c r="BW49" s="42" t="s">
        <v>4</v>
      </c>
      <c r="BX49" s="42" t="s">
        <v>67</v>
      </c>
    </row>
    <row r="50" spans="1:91" s="67" customFormat="1" ht="28.5" customHeight="1">
      <c r="A50" s="189" t="s">
        <v>269</v>
      </c>
      <c r="B50" s="68"/>
      <c r="C50" s="69"/>
      <c r="D50" s="161" t="s">
        <v>68</v>
      </c>
      <c r="E50" s="162"/>
      <c r="F50" s="162"/>
      <c r="G50" s="162"/>
      <c r="H50" s="162"/>
      <c r="I50" s="69"/>
      <c r="J50" s="161" t="s">
        <v>68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59">
        <f>'pěšina a gabiony - pěšina...'!$M$25</f>
        <v>0</v>
      </c>
      <c r="AH50" s="160"/>
      <c r="AI50" s="160"/>
      <c r="AJ50" s="160"/>
      <c r="AK50" s="160"/>
      <c r="AL50" s="160"/>
      <c r="AM50" s="160"/>
      <c r="AN50" s="159">
        <f>ROUNDUP(SUM($AG$50,$AT$50),2)</f>
        <v>0</v>
      </c>
      <c r="AO50" s="160"/>
      <c r="AP50" s="160"/>
      <c r="AQ50" s="70" t="s">
        <v>69</v>
      </c>
      <c r="AR50" s="71"/>
      <c r="AS50" s="72">
        <v>0</v>
      </c>
      <c r="AT50" s="73">
        <f>ROUNDUP(SUM($AV$50:$AW$50),1)</f>
        <v>0</v>
      </c>
      <c r="AU50" s="74">
        <f>'pěšina a gabiony - pěšina...'!$W$78</f>
        <v>0</v>
      </c>
      <c r="AV50" s="73">
        <f>'pěšina a gabiony - pěšina...'!$M$27</f>
        <v>0</v>
      </c>
      <c r="AW50" s="73">
        <f>'pěšina a gabiony - pěšina...'!$M$28</f>
        <v>0</v>
      </c>
      <c r="AX50" s="73">
        <f>'pěšina a gabiony - pěšina...'!$M$29</f>
        <v>0</v>
      </c>
      <c r="AY50" s="73">
        <f>'pěšina a gabiony - pěšina...'!$M$30</f>
        <v>0</v>
      </c>
      <c r="AZ50" s="73">
        <f>'pěšina a gabiony - pěšina...'!$H$27</f>
        <v>0</v>
      </c>
      <c r="BA50" s="73">
        <f>'pěšina a gabiony - pěšina...'!$H$28</f>
        <v>0</v>
      </c>
      <c r="BB50" s="73">
        <f>'pěšina a gabiony - pěšina...'!$H$29</f>
        <v>0</v>
      </c>
      <c r="BC50" s="73">
        <f>'pěšina a gabiony - pěšina...'!$H$30</f>
        <v>0</v>
      </c>
      <c r="BD50" s="75">
        <f>'pěšina a gabiony - pěšina...'!$H$31</f>
        <v>0</v>
      </c>
      <c r="BT50" s="67" t="s">
        <v>17</v>
      </c>
      <c r="BV50" s="67" t="s">
        <v>66</v>
      </c>
      <c r="BW50" s="67" t="s">
        <v>70</v>
      </c>
      <c r="BX50" s="67" t="s">
        <v>4</v>
      </c>
      <c r="CM50" s="67" t="s">
        <v>71</v>
      </c>
    </row>
    <row r="51" spans="1:91" s="67" customFormat="1" ht="28.5" customHeight="1">
      <c r="A51" s="189" t="s">
        <v>269</v>
      </c>
      <c r="B51" s="68"/>
      <c r="C51" s="69"/>
      <c r="D51" s="161" t="s">
        <v>72</v>
      </c>
      <c r="E51" s="162"/>
      <c r="F51" s="162"/>
      <c r="G51" s="162"/>
      <c r="H51" s="162"/>
      <c r="I51" s="69"/>
      <c r="J51" s="161" t="s">
        <v>72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59">
        <f>'zídka - zídka'!$M$25</f>
        <v>0</v>
      </c>
      <c r="AH51" s="160"/>
      <c r="AI51" s="160"/>
      <c r="AJ51" s="160"/>
      <c r="AK51" s="160"/>
      <c r="AL51" s="160"/>
      <c r="AM51" s="160"/>
      <c r="AN51" s="159">
        <f>ROUNDUP(SUM($AG$51,$AT$51),2)</f>
        <v>0</v>
      </c>
      <c r="AO51" s="160"/>
      <c r="AP51" s="160"/>
      <c r="AQ51" s="70" t="s">
        <v>69</v>
      </c>
      <c r="AR51" s="71"/>
      <c r="AS51" s="72">
        <v>0</v>
      </c>
      <c r="AT51" s="73">
        <f>ROUNDUP(SUM($AV$51:$AW$51),1)</f>
        <v>0</v>
      </c>
      <c r="AU51" s="74">
        <f>'zídka - zídka'!$W$79</f>
        <v>0</v>
      </c>
      <c r="AV51" s="73">
        <f>'zídka - zídka'!$M$27</f>
        <v>0</v>
      </c>
      <c r="AW51" s="73">
        <f>'zídka - zídka'!$M$28</f>
        <v>0</v>
      </c>
      <c r="AX51" s="73">
        <f>'zídka - zídka'!$M$29</f>
        <v>0</v>
      </c>
      <c r="AY51" s="73">
        <f>'zídka - zídka'!$M$30</f>
        <v>0</v>
      </c>
      <c r="AZ51" s="73">
        <f>'zídka - zídka'!$H$27</f>
        <v>0</v>
      </c>
      <c r="BA51" s="73">
        <f>'zídka - zídka'!$H$28</f>
        <v>0</v>
      </c>
      <c r="BB51" s="73">
        <f>'zídka - zídka'!$H$29</f>
        <v>0</v>
      </c>
      <c r="BC51" s="73">
        <f>'zídka - zídka'!$H$30</f>
        <v>0</v>
      </c>
      <c r="BD51" s="75">
        <f>'zídka - zídka'!$H$31</f>
        <v>0</v>
      </c>
      <c r="BT51" s="67" t="s">
        <v>17</v>
      </c>
      <c r="BV51" s="67" t="s">
        <v>66</v>
      </c>
      <c r="BW51" s="67" t="s">
        <v>73</v>
      </c>
      <c r="BX51" s="67" t="s">
        <v>4</v>
      </c>
      <c r="CM51" s="67" t="s">
        <v>71</v>
      </c>
    </row>
    <row r="52" spans="1:91" s="67" customFormat="1" ht="28.5" customHeight="1">
      <c r="A52" s="189" t="s">
        <v>269</v>
      </c>
      <c r="B52" s="68"/>
      <c r="C52" s="69"/>
      <c r="D52" s="161" t="s">
        <v>74</v>
      </c>
      <c r="E52" s="162"/>
      <c r="F52" s="162"/>
      <c r="G52" s="162"/>
      <c r="H52" s="162"/>
      <c r="I52" s="69"/>
      <c r="J52" s="161" t="s">
        <v>74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59">
        <f>'živičná cesta - živičná c...'!$M$25</f>
        <v>0</v>
      </c>
      <c r="AH52" s="160"/>
      <c r="AI52" s="160"/>
      <c r="AJ52" s="160"/>
      <c r="AK52" s="160"/>
      <c r="AL52" s="160"/>
      <c r="AM52" s="160"/>
      <c r="AN52" s="159">
        <f>ROUNDUP(SUM($AG$52,$AT$52),2)</f>
        <v>0</v>
      </c>
      <c r="AO52" s="160"/>
      <c r="AP52" s="160"/>
      <c r="AQ52" s="70" t="s">
        <v>69</v>
      </c>
      <c r="AR52" s="71"/>
      <c r="AS52" s="76">
        <v>0</v>
      </c>
      <c r="AT52" s="77">
        <f>ROUNDUP(SUM($AV$52:$AW$52),1)</f>
        <v>0</v>
      </c>
      <c r="AU52" s="78">
        <f>'živičná cesta - živičná c...'!$W$76</f>
        <v>0</v>
      </c>
      <c r="AV52" s="77">
        <f>'živičná cesta - živičná c...'!$M$27</f>
        <v>0</v>
      </c>
      <c r="AW52" s="77">
        <f>'živičná cesta - živičná c...'!$M$28</f>
        <v>0</v>
      </c>
      <c r="AX52" s="77">
        <f>'živičná cesta - živičná c...'!$M$29</f>
        <v>0</v>
      </c>
      <c r="AY52" s="77">
        <f>'živičná cesta - živičná c...'!$M$30</f>
        <v>0</v>
      </c>
      <c r="AZ52" s="77">
        <f>'živičná cesta - živičná c...'!$H$27</f>
        <v>0</v>
      </c>
      <c r="BA52" s="77">
        <f>'živičná cesta - živičná c...'!$H$28</f>
        <v>0</v>
      </c>
      <c r="BB52" s="77">
        <f>'živičná cesta - živičná c...'!$H$29</f>
        <v>0</v>
      </c>
      <c r="BC52" s="77">
        <f>'živičná cesta - živičná c...'!$H$30</f>
        <v>0</v>
      </c>
      <c r="BD52" s="79">
        <f>'živičná cesta - živičná c...'!$H$31</f>
        <v>0</v>
      </c>
      <c r="BT52" s="67" t="s">
        <v>17</v>
      </c>
      <c r="BV52" s="67" t="s">
        <v>66</v>
      </c>
      <c r="BW52" s="67" t="s">
        <v>75</v>
      </c>
      <c r="BX52" s="67" t="s">
        <v>4</v>
      </c>
      <c r="CM52" s="67" t="s">
        <v>71</v>
      </c>
    </row>
    <row r="53" spans="2:44" s="6" customFormat="1" ht="30.75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41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</sheetData>
  <sheetProtection password="CC35" sheet="1" objects="1" scenarios="1" formatColumns="0" formatRows="0" sort="0" autoFilter="0"/>
  <mergeCells count="47">
    <mergeCell ref="AR2:BE2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pěšina a gabiony - pěšina...'!C2" tooltip="pěšina a gabiony - pěšina..." display="/"/>
    <hyperlink ref="A51" location="'zídka - zídka'!C2" tooltip="zídka - zídka" display="/"/>
    <hyperlink ref="A52" location="'živičná cesta - živičná c...'!C2" tooltip="živičná cesta - živičná 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94"/>
      <c r="B1" s="191"/>
      <c r="C1" s="191"/>
      <c r="D1" s="192" t="s">
        <v>1</v>
      </c>
      <c r="E1" s="191"/>
      <c r="F1" s="193" t="s">
        <v>270</v>
      </c>
      <c r="G1" s="193"/>
      <c r="H1" s="195" t="s">
        <v>271</v>
      </c>
      <c r="I1" s="195"/>
      <c r="J1" s="195"/>
      <c r="K1" s="195"/>
      <c r="L1" s="193" t="s">
        <v>272</v>
      </c>
      <c r="M1" s="193"/>
      <c r="N1" s="191"/>
      <c r="O1" s="192" t="s">
        <v>76</v>
      </c>
      <c r="P1" s="191"/>
      <c r="Q1" s="191"/>
      <c r="R1" s="191"/>
      <c r="S1" s="193" t="s">
        <v>273</v>
      </c>
      <c r="T1" s="193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65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T2" s="2" t="s">
        <v>70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32" t="s">
        <v>77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66" t="str">
        <f>'Rekapitulace stavby'!$K$6</f>
        <v>S07 - Oprava zídek a komun. nad Thermalem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2"/>
    </row>
    <row r="7" spans="2:18" s="6" customFormat="1" ht="18.75" customHeight="1">
      <c r="B7" s="21"/>
      <c r="C7" s="22"/>
      <c r="D7" s="15" t="s">
        <v>78</v>
      </c>
      <c r="E7" s="22"/>
      <c r="F7" s="138" t="s">
        <v>79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80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67" t="str">
        <f>'Rekapitulace stavby'!$AN$8</f>
        <v>12.06.2013</v>
      </c>
      <c r="P10" s="150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51">
        <f>IF('Rekapitulace stavby'!$AN$10="","",'Rekapitulace stavby'!$AN$10)</f>
      </c>
      <c r="P12" s="150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 </v>
      </c>
      <c r="F13" s="22"/>
      <c r="G13" s="22"/>
      <c r="H13" s="22"/>
      <c r="I13" s="22"/>
      <c r="J13" s="22"/>
      <c r="K13" s="22"/>
      <c r="L13" s="22"/>
      <c r="M13" s="16" t="s">
        <v>26</v>
      </c>
      <c r="N13" s="22"/>
      <c r="O13" s="151">
        <f>IF('Rekapitulace stavby'!$AN$11="","",'Rekapitulace stavby'!$AN$11)</f>
      </c>
      <c r="P13" s="150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27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51" t="str">
        <f>IF('Rekapitulace stavby'!$AN$13="","",'Rekapitulace stavby'!$AN$13)</f>
        <v>Vyplň údaj</v>
      </c>
      <c r="P15" s="150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26</v>
      </c>
      <c r="N16" s="22"/>
      <c r="O16" s="151" t="str">
        <f>IF('Rekapitulace stavby'!$AN$14="","",'Rekapitulace stavby'!$AN$14)</f>
        <v>Vyplň údaj</v>
      </c>
      <c r="P16" s="150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51">
        <f>IF('Rekapitulace stavby'!$AN$16="","",'Rekapitulace stavby'!$AN$16)</f>
      </c>
      <c r="P18" s="150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26</v>
      </c>
      <c r="N19" s="22"/>
      <c r="O19" s="151">
        <f>IF('Rekapitulace stavby'!$AN$17="","",'Rekapitulace stavby'!$AN$17)</f>
      </c>
      <c r="P19" s="150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140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32</v>
      </c>
      <c r="E25" s="22"/>
      <c r="F25" s="22"/>
      <c r="G25" s="22"/>
      <c r="H25" s="22"/>
      <c r="I25" s="22"/>
      <c r="J25" s="22"/>
      <c r="K25" s="22"/>
      <c r="L25" s="22"/>
      <c r="M25" s="163">
        <f>ROUNDUP($N$78,2)</f>
        <v>0</v>
      </c>
      <c r="N25" s="150"/>
      <c r="O25" s="150"/>
      <c r="P25" s="150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33</v>
      </c>
      <c r="E27" s="27" t="s">
        <v>34</v>
      </c>
      <c r="F27" s="28">
        <v>0.21</v>
      </c>
      <c r="G27" s="85" t="s">
        <v>35</v>
      </c>
      <c r="H27" s="169">
        <f>SUM($BE$78:$BE$131)</f>
        <v>0</v>
      </c>
      <c r="I27" s="150"/>
      <c r="J27" s="150"/>
      <c r="K27" s="22"/>
      <c r="L27" s="22"/>
      <c r="M27" s="169">
        <f>SUM($BE$78:$BE$131)*$F$27</f>
        <v>0</v>
      </c>
      <c r="N27" s="150"/>
      <c r="O27" s="150"/>
      <c r="P27" s="150"/>
      <c r="Q27" s="22"/>
      <c r="R27" s="25"/>
    </row>
    <row r="28" spans="2:18" s="6" customFormat="1" ht="15" customHeight="1">
      <c r="B28" s="21"/>
      <c r="C28" s="22"/>
      <c r="D28" s="22"/>
      <c r="E28" s="27" t="s">
        <v>36</v>
      </c>
      <c r="F28" s="28">
        <v>0.15</v>
      </c>
      <c r="G28" s="85" t="s">
        <v>35</v>
      </c>
      <c r="H28" s="169">
        <f>SUM($BF$78:$BF$131)</f>
        <v>0</v>
      </c>
      <c r="I28" s="150"/>
      <c r="J28" s="150"/>
      <c r="K28" s="22"/>
      <c r="L28" s="22"/>
      <c r="M28" s="169">
        <f>SUM($BF$78:$BF$131)*$F$28</f>
        <v>0</v>
      </c>
      <c r="N28" s="150"/>
      <c r="O28" s="150"/>
      <c r="P28" s="150"/>
      <c r="Q28" s="22"/>
      <c r="R28" s="25"/>
    </row>
    <row r="29" spans="2:18" s="6" customFormat="1" ht="15" customHeight="1" hidden="1">
      <c r="B29" s="21"/>
      <c r="C29" s="22"/>
      <c r="D29" s="22"/>
      <c r="E29" s="27" t="s">
        <v>37</v>
      </c>
      <c r="F29" s="28">
        <v>0.21</v>
      </c>
      <c r="G29" s="85" t="s">
        <v>35</v>
      </c>
      <c r="H29" s="169">
        <f>SUM($BG$78:$BG$131)</f>
        <v>0</v>
      </c>
      <c r="I29" s="150"/>
      <c r="J29" s="150"/>
      <c r="K29" s="22"/>
      <c r="L29" s="22"/>
      <c r="M29" s="169">
        <v>0</v>
      </c>
      <c r="N29" s="150"/>
      <c r="O29" s="150"/>
      <c r="P29" s="150"/>
      <c r="Q29" s="22"/>
      <c r="R29" s="25"/>
    </row>
    <row r="30" spans="2:18" s="6" customFormat="1" ht="15" customHeight="1" hidden="1">
      <c r="B30" s="21"/>
      <c r="C30" s="22"/>
      <c r="D30" s="22"/>
      <c r="E30" s="27" t="s">
        <v>38</v>
      </c>
      <c r="F30" s="28">
        <v>0.15</v>
      </c>
      <c r="G30" s="85" t="s">
        <v>35</v>
      </c>
      <c r="H30" s="169">
        <f>SUM($BH$78:$BH$131)</f>
        <v>0</v>
      </c>
      <c r="I30" s="150"/>
      <c r="J30" s="150"/>
      <c r="K30" s="22"/>
      <c r="L30" s="22"/>
      <c r="M30" s="169">
        <v>0</v>
      </c>
      <c r="N30" s="150"/>
      <c r="O30" s="150"/>
      <c r="P30" s="150"/>
      <c r="Q30" s="22"/>
      <c r="R30" s="25"/>
    </row>
    <row r="31" spans="2:18" s="6" customFormat="1" ht="15" customHeight="1" hidden="1">
      <c r="B31" s="21"/>
      <c r="C31" s="22"/>
      <c r="D31" s="22"/>
      <c r="E31" s="27" t="s">
        <v>39</v>
      </c>
      <c r="F31" s="28">
        <v>0</v>
      </c>
      <c r="G31" s="85" t="s">
        <v>35</v>
      </c>
      <c r="H31" s="169">
        <f>SUM($BI$78:$BI$131)</f>
        <v>0</v>
      </c>
      <c r="I31" s="150"/>
      <c r="J31" s="150"/>
      <c r="K31" s="22"/>
      <c r="L31" s="22"/>
      <c r="M31" s="169">
        <v>0</v>
      </c>
      <c r="N31" s="150"/>
      <c r="O31" s="150"/>
      <c r="P31" s="150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40</v>
      </c>
      <c r="E33" s="33"/>
      <c r="F33" s="33"/>
      <c r="G33" s="86" t="s">
        <v>41</v>
      </c>
      <c r="H33" s="34" t="s">
        <v>42</v>
      </c>
      <c r="I33" s="33"/>
      <c r="J33" s="33"/>
      <c r="K33" s="33"/>
      <c r="L33" s="148">
        <f>ROUNDUP(SUM($M$25:$M$31),2)</f>
        <v>0</v>
      </c>
      <c r="M33" s="147"/>
      <c r="N33" s="147"/>
      <c r="O33" s="147"/>
      <c r="P33" s="149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132" t="s">
        <v>81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70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66" t="str">
        <f>$F$6</f>
        <v>S07 - Oprava zídek a komun. nad Thermalem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25"/>
      <c r="T41" s="22"/>
      <c r="U41" s="22"/>
    </row>
    <row r="42" spans="2:21" s="6" customFormat="1" ht="15" customHeight="1">
      <c r="B42" s="21"/>
      <c r="C42" s="15" t="s">
        <v>78</v>
      </c>
      <c r="D42" s="22"/>
      <c r="E42" s="22"/>
      <c r="F42" s="138" t="str">
        <f>$F$7</f>
        <v>pěšina a gabiony - pěšina a gabiony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167" t="str">
        <f>IF($O$10="","",$O$10)</f>
        <v>12.06.2013</v>
      </c>
      <c r="N44" s="150"/>
      <c r="O44" s="150"/>
      <c r="P44" s="150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 </v>
      </c>
      <c r="G46" s="22"/>
      <c r="H46" s="22"/>
      <c r="I46" s="22"/>
      <c r="J46" s="22"/>
      <c r="K46" s="16" t="s">
        <v>29</v>
      </c>
      <c r="L46" s="22"/>
      <c r="M46" s="151" t="str">
        <f>$E$19</f>
        <v> </v>
      </c>
      <c r="N46" s="150"/>
      <c r="O46" s="150"/>
      <c r="P46" s="150"/>
      <c r="Q46" s="150"/>
      <c r="R46" s="25"/>
      <c r="T46" s="22"/>
      <c r="U46" s="22"/>
    </row>
    <row r="47" spans="2:21" s="6" customFormat="1" ht="15" customHeight="1">
      <c r="B47" s="21"/>
      <c r="C47" s="16" t="s">
        <v>27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71" t="s">
        <v>82</v>
      </c>
      <c r="D49" s="172"/>
      <c r="E49" s="172"/>
      <c r="F49" s="172"/>
      <c r="G49" s="172"/>
      <c r="H49" s="31"/>
      <c r="I49" s="31"/>
      <c r="J49" s="31"/>
      <c r="K49" s="31"/>
      <c r="L49" s="31"/>
      <c r="M49" s="31"/>
      <c r="N49" s="171" t="s">
        <v>83</v>
      </c>
      <c r="O49" s="172"/>
      <c r="P49" s="172"/>
      <c r="Q49" s="172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63">
        <f>ROUNDUP($N$78,2)</f>
        <v>0</v>
      </c>
      <c r="O51" s="150"/>
      <c r="P51" s="150"/>
      <c r="Q51" s="150"/>
      <c r="R51" s="25"/>
      <c r="T51" s="22"/>
      <c r="U51" s="22"/>
      <c r="AU51" s="6" t="s">
        <v>85</v>
      </c>
    </row>
    <row r="52" spans="2:21" s="66" customFormat="1" ht="25.5" customHeight="1">
      <c r="B52" s="90"/>
      <c r="C52" s="91"/>
      <c r="D52" s="91" t="s">
        <v>86</v>
      </c>
      <c r="E52" s="91"/>
      <c r="F52" s="91"/>
      <c r="G52" s="91"/>
      <c r="H52" s="91"/>
      <c r="I52" s="91"/>
      <c r="J52" s="91"/>
      <c r="K52" s="91"/>
      <c r="L52" s="91"/>
      <c r="M52" s="91"/>
      <c r="N52" s="173">
        <f>ROUNDUP($N$79,2)</f>
        <v>0</v>
      </c>
      <c r="O52" s="174"/>
      <c r="P52" s="174"/>
      <c r="Q52" s="174"/>
      <c r="R52" s="92"/>
      <c r="T52" s="91"/>
      <c r="U52" s="91"/>
    </row>
    <row r="53" spans="2:21" s="66" customFormat="1" ht="25.5" customHeight="1">
      <c r="B53" s="90"/>
      <c r="C53" s="91"/>
      <c r="D53" s="91" t="s">
        <v>87</v>
      </c>
      <c r="E53" s="91"/>
      <c r="F53" s="91"/>
      <c r="G53" s="91"/>
      <c r="H53" s="91"/>
      <c r="I53" s="91"/>
      <c r="J53" s="91"/>
      <c r="K53" s="91"/>
      <c r="L53" s="91"/>
      <c r="M53" s="91"/>
      <c r="N53" s="173">
        <f>ROUNDUP($N$80,2)</f>
        <v>0</v>
      </c>
      <c r="O53" s="174"/>
      <c r="P53" s="174"/>
      <c r="Q53" s="174"/>
      <c r="R53" s="92"/>
      <c r="T53" s="91"/>
      <c r="U53" s="91"/>
    </row>
    <row r="54" spans="2:21" s="93" customFormat="1" ht="21" customHeight="1">
      <c r="B54" s="94"/>
      <c r="C54" s="95"/>
      <c r="D54" s="95" t="s">
        <v>88</v>
      </c>
      <c r="E54" s="95"/>
      <c r="F54" s="95"/>
      <c r="G54" s="95"/>
      <c r="H54" s="95"/>
      <c r="I54" s="95"/>
      <c r="J54" s="95"/>
      <c r="K54" s="95"/>
      <c r="L54" s="95"/>
      <c r="M54" s="95"/>
      <c r="N54" s="175">
        <f>ROUNDUP($N$81,2)</f>
        <v>0</v>
      </c>
      <c r="O54" s="176"/>
      <c r="P54" s="176"/>
      <c r="Q54" s="176"/>
      <c r="R54" s="96"/>
      <c r="T54" s="95"/>
      <c r="U54" s="95"/>
    </row>
    <row r="55" spans="2:21" s="93" customFormat="1" ht="21" customHeight="1">
      <c r="B55" s="94"/>
      <c r="C55" s="95"/>
      <c r="D55" s="95" t="s">
        <v>89</v>
      </c>
      <c r="E55" s="95"/>
      <c r="F55" s="95"/>
      <c r="G55" s="95"/>
      <c r="H55" s="95"/>
      <c r="I55" s="95"/>
      <c r="J55" s="95"/>
      <c r="K55" s="95"/>
      <c r="L55" s="95"/>
      <c r="M55" s="95"/>
      <c r="N55" s="175">
        <f>ROUNDUP($N$98,2)</f>
        <v>0</v>
      </c>
      <c r="O55" s="176"/>
      <c r="P55" s="176"/>
      <c r="Q55" s="176"/>
      <c r="R55" s="96"/>
      <c r="T55" s="95"/>
      <c r="U55" s="95"/>
    </row>
    <row r="56" spans="2:21" s="93" customFormat="1" ht="21" customHeight="1">
      <c r="B56" s="94"/>
      <c r="C56" s="95"/>
      <c r="D56" s="95" t="s">
        <v>90</v>
      </c>
      <c r="E56" s="95"/>
      <c r="F56" s="95"/>
      <c r="G56" s="95"/>
      <c r="H56" s="95"/>
      <c r="I56" s="95"/>
      <c r="J56" s="95"/>
      <c r="K56" s="95"/>
      <c r="L56" s="95"/>
      <c r="M56" s="95"/>
      <c r="N56" s="175">
        <f>ROUNDUP($N$105,2)</f>
        <v>0</v>
      </c>
      <c r="O56" s="176"/>
      <c r="P56" s="176"/>
      <c r="Q56" s="176"/>
      <c r="R56" s="96"/>
      <c r="T56" s="95"/>
      <c r="U56" s="95"/>
    </row>
    <row r="57" spans="2:21" s="93" customFormat="1" ht="21" customHeight="1">
      <c r="B57" s="94"/>
      <c r="C57" s="95"/>
      <c r="D57" s="95" t="s">
        <v>91</v>
      </c>
      <c r="E57" s="95"/>
      <c r="F57" s="95"/>
      <c r="G57" s="95"/>
      <c r="H57" s="95"/>
      <c r="I57" s="95"/>
      <c r="J57" s="95"/>
      <c r="K57" s="95"/>
      <c r="L57" s="95"/>
      <c r="M57" s="95"/>
      <c r="N57" s="175">
        <f>ROUNDUP($N$112,2)</f>
        <v>0</v>
      </c>
      <c r="O57" s="176"/>
      <c r="P57" s="176"/>
      <c r="Q57" s="176"/>
      <c r="R57" s="96"/>
      <c r="T57" s="95"/>
      <c r="U57" s="95"/>
    </row>
    <row r="58" spans="2:21" s="93" customFormat="1" ht="21" customHeight="1">
      <c r="B58" s="94"/>
      <c r="C58" s="95"/>
      <c r="D58" s="95" t="s">
        <v>92</v>
      </c>
      <c r="E58" s="95"/>
      <c r="F58" s="95"/>
      <c r="G58" s="95"/>
      <c r="H58" s="95"/>
      <c r="I58" s="95"/>
      <c r="J58" s="95"/>
      <c r="K58" s="95"/>
      <c r="L58" s="95"/>
      <c r="M58" s="95"/>
      <c r="N58" s="175">
        <f>ROUNDUP($N$115,2)</f>
        <v>0</v>
      </c>
      <c r="O58" s="176"/>
      <c r="P58" s="176"/>
      <c r="Q58" s="176"/>
      <c r="R58" s="96"/>
      <c r="T58" s="95"/>
      <c r="U58" s="95"/>
    </row>
    <row r="59" spans="2:21" s="93" customFormat="1" ht="21" customHeight="1">
      <c r="B59" s="94"/>
      <c r="C59" s="95"/>
      <c r="D59" s="95" t="s">
        <v>93</v>
      </c>
      <c r="E59" s="95"/>
      <c r="F59" s="95"/>
      <c r="G59" s="95"/>
      <c r="H59" s="95"/>
      <c r="I59" s="95"/>
      <c r="J59" s="95"/>
      <c r="K59" s="95"/>
      <c r="L59" s="95"/>
      <c r="M59" s="95"/>
      <c r="N59" s="175">
        <f>ROUNDUP($N$122,2)</f>
        <v>0</v>
      </c>
      <c r="O59" s="176"/>
      <c r="P59" s="176"/>
      <c r="Q59" s="176"/>
      <c r="R59" s="96"/>
      <c r="T59" s="95"/>
      <c r="U59" s="95"/>
    </row>
    <row r="60" spans="2:21" s="93" customFormat="1" ht="21" customHeight="1">
      <c r="B60" s="94"/>
      <c r="C60" s="95"/>
      <c r="D60" s="95" t="s">
        <v>94</v>
      </c>
      <c r="E60" s="95"/>
      <c r="F60" s="95"/>
      <c r="G60" s="95"/>
      <c r="H60" s="95"/>
      <c r="I60" s="95"/>
      <c r="J60" s="95"/>
      <c r="K60" s="95"/>
      <c r="L60" s="95"/>
      <c r="M60" s="95"/>
      <c r="N60" s="175">
        <f>ROUNDUP($N$125,2)</f>
        <v>0</v>
      </c>
      <c r="O60" s="176"/>
      <c r="P60" s="176"/>
      <c r="Q60" s="176"/>
      <c r="R60" s="96"/>
      <c r="T60" s="95"/>
      <c r="U60" s="95"/>
    </row>
    <row r="61" spans="2:21" s="6" customFormat="1" ht="22.5" customHeight="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5"/>
      <c r="T61" s="22"/>
      <c r="U61" s="22"/>
    </row>
    <row r="62" spans="2:21" s="6" customFormat="1" ht="7.5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/>
      <c r="T62" s="22"/>
      <c r="U62" s="22"/>
    </row>
    <row r="66" spans="2:19" s="6" customFormat="1" ht="7.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</row>
    <row r="67" spans="2:19" s="6" customFormat="1" ht="37.5" customHeight="1">
      <c r="B67" s="21"/>
      <c r="C67" s="132" t="s">
        <v>95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41"/>
    </row>
    <row r="68" spans="2:19" s="6" customFormat="1" ht="7.5" customHeigh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5" customHeight="1">
      <c r="B69" s="21"/>
      <c r="C69" s="16" t="s">
        <v>14</v>
      </c>
      <c r="D69" s="22"/>
      <c r="E69" s="22"/>
      <c r="F69" s="166" t="str">
        <f>$F$6</f>
        <v>S07 - Oprava zídek a komun. nad Thermalem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22"/>
      <c r="S69" s="41"/>
    </row>
    <row r="70" spans="2:19" s="6" customFormat="1" ht="15" customHeight="1">
      <c r="B70" s="21"/>
      <c r="C70" s="15" t="s">
        <v>78</v>
      </c>
      <c r="D70" s="22"/>
      <c r="E70" s="22"/>
      <c r="F70" s="138" t="str">
        <f>$F$7</f>
        <v>pěšina a gabiony - pěšina a gabiony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8.75" customHeight="1">
      <c r="B72" s="21"/>
      <c r="C72" s="16" t="s">
        <v>18</v>
      </c>
      <c r="D72" s="22"/>
      <c r="E72" s="22"/>
      <c r="F72" s="17" t="str">
        <f>$F$10</f>
        <v> </v>
      </c>
      <c r="G72" s="22"/>
      <c r="H72" s="22"/>
      <c r="I72" s="22"/>
      <c r="J72" s="22"/>
      <c r="K72" s="16" t="s">
        <v>20</v>
      </c>
      <c r="L72" s="22"/>
      <c r="M72" s="167" t="str">
        <f>IF($O$10="","",$O$10)</f>
        <v>12.06.2013</v>
      </c>
      <c r="N72" s="150"/>
      <c r="O72" s="150"/>
      <c r="P72" s="150"/>
      <c r="Q72" s="22"/>
      <c r="R72" s="22"/>
      <c r="S72" s="41"/>
    </row>
    <row r="73" spans="2:19" s="6" customFormat="1" ht="7.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5.75" customHeight="1">
      <c r="B74" s="21"/>
      <c r="C74" s="16" t="s">
        <v>24</v>
      </c>
      <c r="D74" s="22"/>
      <c r="E74" s="22"/>
      <c r="F74" s="17" t="str">
        <f>$E$13</f>
        <v> </v>
      </c>
      <c r="G74" s="22"/>
      <c r="H74" s="22"/>
      <c r="I74" s="22"/>
      <c r="J74" s="22"/>
      <c r="K74" s="16" t="s">
        <v>29</v>
      </c>
      <c r="L74" s="22"/>
      <c r="M74" s="151" t="str">
        <f>$E$19</f>
        <v> </v>
      </c>
      <c r="N74" s="150"/>
      <c r="O74" s="150"/>
      <c r="P74" s="150"/>
      <c r="Q74" s="150"/>
      <c r="R74" s="22"/>
      <c r="S74" s="41"/>
    </row>
    <row r="75" spans="2:19" s="6" customFormat="1" ht="15" customHeight="1">
      <c r="B75" s="21"/>
      <c r="C75" s="16" t="s">
        <v>27</v>
      </c>
      <c r="D75" s="22"/>
      <c r="E75" s="22"/>
      <c r="F75" s="17" t="str">
        <f>IF($E$16="","",$E$16)</f>
        <v>Vyplň údaj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19" s="6" customFormat="1" ht="11.2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27" s="97" customFormat="1" ht="30" customHeight="1">
      <c r="B77" s="98"/>
      <c r="C77" s="99" t="s">
        <v>96</v>
      </c>
      <c r="D77" s="100" t="s">
        <v>49</v>
      </c>
      <c r="E77" s="100" t="s">
        <v>45</v>
      </c>
      <c r="F77" s="177" t="s">
        <v>97</v>
      </c>
      <c r="G77" s="178"/>
      <c r="H77" s="178"/>
      <c r="I77" s="178"/>
      <c r="J77" s="100" t="s">
        <v>98</v>
      </c>
      <c r="K77" s="100" t="s">
        <v>99</v>
      </c>
      <c r="L77" s="177" t="s">
        <v>100</v>
      </c>
      <c r="M77" s="178"/>
      <c r="N77" s="177" t="s">
        <v>101</v>
      </c>
      <c r="O77" s="178"/>
      <c r="P77" s="178"/>
      <c r="Q77" s="178"/>
      <c r="R77" s="101" t="s">
        <v>102</v>
      </c>
      <c r="S77" s="102"/>
      <c r="T77" s="53" t="s">
        <v>103</v>
      </c>
      <c r="U77" s="54" t="s">
        <v>33</v>
      </c>
      <c r="V77" s="54" t="s">
        <v>104</v>
      </c>
      <c r="W77" s="54" t="s">
        <v>105</v>
      </c>
      <c r="X77" s="54" t="s">
        <v>106</v>
      </c>
      <c r="Y77" s="54" t="s">
        <v>107</v>
      </c>
      <c r="Z77" s="54" t="s">
        <v>108</v>
      </c>
      <c r="AA77" s="55" t="s">
        <v>109</v>
      </c>
    </row>
    <row r="78" spans="2:63" s="6" customFormat="1" ht="30" customHeight="1">
      <c r="B78" s="21"/>
      <c r="C78" s="60" t="s">
        <v>84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184">
        <f>$BK$78</f>
        <v>0</v>
      </c>
      <c r="O78" s="150"/>
      <c r="P78" s="150"/>
      <c r="Q78" s="150"/>
      <c r="R78" s="22"/>
      <c r="S78" s="41"/>
      <c r="T78" s="57"/>
      <c r="U78" s="58"/>
      <c r="V78" s="58"/>
      <c r="W78" s="103">
        <f>$W$79+$W$80</f>
        <v>0</v>
      </c>
      <c r="X78" s="58"/>
      <c r="Y78" s="103">
        <f>$Y$79+$Y$80</f>
        <v>0</v>
      </c>
      <c r="Z78" s="58"/>
      <c r="AA78" s="104">
        <f>$AA$79+$AA$80</f>
        <v>0</v>
      </c>
      <c r="AT78" s="6" t="s">
        <v>63</v>
      </c>
      <c r="AU78" s="6" t="s">
        <v>85</v>
      </c>
      <c r="BK78" s="105">
        <f>$BK$79+$BK$80</f>
        <v>0</v>
      </c>
    </row>
    <row r="79" spans="2:63" s="106" customFormat="1" ht="37.5" customHeight="1">
      <c r="B79" s="107"/>
      <c r="C79" s="108"/>
      <c r="D79" s="109" t="s">
        <v>86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85">
        <f>$BK$79</f>
        <v>0</v>
      </c>
      <c r="O79" s="186"/>
      <c r="P79" s="186"/>
      <c r="Q79" s="186"/>
      <c r="R79" s="108"/>
      <c r="S79" s="110"/>
      <c r="T79" s="111"/>
      <c r="U79" s="108"/>
      <c r="V79" s="108"/>
      <c r="W79" s="112">
        <v>0</v>
      </c>
      <c r="X79" s="108"/>
      <c r="Y79" s="112">
        <v>0</v>
      </c>
      <c r="Z79" s="108"/>
      <c r="AA79" s="113">
        <v>0</v>
      </c>
      <c r="AR79" s="114" t="s">
        <v>17</v>
      </c>
      <c r="AT79" s="114" t="s">
        <v>63</v>
      </c>
      <c r="AU79" s="114" t="s">
        <v>64</v>
      </c>
      <c r="AY79" s="114" t="s">
        <v>110</v>
      </c>
      <c r="BK79" s="115">
        <v>0</v>
      </c>
    </row>
    <row r="80" spans="2:63" s="106" customFormat="1" ht="25.5" customHeight="1">
      <c r="B80" s="107"/>
      <c r="C80" s="108"/>
      <c r="D80" s="109" t="s">
        <v>87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85">
        <f>$BK$80</f>
        <v>0</v>
      </c>
      <c r="O80" s="186"/>
      <c r="P80" s="186"/>
      <c r="Q80" s="186"/>
      <c r="R80" s="108"/>
      <c r="S80" s="110"/>
      <c r="T80" s="111"/>
      <c r="U80" s="108"/>
      <c r="V80" s="108"/>
      <c r="W80" s="112">
        <f>$W$81+$W$98+$W$105+$W$112+$W$115+$W$122+$W$125</f>
        <v>0</v>
      </c>
      <c r="X80" s="108"/>
      <c r="Y80" s="112">
        <f>$Y$81+$Y$98+$Y$105+$Y$112+$Y$115+$Y$122+$Y$125</f>
        <v>0</v>
      </c>
      <c r="Z80" s="108"/>
      <c r="AA80" s="113">
        <f>$AA$81+$AA$98+$AA$105+$AA$112+$AA$115+$AA$122+$AA$125</f>
        <v>0</v>
      </c>
      <c r="AR80" s="114" t="s">
        <v>17</v>
      </c>
      <c r="AT80" s="114" t="s">
        <v>63</v>
      </c>
      <c r="AU80" s="114" t="s">
        <v>64</v>
      </c>
      <c r="AY80" s="114" t="s">
        <v>110</v>
      </c>
      <c r="BK80" s="115">
        <f>$BK$81+$BK$98+$BK$105+$BK$112+$BK$115+$BK$122+$BK$125</f>
        <v>0</v>
      </c>
    </row>
    <row r="81" spans="2:63" s="106" customFormat="1" ht="21" customHeight="1">
      <c r="B81" s="107"/>
      <c r="C81" s="108"/>
      <c r="D81" s="116" t="s">
        <v>88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87">
        <f>$BK$81</f>
        <v>0</v>
      </c>
      <c r="O81" s="186"/>
      <c r="P81" s="186"/>
      <c r="Q81" s="186"/>
      <c r="R81" s="108"/>
      <c r="S81" s="110"/>
      <c r="T81" s="111"/>
      <c r="U81" s="108"/>
      <c r="V81" s="108"/>
      <c r="W81" s="112">
        <f>SUM($W$82:$W$97)</f>
        <v>0</v>
      </c>
      <c r="X81" s="108"/>
      <c r="Y81" s="112">
        <f>SUM($Y$82:$Y$97)</f>
        <v>0</v>
      </c>
      <c r="Z81" s="108"/>
      <c r="AA81" s="113">
        <f>SUM($AA$82:$AA$97)</f>
        <v>0</v>
      </c>
      <c r="AR81" s="114" t="s">
        <v>17</v>
      </c>
      <c r="AT81" s="114" t="s">
        <v>63</v>
      </c>
      <c r="AU81" s="114" t="s">
        <v>17</v>
      </c>
      <c r="AY81" s="114" t="s">
        <v>110</v>
      </c>
      <c r="BK81" s="115">
        <f>SUM($BK$82:$BK$97)</f>
        <v>0</v>
      </c>
    </row>
    <row r="82" spans="2:65" s="6" customFormat="1" ht="39" customHeight="1">
      <c r="B82" s="21"/>
      <c r="C82" s="117" t="s">
        <v>17</v>
      </c>
      <c r="D82" s="117" t="s">
        <v>111</v>
      </c>
      <c r="E82" s="118" t="s">
        <v>112</v>
      </c>
      <c r="F82" s="179" t="s">
        <v>113</v>
      </c>
      <c r="G82" s="180"/>
      <c r="H82" s="180"/>
      <c r="I82" s="180"/>
      <c r="J82" s="120" t="s">
        <v>114</v>
      </c>
      <c r="K82" s="121">
        <v>8</v>
      </c>
      <c r="L82" s="181"/>
      <c r="M82" s="180"/>
      <c r="N82" s="182">
        <f>ROUND($L$82*$K$82,2)</f>
        <v>0</v>
      </c>
      <c r="O82" s="180"/>
      <c r="P82" s="180"/>
      <c r="Q82" s="180"/>
      <c r="R82" s="119"/>
      <c r="S82" s="41"/>
      <c r="T82" s="122"/>
      <c r="U82" s="123" t="s">
        <v>34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115</v>
      </c>
      <c r="AT82" s="80" t="s">
        <v>111</v>
      </c>
      <c r="AU82" s="80" t="s">
        <v>71</v>
      </c>
      <c r="AY82" s="6" t="s">
        <v>110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115</v>
      </c>
      <c r="BM82" s="80" t="s">
        <v>17</v>
      </c>
    </row>
    <row r="83" spans="2:47" s="6" customFormat="1" ht="16.5" customHeight="1">
      <c r="B83" s="21"/>
      <c r="C83" s="22"/>
      <c r="D83" s="22"/>
      <c r="E83" s="22"/>
      <c r="F83" s="183" t="s">
        <v>113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116</v>
      </c>
      <c r="AU83" s="6" t="s">
        <v>71</v>
      </c>
    </row>
    <row r="84" spans="2:65" s="6" customFormat="1" ht="27" customHeight="1">
      <c r="B84" s="21"/>
      <c r="C84" s="117" t="s">
        <v>71</v>
      </c>
      <c r="D84" s="117" t="s">
        <v>111</v>
      </c>
      <c r="E84" s="118" t="s">
        <v>117</v>
      </c>
      <c r="F84" s="179" t="s">
        <v>118</v>
      </c>
      <c r="G84" s="180"/>
      <c r="H84" s="180"/>
      <c r="I84" s="180"/>
      <c r="J84" s="120" t="s">
        <v>114</v>
      </c>
      <c r="K84" s="121">
        <v>12</v>
      </c>
      <c r="L84" s="181"/>
      <c r="M84" s="180"/>
      <c r="N84" s="182">
        <f>ROUND($L$84*$K$84,2)</f>
        <v>0</v>
      </c>
      <c r="O84" s="180"/>
      <c r="P84" s="180"/>
      <c r="Q84" s="180"/>
      <c r="R84" s="119"/>
      <c r="S84" s="41"/>
      <c r="T84" s="122"/>
      <c r="U84" s="123" t="s">
        <v>34</v>
      </c>
      <c r="V84" s="22"/>
      <c r="W84" s="22"/>
      <c r="X84" s="124">
        <v>0</v>
      </c>
      <c r="Y84" s="124">
        <f>$X$84*$K$84</f>
        <v>0</v>
      </c>
      <c r="Z84" s="124">
        <v>0</v>
      </c>
      <c r="AA84" s="125">
        <f>$Z$84*$K$84</f>
        <v>0</v>
      </c>
      <c r="AR84" s="80" t="s">
        <v>115</v>
      </c>
      <c r="AT84" s="80" t="s">
        <v>111</v>
      </c>
      <c r="AU84" s="80" t="s">
        <v>71</v>
      </c>
      <c r="AY84" s="6" t="s">
        <v>110</v>
      </c>
      <c r="BE84" s="126">
        <f>IF($U$84="základní",$N$84,0)</f>
        <v>0</v>
      </c>
      <c r="BF84" s="126">
        <f>IF($U$84="snížená",$N$84,0)</f>
        <v>0</v>
      </c>
      <c r="BG84" s="126">
        <f>IF($U$84="zákl. přenesená",$N$84,0)</f>
        <v>0</v>
      </c>
      <c r="BH84" s="126">
        <f>IF($U$84="sníž. přenesená",$N$84,0)</f>
        <v>0</v>
      </c>
      <c r="BI84" s="126">
        <f>IF($U$84="nulová",$N$84,0)</f>
        <v>0</v>
      </c>
      <c r="BJ84" s="80" t="s">
        <v>17</v>
      </c>
      <c r="BK84" s="126">
        <f>ROUND($L$84*$K$84,2)</f>
        <v>0</v>
      </c>
      <c r="BL84" s="80" t="s">
        <v>115</v>
      </c>
      <c r="BM84" s="80" t="s">
        <v>71</v>
      </c>
    </row>
    <row r="85" spans="2:47" s="6" customFormat="1" ht="16.5" customHeight="1">
      <c r="B85" s="21"/>
      <c r="C85" s="22"/>
      <c r="D85" s="22"/>
      <c r="E85" s="22"/>
      <c r="F85" s="183" t="s">
        <v>118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116</v>
      </c>
      <c r="AU85" s="6" t="s">
        <v>71</v>
      </c>
    </row>
    <row r="86" spans="2:65" s="6" customFormat="1" ht="27" customHeight="1">
      <c r="B86" s="21"/>
      <c r="C86" s="117" t="s">
        <v>119</v>
      </c>
      <c r="D86" s="117" t="s">
        <v>111</v>
      </c>
      <c r="E86" s="118" t="s">
        <v>120</v>
      </c>
      <c r="F86" s="179" t="s">
        <v>121</v>
      </c>
      <c r="G86" s="180"/>
      <c r="H86" s="180"/>
      <c r="I86" s="180"/>
      <c r="J86" s="120" t="s">
        <v>114</v>
      </c>
      <c r="K86" s="121">
        <v>1</v>
      </c>
      <c r="L86" s="181"/>
      <c r="M86" s="180"/>
      <c r="N86" s="182">
        <f>ROUND($L$86*$K$86,2)</f>
        <v>0</v>
      </c>
      <c r="O86" s="180"/>
      <c r="P86" s="180"/>
      <c r="Q86" s="180"/>
      <c r="R86" s="119"/>
      <c r="S86" s="41"/>
      <c r="T86" s="122"/>
      <c r="U86" s="123" t="s">
        <v>34</v>
      </c>
      <c r="V86" s="22"/>
      <c r="W86" s="22"/>
      <c r="X86" s="124">
        <v>0</v>
      </c>
      <c r="Y86" s="124">
        <f>$X$86*$K$86</f>
        <v>0</v>
      </c>
      <c r="Z86" s="124">
        <v>0</v>
      </c>
      <c r="AA86" s="125">
        <f>$Z$86*$K$86</f>
        <v>0</v>
      </c>
      <c r="AR86" s="80" t="s">
        <v>115</v>
      </c>
      <c r="AT86" s="80" t="s">
        <v>111</v>
      </c>
      <c r="AU86" s="80" t="s">
        <v>71</v>
      </c>
      <c r="AY86" s="6" t="s">
        <v>110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115</v>
      </c>
      <c r="BM86" s="80" t="s">
        <v>119</v>
      </c>
    </row>
    <row r="87" spans="2:47" s="6" customFormat="1" ht="16.5" customHeight="1">
      <c r="B87" s="21"/>
      <c r="C87" s="22"/>
      <c r="D87" s="22"/>
      <c r="E87" s="22"/>
      <c r="F87" s="183" t="s">
        <v>121</v>
      </c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116</v>
      </c>
      <c r="AU87" s="6" t="s">
        <v>71</v>
      </c>
    </row>
    <row r="88" spans="2:65" s="6" customFormat="1" ht="27" customHeight="1">
      <c r="B88" s="21"/>
      <c r="C88" s="117" t="s">
        <v>115</v>
      </c>
      <c r="D88" s="117" t="s">
        <v>111</v>
      </c>
      <c r="E88" s="118" t="s">
        <v>122</v>
      </c>
      <c r="F88" s="179" t="s">
        <v>123</v>
      </c>
      <c r="G88" s="180"/>
      <c r="H88" s="180"/>
      <c r="I88" s="180"/>
      <c r="J88" s="120" t="s">
        <v>114</v>
      </c>
      <c r="K88" s="121">
        <v>7</v>
      </c>
      <c r="L88" s="181"/>
      <c r="M88" s="180"/>
      <c r="N88" s="182">
        <f>ROUND($L$88*$K$88,2)</f>
        <v>0</v>
      </c>
      <c r="O88" s="180"/>
      <c r="P88" s="180"/>
      <c r="Q88" s="180"/>
      <c r="R88" s="119"/>
      <c r="S88" s="41"/>
      <c r="T88" s="122"/>
      <c r="U88" s="123" t="s">
        <v>34</v>
      </c>
      <c r="V88" s="22"/>
      <c r="W88" s="22"/>
      <c r="X88" s="124">
        <v>0</v>
      </c>
      <c r="Y88" s="124">
        <f>$X$88*$K$88</f>
        <v>0</v>
      </c>
      <c r="Z88" s="124">
        <v>0</v>
      </c>
      <c r="AA88" s="125">
        <f>$Z$88*$K$88</f>
        <v>0</v>
      </c>
      <c r="AR88" s="80" t="s">
        <v>115</v>
      </c>
      <c r="AT88" s="80" t="s">
        <v>111</v>
      </c>
      <c r="AU88" s="80" t="s">
        <v>71</v>
      </c>
      <c r="AY88" s="6" t="s">
        <v>110</v>
      </c>
      <c r="BE88" s="126">
        <f>IF($U$88="základní",$N$88,0)</f>
        <v>0</v>
      </c>
      <c r="BF88" s="126">
        <f>IF($U$88="snížená",$N$88,0)</f>
        <v>0</v>
      </c>
      <c r="BG88" s="126">
        <f>IF($U$88="zákl. přenesená",$N$88,0)</f>
        <v>0</v>
      </c>
      <c r="BH88" s="126">
        <f>IF($U$88="sníž. přenesená",$N$88,0)</f>
        <v>0</v>
      </c>
      <c r="BI88" s="126">
        <f>IF($U$88="nulová",$N$88,0)</f>
        <v>0</v>
      </c>
      <c r="BJ88" s="80" t="s">
        <v>17</v>
      </c>
      <c r="BK88" s="126">
        <f>ROUND($L$88*$K$88,2)</f>
        <v>0</v>
      </c>
      <c r="BL88" s="80" t="s">
        <v>115</v>
      </c>
      <c r="BM88" s="80" t="s">
        <v>115</v>
      </c>
    </row>
    <row r="89" spans="2:47" s="6" customFormat="1" ht="16.5" customHeight="1">
      <c r="B89" s="21"/>
      <c r="C89" s="22"/>
      <c r="D89" s="22"/>
      <c r="E89" s="22"/>
      <c r="F89" s="183" t="s">
        <v>123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116</v>
      </c>
      <c r="AU89" s="6" t="s">
        <v>71</v>
      </c>
    </row>
    <row r="90" spans="2:65" s="6" customFormat="1" ht="15.75" customHeight="1">
      <c r="B90" s="21"/>
      <c r="C90" s="117" t="s">
        <v>124</v>
      </c>
      <c r="D90" s="117" t="s">
        <v>111</v>
      </c>
      <c r="E90" s="118" t="s">
        <v>125</v>
      </c>
      <c r="F90" s="179" t="s">
        <v>126</v>
      </c>
      <c r="G90" s="180"/>
      <c r="H90" s="180"/>
      <c r="I90" s="180"/>
      <c r="J90" s="120" t="s">
        <v>127</v>
      </c>
      <c r="K90" s="121">
        <v>44</v>
      </c>
      <c r="L90" s="181"/>
      <c r="M90" s="180"/>
      <c r="N90" s="182">
        <f>ROUND($L$90*$K$90,2)</f>
        <v>0</v>
      </c>
      <c r="O90" s="180"/>
      <c r="P90" s="180"/>
      <c r="Q90" s="180"/>
      <c r="R90" s="119"/>
      <c r="S90" s="41"/>
      <c r="T90" s="122"/>
      <c r="U90" s="123" t="s">
        <v>34</v>
      </c>
      <c r="V90" s="22"/>
      <c r="W90" s="22"/>
      <c r="X90" s="124">
        <v>0</v>
      </c>
      <c r="Y90" s="124">
        <f>$X$90*$K$90</f>
        <v>0</v>
      </c>
      <c r="Z90" s="124">
        <v>0</v>
      </c>
      <c r="AA90" s="125">
        <f>$Z$90*$K$90</f>
        <v>0</v>
      </c>
      <c r="AR90" s="80" t="s">
        <v>115</v>
      </c>
      <c r="AT90" s="80" t="s">
        <v>111</v>
      </c>
      <c r="AU90" s="80" t="s">
        <v>71</v>
      </c>
      <c r="AY90" s="6" t="s">
        <v>110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115</v>
      </c>
      <c r="BM90" s="80" t="s">
        <v>124</v>
      </c>
    </row>
    <row r="91" spans="2:47" s="6" customFormat="1" ht="16.5" customHeight="1">
      <c r="B91" s="21"/>
      <c r="C91" s="22"/>
      <c r="D91" s="22"/>
      <c r="E91" s="22"/>
      <c r="F91" s="183" t="s">
        <v>126</v>
      </c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116</v>
      </c>
      <c r="AU91" s="6" t="s">
        <v>71</v>
      </c>
    </row>
    <row r="92" spans="2:65" s="6" customFormat="1" ht="27" customHeight="1">
      <c r="B92" s="21"/>
      <c r="C92" s="117" t="s">
        <v>128</v>
      </c>
      <c r="D92" s="117" t="s">
        <v>111</v>
      </c>
      <c r="E92" s="118" t="s">
        <v>129</v>
      </c>
      <c r="F92" s="179" t="s">
        <v>130</v>
      </c>
      <c r="G92" s="180"/>
      <c r="H92" s="180"/>
      <c r="I92" s="180"/>
      <c r="J92" s="120" t="s">
        <v>127</v>
      </c>
      <c r="K92" s="121">
        <v>35</v>
      </c>
      <c r="L92" s="181"/>
      <c r="M92" s="180"/>
      <c r="N92" s="182">
        <f>ROUND($L$92*$K$92,2)</f>
        <v>0</v>
      </c>
      <c r="O92" s="180"/>
      <c r="P92" s="180"/>
      <c r="Q92" s="180"/>
      <c r="R92" s="119"/>
      <c r="S92" s="41"/>
      <c r="T92" s="122"/>
      <c r="U92" s="123" t="s">
        <v>34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115</v>
      </c>
      <c r="AT92" s="80" t="s">
        <v>111</v>
      </c>
      <c r="AU92" s="80" t="s">
        <v>71</v>
      </c>
      <c r="AY92" s="6" t="s">
        <v>110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115</v>
      </c>
      <c r="BM92" s="80" t="s">
        <v>128</v>
      </c>
    </row>
    <row r="93" spans="2:47" s="6" customFormat="1" ht="16.5" customHeight="1">
      <c r="B93" s="21"/>
      <c r="C93" s="22"/>
      <c r="D93" s="22"/>
      <c r="E93" s="22"/>
      <c r="F93" s="183" t="s">
        <v>130</v>
      </c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116</v>
      </c>
      <c r="AU93" s="6" t="s">
        <v>71</v>
      </c>
    </row>
    <row r="94" spans="2:65" s="6" customFormat="1" ht="27" customHeight="1">
      <c r="B94" s="21"/>
      <c r="C94" s="117" t="s">
        <v>131</v>
      </c>
      <c r="D94" s="117" t="s">
        <v>111</v>
      </c>
      <c r="E94" s="118" t="s">
        <v>132</v>
      </c>
      <c r="F94" s="179" t="s">
        <v>133</v>
      </c>
      <c r="G94" s="180"/>
      <c r="H94" s="180"/>
      <c r="I94" s="180"/>
      <c r="J94" s="120" t="s">
        <v>127</v>
      </c>
      <c r="K94" s="121">
        <v>35</v>
      </c>
      <c r="L94" s="181"/>
      <c r="M94" s="180"/>
      <c r="N94" s="182">
        <f>ROUND($L$94*$K$94,2)</f>
        <v>0</v>
      </c>
      <c r="O94" s="180"/>
      <c r="P94" s="180"/>
      <c r="Q94" s="180"/>
      <c r="R94" s="119"/>
      <c r="S94" s="41"/>
      <c r="T94" s="122"/>
      <c r="U94" s="123" t="s">
        <v>34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115</v>
      </c>
      <c r="AT94" s="80" t="s">
        <v>111</v>
      </c>
      <c r="AU94" s="80" t="s">
        <v>71</v>
      </c>
      <c r="AY94" s="6" t="s">
        <v>110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115</v>
      </c>
      <c r="BM94" s="80" t="s">
        <v>131</v>
      </c>
    </row>
    <row r="95" spans="2:47" s="6" customFormat="1" ht="16.5" customHeight="1">
      <c r="B95" s="21"/>
      <c r="C95" s="22"/>
      <c r="D95" s="22"/>
      <c r="E95" s="22"/>
      <c r="F95" s="183" t="s">
        <v>133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116</v>
      </c>
      <c r="AU95" s="6" t="s">
        <v>71</v>
      </c>
    </row>
    <row r="96" spans="2:65" s="6" customFormat="1" ht="15.75" customHeight="1">
      <c r="B96" s="21"/>
      <c r="C96" s="117" t="s">
        <v>134</v>
      </c>
      <c r="D96" s="117" t="s">
        <v>111</v>
      </c>
      <c r="E96" s="118" t="s">
        <v>135</v>
      </c>
      <c r="F96" s="179" t="s">
        <v>136</v>
      </c>
      <c r="G96" s="180"/>
      <c r="H96" s="180"/>
      <c r="I96" s="180"/>
      <c r="J96" s="120" t="s">
        <v>127</v>
      </c>
      <c r="K96" s="121">
        <v>35</v>
      </c>
      <c r="L96" s="181"/>
      <c r="M96" s="180"/>
      <c r="N96" s="182">
        <f>ROUND($L$96*$K$96,2)</f>
        <v>0</v>
      </c>
      <c r="O96" s="180"/>
      <c r="P96" s="180"/>
      <c r="Q96" s="180"/>
      <c r="R96" s="119"/>
      <c r="S96" s="41"/>
      <c r="T96" s="122"/>
      <c r="U96" s="123" t="s">
        <v>34</v>
      </c>
      <c r="V96" s="22"/>
      <c r="W96" s="22"/>
      <c r="X96" s="124">
        <v>0</v>
      </c>
      <c r="Y96" s="124">
        <f>$X$96*$K$96</f>
        <v>0</v>
      </c>
      <c r="Z96" s="124">
        <v>0</v>
      </c>
      <c r="AA96" s="125">
        <f>$Z$96*$K$96</f>
        <v>0</v>
      </c>
      <c r="AR96" s="80" t="s">
        <v>115</v>
      </c>
      <c r="AT96" s="80" t="s">
        <v>111</v>
      </c>
      <c r="AU96" s="80" t="s">
        <v>71</v>
      </c>
      <c r="AY96" s="6" t="s">
        <v>110</v>
      </c>
      <c r="BE96" s="126">
        <f>IF($U$96="základní",$N$96,0)</f>
        <v>0</v>
      </c>
      <c r="BF96" s="126">
        <f>IF($U$96="snížená",$N$96,0)</f>
        <v>0</v>
      </c>
      <c r="BG96" s="126">
        <f>IF($U$96="zákl. přenesená",$N$96,0)</f>
        <v>0</v>
      </c>
      <c r="BH96" s="126">
        <f>IF($U$96="sníž. přenesená",$N$96,0)</f>
        <v>0</v>
      </c>
      <c r="BI96" s="126">
        <f>IF($U$96="nulová",$N$96,0)</f>
        <v>0</v>
      </c>
      <c r="BJ96" s="80" t="s">
        <v>17</v>
      </c>
      <c r="BK96" s="126">
        <f>ROUND($L$96*$K$96,2)</f>
        <v>0</v>
      </c>
      <c r="BL96" s="80" t="s">
        <v>115</v>
      </c>
      <c r="BM96" s="80" t="s">
        <v>134</v>
      </c>
    </row>
    <row r="97" spans="2:47" s="6" customFormat="1" ht="16.5" customHeight="1">
      <c r="B97" s="21"/>
      <c r="C97" s="22"/>
      <c r="D97" s="22"/>
      <c r="E97" s="22"/>
      <c r="F97" s="183" t="s">
        <v>136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116</v>
      </c>
      <c r="AU97" s="6" t="s">
        <v>71</v>
      </c>
    </row>
    <row r="98" spans="2:63" s="106" customFormat="1" ht="30.75" customHeight="1">
      <c r="B98" s="107"/>
      <c r="C98" s="108"/>
      <c r="D98" s="116" t="s">
        <v>89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87">
        <f>$BK$98</f>
        <v>0</v>
      </c>
      <c r="O98" s="186"/>
      <c r="P98" s="186"/>
      <c r="Q98" s="186"/>
      <c r="R98" s="108"/>
      <c r="S98" s="110"/>
      <c r="T98" s="111"/>
      <c r="U98" s="108"/>
      <c r="V98" s="108"/>
      <c r="W98" s="112">
        <f>SUM($W$99:$W$104)</f>
        <v>0</v>
      </c>
      <c r="X98" s="108"/>
      <c r="Y98" s="112">
        <f>SUM($Y$99:$Y$104)</f>
        <v>0</v>
      </c>
      <c r="Z98" s="108"/>
      <c r="AA98" s="113">
        <f>SUM($AA$99:$AA$104)</f>
        <v>0</v>
      </c>
      <c r="AR98" s="114" t="s">
        <v>17</v>
      </c>
      <c r="AT98" s="114" t="s">
        <v>63</v>
      </c>
      <c r="AU98" s="114" t="s">
        <v>17</v>
      </c>
      <c r="AY98" s="114" t="s">
        <v>110</v>
      </c>
      <c r="BK98" s="115">
        <f>SUM($BK$99:$BK$104)</f>
        <v>0</v>
      </c>
    </row>
    <row r="99" spans="2:65" s="6" customFormat="1" ht="27" customHeight="1">
      <c r="B99" s="21"/>
      <c r="C99" s="117" t="s">
        <v>137</v>
      </c>
      <c r="D99" s="117" t="s">
        <v>111</v>
      </c>
      <c r="E99" s="118" t="s">
        <v>138</v>
      </c>
      <c r="F99" s="179" t="s">
        <v>139</v>
      </c>
      <c r="G99" s="180"/>
      <c r="H99" s="180"/>
      <c r="I99" s="180"/>
      <c r="J99" s="120" t="s">
        <v>140</v>
      </c>
      <c r="K99" s="121">
        <v>10</v>
      </c>
      <c r="L99" s="181"/>
      <c r="M99" s="180"/>
      <c r="N99" s="182">
        <f>ROUND($L$99*$K$99,2)</f>
        <v>0</v>
      </c>
      <c r="O99" s="180"/>
      <c r="P99" s="180"/>
      <c r="Q99" s="180"/>
      <c r="R99" s="119"/>
      <c r="S99" s="41"/>
      <c r="T99" s="122"/>
      <c r="U99" s="123" t="s">
        <v>34</v>
      </c>
      <c r="V99" s="22"/>
      <c r="W99" s="22"/>
      <c r="X99" s="124">
        <v>0</v>
      </c>
      <c r="Y99" s="124">
        <f>$X$99*$K$99</f>
        <v>0</v>
      </c>
      <c r="Z99" s="124">
        <v>0</v>
      </c>
      <c r="AA99" s="125">
        <f>$Z$99*$K$99</f>
        <v>0</v>
      </c>
      <c r="AR99" s="80" t="s">
        <v>115</v>
      </c>
      <c r="AT99" s="80" t="s">
        <v>111</v>
      </c>
      <c r="AU99" s="80" t="s">
        <v>71</v>
      </c>
      <c r="AY99" s="6" t="s">
        <v>110</v>
      </c>
      <c r="BE99" s="126">
        <f>IF($U$99="základní",$N$99,0)</f>
        <v>0</v>
      </c>
      <c r="BF99" s="126">
        <f>IF($U$99="snížená",$N$99,0)</f>
        <v>0</v>
      </c>
      <c r="BG99" s="126">
        <f>IF($U$99="zákl. přenesená",$N$99,0)</f>
        <v>0</v>
      </c>
      <c r="BH99" s="126">
        <f>IF($U$99="sníž. přenesená",$N$99,0)</f>
        <v>0</v>
      </c>
      <c r="BI99" s="126">
        <f>IF($U$99="nulová",$N$99,0)</f>
        <v>0</v>
      </c>
      <c r="BJ99" s="80" t="s">
        <v>17</v>
      </c>
      <c r="BK99" s="126">
        <f>ROUND($L$99*$K$99,2)</f>
        <v>0</v>
      </c>
      <c r="BL99" s="80" t="s">
        <v>115</v>
      </c>
      <c r="BM99" s="80" t="s">
        <v>137</v>
      </c>
    </row>
    <row r="100" spans="2:47" s="6" customFormat="1" ht="16.5" customHeight="1">
      <c r="B100" s="21"/>
      <c r="C100" s="22"/>
      <c r="D100" s="22"/>
      <c r="E100" s="22"/>
      <c r="F100" s="183" t="s">
        <v>139</v>
      </c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41"/>
      <c r="T100" s="50"/>
      <c r="U100" s="22"/>
      <c r="V100" s="22"/>
      <c r="W100" s="22"/>
      <c r="X100" s="22"/>
      <c r="Y100" s="22"/>
      <c r="Z100" s="22"/>
      <c r="AA100" s="51"/>
      <c r="AT100" s="6" t="s">
        <v>116</v>
      </c>
      <c r="AU100" s="6" t="s">
        <v>71</v>
      </c>
    </row>
    <row r="101" spans="2:65" s="6" customFormat="1" ht="27" customHeight="1">
      <c r="B101" s="21"/>
      <c r="C101" s="117" t="s">
        <v>22</v>
      </c>
      <c r="D101" s="117" t="s">
        <v>111</v>
      </c>
      <c r="E101" s="118" t="s">
        <v>141</v>
      </c>
      <c r="F101" s="179" t="s">
        <v>142</v>
      </c>
      <c r="G101" s="180"/>
      <c r="H101" s="180"/>
      <c r="I101" s="180"/>
      <c r="J101" s="120" t="s">
        <v>127</v>
      </c>
      <c r="K101" s="121">
        <v>16</v>
      </c>
      <c r="L101" s="181"/>
      <c r="M101" s="180"/>
      <c r="N101" s="182">
        <f>ROUND($L$101*$K$101,2)</f>
        <v>0</v>
      </c>
      <c r="O101" s="180"/>
      <c r="P101" s="180"/>
      <c r="Q101" s="180"/>
      <c r="R101" s="119"/>
      <c r="S101" s="41"/>
      <c r="T101" s="122"/>
      <c r="U101" s="123" t="s">
        <v>34</v>
      </c>
      <c r="V101" s="22"/>
      <c r="W101" s="22"/>
      <c r="X101" s="124">
        <v>0</v>
      </c>
      <c r="Y101" s="124">
        <f>$X$101*$K$101</f>
        <v>0</v>
      </c>
      <c r="Z101" s="124">
        <v>0</v>
      </c>
      <c r="AA101" s="125">
        <f>$Z$101*$K$101</f>
        <v>0</v>
      </c>
      <c r="AR101" s="80" t="s">
        <v>115</v>
      </c>
      <c r="AT101" s="80" t="s">
        <v>111</v>
      </c>
      <c r="AU101" s="80" t="s">
        <v>71</v>
      </c>
      <c r="AY101" s="6" t="s">
        <v>110</v>
      </c>
      <c r="BE101" s="126">
        <f>IF($U$101="základní",$N$101,0)</f>
        <v>0</v>
      </c>
      <c r="BF101" s="126">
        <f>IF($U$101="snížená",$N$101,0)</f>
        <v>0</v>
      </c>
      <c r="BG101" s="126">
        <f>IF($U$101="zákl. přenesená",$N$101,0)</f>
        <v>0</v>
      </c>
      <c r="BH101" s="126">
        <f>IF($U$101="sníž. přenesená",$N$101,0)</f>
        <v>0</v>
      </c>
      <c r="BI101" s="126">
        <f>IF($U$101="nulová",$N$101,0)</f>
        <v>0</v>
      </c>
      <c r="BJ101" s="80" t="s">
        <v>17</v>
      </c>
      <c r="BK101" s="126">
        <f>ROUND($L$101*$K$101,2)</f>
        <v>0</v>
      </c>
      <c r="BL101" s="80" t="s">
        <v>115</v>
      </c>
      <c r="BM101" s="80" t="s">
        <v>22</v>
      </c>
    </row>
    <row r="102" spans="2:47" s="6" customFormat="1" ht="16.5" customHeight="1">
      <c r="B102" s="21"/>
      <c r="C102" s="22"/>
      <c r="D102" s="22"/>
      <c r="E102" s="22"/>
      <c r="F102" s="183" t="s">
        <v>142</v>
      </c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116</v>
      </c>
      <c r="AU102" s="6" t="s">
        <v>71</v>
      </c>
    </row>
    <row r="103" spans="2:65" s="6" customFormat="1" ht="39" customHeight="1">
      <c r="B103" s="21"/>
      <c r="C103" s="117" t="s">
        <v>143</v>
      </c>
      <c r="D103" s="117" t="s">
        <v>111</v>
      </c>
      <c r="E103" s="118" t="s">
        <v>144</v>
      </c>
      <c r="F103" s="179" t="s">
        <v>145</v>
      </c>
      <c r="G103" s="180"/>
      <c r="H103" s="180"/>
      <c r="I103" s="180"/>
      <c r="J103" s="120" t="s">
        <v>114</v>
      </c>
      <c r="K103" s="121">
        <v>3.6</v>
      </c>
      <c r="L103" s="181"/>
      <c r="M103" s="180"/>
      <c r="N103" s="182">
        <f>ROUND($L$103*$K$103,2)</f>
        <v>0</v>
      </c>
      <c r="O103" s="180"/>
      <c r="P103" s="180"/>
      <c r="Q103" s="180"/>
      <c r="R103" s="119"/>
      <c r="S103" s="41"/>
      <c r="T103" s="122"/>
      <c r="U103" s="123" t="s">
        <v>34</v>
      </c>
      <c r="V103" s="22"/>
      <c r="W103" s="22"/>
      <c r="X103" s="124">
        <v>0</v>
      </c>
      <c r="Y103" s="124">
        <f>$X$103*$K$103</f>
        <v>0</v>
      </c>
      <c r="Z103" s="124">
        <v>0</v>
      </c>
      <c r="AA103" s="125">
        <f>$Z$103*$K$103</f>
        <v>0</v>
      </c>
      <c r="AR103" s="80" t="s">
        <v>115</v>
      </c>
      <c r="AT103" s="80" t="s">
        <v>111</v>
      </c>
      <c r="AU103" s="80" t="s">
        <v>71</v>
      </c>
      <c r="AY103" s="6" t="s">
        <v>110</v>
      </c>
      <c r="BE103" s="126">
        <f>IF($U$103="základní",$N$103,0)</f>
        <v>0</v>
      </c>
      <c r="BF103" s="126">
        <f>IF($U$103="snížená",$N$103,0)</f>
        <v>0</v>
      </c>
      <c r="BG103" s="126">
        <f>IF($U$103="zákl. přenesená",$N$103,0)</f>
        <v>0</v>
      </c>
      <c r="BH103" s="126">
        <f>IF($U$103="sníž. přenesená",$N$103,0)</f>
        <v>0</v>
      </c>
      <c r="BI103" s="126">
        <f>IF($U$103="nulová",$N$103,0)</f>
        <v>0</v>
      </c>
      <c r="BJ103" s="80" t="s">
        <v>17</v>
      </c>
      <c r="BK103" s="126">
        <f>ROUND($L$103*$K$103,2)</f>
        <v>0</v>
      </c>
      <c r="BL103" s="80" t="s">
        <v>115</v>
      </c>
      <c r="BM103" s="80" t="s">
        <v>143</v>
      </c>
    </row>
    <row r="104" spans="2:47" s="6" customFormat="1" ht="16.5" customHeight="1">
      <c r="B104" s="21"/>
      <c r="C104" s="22"/>
      <c r="D104" s="22"/>
      <c r="E104" s="22"/>
      <c r="F104" s="183" t="s">
        <v>145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41"/>
      <c r="T104" s="50"/>
      <c r="U104" s="22"/>
      <c r="V104" s="22"/>
      <c r="W104" s="22"/>
      <c r="X104" s="22"/>
      <c r="Y104" s="22"/>
      <c r="Z104" s="22"/>
      <c r="AA104" s="51"/>
      <c r="AT104" s="6" t="s">
        <v>116</v>
      </c>
      <c r="AU104" s="6" t="s">
        <v>71</v>
      </c>
    </row>
    <row r="105" spans="2:63" s="106" customFormat="1" ht="30.75" customHeight="1">
      <c r="B105" s="107"/>
      <c r="C105" s="108"/>
      <c r="D105" s="116" t="s">
        <v>90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87">
        <f>$BK$105</f>
        <v>0</v>
      </c>
      <c r="O105" s="186"/>
      <c r="P105" s="186"/>
      <c r="Q105" s="186"/>
      <c r="R105" s="108"/>
      <c r="S105" s="110"/>
      <c r="T105" s="111"/>
      <c r="U105" s="108"/>
      <c r="V105" s="108"/>
      <c r="W105" s="112">
        <f>SUM($W$106:$W$111)</f>
        <v>0</v>
      </c>
      <c r="X105" s="108"/>
      <c r="Y105" s="112">
        <f>SUM($Y$106:$Y$111)</f>
        <v>0</v>
      </c>
      <c r="Z105" s="108"/>
      <c r="AA105" s="113">
        <f>SUM($AA$106:$AA$111)</f>
        <v>0</v>
      </c>
      <c r="AR105" s="114" t="s">
        <v>17</v>
      </c>
      <c r="AT105" s="114" t="s">
        <v>63</v>
      </c>
      <c r="AU105" s="114" t="s">
        <v>17</v>
      </c>
      <c r="AY105" s="114" t="s">
        <v>110</v>
      </c>
      <c r="BK105" s="115">
        <f>SUM($BK$106:$BK$111)</f>
        <v>0</v>
      </c>
    </row>
    <row r="106" spans="2:65" s="6" customFormat="1" ht="63" customHeight="1">
      <c r="B106" s="21"/>
      <c r="C106" s="117" t="s">
        <v>146</v>
      </c>
      <c r="D106" s="117" t="s">
        <v>111</v>
      </c>
      <c r="E106" s="118" t="s">
        <v>147</v>
      </c>
      <c r="F106" s="179" t="s">
        <v>148</v>
      </c>
      <c r="G106" s="180"/>
      <c r="H106" s="180"/>
      <c r="I106" s="180"/>
      <c r="J106" s="120" t="s">
        <v>114</v>
      </c>
      <c r="K106" s="121">
        <v>10</v>
      </c>
      <c r="L106" s="181"/>
      <c r="M106" s="180"/>
      <c r="N106" s="182">
        <f>ROUND($L$106*$K$106,2)</f>
        <v>0</v>
      </c>
      <c r="O106" s="180"/>
      <c r="P106" s="180"/>
      <c r="Q106" s="180"/>
      <c r="R106" s="119"/>
      <c r="S106" s="41"/>
      <c r="T106" s="122"/>
      <c r="U106" s="123" t="s">
        <v>34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115</v>
      </c>
      <c r="AT106" s="80" t="s">
        <v>111</v>
      </c>
      <c r="AU106" s="80" t="s">
        <v>71</v>
      </c>
      <c r="AY106" s="6" t="s">
        <v>110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115</v>
      </c>
      <c r="BM106" s="80" t="s">
        <v>146</v>
      </c>
    </row>
    <row r="107" spans="2:47" s="6" customFormat="1" ht="27" customHeight="1">
      <c r="B107" s="21"/>
      <c r="C107" s="22"/>
      <c r="D107" s="22"/>
      <c r="E107" s="22"/>
      <c r="F107" s="183" t="s">
        <v>148</v>
      </c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116</v>
      </c>
      <c r="AU107" s="6" t="s">
        <v>71</v>
      </c>
    </row>
    <row r="108" spans="2:65" s="6" customFormat="1" ht="39" customHeight="1">
      <c r="B108" s="21"/>
      <c r="C108" s="117" t="s">
        <v>149</v>
      </c>
      <c r="D108" s="117" t="s">
        <v>111</v>
      </c>
      <c r="E108" s="118" t="s">
        <v>150</v>
      </c>
      <c r="F108" s="179" t="s">
        <v>151</v>
      </c>
      <c r="G108" s="180"/>
      <c r="H108" s="180"/>
      <c r="I108" s="180"/>
      <c r="J108" s="120" t="s">
        <v>114</v>
      </c>
      <c r="K108" s="121">
        <v>1.04</v>
      </c>
      <c r="L108" s="181"/>
      <c r="M108" s="180"/>
      <c r="N108" s="182">
        <f>ROUND($L$108*$K$108,2)</f>
        <v>0</v>
      </c>
      <c r="O108" s="180"/>
      <c r="P108" s="180"/>
      <c r="Q108" s="180"/>
      <c r="R108" s="119"/>
      <c r="S108" s="41"/>
      <c r="T108" s="122"/>
      <c r="U108" s="123" t="s">
        <v>34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115</v>
      </c>
      <c r="AT108" s="80" t="s">
        <v>111</v>
      </c>
      <c r="AU108" s="80" t="s">
        <v>71</v>
      </c>
      <c r="AY108" s="6" t="s">
        <v>110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115</v>
      </c>
      <c r="BM108" s="80" t="s">
        <v>149</v>
      </c>
    </row>
    <row r="109" spans="2:47" s="6" customFormat="1" ht="16.5" customHeight="1">
      <c r="B109" s="21"/>
      <c r="C109" s="22"/>
      <c r="D109" s="22"/>
      <c r="E109" s="22"/>
      <c r="F109" s="183" t="s">
        <v>151</v>
      </c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116</v>
      </c>
      <c r="AU109" s="6" t="s">
        <v>71</v>
      </c>
    </row>
    <row r="110" spans="2:65" s="6" customFormat="1" ht="39" customHeight="1">
      <c r="B110" s="21"/>
      <c r="C110" s="117" t="s">
        <v>152</v>
      </c>
      <c r="D110" s="117" t="s">
        <v>111</v>
      </c>
      <c r="E110" s="118" t="s">
        <v>153</v>
      </c>
      <c r="F110" s="179" t="s">
        <v>154</v>
      </c>
      <c r="G110" s="180"/>
      <c r="H110" s="180"/>
      <c r="I110" s="180"/>
      <c r="J110" s="120" t="s">
        <v>155</v>
      </c>
      <c r="K110" s="121">
        <v>0.067</v>
      </c>
      <c r="L110" s="181"/>
      <c r="M110" s="180"/>
      <c r="N110" s="182">
        <f>ROUND($L$110*$K$110,2)</f>
        <v>0</v>
      </c>
      <c r="O110" s="180"/>
      <c r="P110" s="180"/>
      <c r="Q110" s="180"/>
      <c r="R110" s="119"/>
      <c r="S110" s="41"/>
      <c r="T110" s="122"/>
      <c r="U110" s="123" t="s">
        <v>34</v>
      </c>
      <c r="V110" s="22"/>
      <c r="W110" s="22"/>
      <c r="X110" s="124">
        <v>0</v>
      </c>
      <c r="Y110" s="124">
        <f>$X$110*$K$110</f>
        <v>0</v>
      </c>
      <c r="Z110" s="124">
        <v>0</v>
      </c>
      <c r="AA110" s="125">
        <f>$Z$110*$K$110</f>
        <v>0</v>
      </c>
      <c r="AR110" s="80" t="s">
        <v>115</v>
      </c>
      <c r="AT110" s="80" t="s">
        <v>111</v>
      </c>
      <c r="AU110" s="80" t="s">
        <v>71</v>
      </c>
      <c r="AY110" s="6" t="s">
        <v>110</v>
      </c>
      <c r="BE110" s="126">
        <f>IF($U$110="základní",$N$110,0)</f>
        <v>0</v>
      </c>
      <c r="BF110" s="126">
        <f>IF($U$110="snížená",$N$110,0)</f>
        <v>0</v>
      </c>
      <c r="BG110" s="126">
        <f>IF($U$110="zákl. přenesená",$N$110,0)</f>
        <v>0</v>
      </c>
      <c r="BH110" s="126">
        <f>IF($U$110="sníž. přenesená",$N$110,0)</f>
        <v>0</v>
      </c>
      <c r="BI110" s="126">
        <f>IF($U$110="nulová",$N$110,0)</f>
        <v>0</v>
      </c>
      <c r="BJ110" s="80" t="s">
        <v>17</v>
      </c>
      <c r="BK110" s="126">
        <f>ROUND($L$110*$K$110,2)</f>
        <v>0</v>
      </c>
      <c r="BL110" s="80" t="s">
        <v>115</v>
      </c>
      <c r="BM110" s="80" t="s">
        <v>152</v>
      </c>
    </row>
    <row r="111" spans="2:47" s="6" customFormat="1" ht="16.5" customHeight="1">
      <c r="B111" s="21"/>
      <c r="C111" s="22"/>
      <c r="D111" s="22"/>
      <c r="E111" s="22"/>
      <c r="F111" s="183" t="s">
        <v>154</v>
      </c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41"/>
      <c r="T111" s="50"/>
      <c r="U111" s="22"/>
      <c r="V111" s="22"/>
      <c r="W111" s="22"/>
      <c r="X111" s="22"/>
      <c r="Y111" s="22"/>
      <c r="Z111" s="22"/>
      <c r="AA111" s="51"/>
      <c r="AT111" s="6" t="s">
        <v>116</v>
      </c>
      <c r="AU111" s="6" t="s">
        <v>71</v>
      </c>
    </row>
    <row r="112" spans="2:63" s="106" customFormat="1" ht="30.75" customHeight="1">
      <c r="B112" s="107"/>
      <c r="C112" s="108"/>
      <c r="D112" s="116" t="s">
        <v>91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87">
        <f>$BK$112</f>
        <v>0</v>
      </c>
      <c r="O112" s="186"/>
      <c r="P112" s="186"/>
      <c r="Q112" s="186"/>
      <c r="R112" s="108"/>
      <c r="S112" s="110"/>
      <c r="T112" s="111"/>
      <c r="U112" s="108"/>
      <c r="V112" s="108"/>
      <c r="W112" s="112">
        <f>SUM($W$113:$W$114)</f>
        <v>0</v>
      </c>
      <c r="X112" s="108"/>
      <c r="Y112" s="112">
        <f>SUM($Y$113:$Y$114)</f>
        <v>0</v>
      </c>
      <c r="Z112" s="108"/>
      <c r="AA112" s="113">
        <f>SUM($AA$113:$AA$114)</f>
        <v>0</v>
      </c>
      <c r="AR112" s="114" t="s">
        <v>17</v>
      </c>
      <c r="AT112" s="114" t="s">
        <v>63</v>
      </c>
      <c r="AU112" s="114" t="s">
        <v>17</v>
      </c>
      <c r="AY112" s="114" t="s">
        <v>110</v>
      </c>
      <c r="BK112" s="115">
        <f>SUM($BK$113:$BK$114)</f>
        <v>0</v>
      </c>
    </row>
    <row r="113" spans="2:65" s="6" customFormat="1" ht="39" customHeight="1">
      <c r="B113" s="21"/>
      <c r="C113" s="117" t="s">
        <v>8</v>
      </c>
      <c r="D113" s="117" t="s">
        <v>111</v>
      </c>
      <c r="E113" s="118" t="s">
        <v>156</v>
      </c>
      <c r="F113" s="179" t="s">
        <v>157</v>
      </c>
      <c r="G113" s="180"/>
      <c r="H113" s="180"/>
      <c r="I113" s="180"/>
      <c r="J113" s="120" t="s">
        <v>114</v>
      </c>
      <c r="K113" s="121">
        <v>4</v>
      </c>
      <c r="L113" s="181"/>
      <c r="M113" s="180"/>
      <c r="N113" s="182">
        <f>ROUND($L$113*$K$113,2)</f>
        <v>0</v>
      </c>
      <c r="O113" s="180"/>
      <c r="P113" s="180"/>
      <c r="Q113" s="180"/>
      <c r="R113" s="119"/>
      <c r="S113" s="41"/>
      <c r="T113" s="122"/>
      <c r="U113" s="123" t="s">
        <v>34</v>
      </c>
      <c r="V113" s="22"/>
      <c r="W113" s="22"/>
      <c r="X113" s="124">
        <v>0</v>
      </c>
      <c r="Y113" s="124">
        <f>$X$113*$K$113</f>
        <v>0</v>
      </c>
      <c r="Z113" s="124">
        <v>0</v>
      </c>
      <c r="AA113" s="125">
        <f>$Z$113*$K$113</f>
        <v>0</v>
      </c>
      <c r="AR113" s="80" t="s">
        <v>115</v>
      </c>
      <c r="AT113" s="80" t="s">
        <v>111</v>
      </c>
      <c r="AU113" s="80" t="s">
        <v>71</v>
      </c>
      <c r="AY113" s="6" t="s">
        <v>110</v>
      </c>
      <c r="BE113" s="126">
        <f>IF($U$113="základní",$N$113,0)</f>
        <v>0</v>
      </c>
      <c r="BF113" s="126">
        <f>IF($U$113="snížená",$N$113,0)</f>
        <v>0</v>
      </c>
      <c r="BG113" s="126">
        <f>IF($U$113="zákl. přenesená",$N$113,0)</f>
        <v>0</v>
      </c>
      <c r="BH113" s="126">
        <f>IF($U$113="sníž. přenesená",$N$113,0)</f>
        <v>0</v>
      </c>
      <c r="BI113" s="126">
        <f>IF($U$113="nulová",$N$113,0)</f>
        <v>0</v>
      </c>
      <c r="BJ113" s="80" t="s">
        <v>17</v>
      </c>
      <c r="BK113" s="126">
        <f>ROUND($L$113*$K$113,2)</f>
        <v>0</v>
      </c>
      <c r="BL113" s="80" t="s">
        <v>115</v>
      </c>
      <c r="BM113" s="80" t="s">
        <v>8</v>
      </c>
    </row>
    <row r="114" spans="2:47" s="6" customFormat="1" ht="16.5" customHeight="1">
      <c r="B114" s="21"/>
      <c r="C114" s="22"/>
      <c r="D114" s="22"/>
      <c r="E114" s="22"/>
      <c r="F114" s="183" t="s">
        <v>157</v>
      </c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116</v>
      </c>
      <c r="AU114" s="6" t="s">
        <v>71</v>
      </c>
    </row>
    <row r="115" spans="2:63" s="106" customFormat="1" ht="30.75" customHeight="1">
      <c r="B115" s="107"/>
      <c r="C115" s="108"/>
      <c r="D115" s="116" t="s">
        <v>92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87">
        <f>$BK$115</f>
        <v>0</v>
      </c>
      <c r="O115" s="186"/>
      <c r="P115" s="186"/>
      <c r="Q115" s="186"/>
      <c r="R115" s="108"/>
      <c r="S115" s="110"/>
      <c r="T115" s="111"/>
      <c r="U115" s="108"/>
      <c r="V115" s="108"/>
      <c r="W115" s="112">
        <f>SUM($W$116:$W$121)</f>
        <v>0</v>
      </c>
      <c r="X115" s="108"/>
      <c r="Y115" s="112">
        <f>SUM($Y$116:$Y$121)</f>
        <v>0</v>
      </c>
      <c r="Z115" s="108"/>
      <c r="AA115" s="113">
        <f>SUM($AA$116:$AA$121)</f>
        <v>0</v>
      </c>
      <c r="AR115" s="114" t="s">
        <v>17</v>
      </c>
      <c r="AT115" s="114" t="s">
        <v>63</v>
      </c>
      <c r="AU115" s="114" t="s">
        <v>17</v>
      </c>
      <c r="AY115" s="114" t="s">
        <v>110</v>
      </c>
      <c r="BK115" s="115">
        <f>SUM($BK$116:$BK$121)</f>
        <v>0</v>
      </c>
    </row>
    <row r="116" spans="2:65" s="6" customFormat="1" ht="39" customHeight="1">
      <c r="B116" s="21"/>
      <c r="C116" s="117" t="s">
        <v>158</v>
      </c>
      <c r="D116" s="117" t="s">
        <v>111</v>
      </c>
      <c r="E116" s="118" t="s">
        <v>159</v>
      </c>
      <c r="F116" s="179" t="s">
        <v>160</v>
      </c>
      <c r="G116" s="180"/>
      <c r="H116" s="180"/>
      <c r="I116" s="180"/>
      <c r="J116" s="120" t="s">
        <v>114</v>
      </c>
      <c r="K116" s="121">
        <v>4.4</v>
      </c>
      <c r="L116" s="181"/>
      <c r="M116" s="180"/>
      <c r="N116" s="182">
        <f>ROUND($L$116*$K$116,2)</f>
        <v>0</v>
      </c>
      <c r="O116" s="180"/>
      <c r="P116" s="180"/>
      <c r="Q116" s="180"/>
      <c r="R116" s="119"/>
      <c r="S116" s="41"/>
      <c r="T116" s="122"/>
      <c r="U116" s="123" t="s">
        <v>34</v>
      </c>
      <c r="V116" s="22"/>
      <c r="W116" s="22"/>
      <c r="X116" s="124">
        <v>0</v>
      </c>
      <c r="Y116" s="124">
        <f>$X$116*$K$116</f>
        <v>0</v>
      </c>
      <c r="Z116" s="124">
        <v>0</v>
      </c>
      <c r="AA116" s="125">
        <f>$Z$116*$K$116</f>
        <v>0</v>
      </c>
      <c r="AR116" s="80" t="s">
        <v>115</v>
      </c>
      <c r="AT116" s="80" t="s">
        <v>111</v>
      </c>
      <c r="AU116" s="80" t="s">
        <v>71</v>
      </c>
      <c r="AY116" s="6" t="s">
        <v>110</v>
      </c>
      <c r="BE116" s="126">
        <f>IF($U$116="základní",$N$116,0)</f>
        <v>0</v>
      </c>
      <c r="BF116" s="126">
        <f>IF($U$116="snížená",$N$116,0)</f>
        <v>0</v>
      </c>
      <c r="BG116" s="126">
        <f>IF($U$116="zákl. přenesená",$N$116,0)</f>
        <v>0</v>
      </c>
      <c r="BH116" s="126">
        <f>IF($U$116="sníž. přenesená",$N$116,0)</f>
        <v>0</v>
      </c>
      <c r="BI116" s="126">
        <f>IF($U$116="nulová",$N$116,0)</f>
        <v>0</v>
      </c>
      <c r="BJ116" s="80" t="s">
        <v>17</v>
      </c>
      <c r="BK116" s="126">
        <f>ROUND($L$116*$K$116,2)</f>
        <v>0</v>
      </c>
      <c r="BL116" s="80" t="s">
        <v>115</v>
      </c>
      <c r="BM116" s="80" t="s">
        <v>158</v>
      </c>
    </row>
    <row r="117" spans="2:47" s="6" customFormat="1" ht="16.5" customHeight="1">
      <c r="B117" s="21"/>
      <c r="C117" s="22"/>
      <c r="D117" s="22"/>
      <c r="E117" s="22"/>
      <c r="F117" s="183" t="s">
        <v>160</v>
      </c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116</v>
      </c>
      <c r="AU117" s="6" t="s">
        <v>71</v>
      </c>
    </row>
    <row r="118" spans="2:65" s="6" customFormat="1" ht="39" customHeight="1">
      <c r="B118" s="21"/>
      <c r="C118" s="117" t="s">
        <v>161</v>
      </c>
      <c r="D118" s="117" t="s">
        <v>111</v>
      </c>
      <c r="E118" s="118" t="s">
        <v>162</v>
      </c>
      <c r="F118" s="179" t="s">
        <v>163</v>
      </c>
      <c r="G118" s="180"/>
      <c r="H118" s="180"/>
      <c r="I118" s="180"/>
      <c r="J118" s="120" t="s">
        <v>114</v>
      </c>
      <c r="K118" s="121">
        <v>1.5</v>
      </c>
      <c r="L118" s="181"/>
      <c r="M118" s="180"/>
      <c r="N118" s="182">
        <f>ROUND($L$118*$K$118,2)</f>
        <v>0</v>
      </c>
      <c r="O118" s="180"/>
      <c r="P118" s="180"/>
      <c r="Q118" s="180"/>
      <c r="R118" s="119"/>
      <c r="S118" s="41"/>
      <c r="T118" s="122"/>
      <c r="U118" s="123" t="s">
        <v>34</v>
      </c>
      <c r="V118" s="22"/>
      <c r="W118" s="22"/>
      <c r="X118" s="124">
        <v>0</v>
      </c>
      <c r="Y118" s="124">
        <f>$X$118*$K$118</f>
        <v>0</v>
      </c>
      <c r="Z118" s="124">
        <v>0</v>
      </c>
      <c r="AA118" s="125">
        <f>$Z$118*$K$118</f>
        <v>0</v>
      </c>
      <c r="AR118" s="80" t="s">
        <v>115</v>
      </c>
      <c r="AT118" s="80" t="s">
        <v>111</v>
      </c>
      <c r="AU118" s="80" t="s">
        <v>71</v>
      </c>
      <c r="AY118" s="6" t="s">
        <v>110</v>
      </c>
      <c r="BE118" s="126">
        <f>IF($U$118="základní",$N$118,0)</f>
        <v>0</v>
      </c>
      <c r="BF118" s="126">
        <f>IF($U$118="snížená",$N$118,0)</f>
        <v>0</v>
      </c>
      <c r="BG118" s="126">
        <f>IF($U$118="zákl. přenesená",$N$118,0)</f>
        <v>0</v>
      </c>
      <c r="BH118" s="126">
        <f>IF($U$118="sníž. přenesená",$N$118,0)</f>
        <v>0</v>
      </c>
      <c r="BI118" s="126">
        <f>IF($U$118="nulová",$N$118,0)</f>
        <v>0</v>
      </c>
      <c r="BJ118" s="80" t="s">
        <v>17</v>
      </c>
      <c r="BK118" s="126">
        <f>ROUND($L$118*$K$118,2)</f>
        <v>0</v>
      </c>
      <c r="BL118" s="80" t="s">
        <v>115</v>
      </c>
      <c r="BM118" s="80" t="s">
        <v>161</v>
      </c>
    </row>
    <row r="119" spans="2:47" s="6" customFormat="1" ht="16.5" customHeight="1">
      <c r="B119" s="21"/>
      <c r="C119" s="22"/>
      <c r="D119" s="22"/>
      <c r="E119" s="22"/>
      <c r="F119" s="183" t="s">
        <v>163</v>
      </c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41"/>
      <c r="T119" s="50"/>
      <c r="U119" s="22"/>
      <c r="V119" s="22"/>
      <c r="W119" s="22"/>
      <c r="X119" s="22"/>
      <c r="Y119" s="22"/>
      <c r="Z119" s="22"/>
      <c r="AA119" s="51"/>
      <c r="AT119" s="6" t="s">
        <v>116</v>
      </c>
      <c r="AU119" s="6" t="s">
        <v>71</v>
      </c>
    </row>
    <row r="120" spans="2:65" s="6" customFormat="1" ht="27" customHeight="1">
      <c r="B120" s="21"/>
      <c r="C120" s="117" t="s">
        <v>164</v>
      </c>
      <c r="D120" s="117" t="s">
        <v>111</v>
      </c>
      <c r="E120" s="118" t="s">
        <v>165</v>
      </c>
      <c r="F120" s="179" t="s">
        <v>166</v>
      </c>
      <c r="G120" s="180"/>
      <c r="H120" s="180"/>
      <c r="I120" s="180"/>
      <c r="J120" s="120" t="s">
        <v>114</v>
      </c>
      <c r="K120" s="121">
        <v>8.8</v>
      </c>
      <c r="L120" s="181"/>
      <c r="M120" s="180"/>
      <c r="N120" s="182">
        <f>ROUND($L$120*$K$120,2)</f>
        <v>0</v>
      </c>
      <c r="O120" s="180"/>
      <c r="P120" s="180"/>
      <c r="Q120" s="180"/>
      <c r="R120" s="119"/>
      <c r="S120" s="41"/>
      <c r="T120" s="122"/>
      <c r="U120" s="123" t="s">
        <v>34</v>
      </c>
      <c r="V120" s="22"/>
      <c r="W120" s="22"/>
      <c r="X120" s="124">
        <v>0</v>
      </c>
      <c r="Y120" s="124">
        <f>$X$120*$K$120</f>
        <v>0</v>
      </c>
      <c r="Z120" s="124">
        <v>0</v>
      </c>
      <c r="AA120" s="125">
        <f>$Z$120*$K$120</f>
        <v>0</v>
      </c>
      <c r="AR120" s="80" t="s">
        <v>115</v>
      </c>
      <c r="AT120" s="80" t="s">
        <v>111</v>
      </c>
      <c r="AU120" s="80" t="s">
        <v>71</v>
      </c>
      <c r="AY120" s="6" t="s">
        <v>110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115</v>
      </c>
      <c r="BM120" s="80" t="s">
        <v>164</v>
      </c>
    </row>
    <row r="121" spans="2:47" s="6" customFormat="1" ht="16.5" customHeight="1">
      <c r="B121" s="21"/>
      <c r="C121" s="22"/>
      <c r="D121" s="22"/>
      <c r="E121" s="22"/>
      <c r="F121" s="183" t="s">
        <v>166</v>
      </c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116</v>
      </c>
      <c r="AU121" s="6" t="s">
        <v>71</v>
      </c>
    </row>
    <row r="122" spans="2:63" s="106" customFormat="1" ht="30.75" customHeight="1">
      <c r="B122" s="107"/>
      <c r="C122" s="108"/>
      <c r="D122" s="116" t="s">
        <v>93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87">
        <f>$BK$122</f>
        <v>0</v>
      </c>
      <c r="O122" s="186"/>
      <c r="P122" s="186"/>
      <c r="Q122" s="186"/>
      <c r="R122" s="108"/>
      <c r="S122" s="110"/>
      <c r="T122" s="111"/>
      <c r="U122" s="108"/>
      <c r="V122" s="108"/>
      <c r="W122" s="112">
        <f>SUM($W$123:$W$124)</f>
        <v>0</v>
      </c>
      <c r="X122" s="108"/>
      <c r="Y122" s="112">
        <f>SUM($Y$123:$Y$124)</f>
        <v>0</v>
      </c>
      <c r="Z122" s="108"/>
      <c r="AA122" s="113">
        <f>SUM($AA$123:$AA$124)</f>
        <v>0</v>
      </c>
      <c r="AR122" s="114" t="s">
        <v>17</v>
      </c>
      <c r="AT122" s="114" t="s">
        <v>63</v>
      </c>
      <c r="AU122" s="114" t="s">
        <v>17</v>
      </c>
      <c r="AY122" s="114" t="s">
        <v>110</v>
      </c>
      <c r="BK122" s="115">
        <f>SUM($BK$123:$BK$124)</f>
        <v>0</v>
      </c>
    </row>
    <row r="123" spans="2:65" s="6" customFormat="1" ht="39" customHeight="1">
      <c r="B123" s="21"/>
      <c r="C123" s="117" t="s">
        <v>167</v>
      </c>
      <c r="D123" s="117" t="s">
        <v>111</v>
      </c>
      <c r="E123" s="118" t="s">
        <v>168</v>
      </c>
      <c r="F123" s="179" t="s">
        <v>169</v>
      </c>
      <c r="G123" s="180"/>
      <c r="H123" s="180"/>
      <c r="I123" s="180"/>
      <c r="J123" s="120" t="s">
        <v>140</v>
      </c>
      <c r="K123" s="121">
        <v>10</v>
      </c>
      <c r="L123" s="181"/>
      <c r="M123" s="180"/>
      <c r="N123" s="182">
        <f>ROUND($L$123*$K$123,2)</f>
        <v>0</v>
      </c>
      <c r="O123" s="180"/>
      <c r="P123" s="180"/>
      <c r="Q123" s="180"/>
      <c r="R123" s="119"/>
      <c r="S123" s="41"/>
      <c r="T123" s="122"/>
      <c r="U123" s="123" t="s">
        <v>34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115</v>
      </c>
      <c r="AT123" s="80" t="s">
        <v>111</v>
      </c>
      <c r="AU123" s="80" t="s">
        <v>71</v>
      </c>
      <c r="AY123" s="6" t="s">
        <v>110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115</v>
      </c>
      <c r="BM123" s="80" t="s">
        <v>167</v>
      </c>
    </row>
    <row r="124" spans="2:47" s="6" customFormat="1" ht="16.5" customHeight="1">
      <c r="B124" s="21"/>
      <c r="C124" s="22"/>
      <c r="D124" s="22"/>
      <c r="E124" s="22"/>
      <c r="F124" s="183" t="s">
        <v>169</v>
      </c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116</v>
      </c>
      <c r="AU124" s="6" t="s">
        <v>71</v>
      </c>
    </row>
    <row r="125" spans="2:63" s="106" customFormat="1" ht="30.75" customHeight="1">
      <c r="B125" s="107"/>
      <c r="C125" s="108"/>
      <c r="D125" s="116" t="s">
        <v>94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87">
        <f>$BK$125</f>
        <v>0</v>
      </c>
      <c r="O125" s="186"/>
      <c r="P125" s="186"/>
      <c r="Q125" s="186"/>
      <c r="R125" s="108"/>
      <c r="S125" s="110"/>
      <c r="T125" s="111"/>
      <c r="U125" s="108"/>
      <c r="V125" s="108"/>
      <c r="W125" s="112">
        <f>SUM($W$126:$W$131)</f>
        <v>0</v>
      </c>
      <c r="X125" s="108"/>
      <c r="Y125" s="112">
        <f>SUM($Y$126:$Y$131)</f>
        <v>0</v>
      </c>
      <c r="Z125" s="108"/>
      <c r="AA125" s="113">
        <f>SUM($AA$126:$AA$131)</f>
        <v>0</v>
      </c>
      <c r="AR125" s="114" t="s">
        <v>17</v>
      </c>
      <c r="AT125" s="114" t="s">
        <v>63</v>
      </c>
      <c r="AU125" s="114" t="s">
        <v>17</v>
      </c>
      <c r="AY125" s="114" t="s">
        <v>110</v>
      </c>
      <c r="BK125" s="115">
        <f>SUM($BK$126:$BK$131)</f>
        <v>0</v>
      </c>
    </row>
    <row r="126" spans="2:65" s="6" customFormat="1" ht="15.75" customHeight="1">
      <c r="B126" s="21"/>
      <c r="C126" s="117" t="s">
        <v>170</v>
      </c>
      <c r="D126" s="117" t="s">
        <v>111</v>
      </c>
      <c r="E126" s="118" t="s">
        <v>171</v>
      </c>
      <c r="F126" s="179" t="s">
        <v>172</v>
      </c>
      <c r="G126" s="180"/>
      <c r="H126" s="180"/>
      <c r="I126" s="180"/>
      <c r="J126" s="120" t="s">
        <v>140</v>
      </c>
      <c r="K126" s="121">
        <v>1</v>
      </c>
      <c r="L126" s="181"/>
      <c r="M126" s="180"/>
      <c r="N126" s="182">
        <f>ROUND($L$126*$K$126,2)</f>
        <v>0</v>
      </c>
      <c r="O126" s="180"/>
      <c r="P126" s="180"/>
      <c r="Q126" s="180"/>
      <c r="R126" s="119"/>
      <c r="S126" s="41"/>
      <c r="T126" s="122"/>
      <c r="U126" s="123" t="s">
        <v>34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115</v>
      </c>
      <c r="AT126" s="80" t="s">
        <v>111</v>
      </c>
      <c r="AU126" s="80" t="s">
        <v>71</v>
      </c>
      <c r="AY126" s="6" t="s">
        <v>110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115</v>
      </c>
      <c r="BM126" s="80" t="s">
        <v>170</v>
      </c>
    </row>
    <row r="127" spans="2:47" s="6" customFormat="1" ht="16.5" customHeight="1">
      <c r="B127" s="21"/>
      <c r="C127" s="22"/>
      <c r="D127" s="22"/>
      <c r="E127" s="22"/>
      <c r="F127" s="183" t="s">
        <v>172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41"/>
      <c r="T127" s="50"/>
      <c r="U127" s="22"/>
      <c r="V127" s="22"/>
      <c r="W127" s="22"/>
      <c r="X127" s="22"/>
      <c r="Y127" s="22"/>
      <c r="Z127" s="22"/>
      <c r="AA127" s="51"/>
      <c r="AT127" s="6" t="s">
        <v>116</v>
      </c>
      <c r="AU127" s="6" t="s">
        <v>71</v>
      </c>
    </row>
    <row r="128" spans="2:65" s="6" customFormat="1" ht="15.75" customHeight="1">
      <c r="B128" s="21"/>
      <c r="C128" s="117" t="s">
        <v>7</v>
      </c>
      <c r="D128" s="117" t="s">
        <v>111</v>
      </c>
      <c r="E128" s="118" t="s">
        <v>173</v>
      </c>
      <c r="F128" s="179" t="s">
        <v>174</v>
      </c>
      <c r="G128" s="180"/>
      <c r="H128" s="180"/>
      <c r="I128" s="180"/>
      <c r="J128" s="120" t="s">
        <v>175</v>
      </c>
      <c r="K128" s="121">
        <v>1</v>
      </c>
      <c r="L128" s="181"/>
      <c r="M128" s="180"/>
      <c r="N128" s="182">
        <f>ROUND($L$128*$K$128,2)</f>
        <v>0</v>
      </c>
      <c r="O128" s="180"/>
      <c r="P128" s="180"/>
      <c r="Q128" s="180"/>
      <c r="R128" s="119"/>
      <c r="S128" s="41"/>
      <c r="T128" s="122"/>
      <c r="U128" s="123" t="s">
        <v>34</v>
      </c>
      <c r="V128" s="22"/>
      <c r="W128" s="22"/>
      <c r="X128" s="124">
        <v>0</v>
      </c>
      <c r="Y128" s="124">
        <f>$X$128*$K$128</f>
        <v>0</v>
      </c>
      <c r="Z128" s="124">
        <v>0</v>
      </c>
      <c r="AA128" s="125">
        <f>$Z$128*$K$128</f>
        <v>0</v>
      </c>
      <c r="AR128" s="80" t="s">
        <v>115</v>
      </c>
      <c r="AT128" s="80" t="s">
        <v>111</v>
      </c>
      <c r="AU128" s="80" t="s">
        <v>71</v>
      </c>
      <c r="AY128" s="6" t="s">
        <v>110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115</v>
      </c>
      <c r="BM128" s="80" t="s">
        <v>7</v>
      </c>
    </row>
    <row r="129" spans="2:47" s="6" customFormat="1" ht="16.5" customHeight="1">
      <c r="B129" s="21"/>
      <c r="C129" s="22"/>
      <c r="D129" s="22"/>
      <c r="E129" s="22"/>
      <c r="F129" s="183" t="s">
        <v>174</v>
      </c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116</v>
      </c>
      <c r="AU129" s="6" t="s">
        <v>71</v>
      </c>
    </row>
    <row r="130" spans="2:65" s="6" customFormat="1" ht="27" customHeight="1">
      <c r="B130" s="21"/>
      <c r="C130" s="117" t="s">
        <v>176</v>
      </c>
      <c r="D130" s="117" t="s">
        <v>111</v>
      </c>
      <c r="E130" s="118" t="s">
        <v>177</v>
      </c>
      <c r="F130" s="179" t="s">
        <v>178</v>
      </c>
      <c r="G130" s="180"/>
      <c r="H130" s="180"/>
      <c r="I130" s="180"/>
      <c r="J130" s="120" t="s">
        <v>175</v>
      </c>
      <c r="K130" s="121">
        <v>1</v>
      </c>
      <c r="L130" s="181"/>
      <c r="M130" s="180"/>
      <c r="N130" s="182">
        <f>ROUND($L$130*$K$130,2)</f>
        <v>0</v>
      </c>
      <c r="O130" s="180"/>
      <c r="P130" s="180"/>
      <c r="Q130" s="180"/>
      <c r="R130" s="119"/>
      <c r="S130" s="41"/>
      <c r="T130" s="122"/>
      <c r="U130" s="123" t="s">
        <v>34</v>
      </c>
      <c r="V130" s="22"/>
      <c r="W130" s="22"/>
      <c r="X130" s="124">
        <v>0</v>
      </c>
      <c r="Y130" s="124">
        <f>$X$130*$K$130</f>
        <v>0</v>
      </c>
      <c r="Z130" s="124">
        <v>0</v>
      </c>
      <c r="AA130" s="125">
        <f>$Z$130*$K$130</f>
        <v>0</v>
      </c>
      <c r="AR130" s="80" t="s">
        <v>115</v>
      </c>
      <c r="AT130" s="80" t="s">
        <v>111</v>
      </c>
      <c r="AU130" s="80" t="s">
        <v>71</v>
      </c>
      <c r="AY130" s="6" t="s">
        <v>110</v>
      </c>
      <c r="BE130" s="126">
        <f>IF($U$130="základní",$N$130,0)</f>
        <v>0</v>
      </c>
      <c r="BF130" s="126">
        <f>IF($U$130="snížená",$N$130,0)</f>
        <v>0</v>
      </c>
      <c r="BG130" s="126">
        <f>IF($U$130="zákl. přenesená",$N$130,0)</f>
        <v>0</v>
      </c>
      <c r="BH130" s="126">
        <f>IF($U$130="sníž. přenesená",$N$130,0)</f>
        <v>0</v>
      </c>
      <c r="BI130" s="126">
        <f>IF($U$130="nulová",$N$130,0)</f>
        <v>0</v>
      </c>
      <c r="BJ130" s="80" t="s">
        <v>17</v>
      </c>
      <c r="BK130" s="126">
        <f>ROUND($L$130*$K$130,2)</f>
        <v>0</v>
      </c>
      <c r="BL130" s="80" t="s">
        <v>115</v>
      </c>
      <c r="BM130" s="80" t="s">
        <v>176</v>
      </c>
    </row>
    <row r="131" spans="2:47" s="6" customFormat="1" ht="16.5" customHeight="1">
      <c r="B131" s="21"/>
      <c r="C131" s="22"/>
      <c r="D131" s="22"/>
      <c r="E131" s="22"/>
      <c r="F131" s="183" t="s">
        <v>178</v>
      </c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41"/>
      <c r="T131" s="127"/>
      <c r="U131" s="128"/>
      <c r="V131" s="128"/>
      <c r="W131" s="128"/>
      <c r="X131" s="128"/>
      <c r="Y131" s="128"/>
      <c r="Z131" s="128"/>
      <c r="AA131" s="129"/>
      <c r="AT131" s="6" t="s">
        <v>116</v>
      </c>
      <c r="AU131" s="6" t="s">
        <v>71</v>
      </c>
    </row>
    <row r="132" spans="2:19" s="6" customFormat="1" ht="7.5" customHeight="1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41"/>
    </row>
    <row r="133" s="2" customFormat="1" ht="14.25" customHeight="1"/>
  </sheetData>
  <sheetProtection password="CC35" sheet="1" objects="1" scenarios="1" formatColumns="0" formatRows="0" sort="0" autoFilter="0"/>
  <mergeCells count="149">
    <mergeCell ref="H1:K1"/>
    <mergeCell ref="S2:AC2"/>
    <mergeCell ref="F131:R131"/>
    <mergeCell ref="N78:Q78"/>
    <mergeCell ref="N79:Q79"/>
    <mergeCell ref="N80:Q80"/>
    <mergeCell ref="N81:Q81"/>
    <mergeCell ref="N98:Q98"/>
    <mergeCell ref="N105:Q105"/>
    <mergeCell ref="N112:Q112"/>
    <mergeCell ref="N115:Q115"/>
    <mergeCell ref="N122:Q122"/>
    <mergeCell ref="F127:R127"/>
    <mergeCell ref="F128:I128"/>
    <mergeCell ref="L128:M128"/>
    <mergeCell ref="N128:Q128"/>
    <mergeCell ref="F129:R129"/>
    <mergeCell ref="F130:I130"/>
    <mergeCell ref="L130:M130"/>
    <mergeCell ref="N130:Q130"/>
    <mergeCell ref="F121:R121"/>
    <mergeCell ref="F123:I123"/>
    <mergeCell ref="L123:M123"/>
    <mergeCell ref="N123:Q123"/>
    <mergeCell ref="F124:R124"/>
    <mergeCell ref="F126:I126"/>
    <mergeCell ref="L126:M126"/>
    <mergeCell ref="N126:Q126"/>
    <mergeCell ref="N125:Q125"/>
    <mergeCell ref="F117:R117"/>
    <mergeCell ref="F118:I118"/>
    <mergeCell ref="L118:M118"/>
    <mergeCell ref="N118:Q118"/>
    <mergeCell ref="F119:R119"/>
    <mergeCell ref="F120:I120"/>
    <mergeCell ref="L120:M120"/>
    <mergeCell ref="N120:Q120"/>
    <mergeCell ref="F111:R111"/>
    <mergeCell ref="F113:I113"/>
    <mergeCell ref="L113:M113"/>
    <mergeCell ref="N113:Q113"/>
    <mergeCell ref="F114:R114"/>
    <mergeCell ref="F116:I116"/>
    <mergeCell ref="L116:M116"/>
    <mergeCell ref="N116:Q116"/>
    <mergeCell ref="F107:R107"/>
    <mergeCell ref="F108:I108"/>
    <mergeCell ref="L108:M108"/>
    <mergeCell ref="N108:Q108"/>
    <mergeCell ref="F109:R109"/>
    <mergeCell ref="F110:I110"/>
    <mergeCell ref="L110:M110"/>
    <mergeCell ref="N110:Q110"/>
    <mergeCell ref="F102:R102"/>
    <mergeCell ref="F103:I103"/>
    <mergeCell ref="L103:M103"/>
    <mergeCell ref="N103:Q103"/>
    <mergeCell ref="F104:R104"/>
    <mergeCell ref="F106:I106"/>
    <mergeCell ref="L106:M106"/>
    <mergeCell ref="N106:Q106"/>
    <mergeCell ref="F97:R97"/>
    <mergeCell ref="F99:I99"/>
    <mergeCell ref="L99:M99"/>
    <mergeCell ref="N99:Q99"/>
    <mergeCell ref="F100:R100"/>
    <mergeCell ref="F101:I101"/>
    <mergeCell ref="L101:M101"/>
    <mergeCell ref="N101:Q101"/>
    <mergeCell ref="F93:R93"/>
    <mergeCell ref="F94:I94"/>
    <mergeCell ref="L94:M94"/>
    <mergeCell ref="N94:Q94"/>
    <mergeCell ref="F95:R95"/>
    <mergeCell ref="F96:I96"/>
    <mergeCell ref="L96:M96"/>
    <mergeCell ref="N96:Q96"/>
    <mergeCell ref="F89:R89"/>
    <mergeCell ref="F90:I90"/>
    <mergeCell ref="L90:M90"/>
    <mergeCell ref="N90:Q90"/>
    <mergeCell ref="F91:R91"/>
    <mergeCell ref="F92:I92"/>
    <mergeCell ref="L92:M92"/>
    <mergeCell ref="N92:Q92"/>
    <mergeCell ref="F85:R85"/>
    <mergeCell ref="F86:I86"/>
    <mergeCell ref="L86:M86"/>
    <mergeCell ref="N86:Q86"/>
    <mergeCell ref="F87:R87"/>
    <mergeCell ref="F88:I88"/>
    <mergeCell ref="L88:M88"/>
    <mergeCell ref="N88:Q88"/>
    <mergeCell ref="F82:I82"/>
    <mergeCell ref="L82:M82"/>
    <mergeCell ref="N82:Q82"/>
    <mergeCell ref="F83:R83"/>
    <mergeCell ref="F84:I84"/>
    <mergeCell ref="L84:M84"/>
    <mergeCell ref="N84:Q84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R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94"/>
      <c r="B1" s="191"/>
      <c r="C1" s="191"/>
      <c r="D1" s="192" t="s">
        <v>1</v>
      </c>
      <c r="E1" s="191"/>
      <c r="F1" s="193" t="s">
        <v>270</v>
      </c>
      <c r="G1" s="193"/>
      <c r="H1" s="195" t="s">
        <v>271</v>
      </c>
      <c r="I1" s="195"/>
      <c r="J1" s="195"/>
      <c r="K1" s="195"/>
      <c r="L1" s="193" t="s">
        <v>272</v>
      </c>
      <c r="M1" s="193"/>
      <c r="N1" s="191"/>
      <c r="O1" s="192" t="s">
        <v>76</v>
      </c>
      <c r="P1" s="191"/>
      <c r="Q1" s="191"/>
      <c r="R1" s="191"/>
      <c r="S1" s="193" t="s">
        <v>273</v>
      </c>
      <c r="T1" s="193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65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32" t="s">
        <v>77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66" t="str">
        <f>'Rekapitulace stavby'!$K$6</f>
        <v>S07 - Oprava zídek a komun. nad Thermalem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2"/>
    </row>
    <row r="7" spans="2:18" s="6" customFormat="1" ht="18.75" customHeight="1">
      <c r="B7" s="21"/>
      <c r="C7" s="22"/>
      <c r="D7" s="15" t="s">
        <v>78</v>
      </c>
      <c r="E7" s="22"/>
      <c r="F7" s="138" t="s">
        <v>179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80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67" t="str">
        <f>'Rekapitulace stavby'!$AN$8</f>
        <v>12.06.2013</v>
      </c>
      <c r="P10" s="150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51">
        <f>IF('Rekapitulace stavby'!$AN$10="","",'Rekapitulace stavby'!$AN$10)</f>
      </c>
      <c r="P12" s="150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 </v>
      </c>
      <c r="F13" s="22"/>
      <c r="G13" s="22"/>
      <c r="H13" s="22"/>
      <c r="I13" s="22"/>
      <c r="J13" s="22"/>
      <c r="K13" s="22"/>
      <c r="L13" s="22"/>
      <c r="M13" s="16" t="s">
        <v>26</v>
      </c>
      <c r="N13" s="22"/>
      <c r="O13" s="151">
        <f>IF('Rekapitulace stavby'!$AN$11="","",'Rekapitulace stavby'!$AN$11)</f>
      </c>
      <c r="P13" s="150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27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51" t="str">
        <f>IF('Rekapitulace stavby'!$AN$13="","",'Rekapitulace stavby'!$AN$13)</f>
        <v>Vyplň údaj</v>
      </c>
      <c r="P15" s="150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26</v>
      </c>
      <c r="N16" s="22"/>
      <c r="O16" s="151" t="str">
        <f>IF('Rekapitulace stavby'!$AN$14="","",'Rekapitulace stavby'!$AN$14)</f>
        <v>Vyplň údaj</v>
      </c>
      <c r="P16" s="150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51">
        <f>IF('Rekapitulace stavby'!$AN$16="","",'Rekapitulace stavby'!$AN$16)</f>
      </c>
      <c r="P18" s="150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26</v>
      </c>
      <c r="N19" s="22"/>
      <c r="O19" s="151">
        <f>IF('Rekapitulace stavby'!$AN$17="","",'Rekapitulace stavby'!$AN$17)</f>
      </c>
      <c r="P19" s="150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140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32</v>
      </c>
      <c r="E25" s="22"/>
      <c r="F25" s="22"/>
      <c r="G25" s="22"/>
      <c r="H25" s="22"/>
      <c r="I25" s="22"/>
      <c r="J25" s="22"/>
      <c r="K25" s="22"/>
      <c r="L25" s="22"/>
      <c r="M25" s="163">
        <f>ROUNDUP($N$79,2)</f>
        <v>0</v>
      </c>
      <c r="N25" s="150"/>
      <c r="O25" s="150"/>
      <c r="P25" s="150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33</v>
      </c>
      <c r="E27" s="27" t="s">
        <v>34</v>
      </c>
      <c r="F27" s="28">
        <v>0.21</v>
      </c>
      <c r="G27" s="85" t="s">
        <v>35</v>
      </c>
      <c r="H27" s="169">
        <f>SUM($BE$79:$BE$129)</f>
        <v>0</v>
      </c>
      <c r="I27" s="150"/>
      <c r="J27" s="150"/>
      <c r="K27" s="22"/>
      <c r="L27" s="22"/>
      <c r="M27" s="169">
        <f>SUM($BE$79:$BE$129)*$F$27</f>
        <v>0</v>
      </c>
      <c r="N27" s="150"/>
      <c r="O27" s="150"/>
      <c r="P27" s="150"/>
      <c r="Q27" s="22"/>
      <c r="R27" s="25"/>
    </row>
    <row r="28" spans="2:18" s="6" customFormat="1" ht="15" customHeight="1">
      <c r="B28" s="21"/>
      <c r="C28" s="22"/>
      <c r="D28" s="22"/>
      <c r="E28" s="27" t="s">
        <v>36</v>
      </c>
      <c r="F28" s="28">
        <v>0.15</v>
      </c>
      <c r="G28" s="85" t="s">
        <v>35</v>
      </c>
      <c r="H28" s="169">
        <f>SUM($BF$79:$BF$129)</f>
        <v>0</v>
      </c>
      <c r="I28" s="150"/>
      <c r="J28" s="150"/>
      <c r="K28" s="22"/>
      <c r="L28" s="22"/>
      <c r="M28" s="169">
        <f>SUM($BF$79:$BF$129)*$F$28</f>
        <v>0</v>
      </c>
      <c r="N28" s="150"/>
      <c r="O28" s="150"/>
      <c r="P28" s="150"/>
      <c r="Q28" s="22"/>
      <c r="R28" s="25"/>
    </row>
    <row r="29" spans="2:18" s="6" customFormat="1" ht="15" customHeight="1" hidden="1">
      <c r="B29" s="21"/>
      <c r="C29" s="22"/>
      <c r="D29" s="22"/>
      <c r="E29" s="27" t="s">
        <v>37</v>
      </c>
      <c r="F29" s="28">
        <v>0.21</v>
      </c>
      <c r="G29" s="85" t="s">
        <v>35</v>
      </c>
      <c r="H29" s="169">
        <f>SUM($BG$79:$BG$129)</f>
        <v>0</v>
      </c>
      <c r="I29" s="150"/>
      <c r="J29" s="150"/>
      <c r="K29" s="22"/>
      <c r="L29" s="22"/>
      <c r="M29" s="169">
        <v>0</v>
      </c>
      <c r="N29" s="150"/>
      <c r="O29" s="150"/>
      <c r="P29" s="150"/>
      <c r="Q29" s="22"/>
      <c r="R29" s="25"/>
    </row>
    <row r="30" spans="2:18" s="6" customFormat="1" ht="15" customHeight="1" hidden="1">
      <c r="B30" s="21"/>
      <c r="C30" s="22"/>
      <c r="D30" s="22"/>
      <c r="E30" s="27" t="s">
        <v>38</v>
      </c>
      <c r="F30" s="28">
        <v>0.15</v>
      </c>
      <c r="G30" s="85" t="s">
        <v>35</v>
      </c>
      <c r="H30" s="169">
        <f>SUM($BH$79:$BH$129)</f>
        <v>0</v>
      </c>
      <c r="I30" s="150"/>
      <c r="J30" s="150"/>
      <c r="K30" s="22"/>
      <c r="L30" s="22"/>
      <c r="M30" s="169">
        <v>0</v>
      </c>
      <c r="N30" s="150"/>
      <c r="O30" s="150"/>
      <c r="P30" s="150"/>
      <c r="Q30" s="22"/>
      <c r="R30" s="25"/>
    </row>
    <row r="31" spans="2:18" s="6" customFormat="1" ht="15" customHeight="1" hidden="1">
      <c r="B31" s="21"/>
      <c r="C31" s="22"/>
      <c r="D31" s="22"/>
      <c r="E31" s="27" t="s">
        <v>39</v>
      </c>
      <c r="F31" s="28">
        <v>0</v>
      </c>
      <c r="G31" s="85" t="s">
        <v>35</v>
      </c>
      <c r="H31" s="169">
        <f>SUM($BI$79:$BI$129)</f>
        <v>0</v>
      </c>
      <c r="I31" s="150"/>
      <c r="J31" s="150"/>
      <c r="K31" s="22"/>
      <c r="L31" s="22"/>
      <c r="M31" s="169">
        <v>0</v>
      </c>
      <c r="N31" s="150"/>
      <c r="O31" s="150"/>
      <c r="P31" s="150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40</v>
      </c>
      <c r="E33" s="33"/>
      <c r="F33" s="33"/>
      <c r="G33" s="86" t="s">
        <v>41</v>
      </c>
      <c r="H33" s="34" t="s">
        <v>42</v>
      </c>
      <c r="I33" s="33"/>
      <c r="J33" s="33"/>
      <c r="K33" s="33"/>
      <c r="L33" s="148">
        <f>ROUNDUP(SUM($M$25:$M$31),2)</f>
        <v>0</v>
      </c>
      <c r="M33" s="147"/>
      <c r="N33" s="147"/>
      <c r="O33" s="147"/>
      <c r="P33" s="149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132" t="s">
        <v>81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70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66" t="str">
        <f>$F$6</f>
        <v>S07 - Oprava zídek a komun. nad Thermalem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25"/>
      <c r="T41" s="22"/>
      <c r="U41" s="22"/>
    </row>
    <row r="42" spans="2:21" s="6" customFormat="1" ht="15" customHeight="1">
      <c r="B42" s="21"/>
      <c r="C42" s="15" t="s">
        <v>78</v>
      </c>
      <c r="D42" s="22"/>
      <c r="E42" s="22"/>
      <c r="F42" s="138" t="str">
        <f>$F$7</f>
        <v>zídka - zídka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167" t="str">
        <f>IF($O$10="","",$O$10)</f>
        <v>12.06.2013</v>
      </c>
      <c r="N44" s="150"/>
      <c r="O44" s="150"/>
      <c r="P44" s="150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 </v>
      </c>
      <c r="G46" s="22"/>
      <c r="H46" s="22"/>
      <c r="I46" s="22"/>
      <c r="J46" s="22"/>
      <c r="K46" s="16" t="s">
        <v>29</v>
      </c>
      <c r="L46" s="22"/>
      <c r="M46" s="151" t="str">
        <f>$E$19</f>
        <v> </v>
      </c>
      <c r="N46" s="150"/>
      <c r="O46" s="150"/>
      <c r="P46" s="150"/>
      <c r="Q46" s="150"/>
      <c r="R46" s="25"/>
      <c r="T46" s="22"/>
      <c r="U46" s="22"/>
    </row>
    <row r="47" spans="2:21" s="6" customFormat="1" ht="15" customHeight="1">
      <c r="B47" s="21"/>
      <c r="C47" s="16" t="s">
        <v>27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71" t="s">
        <v>82</v>
      </c>
      <c r="D49" s="172"/>
      <c r="E49" s="172"/>
      <c r="F49" s="172"/>
      <c r="G49" s="172"/>
      <c r="H49" s="31"/>
      <c r="I49" s="31"/>
      <c r="J49" s="31"/>
      <c r="K49" s="31"/>
      <c r="L49" s="31"/>
      <c r="M49" s="31"/>
      <c r="N49" s="171" t="s">
        <v>83</v>
      </c>
      <c r="O49" s="172"/>
      <c r="P49" s="172"/>
      <c r="Q49" s="172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63">
        <f>ROUNDUP($N$79,2)</f>
        <v>0</v>
      </c>
      <c r="O51" s="150"/>
      <c r="P51" s="150"/>
      <c r="Q51" s="150"/>
      <c r="R51" s="25"/>
      <c r="T51" s="22"/>
      <c r="U51" s="22"/>
      <c r="AU51" s="6" t="s">
        <v>85</v>
      </c>
    </row>
    <row r="52" spans="2:21" s="66" customFormat="1" ht="25.5" customHeight="1">
      <c r="B52" s="90"/>
      <c r="C52" s="91"/>
      <c r="D52" s="91" t="s">
        <v>86</v>
      </c>
      <c r="E52" s="91"/>
      <c r="F52" s="91"/>
      <c r="G52" s="91"/>
      <c r="H52" s="91"/>
      <c r="I52" s="91"/>
      <c r="J52" s="91"/>
      <c r="K52" s="91"/>
      <c r="L52" s="91"/>
      <c r="M52" s="91"/>
      <c r="N52" s="173">
        <f>ROUNDUP($N$80,2)</f>
        <v>0</v>
      </c>
      <c r="O52" s="174"/>
      <c r="P52" s="174"/>
      <c r="Q52" s="174"/>
      <c r="R52" s="92"/>
      <c r="T52" s="91"/>
      <c r="U52" s="91"/>
    </row>
    <row r="53" spans="2:21" s="66" customFormat="1" ht="25.5" customHeight="1">
      <c r="B53" s="90"/>
      <c r="C53" s="91"/>
      <c r="D53" s="91" t="s">
        <v>180</v>
      </c>
      <c r="E53" s="91"/>
      <c r="F53" s="91"/>
      <c r="G53" s="91"/>
      <c r="H53" s="91"/>
      <c r="I53" s="91"/>
      <c r="J53" s="91"/>
      <c r="K53" s="91"/>
      <c r="L53" s="91"/>
      <c r="M53" s="91"/>
      <c r="N53" s="173">
        <f>ROUNDUP($N$81,2)</f>
        <v>0</v>
      </c>
      <c r="O53" s="174"/>
      <c r="P53" s="174"/>
      <c r="Q53" s="174"/>
      <c r="R53" s="92"/>
      <c r="T53" s="91"/>
      <c r="U53" s="91"/>
    </row>
    <row r="54" spans="2:21" s="93" customFormat="1" ht="21" customHeight="1">
      <c r="B54" s="94"/>
      <c r="C54" s="95"/>
      <c r="D54" s="95" t="s">
        <v>181</v>
      </c>
      <c r="E54" s="95"/>
      <c r="F54" s="95"/>
      <c r="G54" s="95"/>
      <c r="H54" s="95"/>
      <c r="I54" s="95"/>
      <c r="J54" s="95"/>
      <c r="K54" s="95"/>
      <c r="L54" s="95"/>
      <c r="M54" s="95"/>
      <c r="N54" s="175">
        <f>ROUNDUP($N$82,2)</f>
        <v>0</v>
      </c>
      <c r="O54" s="176"/>
      <c r="P54" s="176"/>
      <c r="Q54" s="176"/>
      <c r="R54" s="96"/>
      <c r="T54" s="95"/>
      <c r="U54" s="95"/>
    </row>
    <row r="55" spans="2:21" s="93" customFormat="1" ht="21" customHeight="1">
      <c r="B55" s="94"/>
      <c r="C55" s="95"/>
      <c r="D55" s="95" t="s">
        <v>182</v>
      </c>
      <c r="E55" s="95"/>
      <c r="F55" s="95"/>
      <c r="G55" s="95"/>
      <c r="H55" s="95"/>
      <c r="I55" s="95"/>
      <c r="J55" s="95"/>
      <c r="K55" s="95"/>
      <c r="L55" s="95"/>
      <c r="M55" s="95"/>
      <c r="N55" s="175">
        <f>ROUNDUP($N$85,2)</f>
        <v>0</v>
      </c>
      <c r="O55" s="176"/>
      <c r="P55" s="176"/>
      <c r="Q55" s="176"/>
      <c r="R55" s="96"/>
      <c r="T55" s="95"/>
      <c r="U55" s="95"/>
    </row>
    <row r="56" spans="2:21" s="93" customFormat="1" ht="21" customHeight="1">
      <c r="B56" s="94"/>
      <c r="C56" s="95"/>
      <c r="D56" s="95" t="s">
        <v>183</v>
      </c>
      <c r="E56" s="95"/>
      <c r="F56" s="95"/>
      <c r="G56" s="95"/>
      <c r="H56" s="95"/>
      <c r="I56" s="95"/>
      <c r="J56" s="95"/>
      <c r="K56" s="95"/>
      <c r="L56" s="95"/>
      <c r="M56" s="95"/>
      <c r="N56" s="175">
        <f>ROUNDUP($N$88,2)</f>
        <v>0</v>
      </c>
      <c r="O56" s="176"/>
      <c r="P56" s="176"/>
      <c r="Q56" s="176"/>
      <c r="R56" s="96"/>
      <c r="T56" s="95"/>
      <c r="U56" s="95"/>
    </row>
    <row r="57" spans="2:21" s="93" customFormat="1" ht="21" customHeight="1">
      <c r="B57" s="94"/>
      <c r="C57" s="95"/>
      <c r="D57" s="95" t="s">
        <v>184</v>
      </c>
      <c r="E57" s="95"/>
      <c r="F57" s="95"/>
      <c r="G57" s="95"/>
      <c r="H57" s="95"/>
      <c r="I57" s="95"/>
      <c r="J57" s="95"/>
      <c r="K57" s="95"/>
      <c r="L57" s="95"/>
      <c r="M57" s="95"/>
      <c r="N57" s="175">
        <f>ROUNDUP($N$99,2)</f>
        <v>0</v>
      </c>
      <c r="O57" s="176"/>
      <c r="P57" s="176"/>
      <c r="Q57" s="176"/>
      <c r="R57" s="96"/>
      <c r="T57" s="95"/>
      <c r="U57" s="95"/>
    </row>
    <row r="58" spans="2:21" s="93" customFormat="1" ht="21" customHeight="1">
      <c r="B58" s="94"/>
      <c r="C58" s="95"/>
      <c r="D58" s="95" t="s">
        <v>185</v>
      </c>
      <c r="E58" s="95"/>
      <c r="F58" s="95"/>
      <c r="G58" s="95"/>
      <c r="H58" s="95"/>
      <c r="I58" s="95"/>
      <c r="J58" s="95"/>
      <c r="K58" s="95"/>
      <c r="L58" s="95"/>
      <c r="M58" s="95"/>
      <c r="N58" s="175">
        <f>ROUNDUP($N$106,2)</f>
        <v>0</v>
      </c>
      <c r="O58" s="176"/>
      <c r="P58" s="176"/>
      <c r="Q58" s="176"/>
      <c r="R58" s="96"/>
      <c r="T58" s="95"/>
      <c r="U58" s="95"/>
    </row>
    <row r="59" spans="2:21" s="93" customFormat="1" ht="21" customHeight="1">
      <c r="B59" s="94"/>
      <c r="C59" s="95"/>
      <c r="D59" s="95" t="s">
        <v>186</v>
      </c>
      <c r="E59" s="95"/>
      <c r="F59" s="95"/>
      <c r="G59" s="95"/>
      <c r="H59" s="95"/>
      <c r="I59" s="95"/>
      <c r="J59" s="95"/>
      <c r="K59" s="95"/>
      <c r="L59" s="95"/>
      <c r="M59" s="95"/>
      <c r="N59" s="175">
        <f>ROUNDUP($N$111,2)</f>
        <v>0</v>
      </c>
      <c r="O59" s="176"/>
      <c r="P59" s="176"/>
      <c r="Q59" s="176"/>
      <c r="R59" s="96"/>
      <c r="T59" s="95"/>
      <c r="U59" s="95"/>
    </row>
    <row r="60" spans="2:21" s="93" customFormat="1" ht="21" customHeight="1">
      <c r="B60" s="94"/>
      <c r="C60" s="95"/>
      <c r="D60" s="95" t="s">
        <v>187</v>
      </c>
      <c r="E60" s="95"/>
      <c r="F60" s="95"/>
      <c r="G60" s="95"/>
      <c r="H60" s="95"/>
      <c r="I60" s="95"/>
      <c r="J60" s="95"/>
      <c r="K60" s="95"/>
      <c r="L60" s="95"/>
      <c r="M60" s="95"/>
      <c r="N60" s="175">
        <f>ROUNDUP($N$114,2)</f>
        <v>0</v>
      </c>
      <c r="O60" s="176"/>
      <c r="P60" s="176"/>
      <c r="Q60" s="176"/>
      <c r="R60" s="96"/>
      <c r="T60" s="95"/>
      <c r="U60" s="95"/>
    </row>
    <row r="61" spans="2:21" s="93" customFormat="1" ht="21" customHeight="1">
      <c r="B61" s="94"/>
      <c r="C61" s="95"/>
      <c r="D61" s="95" t="s">
        <v>188</v>
      </c>
      <c r="E61" s="95"/>
      <c r="F61" s="95"/>
      <c r="G61" s="95"/>
      <c r="H61" s="95"/>
      <c r="I61" s="95"/>
      <c r="J61" s="95"/>
      <c r="K61" s="95"/>
      <c r="L61" s="95"/>
      <c r="M61" s="95"/>
      <c r="N61" s="175">
        <f>ROUNDUP($N$117,2)</f>
        <v>0</v>
      </c>
      <c r="O61" s="176"/>
      <c r="P61" s="176"/>
      <c r="Q61" s="176"/>
      <c r="R61" s="96"/>
      <c r="T61" s="95"/>
      <c r="U61" s="95"/>
    </row>
    <row r="62" spans="2:21" s="6" customFormat="1" ht="22.5" customHeight="1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5"/>
      <c r="T62" s="22"/>
      <c r="U62" s="22"/>
    </row>
    <row r="63" spans="2:2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T63" s="22"/>
      <c r="U63" s="22"/>
    </row>
    <row r="67" spans="2:19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2:19" s="6" customFormat="1" ht="37.5" customHeight="1">
      <c r="B68" s="21"/>
      <c r="C68" s="132" t="s">
        <v>95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" customHeight="1">
      <c r="B70" s="21"/>
      <c r="C70" s="16" t="s">
        <v>14</v>
      </c>
      <c r="D70" s="22"/>
      <c r="E70" s="22"/>
      <c r="F70" s="166" t="str">
        <f>$F$6</f>
        <v>S07 - Oprava zídek a komun. nad Thermalem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22"/>
      <c r="S70" s="41"/>
    </row>
    <row r="71" spans="2:19" s="6" customFormat="1" ht="15" customHeight="1">
      <c r="B71" s="21"/>
      <c r="C71" s="15" t="s">
        <v>78</v>
      </c>
      <c r="D71" s="22"/>
      <c r="E71" s="22"/>
      <c r="F71" s="138" t="str">
        <f>$F$7</f>
        <v>zídka - zídka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22"/>
      <c r="S71" s="41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8.75" customHeight="1">
      <c r="B73" s="21"/>
      <c r="C73" s="16" t="s">
        <v>18</v>
      </c>
      <c r="D73" s="22"/>
      <c r="E73" s="22"/>
      <c r="F73" s="17" t="str">
        <f>$F$10</f>
        <v> </v>
      </c>
      <c r="G73" s="22"/>
      <c r="H73" s="22"/>
      <c r="I73" s="22"/>
      <c r="J73" s="22"/>
      <c r="K73" s="16" t="s">
        <v>20</v>
      </c>
      <c r="L73" s="22"/>
      <c r="M73" s="167" t="str">
        <f>IF($O$10="","",$O$10)</f>
        <v>12.06.2013</v>
      </c>
      <c r="N73" s="150"/>
      <c r="O73" s="150"/>
      <c r="P73" s="150"/>
      <c r="Q73" s="22"/>
      <c r="R73" s="22"/>
      <c r="S73" s="41"/>
    </row>
    <row r="74" spans="2:19" s="6" customFormat="1" ht="7.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5.75" customHeight="1">
      <c r="B75" s="21"/>
      <c r="C75" s="16" t="s">
        <v>24</v>
      </c>
      <c r="D75" s="22"/>
      <c r="E75" s="22"/>
      <c r="F75" s="17" t="str">
        <f>$E$13</f>
        <v> </v>
      </c>
      <c r="G75" s="22"/>
      <c r="H75" s="22"/>
      <c r="I75" s="22"/>
      <c r="J75" s="22"/>
      <c r="K75" s="16" t="s">
        <v>29</v>
      </c>
      <c r="L75" s="22"/>
      <c r="M75" s="151" t="str">
        <f>$E$19</f>
        <v> </v>
      </c>
      <c r="N75" s="150"/>
      <c r="O75" s="150"/>
      <c r="P75" s="150"/>
      <c r="Q75" s="150"/>
      <c r="R75" s="22"/>
      <c r="S75" s="41"/>
    </row>
    <row r="76" spans="2:19" s="6" customFormat="1" ht="15" customHeight="1">
      <c r="B76" s="21"/>
      <c r="C76" s="16" t="s">
        <v>27</v>
      </c>
      <c r="D76" s="22"/>
      <c r="E76" s="22"/>
      <c r="F76" s="17" t="str">
        <f>IF($E$16="","",$E$16)</f>
        <v>Vyplň údaj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19" s="6" customFormat="1" ht="11.2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27" s="97" customFormat="1" ht="30" customHeight="1">
      <c r="B78" s="98"/>
      <c r="C78" s="99" t="s">
        <v>96</v>
      </c>
      <c r="D78" s="100" t="s">
        <v>49</v>
      </c>
      <c r="E78" s="100" t="s">
        <v>45</v>
      </c>
      <c r="F78" s="177" t="s">
        <v>97</v>
      </c>
      <c r="G78" s="178"/>
      <c r="H78" s="178"/>
      <c r="I78" s="178"/>
      <c r="J78" s="100" t="s">
        <v>98</v>
      </c>
      <c r="K78" s="100" t="s">
        <v>99</v>
      </c>
      <c r="L78" s="177" t="s">
        <v>100</v>
      </c>
      <c r="M78" s="178"/>
      <c r="N78" s="177" t="s">
        <v>101</v>
      </c>
      <c r="O78" s="178"/>
      <c r="P78" s="178"/>
      <c r="Q78" s="178"/>
      <c r="R78" s="101" t="s">
        <v>102</v>
      </c>
      <c r="S78" s="102"/>
      <c r="T78" s="53" t="s">
        <v>103</v>
      </c>
      <c r="U78" s="54" t="s">
        <v>33</v>
      </c>
      <c r="V78" s="54" t="s">
        <v>104</v>
      </c>
      <c r="W78" s="54" t="s">
        <v>105</v>
      </c>
      <c r="X78" s="54" t="s">
        <v>106</v>
      </c>
      <c r="Y78" s="54" t="s">
        <v>107</v>
      </c>
      <c r="Z78" s="54" t="s">
        <v>108</v>
      </c>
      <c r="AA78" s="55" t="s">
        <v>109</v>
      </c>
    </row>
    <row r="79" spans="2:63" s="6" customFormat="1" ht="30" customHeight="1">
      <c r="B79" s="21"/>
      <c r="C79" s="60" t="s">
        <v>84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184">
        <f>$BK$79</f>
        <v>0</v>
      </c>
      <c r="O79" s="150"/>
      <c r="P79" s="150"/>
      <c r="Q79" s="150"/>
      <c r="R79" s="22"/>
      <c r="S79" s="41"/>
      <c r="T79" s="57"/>
      <c r="U79" s="58"/>
      <c r="V79" s="58"/>
      <c r="W79" s="103">
        <f>$W$80+$W$81</f>
        <v>0</v>
      </c>
      <c r="X79" s="58"/>
      <c r="Y79" s="103">
        <f>$Y$80+$Y$81</f>
        <v>0</v>
      </c>
      <c r="Z79" s="58"/>
      <c r="AA79" s="104">
        <f>$AA$80+$AA$81</f>
        <v>0</v>
      </c>
      <c r="AT79" s="6" t="s">
        <v>63</v>
      </c>
      <c r="AU79" s="6" t="s">
        <v>85</v>
      </c>
      <c r="BK79" s="105">
        <f>$BK$80+$BK$81</f>
        <v>0</v>
      </c>
    </row>
    <row r="80" spans="2:63" s="106" customFormat="1" ht="37.5" customHeight="1">
      <c r="B80" s="107"/>
      <c r="C80" s="108"/>
      <c r="D80" s="109" t="s">
        <v>86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85">
        <f>$BK$80</f>
        <v>0</v>
      </c>
      <c r="O80" s="186"/>
      <c r="P80" s="186"/>
      <c r="Q80" s="186"/>
      <c r="R80" s="108"/>
      <c r="S80" s="110"/>
      <c r="T80" s="111"/>
      <c r="U80" s="108"/>
      <c r="V80" s="108"/>
      <c r="W80" s="112">
        <v>0</v>
      </c>
      <c r="X80" s="108"/>
      <c r="Y80" s="112">
        <v>0</v>
      </c>
      <c r="Z80" s="108"/>
      <c r="AA80" s="113">
        <v>0</v>
      </c>
      <c r="AR80" s="114" t="s">
        <v>17</v>
      </c>
      <c r="AT80" s="114" t="s">
        <v>63</v>
      </c>
      <c r="AU80" s="114" t="s">
        <v>64</v>
      </c>
      <c r="AY80" s="114" t="s">
        <v>110</v>
      </c>
      <c r="BK80" s="115">
        <v>0</v>
      </c>
    </row>
    <row r="81" spans="2:63" s="106" customFormat="1" ht="25.5" customHeight="1">
      <c r="B81" s="107"/>
      <c r="C81" s="108"/>
      <c r="D81" s="109" t="s">
        <v>180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85">
        <f>$BK$81</f>
        <v>0</v>
      </c>
      <c r="O81" s="186"/>
      <c r="P81" s="186"/>
      <c r="Q81" s="186"/>
      <c r="R81" s="108"/>
      <c r="S81" s="110"/>
      <c r="T81" s="111"/>
      <c r="U81" s="108"/>
      <c r="V81" s="108"/>
      <c r="W81" s="112">
        <f>$W$82+$W$85+$W$88+$W$99+$W$106+$W$111+$W$114+$W$117</f>
        <v>0</v>
      </c>
      <c r="X81" s="108"/>
      <c r="Y81" s="112">
        <f>$Y$82+$Y$85+$Y$88+$Y$99+$Y$106+$Y$111+$Y$114+$Y$117</f>
        <v>0</v>
      </c>
      <c r="Z81" s="108"/>
      <c r="AA81" s="113">
        <f>$AA$82+$AA$85+$AA$88+$AA$99+$AA$106+$AA$111+$AA$114+$AA$117</f>
        <v>0</v>
      </c>
      <c r="AR81" s="114" t="s">
        <v>17</v>
      </c>
      <c r="AT81" s="114" t="s">
        <v>63</v>
      </c>
      <c r="AU81" s="114" t="s">
        <v>64</v>
      </c>
      <c r="AY81" s="114" t="s">
        <v>110</v>
      </c>
      <c r="BK81" s="115">
        <f>$BK$82+$BK$85+$BK$88+$BK$99+$BK$106+$BK$111+$BK$114+$BK$117</f>
        <v>0</v>
      </c>
    </row>
    <row r="82" spans="2:63" s="106" customFormat="1" ht="21" customHeight="1">
      <c r="B82" s="107"/>
      <c r="C82" s="108"/>
      <c r="D82" s="116" t="s">
        <v>181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87">
        <f>$BK$82</f>
        <v>0</v>
      </c>
      <c r="O82" s="186"/>
      <c r="P82" s="186"/>
      <c r="Q82" s="186"/>
      <c r="R82" s="108"/>
      <c r="S82" s="110"/>
      <c r="T82" s="111"/>
      <c r="U82" s="108"/>
      <c r="V82" s="108"/>
      <c r="W82" s="112">
        <f>SUM($W$83:$W$84)</f>
        <v>0</v>
      </c>
      <c r="X82" s="108"/>
      <c r="Y82" s="112">
        <f>SUM($Y$83:$Y$84)</f>
        <v>0</v>
      </c>
      <c r="Z82" s="108"/>
      <c r="AA82" s="113">
        <f>SUM($AA$83:$AA$84)</f>
        <v>0</v>
      </c>
      <c r="AR82" s="114" t="s">
        <v>17</v>
      </c>
      <c r="AT82" s="114" t="s">
        <v>63</v>
      </c>
      <c r="AU82" s="114" t="s">
        <v>17</v>
      </c>
      <c r="AY82" s="114" t="s">
        <v>110</v>
      </c>
      <c r="BK82" s="115">
        <f>SUM($BK$83:$BK$84)</f>
        <v>0</v>
      </c>
    </row>
    <row r="83" spans="2:65" s="6" customFormat="1" ht="27" customHeight="1">
      <c r="B83" s="21"/>
      <c r="C83" s="117" t="s">
        <v>17</v>
      </c>
      <c r="D83" s="117" t="s">
        <v>111</v>
      </c>
      <c r="E83" s="118" t="s">
        <v>189</v>
      </c>
      <c r="F83" s="179" t="s">
        <v>190</v>
      </c>
      <c r="G83" s="180"/>
      <c r="H83" s="180"/>
      <c r="I83" s="180"/>
      <c r="J83" s="120" t="s">
        <v>191</v>
      </c>
      <c r="K83" s="121">
        <v>1</v>
      </c>
      <c r="L83" s="181"/>
      <c r="M83" s="180"/>
      <c r="N83" s="182">
        <f>ROUND($L$83*$K$83,2)</f>
        <v>0</v>
      </c>
      <c r="O83" s="180"/>
      <c r="P83" s="180"/>
      <c r="Q83" s="180"/>
      <c r="R83" s="119"/>
      <c r="S83" s="41"/>
      <c r="T83" s="122"/>
      <c r="U83" s="123" t="s">
        <v>34</v>
      </c>
      <c r="V83" s="22"/>
      <c r="W83" s="22"/>
      <c r="X83" s="124">
        <v>0</v>
      </c>
      <c r="Y83" s="124">
        <f>$X$83*$K$83</f>
        <v>0</v>
      </c>
      <c r="Z83" s="124">
        <v>0</v>
      </c>
      <c r="AA83" s="125">
        <f>$Z$83*$K$83</f>
        <v>0</v>
      </c>
      <c r="AR83" s="80" t="s">
        <v>115</v>
      </c>
      <c r="AT83" s="80" t="s">
        <v>111</v>
      </c>
      <c r="AU83" s="80" t="s">
        <v>71</v>
      </c>
      <c r="AY83" s="6" t="s">
        <v>110</v>
      </c>
      <c r="BE83" s="126">
        <f>IF($U$83="základní",$N$83,0)</f>
        <v>0</v>
      </c>
      <c r="BF83" s="126">
        <f>IF($U$83="snížená",$N$83,0)</f>
        <v>0</v>
      </c>
      <c r="BG83" s="126">
        <f>IF($U$83="zákl. přenesená",$N$83,0)</f>
        <v>0</v>
      </c>
      <c r="BH83" s="126">
        <f>IF($U$83="sníž. přenesená",$N$83,0)</f>
        <v>0</v>
      </c>
      <c r="BI83" s="126">
        <f>IF($U$83="nulová",$N$83,0)</f>
        <v>0</v>
      </c>
      <c r="BJ83" s="80" t="s">
        <v>17</v>
      </c>
      <c r="BK83" s="126">
        <f>ROUND($L$83*$K$83,2)</f>
        <v>0</v>
      </c>
      <c r="BL83" s="80" t="s">
        <v>115</v>
      </c>
      <c r="BM83" s="80" t="s">
        <v>17</v>
      </c>
    </row>
    <row r="84" spans="2:47" s="6" customFormat="1" ht="16.5" customHeight="1">
      <c r="B84" s="21"/>
      <c r="C84" s="22"/>
      <c r="D84" s="22"/>
      <c r="E84" s="22"/>
      <c r="F84" s="183" t="s">
        <v>190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41"/>
      <c r="T84" s="50"/>
      <c r="U84" s="22"/>
      <c r="V84" s="22"/>
      <c r="W84" s="22"/>
      <c r="X84" s="22"/>
      <c r="Y84" s="22"/>
      <c r="Z84" s="22"/>
      <c r="AA84" s="51"/>
      <c r="AT84" s="6" t="s">
        <v>116</v>
      </c>
      <c r="AU84" s="6" t="s">
        <v>71</v>
      </c>
    </row>
    <row r="85" spans="2:63" s="106" customFormat="1" ht="30.75" customHeight="1">
      <c r="B85" s="107"/>
      <c r="C85" s="108"/>
      <c r="D85" s="116" t="s">
        <v>182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87">
        <f>$BK$85</f>
        <v>0</v>
      </c>
      <c r="O85" s="186"/>
      <c r="P85" s="186"/>
      <c r="Q85" s="186"/>
      <c r="R85" s="108"/>
      <c r="S85" s="110"/>
      <c r="T85" s="111"/>
      <c r="U85" s="108"/>
      <c r="V85" s="108"/>
      <c r="W85" s="112">
        <f>SUM($W$86:$W$87)</f>
        <v>0</v>
      </c>
      <c r="X85" s="108"/>
      <c r="Y85" s="112">
        <f>SUM($Y$86:$Y$87)</f>
        <v>0</v>
      </c>
      <c r="Z85" s="108"/>
      <c r="AA85" s="113">
        <f>SUM($AA$86:$AA$87)</f>
        <v>0</v>
      </c>
      <c r="AR85" s="114" t="s">
        <v>17</v>
      </c>
      <c r="AT85" s="114" t="s">
        <v>63</v>
      </c>
      <c r="AU85" s="114" t="s">
        <v>17</v>
      </c>
      <c r="AY85" s="114" t="s">
        <v>110</v>
      </c>
      <c r="BK85" s="115">
        <f>SUM($BK$86:$BK$87)</f>
        <v>0</v>
      </c>
    </row>
    <row r="86" spans="2:65" s="6" customFormat="1" ht="39" customHeight="1">
      <c r="B86" s="21"/>
      <c r="C86" s="117" t="s">
        <v>119</v>
      </c>
      <c r="D86" s="117" t="s">
        <v>111</v>
      </c>
      <c r="E86" s="118" t="s">
        <v>192</v>
      </c>
      <c r="F86" s="179" t="s">
        <v>193</v>
      </c>
      <c r="G86" s="180"/>
      <c r="H86" s="180"/>
      <c r="I86" s="180"/>
      <c r="J86" s="120" t="s">
        <v>114</v>
      </c>
      <c r="K86" s="121">
        <v>17.6</v>
      </c>
      <c r="L86" s="181"/>
      <c r="M86" s="180"/>
      <c r="N86" s="182">
        <f>ROUND($L$86*$K$86,2)</f>
        <v>0</v>
      </c>
      <c r="O86" s="180"/>
      <c r="P86" s="180"/>
      <c r="Q86" s="180"/>
      <c r="R86" s="119"/>
      <c r="S86" s="41"/>
      <c r="T86" s="122"/>
      <c r="U86" s="123" t="s">
        <v>34</v>
      </c>
      <c r="V86" s="22"/>
      <c r="W86" s="22"/>
      <c r="X86" s="124">
        <v>0</v>
      </c>
      <c r="Y86" s="124">
        <f>$X$86*$K$86</f>
        <v>0</v>
      </c>
      <c r="Z86" s="124">
        <v>0</v>
      </c>
      <c r="AA86" s="125">
        <f>$Z$86*$K$86</f>
        <v>0</v>
      </c>
      <c r="AR86" s="80" t="s">
        <v>115</v>
      </c>
      <c r="AT86" s="80" t="s">
        <v>111</v>
      </c>
      <c r="AU86" s="80" t="s">
        <v>71</v>
      </c>
      <c r="AY86" s="6" t="s">
        <v>110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115</v>
      </c>
      <c r="BM86" s="80" t="s">
        <v>71</v>
      </c>
    </row>
    <row r="87" spans="2:47" s="6" customFormat="1" ht="16.5" customHeight="1">
      <c r="B87" s="21"/>
      <c r="C87" s="22"/>
      <c r="D87" s="22"/>
      <c r="E87" s="22"/>
      <c r="F87" s="183" t="s">
        <v>193</v>
      </c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116</v>
      </c>
      <c r="AU87" s="6" t="s">
        <v>71</v>
      </c>
    </row>
    <row r="88" spans="2:63" s="106" customFormat="1" ht="30.75" customHeight="1">
      <c r="B88" s="107"/>
      <c r="C88" s="108"/>
      <c r="D88" s="116" t="s">
        <v>183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87">
        <f>$BK$88</f>
        <v>0</v>
      </c>
      <c r="O88" s="186"/>
      <c r="P88" s="186"/>
      <c r="Q88" s="186"/>
      <c r="R88" s="108"/>
      <c r="S88" s="110"/>
      <c r="T88" s="111"/>
      <c r="U88" s="108"/>
      <c r="V88" s="108"/>
      <c r="W88" s="112">
        <f>SUM($W$89:$W$98)</f>
        <v>0</v>
      </c>
      <c r="X88" s="108"/>
      <c r="Y88" s="112">
        <f>SUM($Y$89:$Y$98)</f>
        <v>0</v>
      </c>
      <c r="Z88" s="108"/>
      <c r="AA88" s="113">
        <f>SUM($AA$89:$AA$98)</f>
        <v>0</v>
      </c>
      <c r="AR88" s="114" t="s">
        <v>17</v>
      </c>
      <c r="AT88" s="114" t="s">
        <v>63</v>
      </c>
      <c r="AU88" s="114" t="s">
        <v>17</v>
      </c>
      <c r="AY88" s="114" t="s">
        <v>110</v>
      </c>
      <c r="BK88" s="115">
        <f>SUM($BK$89:$BK$98)</f>
        <v>0</v>
      </c>
    </row>
    <row r="89" spans="2:65" s="6" customFormat="1" ht="27" customHeight="1">
      <c r="B89" s="21"/>
      <c r="C89" s="117" t="s">
        <v>124</v>
      </c>
      <c r="D89" s="117" t="s">
        <v>111</v>
      </c>
      <c r="E89" s="118" t="s">
        <v>194</v>
      </c>
      <c r="F89" s="179" t="s">
        <v>195</v>
      </c>
      <c r="G89" s="180"/>
      <c r="H89" s="180"/>
      <c r="I89" s="180"/>
      <c r="J89" s="120" t="s">
        <v>140</v>
      </c>
      <c r="K89" s="121">
        <v>13</v>
      </c>
      <c r="L89" s="181"/>
      <c r="M89" s="180"/>
      <c r="N89" s="182">
        <f>ROUND($L$89*$K$89,2)</f>
        <v>0</v>
      </c>
      <c r="O89" s="180"/>
      <c r="P89" s="180"/>
      <c r="Q89" s="180"/>
      <c r="R89" s="119"/>
      <c r="S89" s="41"/>
      <c r="T89" s="122"/>
      <c r="U89" s="123" t="s">
        <v>34</v>
      </c>
      <c r="V89" s="22"/>
      <c r="W89" s="22"/>
      <c r="X89" s="124">
        <v>0</v>
      </c>
      <c r="Y89" s="124">
        <f>$X$89*$K$89</f>
        <v>0</v>
      </c>
      <c r="Z89" s="124">
        <v>0</v>
      </c>
      <c r="AA89" s="125">
        <f>$Z$89*$K$89</f>
        <v>0</v>
      </c>
      <c r="AR89" s="80" t="s">
        <v>115</v>
      </c>
      <c r="AT89" s="80" t="s">
        <v>111</v>
      </c>
      <c r="AU89" s="80" t="s">
        <v>71</v>
      </c>
      <c r="AY89" s="6" t="s">
        <v>110</v>
      </c>
      <c r="BE89" s="126">
        <f>IF($U$89="základní",$N$89,0)</f>
        <v>0</v>
      </c>
      <c r="BF89" s="126">
        <f>IF($U$89="snížená",$N$89,0)</f>
        <v>0</v>
      </c>
      <c r="BG89" s="126">
        <f>IF($U$89="zákl. přenesená",$N$89,0)</f>
        <v>0</v>
      </c>
      <c r="BH89" s="126">
        <f>IF($U$89="sníž. přenesená",$N$89,0)</f>
        <v>0</v>
      </c>
      <c r="BI89" s="126">
        <f>IF($U$89="nulová",$N$89,0)</f>
        <v>0</v>
      </c>
      <c r="BJ89" s="80" t="s">
        <v>17</v>
      </c>
      <c r="BK89" s="126">
        <f>ROUND($L$89*$K$89,2)</f>
        <v>0</v>
      </c>
      <c r="BL89" s="80" t="s">
        <v>115</v>
      </c>
      <c r="BM89" s="80" t="s">
        <v>119</v>
      </c>
    </row>
    <row r="90" spans="2:47" s="6" customFormat="1" ht="16.5" customHeight="1">
      <c r="B90" s="21"/>
      <c r="C90" s="22"/>
      <c r="D90" s="22"/>
      <c r="E90" s="22"/>
      <c r="F90" s="183" t="s">
        <v>195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116</v>
      </c>
      <c r="AU90" s="6" t="s">
        <v>71</v>
      </c>
    </row>
    <row r="91" spans="2:65" s="6" customFormat="1" ht="27" customHeight="1">
      <c r="B91" s="21"/>
      <c r="C91" s="117" t="s">
        <v>134</v>
      </c>
      <c r="D91" s="117" t="s">
        <v>111</v>
      </c>
      <c r="E91" s="118" t="s">
        <v>196</v>
      </c>
      <c r="F91" s="179" t="s">
        <v>197</v>
      </c>
      <c r="G91" s="180"/>
      <c r="H91" s="180"/>
      <c r="I91" s="180"/>
      <c r="J91" s="120" t="s">
        <v>140</v>
      </c>
      <c r="K91" s="121">
        <v>2.4</v>
      </c>
      <c r="L91" s="181"/>
      <c r="M91" s="180"/>
      <c r="N91" s="182">
        <f>ROUND($L$91*$K$91,2)</f>
        <v>0</v>
      </c>
      <c r="O91" s="180"/>
      <c r="P91" s="180"/>
      <c r="Q91" s="180"/>
      <c r="R91" s="119"/>
      <c r="S91" s="41"/>
      <c r="T91" s="122"/>
      <c r="U91" s="123" t="s">
        <v>34</v>
      </c>
      <c r="V91" s="22"/>
      <c r="W91" s="22"/>
      <c r="X91" s="124">
        <v>0</v>
      </c>
      <c r="Y91" s="124">
        <f>$X$91*$K$91</f>
        <v>0</v>
      </c>
      <c r="Z91" s="124">
        <v>0</v>
      </c>
      <c r="AA91" s="125">
        <f>$Z$91*$K$91</f>
        <v>0</v>
      </c>
      <c r="AR91" s="80" t="s">
        <v>115</v>
      </c>
      <c r="AT91" s="80" t="s">
        <v>111</v>
      </c>
      <c r="AU91" s="80" t="s">
        <v>71</v>
      </c>
      <c r="AY91" s="6" t="s">
        <v>110</v>
      </c>
      <c r="BE91" s="126">
        <f>IF($U$91="základní",$N$91,0)</f>
        <v>0</v>
      </c>
      <c r="BF91" s="126">
        <f>IF($U$91="snížená",$N$91,0)</f>
        <v>0</v>
      </c>
      <c r="BG91" s="126">
        <f>IF($U$91="zákl. přenesená",$N$91,0)</f>
        <v>0</v>
      </c>
      <c r="BH91" s="126">
        <f>IF($U$91="sníž. přenesená",$N$91,0)</f>
        <v>0</v>
      </c>
      <c r="BI91" s="126">
        <f>IF($U$91="nulová",$N$91,0)</f>
        <v>0</v>
      </c>
      <c r="BJ91" s="80" t="s">
        <v>17</v>
      </c>
      <c r="BK91" s="126">
        <f>ROUND($L$91*$K$91,2)</f>
        <v>0</v>
      </c>
      <c r="BL91" s="80" t="s">
        <v>115</v>
      </c>
      <c r="BM91" s="80" t="s">
        <v>115</v>
      </c>
    </row>
    <row r="92" spans="2:47" s="6" customFormat="1" ht="16.5" customHeight="1">
      <c r="B92" s="21"/>
      <c r="C92" s="22"/>
      <c r="D92" s="22"/>
      <c r="E92" s="22"/>
      <c r="F92" s="183" t="s">
        <v>197</v>
      </c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41"/>
      <c r="T92" s="50"/>
      <c r="U92" s="22"/>
      <c r="V92" s="22"/>
      <c r="W92" s="22"/>
      <c r="X92" s="22"/>
      <c r="Y92" s="22"/>
      <c r="Z92" s="22"/>
      <c r="AA92" s="51"/>
      <c r="AT92" s="6" t="s">
        <v>116</v>
      </c>
      <c r="AU92" s="6" t="s">
        <v>71</v>
      </c>
    </row>
    <row r="93" spans="2:65" s="6" customFormat="1" ht="27" customHeight="1">
      <c r="B93" s="21"/>
      <c r="C93" s="117" t="s">
        <v>134</v>
      </c>
      <c r="D93" s="117" t="s">
        <v>111</v>
      </c>
      <c r="E93" s="118" t="s">
        <v>198</v>
      </c>
      <c r="F93" s="179" t="s">
        <v>199</v>
      </c>
      <c r="G93" s="180"/>
      <c r="H93" s="180"/>
      <c r="I93" s="180"/>
      <c r="J93" s="120" t="s">
        <v>140</v>
      </c>
      <c r="K93" s="121">
        <v>4.6</v>
      </c>
      <c r="L93" s="181"/>
      <c r="M93" s="180"/>
      <c r="N93" s="182">
        <f>ROUND($L$93*$K$93,2)</f>
        <v>0</v>
      </c>
      <c r="O93" s="180"/>
      <c r="P93" s="180"/>
      <c r="Q93" s="180"/>
      <c r="R93" s="119"/>
      <c r="S93" s="41"/>
      <c r="T93" s="122"/>
      <c r="U93" s="123" t="s">
        <v>34</v>
      </c>
      <c r="V93" s="22"/>
      <c r="W93" s="22"/>
      <c r="X93" s="124">
        <v>0</v>
      </c>
      <c r="Y93" s="124">
        <f>$X$93*$K$93</f>
        <v>0</v>
      </c>
      <c r="Z93" s="124">
        <v>0</v>
      </c>
      <c r="AA93" s="125">
        <f>$Z$93*$K$93</f>
        <v>0</v>
      </c>
      <c r="AR93" s="80" t="s">
        <v>115</v>
      </c>
      <c r="AT93" s="80" t="s">
        <v>111</v>
      </c>
      <c r="AU93" s="80" t="s">
        <v>71</v>
      </c>
      <c r="AY93" s="6" t="s">
        <v>110</v>
      </c>
      <c r="BE93" s="126">
        <f>IF($U$93="základní",$N$93,0)</f>
        <v>0</v>
      </c>
      <c r="BF93" s="126">
        <f>IF($U$93="snížená",$N$93,0)</f>
        <v>0</v>
      </c>
      <c r="BG93" s="126">
        <f>IF($U$93="zákl. přenesená",$N$93,0)</f>
        <v>0</v>
      </c>
      <c r="BH93" s="126">
        <f>IF($U$93="sníž. přenesená",$N$93,0)</f>
        <v>0</v>
      </c>
      <c r="BI93" s="126">
        <f>IF($U$93="nulová",$N$93,0)</f>
        <v>0</v>
      </c>
      <c r="BJ93" s="80" t="s">
        <v>17</v>
      </c>
      <c r="BK93" s="126">
        <f>ROUND($L$93*$K$93,2)</f>
        <v>0</v>
      </c>
      <c r="BL93" s="80" t="s">
        <v>115</v>
      </c>
      <c r="BM93" s="80" t="s">
        <v>124</v>
      </c>
    </row>
    <row r="94" spans="2:47" s="6" customFormat="1" ht="16.5" customHeight="1">
      <c r="B94" s="21"/>
      <c r="C94" s="22"/>
      <c r="D94" s="22"/>
      <c r="E94" s="22"/>
      <c r="F94" s="183" t="s">
        <v>199</v>
      </c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116</v>
      </c>
      <c r="AU94" s="6" t="s">
        <v>71</v>
      </c>
    </row>
    <row r="95" spans="2:65" s="6" customFormat="1" ht="39" customHeight="1">
      <c r="B95" s="21"/>
      <c r="C95" s="117" t="s">
        <v>137</v>
      </c>
      <c r="D95" s="117" t="s">
        <v>111</v>
      </c>
      <c r="E95" s="118" t="s">
        <v>200</v>
      </c>
      <c r="F95" s="179" t="s">
        <v>201</v>
      </c>
      <c r="G95" s="180"/>
      <c r="H95" s="180"/>
      <c r="I95" s="180"/>
      <c r="J95" s="120" t="s">
        <v>140</v>
      </c>
      <c r="K95" s="121">
        <v>3</v>
      </c>
      <c r="L95" s="181"/>
      <c r="M95" s="180"/>
      <c r="N95" s="182">
        <f>ROUND($L$95*$K$95,2)</f>
        <v>0</v>
      </c>
      <c r="O95" s="180"/>
      <c r="P95" s="180"/>
      <c r="Q95" s="180"/>
      <c r="R95" s="119"/>
      <c r="S95" s="41"/>
      <c r="T95" s="122"/>
      <c r="U95" s="123" t="s">
        <v>34</v>
      </c>
      <c r="V95" s="22"/>
      <c r="W95" s="22"/>
      <c r="X95" s="124">
        <v>0</v>
      </c>
      <c r="Y95" s="124">
        <f>$X$95*$K$95</f>
        <v>0</v>
      </c>
      <c r="Z95" s="124">
        <v>0</v>
      </c>
      <c r="AA95" s="125">
        <f>$Z$95*$K$95</f>
        <v>0</v>
      </c>
      <c r="AR95" s="80" t="s">
        <v>115</v>
      </c>
      <c r="AT95" s="80" t="s">
        <v>111</v>
      </c>
      <c r="AU95" s="80" t="s">
        <v>71</v>
      </c>
      <c r="AY95" s="6" t="s">
        <v>110</v>
      </c>
      <c r="BE95" s="126">
        <f>IF($U$95="základní",$N$95,0)</f>
        <v>0</v>
      </c>
      <c r="BF95" s="126">
        <f>IF($U$95="snížená",$N$95,0)</f>
        <v>0</v>
      </c>
      <c r="BG95" s="126">
        <f>IF($U$95="zákl. přenesená",$N$95,0)</f>
        <v>0</v>
      </c>
      <c r="BH95" s="126">
        <f>IF($U$95="sníž. přenesená",$N$95,0)</f>
        <v>0</v>
      </c>
      <c r="BI95" s="126">
        <f>IF($U$95="nulová",$N$95,0)</f>
        <v>0</v>
      </c>
      <c r="BJ95" s="80" t="s">
        <v>17</v>
      </c>
      <c r="BK95" s="126">
        <f>ROUND($L$95*$K$95,2)</f>
        <v>0</v>
      </c>
      <c r="BL95" s="80" t="s">
        <v>115</v>
      </c>
      <c r="BM95" s="80" t="s">
        <v>128</v>
      </c>
    </row>
    <row r="96" spans="2:47" s="6" customFormat="1" ht="16.5" customHeight="1">
      <c r="B96" s="21"/>
      <c r="C96" s="22"/>
      <c r="D96" s="22"/>
      <c r="E96" s="22"/>
      <c r="F96" s="183" t="s">
        <v>201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116</v>
      </c>
      <c r="AU96" s="6" t="s">
        <v>71</v>
      </c>
    </row>
    <row r="97" spans="2:65" s="6" customFormat="1" ht="39" customHeight="1">
      <c r="B97" s="21"/>
      <c r="C97" s="117" t="s">
        <v>22</v>
      </c>
      <c r="D97" s="117" t="s">
        <v>111</v>
      </c>
      <c r="E97" s="118" t="s">
        <v>202</v>
      </c>
      <c r="F97" s="179" t="s">
        <v>203</v>
      </c>
      <c r="G97" s="180"/>
      <c r="H97" s="180"/>
      <c r="I97" s="180"/>
      <c r="J97" s="120" t="s">
        <v>114</v>
      </c>
      <c r="K97" s="121">
        <v>6.5</v>
      </c>
      <c r="L97" s="181"/>
      <c r="M97" s="180"/>
      <c r="N97" s="182">
        <f>ROUND($L$97*$K$97,2)</f>
        <v>0</v>
      </c>
      <c r="O97" s="180"/>
      <c r="P97" s="180"/>
      <c r="Q97" s="180"/>
      <c r="R97" s="119"/>
      <c r="S97" s="41"/>
      <c r="T97" s="122"/>
      <c r="U97" s="123" t="s">
        <v>34</v>
      </c>
      <c r="V97" s="22"/>
      <c r="W97" s="22"/>
      <c r="X97" s="124">
        <v>0</v>
      </c>
      <c r="Y97" s="124">
        <f>$X$97*$K$97</f>
        <v>0</v>
      </c>
      <c r="Z97" s="124">
        <v>0</v>
      </c>
      <c r="AA97" s="125">
        <f>$Z$97*$K$97</f>
        <v>0</v>
      </c>
      <c r="AR97" s="80" t="s">
        <v>115</v>
      </c>
      <c r="AT97" s="80" t="s">
        <v>111</v>
      </c>
      <c r="AU97" s="80" t="s">
        <v>71</v>
      </c>
      <c r="AY97" s="6" t="s">
        <v>110</v>
      </c>
      <c r="BE97" s="126">
        <f>IF($U$97="základní",$N$97,0)</f>
        <v>0</v>
      </c>
      <c r="BF97" s="126">
        <f>IF($U$97="snížená",$N$97,0)</f>
        <v>0</v>
      </c>
      <c r="BG97" s="126">
        <f>IF($U$97="zákl. přenesená",$N$97,0)</f>
        <v>0</v>
      </c>
      <c r="BH97" s="126">
        <f>IF($U$97="sníž. přenesená",$N$97,0)</f>
        <v>0</v>
      </c>
      <c r="BI97" s="126">
        <f>IF($U$97="nulová",$N$97,0)</f>
        <v>0</v>
      </c>
      <c r="BJ97" s="80" t="s">
        <v>17</v>
      </c>
      <c r="BK97" s="126">
        <f>ROUND($L$97*$K$97,2)</f>
        <v>0</v>
      </c>
      <c r="BL97" s="80" t="s">
        <v>115</v>
      </c>
      <c r="BM97" s="80" t="s">
        <v>131</v>
      </c>
    </row>
    <row r="98" spans="2:47" s="6" customFormat="1" ht="16.5" customHeight="1">
      <c r="B98" s="21"/>
      <c r="C98" s="22"/>
      <c r="D98" s="22"/>
      <c r="E98" s="22"/>
      <c r="F98" s="183" t="s">
        <v>203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116</v>
      </c>
      <c r="AU98" s="6" t="s">
        <v>71</v>
      </c>
    </row>
    <row r="99" spans="2:63" s="106" customFormat="1" ht="30.75" customHeight="1">
      <c r="B99" s="107"/>
      <c r="C99" s="108"/>
      <c r="D99" s="116" t="s">
        <v>184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87">
        <f>$BK$99</f>
        <v>0</v>
      </c>
      <c r="O99" s="186"/>
      <c r="P99" s="186"/>
      <c r="Q99" s="186"/>
      <c r="R99" s="108"/>
      <c r="S99" s="110"/>
      <c r="T99" s="111"/>
      <c r="U99" s="108"/>
      <c r="V99" s="108"/>
      <c r="W99" s="112">
        <f>SUM($W$100:$W$105)</f>
        <v>0</v>
      </c>
      <c r="X99" s="108"/>
      <c r="Y99" s="112">
        <f>SUM($Y$100:$Y$105)</f>
        <v>0</v>
      </c>
      <c r="Z99" s="108"/>
      <c r="AA99" s="113">
        <f>SUM($AA$100:$AA$105)</f>
        <v>0</v>
      </c>
      <c r="AR99" s="114" t="s">
        <v>17</v>
      </c>
      <c r="AT99" s="114" t="s">
        <v>63</v>
      </c>
      <c r="AU99" s="114" t="s">
        <v>17</v>
      </c>
      <c r="AY99" s="114" t="s">
        <v>110</v>
      </c>
      <c r="BK99" s="115">
        <f>SUM($BK$100:$BK$105)</f>
        <v>0</v>
      </c>
    </row>
    <row r="100" spans="2:65" s="6" customFormat="1" ht="39" customHeight="1">
      <c r="B100" s="21"/>
      <c r="C100" s="117" t="s">
        <v>143</v>
      </c>
      <c r="D100" s="117" t="s">
        <v>111</v>
      </c>
      <c r="E100" s="118" t="s">
        <v>204</v>
      </c>
      <c r="F100" s="179" t="s">
        <v>205</v>
      </c>
      <c r="G100" s="180"/>
      <c r="H100" s="180"/>
      <c r="I100" s="180"/>
      <c r="J100" s="120" t="s">
        <v>114</v>
      </c>
      <c r="K100" s="121">
        <v>2</v>
      </c>
      <c r="L100" s="181"/>
      <c r="M100" s="180"/>
      <c r="N100" s="182">
        <f>ROUND($L$100*$K$100,2)</f>
        <v>0</v>
      </c>
      <c r="O100" s="180"/>
      <c r="P100" s="180"/>
      <c r="Q100" s="180"/>
      <c r="R100" s="119"/>
      <c r="S100" s="41"/>
      <c r="T100" s="122"/>
      <c r="U100" s="123" t="s">
        <v>34</v>
      </c>
      <c r="V100" s="22"/>
      <c r="W100" s="22"/>
      <c r="X100" s="124">
        <v>0</v>
      </c>
      <c r="Y100" s="124">
        <f>$X$100*$K$100</f>
        <v>0</v>
      </c>
      <c r="Z100" s="124">
        <v>0</v>
      </c>
      <c r="AA100" s="125">
        <f>$Z$100*$K$100</f>
        <v>0</v>
      </c>
      <c r="AR100" s="80" t="s">
        <v>115</v>
      </c>
      <c r="AT100" s="80" t="s">
        <v>111</v>
      </c>
      <c r="AU100" s="80" t="s">
        <v>71</v>
      </c>
      <c r="AY100" s="6" t="s">
        <v>110</v>
      </c>
      <c r="BE100" s="126">
        <f>IF($U$100="základní",$N$100,0)</f>
        <v>0</v>
      </c>
      <c r="BF100" s="126">
        <f>IF($U$100="snížená",$N$100,0)</f>
        <v>0</v>
      </c>
      <c r="BG100" s="126">
        <f>IF($U$100="zákl. přenesená",$N$100,0)</f>
        <v>0</v>
      </c>
      <c r="BH100" s="126">
        <f>IF($U$100="sníž. přenesená",$N$100,0)</f>
        <v>0</v>
      </c>
      <c r="BI100" s="126">
        <f>IF($U$100="nulová",$N$100,0)</f>
        <v>0</v>
      </c>
      <c r="BJ100" s="80" t="s">
        <v>17</v>
      </c>
      <c r="BK100" s="126">
        <f>ROUND($L$100*$K$100,2)</f>
        <v>0</v>
      </c>
      <c r="BL100" s="80" t="s">
        <v>115</v>
      </c>
      <c r="BM100" s="80" t="s">
        <v>134</v>
      </c>
    </row>
    <row r="101" spans="2:47" s="6" customFormat="1" ht="16.5" customHeight="1">
      <c r="B101" s="21"/>
      <c r="C101" s="22"/>
      <c r="D101" s="22"/>
      <c r="E101" s="22"/>
      <c r="F101" s="183" t="s">
        <v>205</v>
      </c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116</v>
      </c>
      <c r="AU101" s="6" t="s">
        <v>71</v>
      </c>
    </row>
    <row r="102" spans="2:65" s="6" customFormat="1" ht="27" customHeight="1">
      <c r="B102" s="21"/>
      <c r="C102" s="117" t="s">
        <v>146</v>
      </c>
      <c r="D102" s="117" t="s">
        <v>111</v>
      </c>
      <c r="E102" s="118" t="s">
        <v>206</v>
      </c>
      <c r="F102" s="179" t="s">
        <v>207</v>
      </c>
      <c r="G102" s="180"/>
      <c r="H102" s="180"/>
      <c r="I102" s="180"/>
      <c r="J102" s="120" t="s">
        <v>155</v>
      </c>
      <c r="K102" s="121">
        <v>0.25</v>
      </c>
      <c r="L102" s="181"/>
      <c r="M102" s="180"/>
      <c r="N102" s="182">
        <f>ROUND($L$102*$K$102,2)</f>
        <v>0</v>
      </c>
      <c r="O102" s="180"/>
      <c r="P102" s="180"/>
      <c r="Q102" s="180"/>
      <c r="R102" s="119"/>
      <c r="S102" s="41"/>
      <c r="T102" s="122"/>
      <c r="U102" s="123" t="s">
        <v>34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115</v>
      </c>
      <c r="AT102" s="80" t="s">
        <v>111</v>
      </c>
      <c r="AU102" s="80" t="s">
        <v>71</v>
      </c>
      <c r="AY102" s="6" t="s">
        <v>110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115</v>
      </c>
      <c r="BM102" s="80" t="s">
        <v>137</v>
      </c>
    </row>
    <row r="103" spans="2:47" s="6" customFormat="1" ht="16.5" customHeight="1">
      <c r="B103" s="21"/>
      <c r="C103" s="22"/>
      <c r="D103" s="22"/>
      <c r="E103" s="22"/>
      <c r="F103" s="183" t="s">
        <v>207</v>
      </c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116</v>
      </c>
      <c r="AU103" s="6" t="s">
        <v>71</v>
      </c>
    </row>
    <row r="104" spans="2:65" s="6" customFormat="1" ht="39" customHeight="1">
      <c r="B104" s="21"/>
      <c r="C104" s="117" t="s">
        <v>152</v>
      </c>
      <c r="D104" s="117" t="s">
        <v>111</v>
      </c>
      <c r="E104" s="118" t="s">
        <v>208</v>
      </c>
      <c r="F104" s="179" t="s">
        <v>209</v>
      </c>
      <c r="G104" s="180"/>
      <c r="H104" s="180"/>
      <c r="I104" s="180"/>
      <c r="J104" s="120" t="s">
        <v>114</v>
      </c>
      <c r="K104" s="121">
        <v>13.5</v>
      </c>
      <c r="L104" s="181"/>
      <c r="M104" s="180"/>
      <c r="N104" s="182">
        <f>ROUND($L$104*$K$104,2)</f>
        <v>0</v>
      </c>
      <c r="O104" s="180"/>
      <c r="P104" s="180"/>
      <c r="Q104" s="180"/>
      <c r="R104" s="119"/>
      <c r="S104" s="41"/>
      <c r="T104" s="122"/>
      <c r="U104" s="123" t="s">
        <v>34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115</v>
      </c>
      <c r="AT104" s="80" t="s">
        <v>111</v>
      </c>
      <c r="AU104" s="80" t="s">
        <v>71</v>
      </c>
      <c r="AY104" s="6" t="s">
        <v>110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115</v>
      </c>
      <c r="BM104" s="80" t="s">
        <v>22</v>
      </c>
    </row>
    <row r="105" spans="2:47" s="6" customFormat="1" ht="16.5" customHeight="1">
      <c r="B105" s="21"/>
      <c r="C105" s="22"/>
      <c r="D105" s="22"/>
      <c r="E105" s="22"/>
      <c r="F105" s="183" t="s">
        <v>209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116</v>
      </c>
      <c r="AU105" s="6" t="s">
        <v>71</v>
      </c>
    </row>
    <row r="106" spans="2:63" s="106" customFormat="1" ht="30.75" customHeight="1">
      <c r="B106" s="107"/>
      <c r="C106" s="108"/>
      <c r="D106" s="116" t="s">
        <v>185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187">
        <f>$BK$106</f>
        <v>0</v>
      </c>
      <c r="O106" s="186"/>
      <c r="P106" s="186"/>
      <c r="Q106" s="186"/>
      <c r="R106" s="108"/>
      <c r="S106" s="110"/>
      <c r="T106" s="111"/>
      <c r="U106" s="108"/>
      <c r="V106" s="108"/>
      <c r="W106" s="112">
        <f>SUM($W$107:$W$110)</f>
        <v>0</v>
      </c>
      <c r="X106" s="108"/>
      <c r="Y106" s="112">
        <f>SUM($Y$107:$Y$110)</f>
        <v>0</v>
      </c>
      <c r="Z106" s="108"/>
      <c r="AA106" s="113">
        <f>SUM($AA$107:$AA$110)</f>
        <v>0</v>
      </c>
      <c r="AR106" s="114" t="s">
        <v>17</v>
      </c>
      <c r="AT106" s="114" t="s">
        <v>63</v>
      </c>
      <c r="AU106" s="114" t="s">
        <v>17</v>
      </c>
      <c r="AY106" s="114" t="s">
        <v>110</v>
      </c>
      <c r="BK106" s="115">
        <f>SUM($BK$107:$BK$110)</f>
        <v>0</v>
      </c>
    </row>
    <row r="107" spans="2:65" s="6" customFormat="1" ht="39" customHeight="1">
      <c r="B107" s="21"/>
      <c r="C107" s="117" t="s">
        <v>8</v>
      </c>
      <c r="D107" s="117" t="s">
        <v>111</v>
      </c>
      <c r="E107" s="118" t="s">
        <v>210</v>
      </c>
      <c r="F107" s="179" t="s">
        <v>211</v>
      </c>
      <c r="G107" s="180"/>
      <c r="H107" s="180"/>
      <c r="I107" s="180"/>
      <c r="J107" s="120" t="s">
        <v>114</v>
      </c>
      <c r="K107" s="121">
        <v>5.4</v>
      </c>
      <c r="L107" s="181"/>
      <c r="M107" s="180"/>
      <c r="N107" s="182">
        <f>ROUND($L$107*$K$107,2)</f>
        <v>0</v>
      </c>
      <c r="O107" s="180"/>
      <c r="P107" s="180"/>
      <c r="Q107" s="180"/>
      <c r="R107" s="119"/>
      <c r="S107" s="41"/>
      <c r="T107" s="122"/>
      <c r="U107" s="123" t="s">
        <v>34</v>
      </c>
      <c r="V107" s="22"/>
      <c r="W107" s="22"/>
      <c r="X107" s="124">
        <v>0</v>
      </c>
      <c r="Y107" s="124">
        <f>$X$107*$K$107</f>
        <v>0</v>
      </c>
      <c r="Z107" s="124">
        <v>0</v>
      </c>
      <c r="AA107" s="125">
        <f>$Z$107*$K$107</f>
        <v>0</v>
      </c>
      <c r="AR107" s="80" t="s">
        <v>115</v>
      </c>
      <c r="AT107" s="80" t="s">
        <v>111</v>
      </c>
      <c r="AU107" s="80" t="s">
        <v>71</v>
      </c>
      <c r="AY107" s="6" t="s">
        <v>110</v>
      </c>
      <c r="BE107" s="126">
        <f>IF($U$107="základní",$N$107,0)</f>
        <v>0</v>
      </c>
      <c r="BF107" s="126">
        <f>IF($U$107="snížená",$N$107,0)</f>
        <v>0</v>
      </c>
      <c r="BG107" s="126">
        <f>IF($U$107="zákl. přenesená",$N$107,0)</f>
        <v>0</v>
      </c>
      <c r="BH107" s="126">
        <f>IF($U$107="sníž. přenesená",$N$107,0)</f>
        <v>0</v>
      </c>
      <c r="BI107" s="126">
        <f>IF($U$107="nulová",$N$107,0)</f>
        <v>0</v>
      </c>
      <c r="BJ107" s="80" t="s">
        <v>17</v>
      </c>
      <c r="BK107" s="126">
        <f>ROUND($L$107*$K$107,2)</f>
        <v>0</v>
      </c>
      <c r="BL107" s="80" t="s">
        <v>115</v>
      </c>
      <c r="BM107" s="80" t="s">
        <v>143</v>
      </c>
    </row>
    <row r="108" spans="2:47" s="6" customFormat="1" ht="16.5" customHeight="1">
      <c r="B108" s="21"/>
      <c r="C108" s="22"/>
      <c r="D108" s="22"/>
      <c r="E108" s="22"/>
      <c r="F108" s="183" t="s">
        <v>211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116</v>
      </c>
      <c r="AU108" s="6" t="s">
        <v>71</v>
      </c>
    </row>
    <row r="109" spans="2:65" s="6" customFormat="1" ht="27" customHeight="1">
      <c r="B109" s="21"/>
      <c r="C109" s="117" t="s">
        <v>161</v>
      </c>
      <c r="D109" s="117" t="s">
        <v>111</v>
      </c>
      <c r="E109" s="118" t="s">
        <v>212</v>
      </c>
      <c r="F109" s="179" t="s">
        <v>213</v>
      </c>
      <c r="G109" s="180"/>
      <c r="H109" s="180"/>
      <c r="I109" s="180"/>
      <c r="J109" s="120" t="s">
        <v>114</v>
      </c>
      <c r="K109" s="121">
        <v>2.35</v>
      </c>
      <c r="L109" s="181"/>
      <c r="M109" s="180"/>
      <c r="N109" s="182">
        <f>ROUND($L$109*$K$109,2)</f>
        <v>0</v>
      </c>
      <c r="O109" s="180"/>
      <c r="P109" s="180"/>
      <c r="Q109" s="180"/>
      <c r="R109" s="119"/>
      <c r="S109" s="41"/>
      <c r="T109" s="122"/>
      <c r="U109" s="123" t="s">
        <v>34</v>
      </c>
      <c r="V109" s="22"/>
      <c r="W109" s="22"/>
      <c r="X109" s="124">
        <v>0</v>
      </c>
      <c r="Y109" s="124">
        <f>$X$109*$K$109</f>
        <v>0</v>
      </c>
      <c r="Z109" s="124">
        <v>0</v>
      </c>
      <c r="AA109" s="125">
        <f>$Z$109*$K$109</f>
        <v>0</v>
      </c>
      <c r="AR109" s="80" t="s">
        <v>115</v>
      </c>
      <c r="AT109" s="80" t="s">
        <v>111</v>
      </c>
      <c r="AU109" s="80" t="s">
        <v>71</v>
      </c>
      <c r="AY109" s="6" t="s">
        <v>110</v>
      </c>
      <c r="BE109" s="126">
        <f>IF($U$109="základní",$N$109,0)</f>
        <v>0</v>
      </c>
      <c r="BF109" s="126">
        <f>IF($U$109="snížená",$N$109,0)</f>
        <v>0</v>
      </c>
      <c r="BG109" s="126">
        <f>IF($U$109="zákl. přenesená",$N$109,0)</f>
        <v>0</v>
      </c>
      <c r="BH109" s="126">
        <f>IF($U$109="sníž. přenesená",$N$109,0)</f>
        <v>0</v>
      </c>
      <c r="BI109" s="126">
        <f>IF($U$109="nulová",$N$109,0)</f>
        <v>0</v>
      </c>
      <c r="BJ109" s="80" t="s">
        <v>17</v>
      </c>
      <c r="BK109" s="126">
        <f>ROUND($L$109*$K$109,2)</f>
        <v>0</v>
      </c>
      <c r="BL109" s="80" t="s">
        <v>115</v>
      </c>
      <c r="BM109" s="80" t="s">
        <v>146</v>
      </c>
    </row>
    <row r="110" spans="2:47" s="6" customFormat="1" ht="16.5" customHeight="1">
      <c r="B110" s="21"/>
      <c r="C110" s="22"/>
      <c r="D110" s="22"/>
      <c r="E110" s="22"/>
      <c r="F110" s="183" t="s">
        <v>213</v>
      </c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116</v>
      </c>
      <c r="AU110" s="6" t="s">
        <v>71</v>
      </c>
    </row>
    <row r="111" spans="2:63" s="106" customFormat="1" ht="30.75" customHeight="1">
      <c r="B111" s="107"/>
      <c r="C111" s="108"/>
      <c r="D111" s="116" t="s">
        <v>186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87">
        <f>$BK$111</f>
        <v>0</v>
      </c>
      <c r="O111" s="186"/>
      <c r="P111" s="186"/>
      <c r="Q111" s="186"/>
      <c r="R111" s="108"/>
      <c r="S111" s="110"/>
      <c r="T111" s="111"/>
      <c r="U111" s="108"/>
      <c r="V111" s="108"/>
      <c r="W111" s="112">
        <f>SUM($W$112:$W$113)</f>
        <v>0</v>
      </c>
      <c r="X111" s="108"/>
      <c r="Y111" s="112">
        <f>SUM($Y$112:$Y$113)</f>
        <v>0</v>
      </c>
      <c r="Z111" s="108"/>
      <c r="AA111" s="113">
        <f>SUM($AA$112:$AA$113)</f>
        <v>0</v>
      </c>
      <c r="AR111" s="114" t="s">
        <v>17</v>
      </c>
      <c r="AT111" s="114" t="s">
        <v>63</v>
      </c>
      <c r="AU111" s="114" t="s">
        <v>17</v>
      </c>
      <c r="AY111" s="114" t="s">
        <v>110</v>
      </c>
      <c r="BK111" s="115">
        <f>SUM($BK$112:$BK$113)</f>
        <v>0</v>
      </c>
    </row>
    <row r="112" spans="2:65" s="6" customFormat="1" ht="15.75" customHeight="1">
      <c r="B112" s="21"/>
      <c r="C112" s="117" t="s">
        <v>64</v>
      </c>
      <c r="D112" s="117" t="s">
        <v>111</v>
      </c>
      <c r="E112" s="118" t="s">
        <v>214</v>
      </c>
      <c r="F112" s="179" t="s">
        <v>215</v>
      </c>
      <c r="G112" s="180"/>
      <c r="H112" s="180"/>
      <c r="I112" s="180"/>
      <c r="J112" s="120" t="s">
        <v>140</v>
      </c>
      <c r="K112" s="121">
        <v>9</v>
      </c>
      <c r="L112" s="181"/>
      <c r="M112" s="180"/>
      <c r="N112" s="182">
        <f>ROUND($L$112*$K$112,2)</f>
        <v>0</v>
      </c>
      <c r="O112" s="180"/>
      <c r="P112" s="180"/>
      <c r="Q112" s="180"/>
      <c r="R112" s="119"/>
      <c r="S112" s="41"/>
      <c r="T112" s="122"/>
      <c r="U112" s="123" t="s">
        <v>34</v>
      </c>
      <c r="V112" s="22"/>
      <c r="W112" s="22"/>
      <c r="X112" s="124">
        <v>0</v>
      </c>
      <c r="Y112" s="124">
        <f>$X$112*$K$112</f>
        <v>0</v>
      </c>
      <c r="Z112" s="124">
        <v>0</v>
      </c>
      <c r="AA112" s="125">
        <f>$Z$112*$K$112</f>
        <v>0</v>
      </c>
      <c r="AR112" s="80" t="s">
        <v>115</v>
      </c>
      <c r="AT112" s="80" t="s">
        <v>111</v>
      </c>
      <c r="AU112" s="80" t="s">
        <v>71</v>
      </c>
      <c r="AY112" s="6" t="s">
        <v>110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115</v>
      </c>
      <c r="BM112" s="80" t="s">
        <v>149</v>
      </c>
    </row>
    <row r="113" spans="2:47" s="6" customFormat="1" ht="16.5" customHeight="1">
      <c r="B113" s="21"/>
      <c r="C113" s="22"/>
      <c r="D113" s="22"/>
      <c r="E113" s="22"/>
      <c r="F113" s="183" t="s">
        <v>215</v>
      </c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41"/>
      <c r="T113" s="50"/>
      <c r="U113" s="22"/>
      <c r="V113" s="22"/>
      <c r="W113" s="22"/>
      <c r="X113" s="22"/>
      <c r="Y113" s="22"/>
      <c r="Z113" s="22"/>
      <c r="AA113" s="51"/>
      <c r="AT113" s="6" t="s">
        <v>116</v>
      </c>
      <c r="AU113" s="6" t="s">
        <v>71</v>
      </c>
    </row>
    <row r="114" spans="2:63" s="106" customFormat="1" ht="30.75" customHeight="1">
      <c r="B114" s="107"/>
      <c r="C114" s="108"/>
      <c r="D114" s="116" t="s">
        <v>187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87">
        <f>$BK$114</f>
        <v>0</v>
      </c>
      <c r="O114" s="186"/>
      <c r="P114" s="186"/>
      <c r="Q114" s="186"/>
      <c r="R114" s="108"/>
      <c r="S114" s="110"/>
      <c r="T114" s="111"/>
      <c r="U114" s="108"/>
      <c r="V114" s="108"/>
      <c r="W114" s="112">
        <f>SUM($W$115:$W$116)</f>
        <v>0</v>
      </c>
      <c r="X114" s="108"/>
      <c r="Y114" s="112">
        <f>SUM($Y$115:$Y$116)</f>
        <v>0</v>
      </c>
      <c r="Z114" s="108"/>
      <c r="AA114" s="113">
        <f>SUM($AA$115:$AA$116)</f>
        <v>0</v>
      </c>
      <c r="AR114" s="114" t="s">
        <v>17</v>
      </c>
      <c r="AT114" s="114" t="s">
        <v>63</v>
      </c>
      <c r="AU114" s="114" t="s">
        <v>17</v>
      </c>
      <c r="AY114" s="114" t="s">
        <v>110</v>
      </c>
      <c r="BK114" s="115">
        <f>SUM($BK$115:$BK$116)</f>
        <v>0</v>
      </c>
    </row>
    <row r="115" spans="2:65" s="6" customFormat="1" ht="27" customHeight="1">
      <c r="B115" s="21"/>
      <c r="C115" s="117" t="s">
        <v>164</v>
      </c>
      <c r="D115" s="117" t="s">
        <v>111</v>
      </c>
      <c r="E115" s="118" t="s">
        <v>216</v>
      </c>
      <c r="F115" s="179" t="s">
        <v>217</v>
      </c>
      <c r="G115" s="180"/>
      <c r="H115" s="180"/>
      <c r="I115" s="180"/>
      <c r="J115" s="120" t="s">
        <v>127</v>
      </c>
      <c r="K115" s="121">
        <v>10.8</v>
      </c>
      <c r="L115" s="181"/>
      <c r="M115" s="180"/>
      <c r="N115" s="182">
        <f>ROUND($L$115*$K$115,2)</f>
        <v>0</v>
      </c>
      <c r="O115" s="180"/>
      <c r="P115" s="180"/>
      <c r="Q115" s="180"/>
      <c r="R115" s="119"/>
      <c r="S115" s="41"/>
      <c r="T115" s="122"/>
      <c r="U115" s="123" t="s">
        <v>34</v>
      </c>
      <c r="V115" s="22"/>
      <c r="W115" s="22"/>
      <c r="X115" s="124">
        <v>0</v>
      </c>
      <c r="Y115" s="124">
        <f>$X$115*$K$115</f>
        <v>0</v>
      </c>
      <c r="Z115" s="124">
        <v>0</v>
      </c>
      <c r="AA115" s="125">
        <f>$Z$115*$K$115</f>
        <v>0</v>
      </c>
      <c r="AR115" s="80" t="s">
        <v>115</v>
      </c>
      <c r="AT115" s="80" t="s">
        <v>111</v>
      </c>
      <c r="AU115" s="80" t="s">
        <v>71</v>
      </c>
      <c r="AY115" s="6" t="s">
        <v>110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115</v>
      </c>
      <c r="BM115" s="80" t="s">
        <v>152</v>
      </c>
    </row>
    <row r="116" spans="2:47" s="6" customFormat="1" ht="16.5" customHeight="1">
      <c r="B116" s="21"/>
      <c r="C116" s="22"/>
      <c r="D116" s="22"/>
      <c r="E116" s="22"/>
      <c r="F116" s="183" t="s">
        <v>217</v>
      </c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116</v>
      </c>
      <c r="AU116" s="6" t="s">
        <v>71</v>
      </c>
    </row>
    <row r="117" spans="2:63" s="106" customFormat="1" ht="30.75" customHeight="1">
      <c r="B117" s="107"/>
      <c r="C117" s="108"/>
      <c r="D117" s="116" t="s">
        <v>188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87">
        <f>$BK$117</f>
        <v>0</v>
      </c>
      <c r="O117" s="186"/>
      <c r="P117" s="186"/>
      <c r="Q117" s="186"/>
      <c r="R117" s="108"/>
      <c r="S117" s="110"/>
      <c r="T117" s="111"/>
      <c r="U117" s="108"/>
      <c r="V117" s="108"/>
      <c r="W117" s="112">
        <f>SUM($W$118:$W$129)</f>
        <v>0</v>
      </c>
      <c r="X117" s="108"/>
      <c r="Y117" s="112">
        <f>SUM($Y$118:$Y$129)</f>
        <v>0</v>
      </c>
      <c r="Z117" s="108"/>
      <c r="AA117" s="113">
        <f>SUM($AA$118:$AA$129)</f>
        <v>0</v>
      </c>
      <c r="AR117" s="114" t="s">
        <v>17</v>
      </c>
      <c r="AT117" s="114" t="s">
        <v>63</v>
      </c>
      <c r="AU117" s="114" t="s">
        <v>17</v>
      </c>
      <c r="AY117" s="114" t="s">
        <v>110</v>
      </c>
      <c r="BK117" s="115">
        <f>SUM($BK$118:$BK$129)</f>
        <v>0</v>
      </c>
    </row>
    <row r="118" spans="2:65" s="6" customFormat="1" ht="15.75" customHeight="1">
      <c r="B118" s="21"/>
      <c r="C118" s="117" t="s">
        <v>167</v>
      </c>
      <c r="D118" s="117" t="s">
        <v>111</v>
      </c>
      <c r="E118" s="118" t="s">
        <v>218</v>
      </c>
      <c r="F118" s="179" t="s">
        <v>219</v>
      </c>
      <c r="G118" s="180"/>
      <c r="H118" s="180"/>
      <c r="I118" s="180"/>
      <c r="J118" s="120" t="s">
        <v>220</v>
      </c>
      <c r="K118" s="121">
        <v>350</v>
      </c>
      <c r="L118" s="181"/>
      <c r="M118" s="180"/>
      <c r="N118" s="182">
        <f>ROUND($L$118*$K$118,2)</f>
        <v>0</v>
      </c>
      <c r="O118" s="180"/>
      <c r="P118" s="180"/>
      <c r="Q118" s="180"/>
      <c r="R118" s="119"/>
      <c r="S118" s="41"/>
      <c r="T118" s="122"/>
      <c r="U118" s="123" t="s">
        <v>34</v>
      </c>
      <c r="V118" s="22"/>
      <c r="W118" s="22"/>
      <c r="X118" s="124">
        <v>0</v>
      </c>
      <c r="Y118" s="124">
        <f>$X$118*$K$118</f>
        <v>0</v>
      </c>
      <c r="Z118" s="124">
        <v>0</v>
      </c>
      <c r="AA118" s="125">
        <f>$Z$118*$K$118</f>
        <v>0</v>
      </c>
      <c r="AR118" s="80" t="s">
        <v>115</v>
      </c>
      <c r="AT118" s="80" t="s">
        <v>111</v>
      </c>
      <c r="AU118" s="80" t="s">
        <v>71</v>
      </c>
      <c r="AY118" s="6" t="s">
        <v>110</v>
      </c>
      <c r="BE118" s="126">
        <f>IF($U$118="základní",$N$118,0)</f>
        <v>0</v>
      </c>
      <c r="BF118" s="126">
        <f>IF($U$118="snížená",$N$118,0)</f>
        <v>0</v>
      </c>
      <c r="BG118" s="126">
        <f>IF($U$118="zákl. přenesená",$N$118,0)</f>
        <v>0</v>
      </c>
      <c r="BH118" s="126">
        <f>IF($U$118="sníž. přenesená",$N$118,0)</f>
        <v>0</v>
      </c>
      <c r="BI118" s="126">
        <f>IF($U$118="nulová",$N$118,0)</f>
        <v>0</v>
      </c>
      <c r="BJ118" s="80" t="s">
        <v>17</v>
      </c>
      <c r="BK118" s="126">
        <f>ROUND($L$118*$K$118,2)</f>
        <v>0</v>
      </c>
      <c r="BL118" s="80" t="s">
        <v>115</v>
      </c>
      <c r="BM118" s="80" t="s">
        <v>8</v>
      </c>
    </row>
    <row r="119" spans="2:47" s="6" customFormat="1" ht="16.5" customHeight="1">
      <c r="B119" s="21"/>
      <c r="C119" s="22"/>
      <c r="D119" s="22"/>
      <c r="E119" s="22"/>
      <c r="F119" s="183" t="s">
        <v>219</v>
      </c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41"/>
      <c r="T119" s="50"/>
      <c r="U119" s="22"/>
      <c r="V119" s="22"/>
      <c r="W119" s="22"/>
      <c r="X119" s="22"/>
      <c r="Y119" s="22"/>
      <c r="Z119" s="22"/>
      <c r="AA119" s="51"/>
      <c r="AT119" s="6" t="s">
        <v>116</v>
      </c>
      <c r="AU119" s="6" t="s">
        <v>71</v>
      </c>
    </row>
    <row r="120" spans="2:65" s="6" customFormat="1" ht="39" customHeight="1">
      <c r="B120" s="21"/>
      <c r="C120" s="117" t="s">
        <v>170</v>
      </c>
      <c r="D120" s="117" t="s">
        <v>111</v>
      </c>
      <c r="E120" s="118" t="s">
        <v>221</v>
      </c>
      <c r="F120" s="179" t="s">
        <v>222</v>
      </c>
      <c r="G120" s="180"/>
      <c r="H120" s="180"/>
      <c r="I120" s="180"/>
      <c r="J120" s="120" t="s">
        <v>114</v>
      </c>
      <c r="K120" s="121">
        <v>0.12</v>
      </c>
      <c r="L120" s="181"/>
      <c r="M120" s="180"/>
      <c r="N120" s="182">
        <f>ROUND($L$120*$K$120,2)</f>
        <v>0</v>
      </c>
      <c r="O120" s="180"/>
      <c r="P120" s="180"/>
      <c r="Q120" s="180"/>
      <c r="R120" s="119"/>
      <c r="S120" s="41"/>
      <c r="T120" s="122"/>
      <c r="U120" s="123" t="s">
        <v>34</v>
      </c>
      <c r="V120" s="22"/>
      <c r="W120" s="22"/>
      <c r="X120" s="124">
        <v>0</v>
      </c>
      <c r="Y120" s="124">
        <f>$X$120*$K$120</f>
        <v>0</v>
      </c>
      <c r="Z120" s="124">
        <v>0</v>
      </c>
      <c r="AA120" s="125">
        <f>$Z$120*$K$120</f>
        <v>0</v>
      </c>
      <c r="AR120" s="80" t="s">
        <v>115</v>
      </c>
      <c r="AT120" s="80" t="s">
        <v>111</v>
      </c>
      <c r="AU120" s="80" t="s">
        <v>71</v>
      </c>
      <c r="AY120" s="6" t="s">
        <v>110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115</v>
      </c>
      <c r="BM120" s="80" t="s">
        <v>158</v>
      </c>
    </row>
    <row r="121" spans="2:47" s="6" customFormat="1" ht="16.5" customHeight="1">
      <c r="B121" s="21"/>
      <c r="C121" s="22"/>
      <c r="D121" s="22"/>
      <c r="E121" s="22"/>
      <c r="F121" s="183" t="s">
        <v>222</v>
      </c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116</v>
      </c>
      <c r="AU121" s="6" t="s">
        <v>71</v>
      </c>
    </row>
    <row r="122" spans="2:65" s="6" customFormat="1" ht="51" customHeight="1">
      <c r="B122" s="21"/>
      <c r="C122" s="117" t="s">
        <v>7</v>
      </c>
      <c r="D122" s="117" t="s">
        <v>111</v>
      </c>
      <c r="E122" s="118" t="s">
        <v>223</v>
      </c>
      <c r="F122" s="179" t="s">
        <v>224</v>
      </c>
      <c r="G122" s="180"/>
      <c r="H122" s="180"/>
      <c r="I122" s="180"/>
      <c r="J122" s="120" t="s">
        <v>114</v>
      </c>
      <c r="K122" s="121">
        <v>2.7</v>
      </c>
      <c r="L122" s="181"/>
      <c r="M122" s="180"/>
      <c r="N122" s="182">
        <f>ROUND($L$122*$K$122,2)</f>
        <v>0</v>
      </c>
      <c r="O122" s="180"/>
      <c r="P122" s="180"/>
      <c r="Q122" s="180"/>
      <c r="R122" s="119"/>
      <c r="S122" s="41"/>
      <c r="T122" s="122"/>
      <c r="U122" s="123" t="s">
        <v>34</v>
      </c>
      <c r="V122" s="22"/>
      <c r="W122" s="22"/>
      <c r="X122" s="124">
        <v>0</v>
      </c>
      <c r="Y122" s="124">
        <f>$X$122*$K$122</f>
        <v>0</v>
      </c>
      <c r="Z122" s="124">
        <v>0</v>
      </c>
      <c r="AA122" s="125">
        <f>$Z$122*$K$122</f>
        <v>0</v>
      </c>
      <c r="AR122" s="80" t="s">
        <v>115</v>
      </c>
      <c r="AT122" s="80" t="s">
        <v>111</v>
      </c>
      <c r="AU122" s="80" t="s">
        <v>71</v>
      </c>
      <c r="AY122" s="6" t="s">
        <v>110</v>
      </c>
      <c r="BE122" s="126">
        <f>IF($U$122="základní",$N$122,0)</f>
        <v>0</v>
      </c>
      <c r="BF122" s="126">
        <f>IF($U$122="snížená",$N$122,0)</f>
        <v>0</v>
      </c>
      <c r="BG122" s="126">
        <f>IF($U$122="zákl. přenesená",$N$122,0)</f>
        <v>0</v>
      </c>
      <c r="BH122" s="126">
        <f>IF($U$122="sníž. přenesená",$N$122,0)</f>
        <v>0</v>
      </c>
      <c r="BI122" s="126">
        <f>IF($U$122="nulová",$N$122,0)</f>
        <v>0</v>
      </c>
      <c r="BJ122" s="80" t="s">
        <v>17</v>
      </c>
      <c r="BK122" s="126">
        <f>ROUND($L$122*$K$122,2)</f>
        <v>0</v>
      </c>
      <c r="BL122" s="80" t="s">
        <v>115</v>
      </c>
      <c r="BM122" s="80" t="s">
        <v>161</v>
      </c>
    </row>
    <row r="123" spans="2:47" s="6" customFormat="1" ht="16.5" customHeight="1">
      <c r="B123" s="21"/>
      <c r="C123" s="22"/>
      <c r="D123" s="22"/>
      <c r="E123" s="22"/>
      <c r="F123" s="183" t="s">
        <v>224</v>
      </c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116</v>
      </c>
      <c r="AU123" s="6" t="s">
        <v>71</v>
      </c>
    </row>
    <row r="124" spans="2:65" s="6" customFormat="1" ht="27" customHeight="1">
      <c r="B124" s="21"/>
      <c r="C124" s="117" t="s">
        <v>176</v>
      </c>
      <c r="D124" s="117" t="s">
        <v>111</v>
      </c>
      <c r="E124" s="118" t="s">
        <v>225</v>
      </c>
      <c r="F124" s="179" t="s">
        <v>226</v>
      </c>
      <c r="G124" s="180"/>
      <c r="H124" s="180"/>
      <c r="I124" s="180"/>
      <c r="J124" s="120" t="s">
        <v>140</v>
      </c>
      <c r="K124" s="121">
        <v>10.7</v>
      </c>
      <c r="L124" s="181"/>
      <c r="M124" s="180"/>
      <c r="N124" s="182">
        <f>ROUND($L$124*$K$124,2)</f>
        <v>0</v>
      </c>
      <c r="O124" s="180"/>
      <c r="P124" s="180"/>
      <c r="Q124" s="180"/>
      <c r="R124" s="119"/>
      <c r="S124" s="41"/>
      <c r="T124" s="122"/>
      <c r="U124" s="123" t="s">
        <v>34</v>
      </c>
      <c r="V124" s="22"/>
      <c r="W124" s="22"/>
      <c r="X124" s="124">
        <v>0</v>
      </c>
      <c r="Y124" s="124">
        <f>$X$124*$K$124</f>
        <v>0</v>
      </c>
      <c r="Z124" s="124">
        <v>0</v>
      </c>
      <c r="AA124" s="125">
        <f>$Z$124*$K$124</f>
        <v>0</v>
      </c>
      <c r="AR124" s="80" t="s">
        <v>115</v>
      </c>
      <c r="AT124" s="80" t="s">
        <v>111</v>
      </c>
      <c r="AU124" s="80" t="s">
        <v>71</v>
      </c>
      <c r="AY124" s="6" t="s">
        <v>110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115</v>
      </c>
      <c r="BM124" s="80" t="s">
        <v>164</v>
      </c>
    </row>
    <row r="125" spans="2:47" s="6" customFormat="1" ht="16.5" customHeight="1">
      <c r="B125" s="21"/>
      <c r="C125" s="22"/>
      <c r="D125" s="22"/>
      <c r="E125" s="22"/>
      <c r="F125" s="183" t="s">
        <v>226</v>
      </c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116</v>
      </c>
      <c r="AU125" s="6" t="s">
        <v>71</v>
      </c>
    </row>
    <row r="126" spans="2:65" s="6" customFormat="1" ht="51" customHeight="1">
      <c r="B126" s="21"/>
      <c r="C126" s="117" t="s">
        <v>227</v>
      </c>
      <c r="D126" s="117" t="s">
        <v>111</v>
      </c>
      <c r="E126" s="118" t="s">
        <v>228</v>
      </c>
      <c r="F126" s="179" t="s">
        <v>229</v>
      </c>
      <c r="G126" s="180"/>
      <c r="H126" s="180"/>
      <c r="I126" s="180"/>
      <c r="J126" s="120" t="s">
        <v>114</v>
      </c>
      <c r="K126" s="121">
        <v>5.4</v>
      </c>
      <c r="L126" s="181"/>
      <c r="M126" s="180"/>
      <c r="N126" s="182">
        <f>ROUND($L$126*$K$126,2)</f>
        <v>0</v>
      </c>
      <c r="O126" s="180"/>
      <c r="P126" s="180"/>
      <c r="Q126" s="180"/>
      <c r="R126" s="119"/>
      <c r="S126" s="41"/>
      <c r="T126" s="122"/>
      <c r="U126" s="123" t="s">
        <v>34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115</v>
      </c>
      <c r="AT126" s="80" t="s">
        <v>111</v>
      </c>
      <c r="AU126" s="80" t="s">
        <v>71</v>
      </c>
      <c r="AY126" s="6" t="s">
        <v>110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115</v>
      </c>
      <c r="BM126" s="80" t="s">
        <v>167</v>
      </c>
    </row>
    <row r="127" spans="2:47" s="6" customFormat="1" ht="16.5" customHeight="1">
      <c r="B127" s="21"/>
      <c r="C127" s="22"/>
      <c r="D127" s="22"/>
      <c r="E127" s="22"/>
      <c r="F127" s="183" t="s">
        <v>229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41"/>
      <c r="T127" s="50"/>
      <c r="U127" s="22"/>
      <c r="V127" s="22"/>
      <c r="W127" s="22"/>
      <c r="X127" s="22"/>
      <c r="Y127" s="22"/>
      <c r="Z127" s="22"/>
      <c r="AA127" s="51"/>
      <c r="AT127" s="6" t="s">
        <v>116</v>
      </c>
      <c r="AU127" s="6" t="s">
        <v>71</v>
      </c>
    </row>
    <row r="128" spans="2:65" s="6" customFormat="1" ht="51" customHeight="1">
      <c r="B128" s="21"/>
      <c r="C128" s="117" t="s">
        <v>227</v>
      </c>
      <c r="D128" s="117" t="s">
        <v>111</v>
      </c>
      <c r="E128" s="118" t="s">
        <v>230</v>
      </c>
      <c r="F128" s="179" t="s">
        <v>231</v>
      </c>
      <c r="G128" s="180"/>
      <c r="H128" s="180"/>
      <c r="I128" s="180"/>
      <c r="J128" s="120" t="s">
        <v>114</v>
      </c>
      <c r="K128" s="121">
        <v>13.5</v>
      </c>
      <c r="L128" s="181"/>
      <c r="M128" s="180"/>
      <c r="N128" s="182">
        <f>ROUND($L$128*$K$128,2)</f>
        <v>0</v>
      </c>
      <c r="O128" s="180"/>
      <c r="P128" s="180"/>
      <c r="Q128" s="180"/>
      <c r="R128" s="119"/>
      <c r="S128" s="41"/>
      <c r="T128" s="122"/>
      <c r="U128" s="123" t="s">
        <v>34</v>
      </c>
      <c r="V128" s="22"/>
      <c r="W128" s="22"/>
      <c r="X128" s="124">
        <v>0</v>
      </c>
      <c r="Y128" s="124">
        <f>$X$128*$K$128</f>
        <v>0</v>
      </c>
      <c r="Z128" s="124">
        <v>0</v>
      </c>
      <c r="AA128" s="125">
        <f>$Z$128*$K$128</f>
        <v>0</v>
      </c>
      <c r="AR128" s="80" t="s">
        <v>115</v>
      </c>
      <c r="AT128" s="80" t="s">
        <v>111</v>
      </c>
      <c r="AU128" s="80" t="s">
        <v>71</v>
      </c>
      <c r="AY128" s="6" t="s">
        <v>110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115</v>
      </c>
      <c r="BM128" s="80" t="s">
        <v>170</v>
      </c>
    </row>
    <row r="129" spans="2:47" s="6" customFormat="1" ht="16.5" customHeight="1">
      <c r="B129" s="21"/>
      <c r="C129" s="22"/>
      <c r="D129" s="22"/>
      <c r="E129" s="22"/>
      <c r="F129" s="183" t="s">
        <v>231</v>
      </c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41"/>
      <c r="T129" s="127"/>
      <c r="U129" s="128"/>
      <c r="V129" s="128"/>
      <c r="W129" s="128"/>
      <c r="X129" s="128"/>
      <c r="Y129" s="128"/>
      <c r="Z129" s="128"/>
      <c r="AA129" s="129"/>
      <c r="AT129" s="6" t="s">
        <v>116</v>
      </c>
      <c r="AU129" s="6" t="s">
        <v>71</v>
      </c>
    </row>
    <row r="130" spans="2:19" s="6" customFormat="1" ht="7.5" customHeight="1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1"/>
    </row>
    <row r="133" s="2" customFormat="1" ht="14.25" customHeight="1"/>
  </sheetData>
  <sheetProtection password="CC35" sheet="1" objects="1" scenarios="1" formatColumns="0" formatRows="0" sort="0" autoFilter="0"/>
  <mergeCells count="143">
    <mergeCell ref="H1:K1"/>
    <mergeCell ref="S2:AC2"/>
    <mergeCell ref="F129:R129"/>
    <mergeCell ref="N79:Q79"/>
    <mergeCell ref="N80:Q80"/>
    <mergeCell ref="N81:Q81"/>
    <mergeCell ref="N82:Q82"/>
    <mergeCell ref="N85:Q85"/>
    <mergeCell ref="N88:Q88"/>
    <mergeCell ref="N99:Q99"/>
    <mergeCell ref="N106:Q106"/>
    <mergeCell ref="N111:Q111"/>
    <mergeCell ref="F125:R125"/>
    <mergeCell ref="F126:I126"/>
    <mergeCell ref="L126:M126"/>
    <mergeCell ref="N126:Q126"/>
    <mergeCell ref="F127:R127"/>
    <mergeCell ref="F128:I128"/>
    <mergeCell ref="L128:M128"/>
    <mergeCell ref="N128:Q128"/>
    <mergeCell ref="F121:R121"/>
    <mergeCell ref="F122:I122"/>
    <mergeCell ref="L122:M122"/>
    <mergeCell ref="N122:Q122"/>
    <mergeCell ref="F123:R123"/>
    <mergeCell ref="F124:I124"/>
    <mergeCell ref="L124:M124"/>
    <mergeCell ref="N124:Q124"/>
    <mergeCell ref="F116:R116"/>
    <mergeCell ref="F118:I118"/>
    <mergeCell ref="L118:M118"/>
    <mergeCell ref="N118:Q118"/>
    <mergeCell ref="F119:R119"/>
    <mergeCell ref="F120:I120"/>
    <mergeCell ref="L120:M120"/>
    <mergeCell ref="N120:Q120"/>
    <mergeCell ref="N117:Q117"/>
    <mergeCell ref="F110:R110"/>
    <mergeCell ref="F112:I112"/>
    <mergeCell ref="L112:M112"/>
    <mergeCell ref="N112:Q112"/>
    <mergeCell ref="F113:R113"/>
    <mergeCell ref="F115:I115"/>
    <mergeCell ref="L115:M115"/>
    <mergeCell ref="N115:Q115"/>
    <mergeCell ref="N114:Q114"/>
    <mergeCell ref="F105:R105"/>
    <mergeCell ref="F107:I107"/>
    <mergeCell ref="L107:M107"/>
    <mergeCell ref="N107:Q107"/>
    <mergeCell ref="F108:R108"/>
    <mergeCell ref="F109:I109"/>
    <mergeCell ref="L109:M109"/>
    <mergeCell ref="N109:Q109"/>
    <mergeCell ref="F101:R101"/>
    <mergeCell ref="F102:I102"/>
    <mergeCell ref="L102:M102"/>
    <mergeCell ref="N102:Q102"/>
    <mergeCell ref="F103:R103"/>
    <mergeCell ref="F104:I104"/>
    <mergeCell ref="L104:M104"/>
    <mergeCell ref="N104:Q104"/>
    <mergeCell ref="F96:R96"/>
    <mergeCell ref="F97:I97"/>
    <mergeCell ref="L97:M97"/>
    <mergeCell ref="N97:Q97"/>
    <mergeCell ref="F98:R98"/>
    <mergeCell ref="F100:I100"/>
    <mergeCell ref="L100:M100"/>
    <mergeCell ref="N100:Q100"/>
    <mergeCell ref="F92:R92"/>
    <mergeCell ref="F93:I93"/>
    <mergeCell ref="L93:M93"/>
    <mergeCell ref="N93:Q93"/>
    <mergeCell ref="F94:R94"/>
    <mergeCell ref="F95:I95"/>
    <mergeCell ref="L95:M95"/>
    <mergeCell ref="N95:Q95"/>
    <mergeCell ref="F87:R87"/>
    <mergeCell ref="F89:I89"/>
    <mergeCell ref="L89:M89"/>
    <mergeCell ref="N89:Q89"/>
    <mergeCell ref="F90:R90"/>
    <mergeCell ref="F91:I91"/>
    <mergeCell ref="L91:M91"/>
    <mergeCell ref="N91:Q91"/>
    <mergeCell ref="F83:I83"/>
    <mergeCell ref="L83:M83"/>
    <mergeCell ref="N83:Q83"/>
    <mergeCell ref="F84:R84"/>
    <mergeCell ref="F86:I86"/>
    <mergeCell ref="L86:M86"/>
    <mergeCell ref="N86:Q86"/>
    <mergeCell ref="F70:Q70"/>
    <mergeCell ref="F71:Q71"/>
    <mergeCell ref="M73:P73"/>
    <mergeCell ref="M75:Q75"/>
    <mergeCell ref="F78:I78"/>
    <mergeCell ref="L78:M78"/>
    <mergeCell ref="N78:Q78"/>
    <mergeCell ref="N57:Q57"/>
    <mergeCell ref="N58:Q58"/>
    <mergeCell ref="N59:Q59"/>
    <mergeCell ref="N60:Q60"/>
    <mergeCell ref="N61:Q61"/>
    <mergeCell ref="C68:R68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94"/>
      <c r="B1" s="191"/>
      <c r="C1" s="191"/>
      <c r="D1" s="192" t="s">
        <v>1</v>
      </c>
      <c r="E1" s="191"/>
      <c r="F1" s="193" t="s">
        <v>270</v>
      </c>
      <c r="G1" s="193"/>
      <c r="H1" s="195" t="s">
        <v>271</v>
      </c>
      <c r="I1" s="195"/>
      <c r="J1" s="195"/>
      <c r="K1" s="195"/>
      <c r="L1" s="193" t="s">
        <v>272</v>
      </c>
      <c r="M1" s="193"/>
      <c r="N1" s="191"/>
      <c r="O1" s="192" t="s">
        <v>76</v>
      </c>
      <c r="P1" s="191"/>
      <c r="Q1" s="191"/>
      <c r="R1" s="191"/>
      <c r="S1" s="193" t="s">
        <v>273</v>
      </c>
      <c r="T1" s="193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65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32" t="s">
        <v>77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66" t="str">
        <f>'Rekapitulace stavby'!$K$6</f>
        <v>S07 - Oprava zídek a komun. nad Thermalem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2"/>
    </row>
    <row r="7" spans="2:18" s="6" customFormat="1" ht="18.75" customHeight="1">
      <c r="B7" s="21"/>
      <c r="C7" s="22"/>
      <c r="D7" s="15" t="s">
        <v>78</v>
      </c>
      <c r="E7" s="22"/>
      <c r="F7" s="138" t="s">
        <v>232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80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67" t="str">
        <f>'Rekapitulace stavby'!$AN$8</f>
        <v>12.06.2013</v>
      </c>
      <c r="P10" s="150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51">
        <f>IF('Rekapitulace stavby'!$AN$10="","",'Rekapitulace stavby'!$AN$10)</f>
      </c>
      <c r="P12" s="150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 </v>
      </c>
      <c r="F13" s="22"/>
      <c r="G13" s="22"/>
      <c r="H13" s="22"/>
      <c r="I13" s="22"/>
      <c r="J13" s="22"/>
      <c r="K13" s="22"/>
      <c r="L13" s="22"/>
      <c r="M13" s="16" t="s">
        <v>26</v>
      </c>
      <c r="N13" s="22"/>
      <c r="O13" s="151">
        <f>IF('Rekapitulace stavby'!$AN$11="","",'Rekapitulace stavby'!$AN$11)</f>
      </c>
      <c r="P13" s="150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27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51" t="str">
        <f>IF('Rekapitulace stavby'!$AN$13="","",'Rekapitulace stavby'!$AN$13)</f>
        <v>Vyplň údaj</v>
      </c>
      <c r="P15" s="150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26</v>
      </c>
      <c r="N16" s="22"/>
      <c r="O16" s="151" t="str">
        <f>IF('Rekapitulace stavby'!$AN$14="","",'Rekapitulace stavby'!$AN$14)</f>
        <v>Vyplň údaj</v>
      </c>
      <c r="P16" s="150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51">
        <f>IF('Rekapitulace stavby'!$AN$16="","",'Rekapitulace stavby'!$AN$16)</f>
      </c>
      <c r="P18" s="150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26</v>
      </c>
      <c r="N19" s="22"/>
      <c r="O19" s="151">
        <f>IF('Rekapitulace stavby'!$AN$17="","",'Rekapitulace stavby'!$AN$17)</f>
      </c>
      <c r="P19" s="150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140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32</v>
      </c>
      <c r="E25" s="22"/>
      <c r="F25" s="22"/>
      <c r="G25" s="22"/>
      <c r="H25" s="22"/>
      <c r="I25" s="22"/>
      <c r="J25" s="22"/>
      <c r="K25" s="22"/>
      <c r="L25" s="22"/>
      <c r="M25" s="163">
        <f>ROUNDUP($N$76,2)</f>
        <v>0</v>
      </c>
      <c r="N25" s="150"/>
      <c r="O25" s="150"/>
      <c r="P25" s="150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33</v>
      </c>
      <c r="E27" s="27" t="s">
        <v>34</v>
      </c>
      <c r="F27" s="28">
        <v>0.21</v>
      </c>
      <c r="G27" s="85" t="s">
        <v>35</v>
      </c>
      <c r="H27" s="169">
        <f>SUM($BE$76:$BE$127)</f>
        <v>0</v>
      </c>
      <c r="I27" s="150"/>
      <c r="J27" s="150"/>
      <c r="K27" s="22"/>
      <c r="L27" s="22"/>
      <c r="M27" s="169">
        <f>SUM($BE$76:$BE$127)*$F$27</f>
        <v>0</v>
      </c>
      <c r="N27" s="150"/>
      <c r="O27" s="150"/>
      <c r="P27" s="150"/>
      <c r="Q27" s="22"/>
      <c r="R27" s="25"/>
    </row>
    <row r="28" spans="2:18" s="6" customFormat="1" ht="15" customHeight="1">
      <c r="B28" s="21"/>
      <c r="C28" s="22"/>
      <c r="D28" s="22"/>
      <c r="E28" s="27" t="s">
        <v>36</v>
      </c>
      <c r="F28" s="28">
        <v>0.15</v>
      </c>
      <c r="G28" s="85" t="s">
        <v>35</v>
      </c>
      <c r="H28" s="169">
        <f>SUM($BF$76:$BF$127)</f>
        <v>0</v>
      </c>
      <c r="I28" s="150"/>
      <c r="J28" s="150"/>
      <c r="K28" s="22"/>
      <c r="L28" s="22"/>
      <c r="M28" s="169">
        <f>SUM($BF$76:$BF$127)*$F$28</f>
        <v>0</v>
      </c>
      <c r="N28" s="150"/>
      <c r="O28" s="150"/>
      <c r="P28" s="150"/>
      <c r="Q28" s="22"/>
      <c r="R28" s="25"/>
    </row>
    <row r="29" spans="2:18" s="6" customFormat="1" ht="15" customHeight="1" hidden="1">
      <c r="B29" s="21"/>
      <c r="C29" s="22"/>
      <c r="D29" s="22"/>
      <c r="E29" s="27" t="s">
        <v>37</v>
      </c>
      <c r="F29" s="28">
        <v>0.21</v>
      </c>
      <c r="G29" s="85" t="s">
        <v>35</v>
      </c>
      <c r="H29" s="169">
        <f>SUM($BG$76:$BG$127)</f>
        <v>0</v>
      </c>
      <c r="I29" s="150"/>
      <c r="J29" s="150"/>
      <c r="K29" s="22"/>
      <c r="L29" s="22"/>
      <c r="M29" s="169">
        <v>0</v>
      </c>
      <c r="N29" s="150"/>
      <c r="O29" s="150"/>
      <c r="P29" s="150"/>
      <c r="Q29" s="22"/>
      <c r="R29" s="25"/>
    </row>
    <row r="30" spans="2:18" s="6" customFormat="1" ht="15" customHeight="1" hidden="1">
      <c r="B30" s="21"/>
      <c r="C30" s="22"/>
      <c r="D30" s="22"/>
      <c r="E30" s="27" t="s">
        <v>38</v>
      </c>
      <c r="F30" s="28">
        <v>0.15</v>
      </c>
      <c r="G30" s="85" t="s">
        <v>35</v>
      </c>
      <c r="H30" s="169">
        <f>SUM($BH$76:$BH$127)</f>
        <v>0</v>
      </c>
      <c r="I30" s="150"/>
      <c r="J30" s="150"/>
      <c r="K30" s="22"/>
      <c r="L30" s="22"/>
      <c r="M30" s="169">
        <v>0</v>
      </c>
      <c r="N30" s="150"/>
      <c r="O30" s="150"/>
      <c r="P30" s="150"/>
      <c r="Q30" s="22"/>
      <c r="R30" s="25"/>
    </row>
    <row r="31" spans="2:18" s="6" customFormat="1" ht="15" customHeight="1" hidden="1">
      <c r="B31" s="21"/>
      <c r="C31" s="22"/>
      <c r="D31" s="22"/>
      <c r="E31" s="27" t="s">
        <v>39</v>
      </c>
      <c r="F31" s="28">
        <v>0</v>
      </c>
      <c r="G31" s="85" t="s">
        <v>35</v>
      </c>
      <c r="H31" s="169">
        <f>SUM($BI$76:$BI$127)</f>
        <v>0</v>
      </c>
      <c r="I31" s="150"/>
      <c r="J31" s="150"/>
      <c r="K31" s="22"/>
      <c r="L31" s="22"/>
      <c r="M31" s="169">
        <v>0</v>
      </c>
      <c r="N31" s="150"/>
      <c r="O31" s="150"/>
      <c r="P31" s="150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40</v>
      </c>
      <c r="E33" s="33"/>
      <c r="F33" s="33"/>
      <c r="G33" s="86" t="s">
        <v>41</v>
      </c>
      <c r="H33" s="34" t="s">
        <v>42</v>
      </c>
      <c r="I33" s="33"/>
      <c r="J33" s="33"/>
      <c r="K33" s="33"/>
      <c r="L33" s="148">
        <f>ROUNDUP(SUM($M$25:$M$31),2)</f>
        <v>0</v>
      </c>
      <c r="M33" s="147"/>
      <c r="N33" s="147"/>
      <c r="O33" s="147"/>
      <c r="P33" s="149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132" t="s">
        <v>81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70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66" t="str">
        <f>$F$6</f>
        <v>S07 - Oprava zídek a komun. nad Thermalem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25"/>
      <c r="T41" s="22"/>
      <c r="U41" s="22"/>
    </row>
    <row r="42" spans="2:21" s="6" customFormat="1" ht="15" customHeight="1">
      <c r="B42" s="21"/>
      <c r="C42" s="15" t="s">
        <v>78</v>
      </c>
      <c r="D42" s="22"/>
      <c r="E42" s="22"/>
      <c r="F42" s="138" t="str">
        <f>$F$7</f>
        <v>živičná cesta - živičná cesta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167" t="str">
        <f>IF($O$10="","",$O$10)</f>
        <v>12.06.2013</v>
      </c>
      <c r="N44" s="150"/>
      <c r="O44" s="150"/>
      <c r="P44" s="150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 </v>
      </c>
      <c r="G46" s="22"/>
      <c r="H46" s="22"/>
      <c r="I46" s="22"/>
      <c r="J46" s="22"/>
      <c r="K46" s="16" t="s">
        <v>29</v>
      </c>
      <c r="L46" s="22"/>
      <c r="M46" s="151" t="str">
        <f>$E$19</f>
        <v> </v>
      </c>
      <c r="N46" s="150"/>
      <c r="O46" s="150"/>
      <c r="P46" s="150"/>
      <c r="Q46" s="150"/>
      <c r="R46" s="25"/>
      <c r="T46" s="22"/>
      <c r="U46" s="22"/>
    </row>
    <row r="47" spans="2:21" s="6" customFormat="1" ht="15" customHeight="1">
      <c r="B47" s="21"/>
      <c r="C47" s="16" t="s">
        <v>27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71" t="s">
        <v>82</v>
      </c>
      <c r="D49" s="172"/>
      <c r="E49" s="172"/>
      <c r="F49" s="172"/>
      <c r="G49" s="172"/>
      <c r="H49" s="31"/>
      <c r="I49" s="31"/>
      <c r="J49" s="31"/>
      <c r="K49" s="31"/>
      <c r="L49" s="31"/>
      <c r="M49" s="31"/>
      <c r="N49" s="171" t="s">
        <v>83</v>
      </c>
      <c r="O49" s="172"/>
      <c r="P49" s="172"/>
      <c r="Q49" s="172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63">
        <f>ROUNDUP($N$76,2)</f>
        <v>0</v>
      </c>
      <c r="O51" s="150"/>
      <c r="P51" s="150"/>
      <c r="Q51" s="150"/>
      <c r="R51" s="25"/>
      <c r="T51" s="22"/>
      <c r="U51" s="22"/>
      <c r="AU51" s="6" t="s">
        <v>85</v>
      </c>
    </row>
    <row r="52" spans="2:21" s="66" customFormat="1" ht="25.5" customHeight="1">
      <c r="B52" s="90"/>
      <c r="C52" s="91"/>
      <c r="D52" s="91" t="s">
        <v>86</v>
      </c>
      <c r="E52" s="91"/>
      <c r="F52" s="91"/>
      <c r="G52" s="91"/>
      <c r="H52" s="91"/>
      <c r="I52" s="91"/>
      <c r="J52" s="91"/>
      <c r="K52" s="91"/>
      <c r="L52" s="91"/>
      <c r="M52" s="91"/>
      <c r="N52" s="173">
        <f>ROUNDUP($N$77,2)</f>
        <v>0</v>
      </c>
      <c r="O52" s="174"/>
      <c r="P52" s="174"/>
      <c r="Q52" s="174"/>
      <c r="R52" s="92"/>
      <c r="T52" s="91"/>
      <c r="U52" s="91"/>
    </row>
    <row r="53" spans="2:21" s="66" customFormat="1" ht="25.5" customHeight="1">
      <c r="B53" s="90"/>
      <c r="C53" s="91"/>
      <c r="D53" s="91" t="s">
        <v>87</v>
      </c>
      <c r="E53" s="91"/>
      <c r="F53" s="91"/>
      <c r="G53" s="91"/>
      <c r="H53" s="91"/>
      <c r="I53" s="91"/>
      <c r="J53" s="91"/>
      <c r="K53" s="91"/>
      <c r="L53" s="91"/>
      <c r="M53" s="91"/>
      <c r="N53" s="173">
        <f>ROUNDUP($N$78,2)</f>
        <v>0</v>
      </c>
      <c r="O53" s="174"/>
      <c r="P53" s="174"/>
      <c r="Q53" s="174"/>
      <c r="R53" s="92"/>
      <c r="T53" s="91"/>
      <c r="U53" s="91"/>
    </row>
    <row r="54" spans="2:21" s="93" customFormat="1" ht="21" customHeight="1">
      <c r="B54" s="94"/>
      <c r="C54" s="95"/>
      <c r="D54" s="95" t="s">
        <v>88</v>
      </c>
      <c r="E54" s="95"/>
      <c r="F54" s="95"/>
      <c r="G54" s="95"/>
      <c r="H54" s="95"/>
      <c r="I54" s="95"/>
      <c r="J54" s="95"/>
      <c r="K54" s="95"/>
      <c r="L54" s="95"/>
      <c r="M54" s="95"/>
      <c r="N54" s="175">
        <f>ROUNDUP($N$79,2)</f>
        <v>0</v>
      </c>
      <c r="O54" s="176"/>
      <c r="P54" s="176"/>
      <c r="Q54" s="176"/>
      <c r="R54" s="96"/>
      <c r="T54" s="95"/>
      <c r="U54" s="95"/>
    </row>
    <row r="55" spans="2:21" s="93" customFormat="1" ht="21" customHeight="1">
      <c r="B55" s="94"/>
      <c r="C55" s="95"/>
      <c r="D55" s="95" t="s">
        <v>233</v>
      </c>
      <c r="E55" s="95"/>
      <c r="F55" s="95"/>
      <c r="G55" s="95"/>
      <c r="H55" s="95"/>
      <c r="I55" s="95"/>
      <c r="J55" s="95"/>
      <c r="K55" s="95"/>
      <c r="L55" s="95"/>
      <c r="M55" s="95"/>
      <c r="N55" s="175">
        <f>ROUNDUP($N$100,2)</f>
        <v>0</v>
      </c>
      <c r="O55" s="176"/>
      <c r="P55" s="176"/>
      <c r="Q55" s="176"/>
      <c r="R55" s="96"/>
      <c r="T55" s="95"/>
      <c r="U55" s="95"/>
    </row>
    <row r="56" spans="2:21" s="93" customFormat="1" ht="21" customHeight="1">
      <c r="B56" s="94"/>
      <c r="C56" s="95"/>
      <c r="D56" s="95" t="s">
        <v>92</v>
      </c>
      <c r="E56" s="95"/>
      <c r="F56" s="95"/>
      <c r="G56" s="95"/>
      <c r="H56" s="95"/>
      <c r="I56" s="95"/>
      <c r="J56" s="95"/>
      <c r="K56" s="95"/>
      <c r="L56" s="95"/>
      <c r="M56" s="95"/>
      <c r="N56" s="175">
        <f>ROUNDUP($N$103,2)</f>
        <v>0</v>
      </c>
      <c r="O56" s="176"/>
      <c r="P56" s="176"/>
      <c r="Q56" s="176"/>
      <c r="R56" s="96"/>
      <c r="T56" s="95"/>
      <c r="U56" s="95"/>
    </row>
    <row r="57" spans="2:21" s="93" customFormat="1" ht="21" customHeight="1">
      <c r="B57" s="94"/>
      <c r="C57" s="95"/>
      <c r="D57" s="95" t="s">
        <v>234</v>
      </c>
      <c r="E57" s="95"/>
      <c r="F57" s="95"/>
      <c r="G57" s="95"/>
      <c r="H57" s="95"/>
      <c r="I57" s="95"/>
      <c r="J57" s="95"/>
      <c r="K57" s="95"/>
      <c r="L57" s="95"/>
      <c r="M57" s="95"/>
      <c r="N57" s="175">
        <f>ROUNDUP($N$110,2)</f>
        <v>0</v>
      </c>
      <c r="O57" s="176"/>
      <c r="P57" s="176"/>
      <c r="Q57" s="176"/>
      <c r="R57" s="96"/>
      <c r="T57" s="95"/>
      <c r="U57" s="95"/>
    </row>
    <row r="58" spans="2:21" s="93" customFormat="1" ht="21" customHeight="1">
      <c r="B58" s="94"/>
      <c r="C58" s="95"/>
      <c r="D58" s="95" t="s">
        <v>235</v>
      </c>
      <c r="E58" s="95"/>
      <c r="F58" s="95"/>
      <c r="G58" s="95"/>
      <c r="H58" s="95"/>
      <c r="I58" s="95"/>
      <c r="J58" s="95"/>
      <c r="K58" s="95"/>
      <c r="L58" s="95"/>
      <c r="M58" s="95"/>
      <c r="N58" s="175">
        <f>ROUNDUP($N$119,2)</f>
        <v>0</v>
      </c>
      <c r="O58" s="176"/>
      <c r="P58" s="176"/>
      <c r="Q58" s="176"/>
      <c r="R58" s="96"/>
      <c r="T58" s="95"/>
      <c r="U58" s="95"/>
    </row>
    <row r="59" spans="2:21" s="6" customFormat="1" ht="22.5" customHeight="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5"/>
      <c r="T59" s="22"/>
      <c r="U59" s="22"/>
    </row>
    <row r="60" spans="2:21" s="6" customFormat="1" ht="7.5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T60" s="22"/>
      <c r="U60" s="22"/>
    </row>
    <row r="64" spans="2:19" s="6" customFormat="1" ht="7.5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</row>
    <row r="65" spans="2:19" s="6" customFormat="1" ht="37.5" customHeight="1">
      <c r="B65" s="21"/>
      <c r="C65" s="132" t="s">
        <v>95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" customHeight="1">
      <c r="B67" s="21"/>
      <c r="C67" s="16" t="s">
        <v>14</v>
      </c>
      <c r="D67" s="22"/>
      <c r="E67" s="22"/>
      <c r="F67" s="166" t="str">
        <f>$F$6</f>
        <v>S07 - Oprava zídek a komun. nad Thermalem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22"/>
      <c r="S67" s="41"/>
    </row>
    <row r="68" spans="2:19" s="6" customFormat="1" ht="15" customHeight="1">
      <c r="B68" s="21"/>
      <c r="C68" s="15" t="s">
        <v>78</v>
      </c>
      <c r="D68" s="22"/>
      <c r="E68" s="22"/>
      <c r="F68" s="138" t="str">
        <f>$F$7</f>
        <v>živičná cesta - živičná cesta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22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8.75" customHeight="1">
      <c r="B70" s="21"/>
      <c r="C70" s="16" t="s">
        <v>18</v>
      </c>
      <c r="D70" s="22"/>
      <c r="E70" s="22"/>
      <c r="F70" s="17" t="str">
        <f>$F$10</f>
        <v> </v>
      </c>
      <c r="G70" s="22"/>
      <c r="H70" s="22"/>
      <c r="I70" s="22"/>
      <c r="J70" s="22"/>
      <c r="K70" s="16" t="s">
        <v>20</v>
      </c>
      <c r="L70" s="22"/>
      <c r="M70" s="167" t="str">
        <f>IF($O$10="","",$O$10)</f>
        <v>12.06.2013</v>
      </c>
      <c r="N70" s="150"/>
      <c r="O70" s="150"/>
      <c r="P70" s="150"/>
      <c r="Q70" s="22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5.75" customHeight="1">
      <c r="B72" s="21"/>
      <c r="C72" s="16" t="s">
        <v>24</v>
      </c>
      <c r="D72" s="22"/>
      <c r="E72" s="22"/>
      <c r="F72" s="17" t="str">
        <f>$E$13</f>
        <v> </v>
      </c>
      <c r="G72" s="22"/>
      <c r="H72" s="22"/>
      <c r="I72" s="22"/>
      <c r="J72" s="22"/>
      <c r="K72" s="16" t="s">
        <v>29</v>
      </c>
      <c r="L72" s="22"/>
      <c r="M72" s="151" t="str">
        <f>$E$19</f>
        <v> </v>
      </c>
      <c r="N72" s="150"/>
      <c r="O72" s="150"/>
      <c r="P72" s="150"/>
      <c r="Q72" s="150"/>
      <c r="R72" s="22"/>
      <c r="S72" s="41"/>
    </row>
    <row r="73" spans="2:19" s="6" customFormat="1" ht="15" customHeight="1">
      <c r="B73" s="21"/>
      <c r="C73" s="16" t="s">
        <v>27</v>
      </c>
      <c r="D73" s="22"/>
      <c r="E73" s="22"/>
      <c r="F73" s="17" t="str">
        <f>IF($E$16="","",$E$16)</f>
        <v>Vyplň údaj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1.2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27" s="97" customFormat="1" ht="30" customHeight="1">
      <c r="B75" s="98"/>
      <c r="C75" s="99" t="s">
        <v>96</v>
      </c>
      <c r="D75" s="100" t="s">
        <v>49</v>
      </c>
      <c r="E75" s="100" t="s">
        <v>45</v>
      </c>
      <c r="F75" s="177" t="s">
        <v>97</v>
      </c>
      <c r="G75" s="178"/>
      <c r="H75" s="178"/>
      <c r="I75" s="178"/>
      <c r="J75" s="100" t="s">
        <v>98</v>
      </c>
      <c r="K75" s="100" t="s">
        <v>99</v>
      </c>
      <c r="L75" s="177" t="s">
        <v>100</v>
      </c>
      <c r="M75" s="178"/>
      <c r="N75" s="177" t="s">
        <v>101</v>
      </c>
      <c r="O75" s="178"/>
      <c r="P75" s="178"/>
      <c r="Q75" s="178"/>
      <c r="R75" s="101" t="s">
        <v>102</v>
      </c>
      <c r="S75" s="102"/>
      <c r="T75" s="53" t="s">
        <v>103</v>
      </c>
      <c r="U75" s="54" t="s">
        <v>33</v>
      </c>
      <c r="V75" s="54" t="s">
        <v>104</v>
      </c>
      <c r="W75" s="54" t="s">
        <v>105</v>
      </c>
      <c r="X75" s="54" t="s">
        <v>106</v>
      </c>
      <c r="Y75" s="54" t="s">
        <v>107</v>
      </c>
      <c r="Z75" s="54" t="s">
        <v>108</v>
      </c>
      <c r="AA75" s="55" t="s">
        <v>109</v>
      </c>
    </row>
    <row r="76" spans="2:63" s="6" customFormat="1" ht="30" customHeight="1">
      <c r="B76" s="21"/>
      <c r="C76" s="60" t="s">
        <v>84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184">
        <f>$BK$76</f>
        <v>0</v>
      </c>
      <c r="O76" s="150"/>
      <c r="P76" s="150"/>
      <c r="Q76" s="150"/>
      <c r="R76" s="22"/>
      <c r="S76" s="41"/>
      <c r="T76" s="57"/>
      <c r="U76" s="58"/>
      <c r="V76" s="58"/>
      <c r="W76" s="103">
        <f>$W$77+$W$78</f>
        <v>0</v>
      </c>
      <c r="X76" s="58"/>
      <c r="Y76" s="103">
        <f>$Y$77+$Y$78</f>
        <v>0</v>
      </c>
      <c r="Z76" s="58"/>
      <c r="AA76" s="104">
        <f>$AA$77+$AA$78</f>
        <v>0</v>
      </c>
      <c r="AT76" s="6" t="s">
        <v>63</v>
      </c>
      <c r="AU76" s="6" t="s">
        <v>85</v>
      </c>
      <c r="BK76" s="105">
        <f>$BK$77+$BK$78</f>
        <v>0</v>
      </c>
    </row>
    <row r="77" spans="2:63" s="106" customFormat="1" ht="37.5" customHeight="1">
      <c r="B77" s="107"/>
      <c r="C77" s="108"/>
      <c r="D77" s="109" t="s">
        <v>86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85">
        <f>$BK$77</f>
        <v>0</v>
      </c>
      <c r="O77" s="186"/>
      <c r="P77" s="186"/>
      <c r="Q77" s="186"/>
      <c r="R77" s="108"/>
      <c r="S77" s="110"/>
      <c r="T77" s="111"/>
      <c r="U77" s="108"/>
      <c r="V77" s="108"/>
      <c r="W77" s="112">
        <v>0</v>
      </c>
      <c r="X77" s="108"/>
      <c r="Y77" s="112">
        <v>0</v>
      </c>
      <c r="Z77" s="108"/>
      <c r="AA77" s="113">
        <v>0</v>
      </c>
      <c r="AR77" s="114" t="s">
        <v>17</v>
      </c>
      <c r="AT77" s="114" t="s">
        <v>63</v>
      </c>
      <c r="AU77" s="114" t="s">
        <v>64</v>
      </c>
      <c r="AY77" s="114" t="s">
        <v>110</v>
      </c>
      <c r="BK77" s="115">
        <v>0</v>
      </c>
    </row>
    <row r="78" spans="2:63" s="106" customFormat="1" ht="25.5" customHeight="1">
      <c r="B78" s="107"/>
      <c r="C78" s="108"/>
      <c r="D78" s="109" t="s">
        <v>87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85">
        <f>$BK$78</f>
        <v>0</v>
      </c>
      <c r="O78" s="186"/>
      <c r="P78" s="186"/>
      <c r="Q78" s="186"/>
      <c r="R78" s="108"/>
      <c r="S78" s="110"/>
      <c r="T78" s="111"/>
      <c r="U78" s="108"/>
      <c r="V78" s="108"/>
      <c r="W78" s="112">
        <f>$W$79+$W$100+$W$103+$W$110+$W$119</f>
        <v>0</v>
      </c>
      <c r="X78" s="108"/>
      <c r="Y78" s="112">
        <f>$Y$79+$Y$100+$Y$103+$Y$110+$Y$119</f>
        <v>0</v>
      </c>
      <c r="Z78" s="108"/>
      <c r="AA78" s="113">
        <f>$AA$79+$AA$100+$AA$103+$AA$110+$AA$119</f>
        <v>0</v>
      </c>
      <c r="AR78" s="114" t="s">
        <v>17</v>
      </c>
      <c r="AT78" s="114" t="s">
        <v>63</v>
      </c>
      <c r="AU78" s="114" t="s">
        <v>64</v>
      </c>
      <c r="AY78" s="114" t="s">
        <v>110</v>
      </c>
      <c r="BK78" s="115">
        <f>$BK$79+$BK$100+$BK$103+$BK$110+$BK$119</f>
        <v>0</v>
      </c>
    </row>
    <row r="79" spans="2:63" s="106" customFormat="1" ht="21" customHeight="1">
      <c r="B79" s="107"/>
      <c r="C79" s="108"/>
      <c r="D79" s="116" t="s">
        <v>88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87">
        <f>$BK$79</f>
        <v>0</v>
      </c>
      <c r="O79" s="186"/>
      <c r="P79" s="186"/>
      <c r="Q79" s="186"/>
      <c r="R79" s="108"/>
      <c r="S79" s="110"/>
      <c r="T79" s="111"/>
      <c r="U79" s="108"/>
      <c r="V79" s="108"/>
      <c r="W79" s="112">
        <f>SUM($W$80:$W$99)</f>
        <v>0</v>
      </c>
      <c r="X79" s="108"/>
      <c r="Y79" s="112">
        <f>SUM($Y$80:$Y$99)</f>
        <v>0</v>
      </c>
      <c r="Z79" s="108"/>
      <c r="AA79" s="113">
        <f>SUM($AA$80:$AA$99)</f>
        <v>0</v>
      </c>
      <c r="AR79" s="114" t="s">
        <v>17</v>
      </c>
      <c r="AT79" s="114" t="s">
        <v>63</v>
      </c>
      <c r="AU79" s="114" t="s">
        <v>17</v>
      </c>
      <c r="AY79" s="114" t="s">
        <v>110</v>
      </c>
      <c r="BK79" s="115">
        <f>SUM($BK$80:$BK$99)</f>
        <v>0</v>
      </c>
    </row>
    <row r="80" spans="2:65" s="6" customFormat="1" ht="39" customHeight="1">
      <c r="B80" s="21"/>
      <c r="C80" s="117" t="s">
        <v>17</v>
      </c>
      <c r="D80" s="117" t="s">
        <v>111</v>
      </c>
      <c r="E80" s="118" t="s">
        <v>236</v>
      </c>
      <c r="F80" s="179" t="s">
        <v>237</v>
      </c>
      <c r="G80" s="180"/>
      <c r="H80" s="180"/>
      <c r="I80" s="180"/>
      <c r="J80" s="120" t="s">
        <v>114</v>
      </c>
      <c r="K80" s="121">
        <v>18</v>
      </c>
      <c r="L80" s="181"/>
      <c r="M80" s="180"/>
      <c r="N80" s="182">
        <f>ROUND($L$80*$K$80,2)</f>
        <v>0</v>
      </c>
      <c r="O80" s="180"/>
      <c r="P80" s="180"/>
      <c r="Q80" s="180"/>
      <c r="R80" s="119"/>
      <c r="S80" s="41"/>
      <c r="T80" s="122"/>
      <c r="U80" s="123" t="s">
        <v>34</v>
      </c>
      <c r="V80" s="22"/>
      <c r="W80" s="22"/>
      <c r="X80" s="124">
        <v>0</v>
      </c>
      <c r="Y80" s="124">
        <f>$X$80*$K$80</f>
        <v>0</v>
      </c>
      <c r="Z80" s="124">
        <v>0</v>
      </c>
      <c r="AA80" s="125">
        <f>$Z$80*$K$80</f>
        <v>0</v>
      </c>
      <c r="AR80" s="80" t="s">
        <v>115</v>
      </c>
      <c r="AT80" s="80" t="s">
        <v>111</v>
      </c>
      <c r="AU80" s="80" t="s">
        <v>71</v>
      </c>
      <c r="AY80" s="6" t="s">
        <v>110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115</v>
      </c>
      <c r="BM80" s="80" t="s">
        <v>17</v>
      </c>
    </row>
    <row r="81" spans="2:47" s="6" customFormat="1" ht="16.5" customHeight="1">
      <c r="B81" s="21"/>
      <c r="C81" s="22"/>
      <c r="D81" s="22"/>
      <c r="E81" s="22"/>
      <c r="F81" s="183" t="s">
        <v>237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116</v>
      </c>
      <c r="AU81" s="6" t="s">
        <v>71</v>
      </c>
    </row>
    <row r="82" spans="2:65" s="6" customFormat="1" ht="39" customHeight="1">
      <c r="B82" s="21"/>
      <c r="C82" s="117" t="s">
        <v>71</v>
      </c>
      <c r="D82" s="117" t="s">
        <v>111</v>
      </c>
      <c r="E82" s="118" t="s">
        <v>238</v>
      </c>
      <c r="F82" s="179" t="s">
        <v>239</v>
      </c>
      <c r="G82" s="180"/>
      <c r="H82" s="180"/>
      <c r="I82" s="180"/>
      <c r="J82" s="120" t="s">
        <v>114</v>
      </c>
      <c r="K82" s="121">
        <v>9</v>
      </c>
      <c r="L82" s="181"/>
      <c r="M82" s="180"/>
      <c r="N82" s="182">
        <f>ROUND($L$82*$K$82,2)</f>
        <v>0</v>
      </c>
      <c r="O82" s="180"/>
      <c r="P82" s="180"/>
      <c r="Q82" s="180"/>
      <c r="R82" s="119"/>
      <c r="S82" s="41"/>
      <c r="T82" s="122"/>
      <c r="U82" s="123" t="s">
        <v>34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115</v>
      </c>
      <c r="AT82" s="80" t="s">
        <v>111</v>
      </c>
      <c r="AU82" s="80" t="s">
        <v>71</v>
      </c>
      <c r="AY82" s="6" t="s">
        <v>110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115</v>
      </c>
      <c r="BM82" s="80" t="s">
        <v>71</v>
      </c>
    </row>
    <row r="83" spans="2:47" s="6" customFormat="1" ht="16.5" customHeight="1">
      <c r="B83" s="21"/>
      <c r="C83" s="22"/>
      <c r="D83" s="22"/>
      <c r="E83" s="22"/>
      <c r="F83" s="183" t="s">
        <v>239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116</v>
      </c>
      <c r="AU83" s="6" t="s">
        <v>71</v>
      </c>
    </row>
    <row r="84" spans="2:65" s="6" customFormat="1" ht="39" customHeight="1">
      <c r="B84" s="21"/>
      <c r="C84" s="117" t="s">
        <v>119</v>
      </c>
      <c r="D84" s="117" t="s">
        <v>111</v>
      </c>
      <c r="E84" s="118" t="s">
        <v>240</v>
      </c>
      <c r="F84" s="179" t="s">
        <v>241</v>
      </c>
      <c r="G84" s="180"/>
      <c r="H84" s="180"/>
      <c r="I84" s="180"/>
      <c r="J84" s="120" t="s">
        <v>140</v>
      </c>
      <c r="K84" s="121">
        <v>3</v>
      </c>
      <c r="L84" s="181"/>
      <c r="M84" s="180"/>
      <c r="N84" s="182">
        <f>ROUND($L$84*$K$84,2)</f>
        <v>0</v>
      </c>
      <c r="O84" s="180"/>
      <c r="P84" s="180"/>
      <c r="Q84" s="180"/>
      <c r="R84" s="119"/>
      <c r="S84" s="41"/>
      <c r="T84" s="122"/>
      <c r="U84" s="123" t="s">
        <v>34</v>
      </c>
      <c r="V84" s="22"/>
      <c r="W84" s="22"/>
      <c r="X84" s="124">
        <v>0</v>
      </c>
      <c r="Y84" s="124">
        <f>$X$84*$K$84</f>
        <v>0</v>
      </c>
      <c r="Z84" s="124">
        <v>0</v>
      </c>
      <c r="AA84" s="125">
        <f>$Z$84*$K$84</f>
        <v>0</v>
      </c>
      <c r="AR84" s="80" t="s">
        <v>115</v>
      </c>
      <c r="AT84" s="80" t="s">
        <v>111</v>
      </c>
      <c r="AU84" s="80" t="s">
        <v>71</v>
      </c>
      <c r="AY84" s="6" t="s">
        <v>110</v>
      </c>
      <c r="BE84" s="126">
        <f>IF($U$84="základní",$N$84,0)</f>
        <v>0</v>
      </c>
      <c r="BF84" s="126">
        <f>IF($U$84="snížená",$N$84,0)</f>
        <v>0</v>
      </c>
      <c r="BG84" s="126">
        <f>IF($U$84="zákl. přenesená",$N$84,0)</f>
        <v>0</v>
      </c>
      <c r="BH84" s="126">
        <f>IF($U$84="sníž. přenesená",$N$84,0)</f>
        <v>0</v>
      </c>
      <c r="BI84" s="126">
        <f>IF($U$84="nulová",$N$84,0)</f>
        <v>0</v>
      </c>
      <c r="BJ84" s="80" t="s">
        <v>17</v>
      </c>
      <c r="BK84" s="126">
        <f>ROUND($L$84*$K$84,2)</f>
        <v>0</v>
      </c>
      <c r="BL84" s="80" t="s">
        <v>115</v>
      </c>
      <c r="BM84" s="80" t="s">
        <v>119</v>
      </c>
    </row>
    <row r="85" spans="2:47" s="6" customFormat="1" ht="16.5" customHeight="1">
      <c r="B85" s="21"/>
      <c r="C85" s="22"/>
      <c r="D85" s="22"/>
      <c r="E85" s="22"/>
      <c r="F85" s="183" t="s">
        <v>241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116</v>
      </c>
      <c r="AU85" s="6" t="s">
        <v>71</v>
      </c>
    </row>
    <row r="86" spans="2:65" s="6" customFormat="1" ht="51" customHeight="1">
      <c r="B86" s="21"/>
      <c r="C86" s="117" t="s">
        <v>115</v>
      </c>
      <c r="D86" s="117" t="s">
        <v>111</v>
      </c>
      <c r="E86" s="118" t="s">
        <v>112</v>
      </c>
      <c r="F86" s="179" t="s">
        <v>242</v>
      </c>
      <c r="G86" s="180"/>
      <c r="H86" s="180"/>
      <c r="I86" s="180"/>
      <c r="J86" s="120" t="s">
        <v>114</v>
      </c>
      <c r="K86" s="121">
        <v>14</v>
      </c>
      <c r="L86" s="181"/>
      <c r="M86" s="180"/>
      <c r="N86" s="182">
        <f>ROUND($L$86*$K$86,2)</f>
        <v>0</v>
      </c>
      <c r="O86" s="180"/>
      <c r="P86" s="180"/>
      <c r="Q86" s="180"/>
      <c r="R86" s="119"/>
      <c r="S86" s="41"/>
      <c r="T86" s="122"/>
      <c r="U86" s="123" t="s">
        <v>34</v>
      </c>
      <c r="V86" s="22"/>
      <c r="W86" s="22"/>
      <c r="X86" s="124">
        <v>0</v>
      </c>
      <c r="Y86" s="124">
        <f>$X$86*$K$86</f>
        <v>0</v>
      </c>
      <c r="Z86" s="124">
        <v>0</v>
      </c>
      <c r="AA86" s="125">
        <f>$Z$86*$K$86</f>
        <v>0</v>
      </c>
      <c r="AR86" s="80" t="s">
        <v>115</v>
      </c>
      <c r="AT86" s="80" t="s">
        <v>111</v>
      </c>
      <c r="AU86" s="80" t="s">
        <v>71</v>
      </c>
      <c r="AY86" s="6" t="s">
        <v>110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115</v>
      </c>
      <c r="BM86" s="80" t="s">
        <v>115</v>
      </c>
    </row>
    <row r="87" spans="2:47" s="6" customFormat="1" ht="16.5" customHeight="1">
      <c r="B87" s="21"/>
      <c r="C87" s="22"/>
      <c r="D87" s="22"/>
      <c r="E87" s="22"/>
      <c r="F87" s="183" t="s">
        <v>242</v>
      </c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116</v>
      </c>
      <c r="AU87" s="6" t="s">
        <v>71</v>
      </c>
    </row>
    <row r="88" spans="2:65" s="6" customFormat="1" ht="27" customHeight="1">
      <c r="B88" s="21"/>
      <c r="C88" s="117" t="s">
        <v>124</v>
      </c>
      <c r="D88" s="117" t="s">
        <v>111</v>
      </c>
      <c r="E88" s="118" t="s">
        <v>117</v>
      </c>
      <c r="F88" s="179" t="s">
        <v>243</v>
      </c>
      <c r="G88" s="180"/>
      <c r="H88" s="180"/>
      <c r="I88" s="180"/>
      <c r="J88" s="120" t="s">
        <v>114</v>
      </c>
      <c r="K88" s="121">
        <v>14</v>
      </c>
      <c r="L88" s="181"/>
      <c r="M88" s="180"/>
      <c r="N88" s="182">
        <f>ROUND($L$88*$K$88,2)</f>
        <v>0</v>
      </c>
      <c r="O88" s="180"/>
      <c r="P88" s="180"/>
      <c r="Q88" s="180"/>
      <c r="R88" s="119"/>
      <c r="S88" s="41"/>
      <c r="T88" s="122"/>
      <c r="U88" s="123" t="s">
        <v>34</v>
      </c>
      <c r="V88" s="22"/>
      <c r="W88" s="22"/>
      <c r="X88" s="124">
        <v>0</v>
      </c>
      <c r="Y88" s="124">
        <f>$X$88*$K$88</f>
        <v>0</v>
      </c>
      <c r="Z88" s="124">
        <v>0</v>
      </c>
      <c r="AA88" s="125">
        <f>$Z$88*$K$88</f>
        <v>0</v>
      </c>
      <c r="AR88" s="80" t="s">
        <v>115</v>
      </c>
      <c r="AT88" s="80" t="s">
        <v>111</v>
      </c>
      <c r="AU88" s="80" t="s">
        <v>71</v>
      </c>
      <c r="AY88" s="6" t="s">
        <v>110</v>
      </c>
      <c r="BE88" s="126">
        <f>IF($U$88="základní",$N$88,0)</f>
        <v>0</v>
      </c>
      <c r="BF88" s="126">
        <f>IF($U$88="snížená",$N$88,0)</f>
        <v>0</v>
      </c>
      <c r="BG88" s="126">
        <f>IF($U$88="zákl. přenesená",$N$88,0)</f>
        <v>0</v>
      </c>
      <c r="BH88" s="126">
        <f>IF($U$88="sníž. přenesená",$N$88,0)</f>
        <v>0</v>
      </c>
      <c r="BI88" s="126">
        <f>IF($U$88="nulová",$N$88,0)</f>
        <v>0</v>
      </c>
      <c r="BJ88" s="80" t="s">
        <v>17</v>
      </c>
      <c r="BK88" s="126">
        <f>ROUND($L$88*$K$88,2)</f>
        <v>0</v>
      </c>
      <c r="BL88" s="80" t="s">
        <v>115</v>
      </c>
      <c r="BM88" s="80" t="s">
        <v>124</v>
      </c>
    </row>
    <row r="89" spans="2:47" s="6" customFormat="1" ht="16.5" customHeight="1">
      <c r="B89" s="21"/>
      <c r="C89" s="22"/>
      <c r="D89" s="22"/>
      <c r="E89" s="22"/>
      <c r="F89" s="183" t="s">
        <v>243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116</v>
      </c>
      <c r="AU89" s="6" t="s">
        <v>71</v>
      </c>
    </row>
    <row r="90" spans="2:65" s="6" customFormat="1" ht="27" customHeight="1">
      <c r="B90" s="21"/>
      <c r="C90" s="117" t="s">
        <v>128</v>
      </c>
      <c r="D90" s="117" t="s">
        <v>111</v>
      </c>
      <c r="E90" s="118" t="s">
        <v>122</v>
      </c>
      <c r="F90" s="179" t="s">
        <v>244</v>
      </c>
      <c r="G90" s="180"/>
      <c r="H90" s="180"/>
      <c r="I90" s="180"/>
      <c r="J90" s="120" t="s">
        <v>114</v>
      </c>
      <c r="K90" s="121">
        <v>15</v>
      </c>
      <c r="L90" s="181"/>
      <c r="M90" s="180"/>
      <c r="N90" s="182">
        <f>ROUND($L$90*$K$90,2)</f>
        <v>0</v>
      </c>
      <c r="O90" s="180"/>
      <c r="P90" s="180"/>
      <c r="Q90" s="180"/>
      <c r="R90" s="119"/>
      <c r="S90" s="41"/>
      <c r="T90" s="122"/>
      <c r="U90" s="123" t="s">
        <v>34</v>
      </c>
      <c r="V90" s="22"/>
      <c r="W90" s="22"/>
      <c r="X90" s="124">
        <v>0</v>
      </c>
      <c r="Y90" s="124">
        <f>$X$90*$K$90</f>
        <v>0</v>
      </c>
      <c r="Z90" s="124">
        <v>0</v>
      </c>
      <c r="AA90" s="125">
        <f>$Z$90*$K$90</f>
        <v>0</v>
      </c>
      <c r="AR90" s="80" t="s">
        <v>115</v>
      </c>
      <c r="AT90" s="80" t="s">
        <v>111</v>
      </c>
      <c r="AU90" s="80" t="s">
        <v>71</v>
      </c>
      <c r="AY90" s="6" t="s">
        <v>110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115</v>
      </c>
      <c r="BM90" s="80" t="s">
        <v>128</v>
      </c>
    </row>
    <row r="91" spans="2:47" s="6" customFormat="1" ht="16.5" customHeight="1">
      <c r="B91" s="21"/>
      <c r="C91" s="22"/>
      <c r="D91" s="22"/>
      <c r="E91" s="22"/>
      <c r="F91" s="183" t="s">
        <v>244</v>
      </c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116</v>
      </c>
      <c r="AU91" s="6" t="s">
        <v>71</v>
      </c>
    </row>
    <row r="92" spans="2:65" s="6" customFormat="1" ht="15.75" customHeight="1">
      <c r="B92" s="21"/>
      <c r="C92" s="117" t="s">
        <v>131</v>
      </c>
      <c r="D92" s="117" t="s">
        <v>111</v>
      </c>
      <c r="E92" s="118" t="s">
        <v>125</v>
      </c>
      <c r="F92" s="179" t="s">
        <v>126</v>
      </c>
      <c r="G92" s="180"/>
      <c r="H92" s="180"/>
      <c r="I92" s="180"/>
      <c r="J92" s="120" t="s">
        <v>127</v>
      </c>
      <c r="K92" s="121">
        <v>60</v>
      </c>
      <c r="L92" s="181"/>
      <c r="M92" s="180"/>
      <c r="N92" s="182">
        <f>ROUND($L$92*$K$92,2)</f>
        <v>0</v>
      </c>
      <c r="O92" s="180"/>
      <c r="P92" s="180"/>
      <c r="Q92" s="180"/>
      <c r="R92" s="119"/>
      <c r="S92" s="41"/>
      <c r="T92" s="122"/>
      <c r="U92" s="123" t="s">
        <v>34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115</v>
      </c>
      <c r="AT92" s="80" t="s">
        <v>111</v>
      </c>
      <c r="AU92" s="80" t="s">
        <v>71</v>
      </c>
      <c r="AY92" s="6" t="s">
        <v>110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115</v>
      </c>
      <c r="BM92" s="80" t="s">
        <v>131</v>
      </c>
    </row>
    <row r="93" spans="2:47" s="6" customFormat="1" ht="16.5" customHeight="1">
      <c r="B93" s="21"/>
      <c r="C93" s="22"/>
      <c r="D93" s="22"/>
      <c r="E93" s="22"/>
      <c r="F93" s="183" t="s">
        <v>126</v>
      </c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116</v>
      </c>
      <c r="AU93" s="6" t="s">
        <v>71</v>
      </c>
    </row>
    <row r="94" spans="2:65" s="6" customFormat="1" ht="27" customHeight="1">
      <c r="B94" s="21"/>
      <c r="C94" s="117" t="s">
        <v>134</v>
      </c>
      <c r="D94" s="117" t="s">
        <v>111</v>
      </c>
      <c r="E94" s="118" t="s">
        <v>129</v>
      </c>
      <c r="F94" s="179" t="s">
        <v>130</v>
      </c>
      <c r="G94" s="180"/>
      <c r="H94" s="180"/>
      <c r="I94" s="180"/>
      <c r="J94" s="120" t="s">
        <v>127</v>
      </c>
      <c r="K94" s="121">
        <v>24</v>
      </c>
      <c r="L94" s="181"/>
      <c r="M94" s="180"/>
      <c r="N94" s="182">
        <f>ROUND($L$94*$K$94,2)</f>
        <v>0</v>
      </c>
      <c r="O94" s="180"/>
      <c r="P94" s="180"/>
      <c r="Q94" s="180"/>
      <c r="R94" s="119"/>
      <c r="S94" s="41"/>
      <c r="T94" s="122"/>
      <c r="U94" s="123" t="s">
        <v>34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115</v>
      </c>
      <c r="AT94" s="80" t="s">
        <v>111</v>
      </c>
      <c r="AU94" s="80" t="s">
        <v>71</v>
      </c>
      <c r="AY94" s="6" t="s">
        <v>110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115</v>
      </c>
      <c r="BM94" s="80" t="s">
        <v>134</v>
      </c>
    </row>
    <row r="95" spans="2:47" s="6" customFormat="1" ht="16.5" customHeight="1">
      <c r="B95" s="21"/>
      <c r="C95" s="22"/>
      <c r="D95" s="22"/>
      <c r="E95" s="22"/>
      <c r="F95" s="183" t="s">
        <v>130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116</v>
      </c>
      <c r="AU95" s="6" t="s">
        <v>71</v>
      </c>
    </row>
    <row r="96" spans="2:65" s="6" customFormat="1" ht="27" customHeight="1">
      <c r="B96" s="21"/>
      <c r="C96" s="117" t="s">
        <v>137</v>
      </c>
      <c r="D96" s="117" t="s">
        <v>111</v>
      </c>
      <c r="E96" s="118" t="s">
        <v>132</v>
      </c>
      <c r="F96" s="179" t="s">
        <v>245</v>
      </c>
      <c r="G96" s="180"/>
      <c r="H96" s="180"/>
      <c r="I96" s="180"/>
      <c r="J96" s="120" t="s">
        <v>127</v>
      </c>
      <c r="K96" s="121">
        <v>24</v>
      </c>
      <c r="L96" s="181"/>
      <c r="M96" s="180"/>
      <c r="N96" s="182">
        <f>ROUND($L$96*$K$96,2)</f>
        <v>0</v>
      </c>
      <c r="O96" s="180"/>
      <c r="P96" s="180"/>
      <c r="Q96" s="180"/>
      <c r="R96" s="119"/>
      <c r="S96" s="41"/>
      <c r="T96" s="122"/>
      <c r="U96" s="123" t="s">
        <v>34</v>
      </c>
      <c r="V96" s="22"/>
      <c r="W96" s="22"/>
      <c r="X96" s="124">
        <v>0</v>
      </c>
      <c r="Y96" s="124">
        <f>$X$96*$K$96</f>
        <v>0</v>
      </c>
      <c r="Z96" s="124">
        <v>0</v>
      </c>
      <c r="AA96" s="125">
        <f>$Z$96*$K$96</f>
        <v>0</v>
      </c>
      <c r="AR96" s="80" t="s">
        <v>115</v>
      </c>
      <c r="AT96" s="80" t="s">
        <v>111</v>
      </c>
      <c r="AU96" s="80" t="s">
        <v>71</v>
      </c>
      <c r="AY96" s="6" t="s">
        <v>110</v>
      </c>
      <c r="BE96" s="126">
        <f>IF($U$96="základní",$N$96,0)</f>
        <v>0</v>
      </c>
      <c r="BF96" s="126">
        <f>IF($U$96="snížená",$N$96,0)</f>
        <v>0</v>
      </c>
      <c r="BG96" s="126">
        <f>IF($U$96="zákl. přenesená",$N$96,0)</f>
        <v>0</v>
      </c>
      <c r="BH96" s="126">
        <f>IF($U$96="sníž. přenesená",$N$96,0)</f>
        <v>0</v>
      </c>
      <c r="BI96" s="126">
        <f>IF($U$96="nulová",$N$96,0)</f>
        <v>0</v>
      </c>
      <c r="BJ96" s="80" t="s">
        <v>17</v>
      </c>
      <c r="BK96" s="126">
        <f>ROUND($L$96*$K$96,2)</f>
        <v>0</v>
      </c>
      <c r="BL96" s="80" t="s">
        <v>115</v>
      </c>
      <c r="BM96" s="80" t="s">
        <v>137</v>
      </c>
    </row>
    <row r="97" spans="2:47" s="6" customFormat="1" ht="16.5" customHeight="1">
      <c r="B97" s="21"/>
      <c r="C97" s="22"/>
      <c r="D97" s="22"/>
      <c r="E97" s="22"/>
      <c r="F97" s="183" t="s">
        <v>245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116</v>
      </c>
      <c r="AU97" s="6" t="s">
        <v>71</v>
      </c>
    </row>
    <row r="98" spans="2:65" s="6" customFormat="1" ht="15.75" customHeight="1">
      <c r="B98" s="21"/>
      <c r="C98" s="117" t="s">
        <v>22</v>
      </c>
      <c r="D98" s="117" t="s">
        <v>111</v>
      </c>
      <c r="E98" s="118" t="s">
        <v>135</v>
      </c>
      <c r="F98" s="179" t="s">
        <v>136</v>
      </c>
      <c r="G98" s="180"/>
      <c r="H98" s="180"/>
      <c r="I98" s="180"/>
      <c r="J98" s="120" t="s">
        <v>127</v>
      </c>
      <c r="K98" s="121">
        <v>24</v>
      </c>
      <c r="L98" s="181"/>
      <c r="M98" s="180"/>
      <c r="N98" s="182">
        <f>ROUND($L$98*$K$98,2)</f>
        <v>0</v>
      </c>
      <c r="O98" s="180"/>
      <c r="P98" s="180"/>
      <c r="Q98" s="180"/>
      <c r="R98" s="119"/>
      <c r="S98" s="41"/>
      <c r="T98" s="122"/>
      <c r="U98" s="123" t="s">
        <v>34</v>
      </c>
      <c r="V98" s="22"/>
      <c r="W98" s="22"/>
      <c r="X98" s="124">
        <v>0</v>
      </c>
      <c r="Y98" s="124">
        <f>$X$98*$K$98</f>
        <v>0</v>
      </c>
      <c r="Z98" s="124">
        <v>0</v>
      </c>
      <c r="AA98" s="125">
        <f>$Z$98*$K$98</f>
        <v>0</v>
      </c>
      <c r="AR98" s="80" t="s">
        <v>115</v>
      </c>
      <c r="AT98" s="80" t="s">
        <v>111</v>
      </c>
      <c r="AU98" s="80" t="s">
        <v>71</v>
      </c>
      <c r="AY98" s="6" t="s">
        <v>110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115</v>
      </c>
      <c r="BM98" s="80" t="s">
        <v>22</v>
      </c>
    </row>
    <row r="99" spans="2:47" s="6" customFormat="1" ht="16.5" customHeight="1">
      <c r="B99" s="21"/>
      <c r="C99" s="22"/>
      <c r="D99" s="22"/>
      <c r="E99" s="22"/>
      <c r="F99" s="183" t="s">
        <v>136</v>
      </c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116</v>
      </c>
      <c r="AU99" s="6" t="s">
        <v>71</v>
      </c>
    </row>
    <row r="100" spans="2:63" s="106" customFormat="1" ht="30.75" customHeight="1">
      <c r="B100" s="107"/>
      <c r="C100" s="108"/>
      <c r="D100" s="116" t="s">
        <v>233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87">
        <f>$BK$100</f>
        <v>0</v>
      </c>
      <c r="O100" s="186"/>
      <c r="P100" s="186"/>
      <c r="Q100" s="186"/>
      <c r="R100" s="108"/>
      <c r="S100" s="110"/>
      <c r="T100" s="111"/>
      <c r="U100" s="108"/>
      <c r="V100" s="108"/>
      <c r="W100" s="112">
        <f>SUM($W$101:$W$102)</f>
        <v>0</v>
      </c>
      <c r="X100" s="108"/>
      <c r="Y100" s="112">
        <f>SUM($Y$101:$Y$102)</f>
        <v>0</v>
      </c>
      <c r="Z100" s="108"/>
      <c r="AA100" s="113">
        <f>SUM($AA$101:$AA$102)</f>
        <v>0</v>
      </c>
      <c r="AR100" s="114" t="s">
        <v>17</v>
      </c>
      <c r="AT100" s="114" t="s">
        <v>63</v>
      </c>
      <c r="AU100" s="114" t="s">
        <v>17</v>
      </c>
      <c r="AY100" s="114" t="s">
        <v>110</v>
      </c>
      <c r="BK100" s="115">
        <f>SUM($BK$101:$BK$102)</f>
        <v>0</v>
      </c>
    </row>
    <row r="101" spans="2:65" s="6" customFormat="1" ht="51" customHeight="1">
      <c r="B101" s="21"/>
      <c r="C101" s="117" t="s">
        <v>143</v>
      </c>
      <c r="D101" s="117" t="s">
        <v>111</v>
      </c>
      <c r="E101" s="118" t="s">
        <v>208</v>
      </c>
      <c r="F101" s="179" t="s">
        <v>246</v>
      </c>
      <c r="G101" s="180"/>
      <c r="H101" s="180"/>
      <c r="I101" s="180"/>
      <c r="J101" s="120" t="s">
        <v>114</v>
      </c>
      <c r="K101" s="121">
        <v>1.8</v>
      </c>
      <c r="L101" s="181"/>
      <c r="M101" s="180"/>
      <c r="N101" s="182">
        <f>ROUND($L$101*$K$101,2)</f>
        <v>0</v>
      </c>
      <c r="O101" s="180"/>
      <c r="P101" s="180"/>
      <c r="Q101" s="180"/>
      <c r="R101" s="119"/>
      <c r="S101" s="41"/>
      <c r="T101" s="122"/>
      <c r="U101" s="123" t="s">
        <v>34</v>
      </c>
      <c r="V101" s="22"/>
      <c r="W101" s="22"/>
      <c r="X101" s="124">
        <v>0</v>
      </c>
      <c r="Y101" s="124">
        <f>$X$101*$K$101</f>
        <v>0</v>
      </c>
      <c r="Z101" s="124">
        <v>0</v>
      </c>
      <c r="AA101" s="125">
        <f>$Z$101*$K$101</f>
        <v>0</v>
      </c>
      <c r="AR101" s="80" t="s">
        <v>115</v>
      </c>
      <c r="AT101" s="80" t="s">
        <v>111</v>
      </c>
      <c r="AU101" s="80" t="s">
        <v>71</v>
      </c>
      <c r="AY101" s="6" t="s">
        <v>110</v>
      </c>
      <c r="BE101" s="126">
        <f>IF($U$101="základní",$N$101,0)</f>
        <v>0</v>
      </c>
      <c r="BF101" s="126">
        <f>IF($U$101="snížená",$N$101,0)</f>
        <v>0</v>
      </c>
      <c r="BG101" s="126">
        <f>IF($U$101="zákl. přenesená",$N$101,0)</f>
        <v>0</v>
      </c>
      <c r="BH101" s="126">
        <f>IF($U$101="sníž. přenesená",$N$101,0)</f>
        <v>0</v>
      </c>
      <c r="BI101" s="126">
        <f>IF($U$101="nulová",$N$101,0)</f>
        <v>0</v>
      </c>
      <c r="BJ101" s="80" t="s">
        <v>17</v>
      </c>
      <c r="BK101" s="126">
        <f>ROUND($L$101*$K$101,2)</f>
        <v>0</v>
      </c>
      <c r="BL101" s="80" t="s">
        <v>115</v>
      </c>
      <c r="BM101" s="80" t="s">
        <v>143</v>
      </c>
    </row>
    <row r="102" spans="2:47" s="6" customFormat="1" ht="27" customHeight="1">
      <c r="B102" s="21"/>
      <c r="C102" s="22"/>
      <c r="D102" s="22"/>
      <c r="E102" s="22"/>
      <c r="F102" s="183" t="s">
        <v>246</v>
      </c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116</v>
      </c>
      <c r="AU102" s="6" t="s">
        <v>71</v>
      </c>
    </row>
    <row r="103" spans="2:63" s="106" customFormat="1" ht="30.75" customHeight="1">
      <c r="B103" s="107"/>
      <c r="C103" s="108"/>
      <c r="D103" s="116" t="s">
        <v>92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87">
        <f>$BK$103</f>
        <v>0</v>
      </c>
      <c r="O103" s="186"/>
      <c r="P103" s="186"/>
      <c r="Q103" s="186"/>
      <c r="R103" s="108"/>
      <c r="S103" s="110"/>
      <c r="T103" s="111"/>
      <c r="U103" s="108"/>
      <c r="V103" s="108"/>
      <c r="W103" s="112">
        <f>SUM($W$104:$W$109)</f>
        <v>0</v>
      </c>
      <c r="X103" s="108"/>
      <c r="Y103" s="112">
        <f>SUM($Y$104:$Y$109)</f>
        <v>0</v>
      </c>
      <c r="Z103" s="108"/>
      <c r="AA103" s="113">
        <f>SUM($AA$104:$AA$109)</f>
        <v>0</v>
      </c>
      <c r="AR103" s="114" t="s">
        <v>17</v>
      </c>
      <c r="AT103" s="114" t="s">
        <v>63</v>
      </c>
      <c r="AU103" s="114" t="s">
        <v>17</v>
      </c>
      <c r="AY103" s="114" t="s">
        <v>110</v>
      </c>
      <c r="BK103" s="115">
        <f>SUM($BK$104:$BK$109)</f>
        <v>0</v>
      </c>
    </row>
    <row r="104" spans="2:65" s="6" customFormat="1" ht="27" customHeight="1">
      <c r="B104" s="21"/>
      <c r="C104" s="117" t="s">
        <v>146</v>
      </c>
      <c r="D104" s="117" t="s">
        <v>111</v>
      </c>
      <c r="E104" s="118" t="s">
        <v>165</v>
      </c>
      <c r="F104" s="179" t="s">
        <v>247</v>
      </c>
      <c r="G104" s="180"/>
      <c r="H104" s="180"/>
      <c r="I104" s="180"/>
      <c r="J104" s="120" t="s">
        <v>114</v>
      </c>
      <c r="K104" s="121">
        <v>12</v>
      </c>
      <c r="L104" s="181"/>
      <c r="M104" s="180"/>
      <c r="N104" s="182">
        <f>ROUND($L$104*$K$104,2)</f>
        <v>0</v>
      </c>
      <c r="O104" s="180"/>
      <c r="P104" s="180"/>
      <c r="Q104" s="180"/>
      <c r="R104" s="119"/>
      <c r="S104" s="41"/>
      <c r="T104" s="122"/>
      <c r="U104" s="123" t="s">
        <v>34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115</v>
      </c>
      <c r="AT104" s="80" t="s">
        <v>111</v>
      </c>
      <c r="AU104" s="80" t="s">
        <v>71</v>
      </c>
      <c r="AY104" s="6" t="s">
        <v>110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115</v>
      </c>
      <c r="BM104" s="80" t="s">
        <v>146</v>
      </c>
    </row>
    <row r="105" spans="2:47" s="6" customFormat="1" ht="16.5" customHeight="1">
      <c r="B105" s="21"/>
      <c r="C105" s="22"/>
      <c r="D105" s="22"/>
      <c r="E105" s="22"/>
      <c r="F105" s="183" t="s">
        <v>247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116</v>
      </c>
      <c r="AU105" s="6" t="s">
        <v>71</v>
      </c>
    </row>
    <row r="106" spans="2:65" s="6" customFormat="1" ht="27" customHeight="1">
      <c r="B106" s="21"/>
      <c r="C106" s="117" t="s">
        <v>149</v>
      </c>
      <c r="D106" s="117" t="s">
        <v>111</v>
      </c>
      <c r="E106" s="118" t="s">
        <v>248</v>
      </c>
      <c r="F106" s="179" t="s">
        <v>249</v>
      </c>
      <c r="G106" s="180"/>
      <c r="H106" s="180"/>
      <c r="I106" s="180"/>
      <c r="J106" s="120" t="s">
        <v>114</v>
      </c>
      <c r="K106" s="121">
        <v>3</v>
      </c>
      <c r="L106" s="181"/>
      <c r="M106" s="180"/>
      <c r="N106" s="182">
        <f>ROUND($L$106*$K$106,2)</f>
        <v>0</v>
      </c>
      <c r="O106" s="180"/>
      <c r="P106" s="180"/>
      <c r="Q106" s="180"/>
      <c r="R106" s="119"/>
      <c r="S106" s="41"/>
      <c r="T106" s="122"/>
      <c r="U106" s="123" t="s">
        <v>34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115</v>
      </c>
      <c r="AT106" s="80" t="s">
        <v>111</v>
      </c>
      <c r="AU106" s="80" t="s">
        <v>71</v>
      </c>
      <c r="AY106" s="6" t="s">
        <v>110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115</v>
      </c>
      <c r="BM106" s="80" t="s">
        <v>149</v>
      </c>
    </row>
    <row r="107" spans="2:47" s="6" customFormat="1" ht="16.5" customHeight="1">
      <c r="B107" s="21"/>
      <c r="C107" s="22"/>
      <c r="D107" s="22"/>
      <c r="E107" s="22"/>
      <c r="F107" s="183" t="s">
        <v>249</v>
      </c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116</v>
      </c>
      <c r="AU107" s="6" t="s">
        <v>71</v>
      </c>
    </row>
    <row r="108" spans="2:65" s="6" customFormat="1" ht="15.75" customHeight="1">
      <c r="B108" s="21"/>
      <c r="C108" s="117" t="s">
        <v>152</v>
      </c>
      <c r="D108" s="117" t="s">
        <v>111</v>
      </c>
      <c r="E108" s="118" t="s">
        <v>250</v>
      </c>
      <c r="F108" s="179" t="s">
        <v>251</v>
      </c>
      <c r="G108" s="180"/>
      <c r="H108" s="180"/>
      <c r="I108" s="180"/>
      <c r="J108" s="120" t="s">
        <v>114</v>
      </c>
      <c r="K108" s="121">
        <v>3</v>
      </c>
      <c r="L108" s="181"/>
      <c r="M108" s="180"/>
      <c r="N108" s="182">
        <f>ROUND($L$108*$K$108,2)</f>
        <v>0</v>
      </c>
      <c r="O108" s="180"/>
      <c r="P108" s="180"/>
      <c r="Q108" s="180"/>
      <c r="R108" s="119"/>
      <c r="S108" s="41"/>
      <c r="T108" s="122"/>
      <c r="U108" s="123" t="s">
        <v>34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115</v>
      </c>
      <c r="AT108" s="80" t="s">
        <v>111</v>
      </c>
      <c r="AU108" s="80" t="s">
        <v>71</v>
      </c>
      <c r="AY108" s="6" t="s">
        <v>110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115</v>
      </c>
      <c r="BM108" s="80" t="s">
        <v>152</v>
      </c>
    </row>
    <row r="109" spans="2:47" s="6" customFormat="1" ht="16.5" customHeight="1">
      <c r="B109" s="21"/>
      <c r="C109" s="22"/>
      <c r="D109" s="22"/>
      <c r="E109" s="22"/>
      <c r="F109" s="183" t="s">
        <v>251</v>
      </c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116</v>
      </c>
      <c r="AU109" s="6" t="s">
        <v>71</v>
      </c>
    </row>
    <row r="110" spans="2:63" s="106" customFormat="1" ht="30.75" customHeight="1">
      <c r="B110" s="107"/>
      <c r="C110" s="108"/>
      <c r="D110" s="116" t="s">
        <v>234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87">
        <f>$BK$110</f>
        <v>0</v>
      </c>
      <c r="O110" s="186"/>
      <c r="P110" s="186"/>
      <c r="Q110" s="186"/>
      <c r="R110" s="108"/>
      <c r="S110" s="110"/>
      <c r="T110" s="111"/>
      <c r="U110" s="108"/>
      <c r="V110" s="108"/>
      <c r="W110" s="112">
        <f>SUM($W$111:$W$118)</f>
        <v>0</v>
      </c>
      <c r="X110" s="108"/>
      <c r="Y110" s="112">
        <f>SUM($Y$111:$Y$118)</f>
        <v>0</v>
      </c>
      <c r="Z110" s="108"/>
      <c r="AA110" s="113">
        <f>SUM($AA$111:$AA$118)</f>
        <v>0</v>
      </c>
      <c r="AR110" s="114" t="s">
        <v>17</v>
      </c>
      <c r="AT110" s="114" t="s">
        <v>63</v>
      </c>
      <c r="AU110" s="114" t="s">
        <v>17</v>
      </c>
      <c r="AY110" s="114" t="s">
        <v>110</v>
      </c>
      <c r="BK110" s="115">
        <f>SUM($BK$111:$BK$118)</f>
        <v>0</v>
      </c>
    </row>
    <row r="111" spans="2:65" s="6" customFormat="1" ht="27" customHeight="1">
      <c r="B111" s="21"/>
      <c r="C111" s="117" t="s">
        <v>8</v>
      </c>
      <c r="D111" s="117" t="s">
        <v>111</v>
      </c>
      <c r="E111" s="118" t="s">
        <v>252</v>
      </c>
      <c r="F111" s="179" t="s">
        <v>253</v>
      </c>
      <c r="G111" s="180"/>
      <c r="H111" s="180"/>
      <c r="I111" s="180"/>
      <c r="J111" s="120" t="s">
        <v>140</v>
      </c>
      <c r="K111" s="121">
        <v>2</v>
      </c>
      <c r="L111" s="181"/>
      <c r="M111" s="180"/>
      <c r="N111" s="182">
        <f>ROUND($L$111*$K$111,2)</f>
        <v>0</v>
      </c>
      <c r="O111" s="180"/>
      <c r="P111" s="180"/>
      <c r="Q111" s="180"/>
      <c r="R111" s="119"/>
      <c r="S111" s="41"/>
      <c r="T111" s="122"/>
      <c r="U111" s="123" t="s">
        <v>34</v>
      </c>
      <c r="V111" s="22"/>
      <c r="W111" s="22"/>
      <c r="X111" s="124">
        <v>0</v>
      </c>
      <c r="Y111" s="124">
        <f>$X$111*$K$111</f>
        <v>0</v>
      </c>
      <c r="Z111" s="124">
        <v>0</v>
      </c>
      <c r="AA111" s="125">
        <f>$Z$111*$K$111</f>
        <v>0</v>
      </c>
      <c r="AR111" s="80" t="s">
        <v>115</v>
      </c>
      <c r="AT111" s="80" t="s">
        <v>111</v>
      </c>
      <c r="AU111" s="80" t="s">
        <v>71</v>
      </c>
      <c r="AY111" s="6" t="s">
        <v>110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17</v>
      </c>
      <c r="BK111" s="126">
        <f>ROUND($L$111*$K$111,2)</f>
        <v>0</v>
      </c>
      <c r="BL111" s="80" t="s">
        <v>115</v>
      </c>
      <c r="BM111" s="80" t="s">
        <v>8</v>
      </c>
    </row>
    <row r="112" spans="2:47" s="6" customFormat="1" ht="16.5" customHeight="1">
      <c r="B112" s="21"/>
      <c r="C112" s="22"/>
      <c r="D112" s="22"/>
      <c r="E112" s="22"/>
      <c r="F112" s="183" t="s">
        <v>253</v>
      </c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116</v>
      </c>
      <c r="AU112" s="6" t="s">
        <v>71</v>
      </c>
    </row>
    <row r="113" spans="2:65" s="6" customFormat="1" ht="27" customHeight="1">
      <c r="B113" s="21"/>
      <c r="C113" s="117" t="s">
        <v>158</v>
      </c>
      <c r="D113" s="117" t="s">
        <v>111</v>
      </c>
      <c r="E113" s="118" t="s">
        <v>254</v>
      </c>
      <c r="F113" s="179" t="s">
        <v>255</v>
      </c>
      <c r="G113" s="180"/>
      <c r="H113" s="180"/>
      <c r="I113" s="180"/>
      <c r="J113" s="120" t="s">
        <v>175</v>
      </c>
      <c r="K113" s="121">
        <v>1</v>
      </c>
      <c r="L113" s="181"/>
      <c r="M113" s="180"/>
      <c r="N113" s="182">
        <f>ROUND($L$113*$K$113,2)</f>
        <v>0</v>
      </c>
      <c r="O113" s="180"/>
      <c r="P113" s="180"/>
      <c r="Q113" s="180"/>
      <c r="R113" s="119"/>
      <c r="S113" s="41"/>
      <c r="T113" s="122"/>
      <c r="U113" s="123" t="s">
        <v>34</v>
      </c>
      <c r="V113" s="22"/>
      <c r="W113" s="22"/>
      <c r="X113" s="124">
        <v>0</v>
      </c>
      <c r="Y113" s="124">
        <f>$X$113*$K$113</f>
        <v>0</v>
      </c>
      <c r="Z113" s="124">
        <v>0</v>
      </c>
      <c r="AA113" s="125">
        <f>$Z$113*$K$113</f>
        <v>0</v>
      </c>
      <c r="AR113" s="80" t="s">
        <v>115</v>
      </c>
      <c r="AT113" s="80" t="s">
        <v>111</v>
      </c>
      <c r="AU113" s="80" t="s">
        <v>71</v>
      </c>
      <c r="AY113" s="6" t="s">
        <v>110</v>
      </c>
      <c r="BE113" s="126">
        <f>IF($U$113="základní",$N$113,0)</f>
        <v>0</v>
      </c>
      <c r="BF113" s="126">
        <f>IF($U$113="snížená",$N$113,0)</f>
        <v>0</v>
      </c>
      <c r="BG113" s="126">
        <f>IF($U$113="zákl. přenesená",$N$113,0)</f>
        <v>0</v>
      </c>
      <c r="BH113" s="126">
        <f>IF($U$113="sníž. přenesená",$N$113,0)</f>
        <v>0</v>
      </c>
      <c r="BI113" s="126">
        <f>IF($U$113="nulová",$N$113,0)</f>
        <v>0</v>
      </c>
      <c r="BJ113" s="80" t="s">
        <v>17</v>
      </c>
      <c r="BK113" s="126">
        <f>ROUND($L$113*$K$113,2)</f>
        <v>0</v>
      </c>
      <c r="BL113" s="80" t="s">
        <v>115</v>
      </c>
      <c r="BM113" s="80" t="s">
        <v>158</v>
      </c>
    </row>
    <row r="114" spans="2:47" s="6" customFormat="1" ht="16.5" customHeight="1">
      <c r="B114" s="21"/>
      <c r="C114" s="22"/>
      <c r="D114" s="22"/>
      <c r="E114" s="22"/>
      <c r="F114" s="183" t="s">
        <v>255</v>
      </c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116</v>
      </c>
      <c r="AU114" s="6" t="s">
        <v>71</v>
      </c>
    </row>
    <row r="115" spans="2:65" s="6" customFormat="1" ht="15.75" customHeight="1">
      <c r="B115" s="21"/>
      <c r="C115" s="117" t="s">
        <v>161</v>
      </c>
      <c r="D115" s="117" t="s">
        <v>111</v>
      </c>
      <c r="E115" s="118" t="s">
        <v>177</v>
      </c>
      <c r="F115" s="179" t="s">
        <v>256</v>
      </c>
      <c r="G115" s="180"/>
      <c r="H115" s="180"/>
      <c r="I115" s="180"/>
      <c r="J115" s="120" t="s">
        <v>175</v>
      </c>
      <c r="K115" s="121">
        <v>1</v>
      </c>
      <c r="L115" s="181"/>
      <c r="M115" s="180"/>
      <c r="N115" s="182">
        <f>ROUND($L$115*$K$115,2)</f>
        <v>0</v>
      </c>
      <c r="O115" s="180"/>
      <c r="P115" s="180"/>
      <c r="Q115" s="180"/>
      <c r="R115" s="119"/>
      <c r="S115" s="41"/>
      <c r="T115" s="122"/>
      <c r="U115" s="123" t="s">
        <v>34</v>
      </c>
      <c r="V115" s="22"/>
      <c r="W115" s="22"/>
      <c r="X115" s="124">
        <v>0</v>
      </c>
      <c r="Y115" s="124">
        <f>$X$115*$K$115</f>
        <v>0</v>
      </c>
      <c r="Z115" s="124">
        <v>0</v>
      </c>
      <c r="AA115" s="125">
        <f>$Z$115*$K$115</f>
        <v>0</v>
      </c>
      <c r="AR115" s="80" t="s">
        <v>115</v>
      </c>
      <c r="AT115" s="80" t="s">
        <v>111</v>
      </c>
      <c r="AU115" s="80" t="s">
        <v>71</v>
      </c>
      <c r="AY115" s="6" t="s">
        <v>110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115</v>
      </c>
      <c r="BM115" s="80" t="s">
        <v>161</v>
      </c>
    </row>
    <row r="116" spans="2:47" s="6" customFormat="1" ht="16.5" customHeight="1">
      <c r="B116" s="21"/>
      <c r="C116" s="22"/>
      <c r="D116" s="22"/>
      <c r="E116" s="22"/>
      <c r="F116" s="183" t="s">
        <v>256</v>
      </c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116</v>
      </c>
      <c r="AU116" s="6" t="s">
        <v>71</v>
      </c>
    </row>
    <row r="117" spans="2:65" s="6" customFormat="1" ht="27" customHeight="1">
      <c r="B117" s="21"/>
      <c r="C117" s="117" t="s">
        <v>164</v>
      </c>
      <c r="D117" s="117" t="s">
        <v>111</v>
      </c>
      <c r="E117" s="118" t="s">
        <v>257</v>
      </c>
      <c r="F117" s="179" t="s">
        <v>258</v>
      </c>
      <c r="G117" s="180"/>
      <c r="H117" s="180"/>
      <c r="I117" s="180"/>
      <c r="J117" s="120" t="s">
        <v>175</v>
      </c>
      <c r="K117" s="121">
        <v>1</v>
      </c>
      <c r="L117" s="181"/>
      <c r="M117" s="180"/>
      <c r="N117" s="182">
        <f>ROUND($L$117*$K$117,2)</f>
        <v>0</v>
      </c>
      <c r="O117" s="180"/>
      <c r="P117" s="180"/>
      <c r="Q117" s="180"/>
      <c r="R117" s="119"/>
      <c r="S117" s="41"/>
      <c r="T117" s="122"/>
      <c r="U117" s="123" t="s">
        <v>34</v>
      </c>
      <c r="V117" s="22"/>
      <c r="W117" s="22"/>
      <c r="X117" s="124">
        <v>0</v>
      </c>
      <c r="Y117" s="124">
        <f>$X$117*$K$117</f>
        <v>0</v>
      </c>
      <c r="Z117" s="124">
        <v>0</v>
      </c>
      <c r="AA117" s="125">
        <f>$Z$117*$K$117</f>
        <v>0</v>
      </c>
      <c r="AR117" s="80" t="s">
        <v>115</v>
      </c>
      <c r="AT117" s="80" t="s">
        <v>111</v>
      </c>
      <c r="AU117" s="80" t="s">
        <v>71</v>
      </c>
      <c r="AY117" s="6" t="s">
        <v>110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17</v>
      </c>
      <c r="BK117" s="126">
        <f>ROUND($L$117*$K$117,2)</f>
        <v>0</v>
      </c>
      <c r="BL117" s="80" t="s">
        <v>115</v>
      </c>
      <c r="BM117" s="80" t="s">
        <v>164</v>
      </c>
    </row>
    <row r="118" spans="2:47" s="6" customFormat="1" ht="16.5" customHeight="1">
      <c r="B118" s="21"/>
      <c r="C118" s="22"/>
      <c r="D118" s="22"/>
      <c r="E118" s="22"/>
      <c r="F118" s="183" t="s">
        <v>258</v>
      </c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116</v>
      </c>
      <c r="AU118" s="6" t="s">
        <v>71</v>
      </c>
    </row>
    <row r="119" spans="2:63" s="106" customFormat="1" ht="30.75" customHeight="1">
      <c r="B119" s="107"/>
      <c r="C119" s="108"/>
      <c r="D119" s="116" t="s">
        <v>235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87">
        <f>$BK$119</f>
        <v>0</v>
      </c>
      <c r="O119" s="186"/>
      <c r="P119" s="186"/>
      <c r="Q119" s="186"/>
      <c r="R119" s="108"/>
      <c r="S119" s="110"/>
      <c r="T119" s="111"/>
      <c r="U119" s="108"/>
      <c r="V119" s="108"/>
      <c r="W119" s="112">
        <f>SUM($W$120:$W$127)</f>
        <v>0</v>
      </c>
      <c r="X119" s="108"/>
      <c r="Y119" s="112">
        <f>SUM($Y$120:$Y$127)</f>
        <v>0</v>
      </c>
      <c r="Z119" s="108"/>
      <c r="AA119" s="113">
        <f>SUM($AA$120:$AA$127)</f>
        <v>0</v>
      </c>
      <c r="AR119" s="114" t="s">
        <v>17</v>
      </c>
      <c r="AT119" s="114" t="s">
        <v>63</v>
      </c>
      <c r="AU119" s="114" t="s">
        <v>17</v>
      </c>
      <c r="AY119" s="114" t="s">
        <v>110</v>
      </c>
      <c r="BK119" s="115">
        <f>SUM($BK$120:$BK$127)</f>
        <v>0</v>
      </c>
    </row>
    <row r="120" spans="2:65" s="6" customFormat="1" ht="27" customHeight="1">
      <c r="B120" s="21"/>
      <c r="C120" s="117" t="s">
        <v>167</v>
      </c>
      <c r="D120" s="117" t="s">
        <v>111</v>
      </c>
      <c r="E120" s="118" t="s">
        <v>259</v>
      </c>
      <c r="F120" s="179" t="s">
        <v>260</v>
      </c>
      <c r="G120" s="180"/>
      <c r="H120" s="180"/>
      <c r="I120" s="180"/>
      <c r="J120" s="120" t="s">
        <v>140</v>
      </c>
      <c r="K120" s="121">
        <v>4</v>
      </c>
      <c r="L120" s="181"/>
      <c r="M120" s="180"/>
      <c r="N120" s="182">
        <f>ROUND($L$120*$K$120,2)</f>
        <v>0</v>
      </c>
      <c r="O120" s="180"/>
      <c r="P120" s="180"/>
      <c r="Q120" s="180"/>
      <c r="R120" s="119"/>
      <c r="S120" s="41"/>
      <c r="T120" s="122"/>
      <c r="U120" s="123" t="s">
        <v>34</v>
      </c>
      <c r="V120" s="22"/>
      <c r="W120" s="22"/>
      <c r="X120" s="124">
        <v>0</v>
      </c>
      <c r="Y120" s="124">
        <f>$X$120*$K$120</f>
        <v>0</v>
      </c>
      <c r="Z120" s="124">
        <v>0</v>
      </c>
      <c r="AA120" s="125">
        <f>$Z$120*$K$120</f>
        <v>0</v>
      </c>
      <c r="AR120" s="80" t="s">
        <v>115</v>
      </c>
      <c r="AT120" s="80" t="s">
        <v>111</v>
      </c>
      <c r="AU120" s="80" t="s">
        <v>71</v>
      </c>
      <c r="AY120" s="6" t="s">
        <v>110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115</v>
      </c>
      <c r="BM120" s="80" t="s">
        <v>167</v>
      </c>
    </row>
    <row r="121" spans="2:47" s="6" customFormat="1" ht="16.5" customHeight="1">
      <c r="B121" s="21"/>
      <c r="C121" s="22"/>
      <c r="D121" s="22"/>
      <c r="E121" s="22"/>
      <c r="F121" s="183" t="s">
        <v>260</v>
      </c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116</v>
      </c>
      <c r="AU121" s="6" t="s">
        <v>71</v>
      </c>
    </row>
    <row r="122" spans="2:65" s="6" customFormat="1" ht="15.75" customHeight="1">
      <c r="B122" s="21"/>
      <c r="C122" s="117" t="s">
        <v>170</v>
      </c>
      <c r="D122" s="117" t="s">
        <v>111</v>
      </c>
      <c r="E122" s="118" t="s">
        <v>261</v>
      </c>
      <c r="F122" s="179" t="s">
        <v>262</v>
      </c>
      <c r="G122" s="180"/>
      <c r="H122" s="180"/>
      <c r="I122" s="180"/>
      <c r="J122" s="120" t="s">
        <v>140</v>
      </c>
      <c r="K122" s="121">
        <v>6</v>
      </c>
      <c r="L122" s="181"/>
      <c r="M122" s="180"/>
      <c r="N122" s="182">
        <f>ROUND($L$122*$K$122,2)</f>
        <v>0</v>
      </c>
      <c r="O122" s="180"/>
      <c r="P122" s="180"/>
      <c r="Q122" s="180"/>
      <c r="R122" s="119"/>
      <c r="S122" s="41"/>
      <c r="T122" s="122"/>
      <c r="U122" s="123" t="s">
        <v>34</v>
      </c>
      <c r="V122" s="22"/>
      <c r="W122" s="22"/>
      <c r="X122" s="124">
        <v>0</v>
      </c>
      <c r="Y122" s="124">
        <f>$X$122*$K$122</f>
        <v>0</v>
      </c>
      <c r="Z122" s="124">
        <v>0</v>
      </c>
      <c r="AA122" s="125">
        <f>$Z$122*$K$122</f>
        <v>0</v>
      </c>
      <c r="AR122" s="80" t="s">
        <v>115</v>
      </c>
      <c r="AT122" s="80" t="s">
        <v>111</v>
      </c>
      <c r="AU122" s="80" t="s">
        <v>71</v>
      </c>
      <c r="AY122" s="6" t="s">
        <v>110</v>
      </c>
      <c r="BE122" s="126">
        <f>IF($U$122="základní",$N$122,0)</f>
        <v>0</v>
      </c>
      <c r="BF122" s="126">
        <f>IF($U$122="snížená",$N$122,0)</f>
        <v>0</v>
      </c>
      <c r="BG122" s="126">
        <f>IF($U$122="zákl. přenesená",$N$122,0)</f>
        <v>0</v>
      </c>
      <c r="BH122" s="126">
        <f>IF($U$122="sníž. přenesená",$N$122,0)</f>
        <v>0</v>
      </c>
      <c r="BI122" s="126">
        <f>IF($U$122="nulová",$N$122,0)</f>
        <v>0</v>
      </c>
      <c r="BJ122" s="80" t="s">
        <v>17</v>
      </c>
      <c r="BK122" s="126">
        <f>ROUND($L$122*$K$122,2)</f>
        <v>0</v>
      </c>
      <c r="BL122" s="80" t="s">
        <v>115</v>
      </c>
      <c r="BM122" s="80" t="s">
        <v>170</v>
      </c>
    </row>
    <row r="123" spans="2:47" s="6" customFormat="1" ht="16.5" customHeight="1">
      <c r="B123" s="21"/>
      <c r="C123" s="22"/>
      <c r="D123" s="22"/>
      <c r="E123" s="22"/>
      <c r="F123" s="183" t="s">
        <v>262</v>
      </c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116</v>
      </c>
      <c r="AU123" s="6" t="s">
        <v>71</v>
      </c>
    </row>
    <row r="124" spans="2:65" s="6" customFormat="1" ht="15.75" customHeight="1">
      <c r="B124" s="21"/>
      <c r="C124" s="117" t="s">
        <v>7</v>
      </c>
      <c r="D124" s="117" t="s">
        <v>111</v>
      </c>
      <c r="E124" s="118" t="s">
        <v>263</v>
      </c>
      <c r="F124" s="179" t="s">
        <v>264</v>
      </c>
      <c r="G124" s="180"/>
      <c r="H124" s="180"/>
      <c r="I124" s="180"/>
      <c r="J124" s="120" t="s">
        <v>140</v>
      </c>
      <c r="K124" s="121">
        <v>3</v>
      </c>
      <c r="L124" s="181"/>
      <c r="M124" s="180"/>
      <c r="N124" s="182">
        <f>ROUND($L$124*$K$124,2)</f>
        <v>0</v>
      </c>
      <c r="O124" s="180"/>
      <c r="P124" s="180"/>
      <c r="Q124" s="180"/>
      <c r="R124" s="119"/>
      <c r="S124" s="41"/>
      <c r="T124" s="122"/>
      <c r="U124" s="123" t="s">
        <v>34</v>
      </c>
      <c r="V124" s="22"/>
      <c r="W124" s="22"/>
      <c r="X124" s="124">
        <v>0</v>
      </c>
      <c r="Y124" s="124">
        <f>$X$124*$K$124</f>
        <v>0</v>
      </c>
      <c r="Z124" s="124">
        <v>0</v>
      </c>
      <c r="AA124" s="125">
        <f>$Z$124*$K$124</f>
        <v>0</v>
      </c>
      <c r="AR124" s="80" t="s">
        <v>115</v>
      </c>
      <c r="AT124" s="80" t="s">
        <v>111</v>
      </c>
      <c r="AU124" s="80" t="s">
        <v>71</v>
      </c>
      <c r="AY124" s="6" t="s">
        <v>110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115</v>
      </c>
      <c r="BM124" s="80" t="s">
        <v>7</v>
      </c>
    </row>
    <row r="125" spans="2:47" s="6" customFormat="1" ht="16.5" customHeight="1">
      <c r="B125" s="21"/>
      <c r="C125" s="22"/>
      <c r="D125" s="22"/>
      <c r="E125" s="22"/>
      <c r="F125" s="183" t="s">
        <v>264</v>
      </c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116</v>
      </c>
      <c r="AU125" s="6" t="s">
        <v>71</v>
      </c>
    </row>
    <row r="126" spans="2:65" s="6" customFormat="1" ht="27" customHeight="1">
      <c r="B126" s="21"/>
      <c r="C126" s="117" t="s">
        <v>176</v>
      </c>
      <c r="D126" s="117" t="s">
        <v>111</v>
      </c>
      <c r="E126" s="118" t="s">
        <v>265</v>
      </c>
      <c r="F126" s="179" t="s">
        <v>266</v>
      </c>
      <c r="G126" s="180"/>
      <c r="H126" s="180"/>
      <c r="I126" s="180"/>
      <c r="J126" s="120" t="s">
        <v>114</v>
      </c>
      <c r="K126" s="121">
        <v>1</v>
      </c>
      <c r="L126" s="181"/>
      <c r="M126" s="180"/>
      <c r="N126" s="182">
        <f>ROUND($L$126*$K$126,2)</f>
        <v>0</v>
      </c>
      <c r="O126" s="180"/>
      <c r="P126" s="180"/>
      <c r="Q126" s="180"/>
      <c r="R126" s="119"/>
      <c r="S126" s="41"/>
      <c r="T126" s="122"/>
      <c r="U126" s="123" t="s">
        <v>34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115</v>
      </c>
      <c r="AT126" s="80" t="s">
        <v>111</v>
      </c>
      <c r="AU126" s="80" t="s">
        <v>71</v>
      </c>
      <c r="AY126" s="6" t="s">
        <v>110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115</v>
      </c>
      <c r="BM126" s="80" t="s">
        <v>176</v>
      </c>
    </row>
    <row r="127" spans="2:47" s="6" customFormat="1" ht="16.5" customHeight="1">
      <c r="B127" s="21"/>
      <c r="C127" s="22"/>
      <c r="D127" s="22"/>
      <c r="E127" s="22"/>
      <c r="F127" s="183" t="s">
        <v>266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41"/>
      <c r="T127" s="127"/>
      <c r="U127" s="128"/>
      <c r="V127" s="128"/>
      <c r="W127" s="128"/>
      <c r="X127" s="128"/>
      <c r="Y127" s="128"/>
      <c r="Z127" s="128"/>
      <c r="AA127" s="129"/>
      <c r="AT127" s="6" t="s">
        <v>116</v>
      </c>
      <c r="AU127" s="6" t="s">
        <v>71</v>
      </c>
    </row>
    <row r="128" spans="2:19" s="6" customFormat="1" ht="7.5" customHeight="1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41"/>
    </row>
    <row r="133" s="2" customFormat="1" ht="14.25" customHeight="1"/>
  </sheetData>
  <sheetProtection password="CC35" sheet="1" objects="1" scenarios="1" formatColumns="0" formatRows="0" sort="0" autoFilter="0"/>
  <mergeCells count="145">
    <mergeCell ref="H1:K1"/>
    <mergeCell ref="S2:AC2"/>
    <mergeCell ref="F125:R125"/>
    <mergeCell ref="F126:I126"/>
    <mergeCell ref="L126:M126"/>
    <mergeCell ref="N126:Q126"/>
    <mergeCell ref="F127:R127"/>
    <mergeCell ref="N76:Q76"/>
    <mergeCell ref="N77:Q77"/>
    <mergeCell ref="N78:Q78"/>
    <mergeCell ref="N79:Q79"/>
    <mergeCell ref="N100:Q100"/>
    <mergeCell ref="F121:R121"/>
    <mergeCell ref="F122:I122"/>
    <mergeCell ref="L122:M122"/>
    <mergeCell ref="N122:Q122"/>
    <mergeCell ref="F123:R123"/>
    <mergeCell ref="F124:I124"/>
    <mergeCell ref="L124:M124"/>
    <mergeCell ref="N124:Q124"/>
    <mergeCell ref="F116:R116"/>
    <mergeCell ref="F117:I117"/>
    <mergeCell ref="L117:M117"/>
    <mergeCell ref="N117:Q117"/>
    <mergeCell ref="F118:R118"/>
    <mergeCell ref="F120:I120"/>
    <mergeCell ref="L120:M120"/>
    <mergeCell ref="N120:Q120"/>
    <mergeCell ref="N119:Q119"/>
    <mergeCell ref="F112:R112"/>
    <mergeCell ref="F113:I113"/>
    <mergeCell ref="L113:M113"/>
    <mergeCell ref="N113:Q113"/>
    <mergeCell ref="F114:R114"/>
    <mergeCell ref="F115:I115"/>
    <mergeCell ref="L115:M115"/>
    <mergeCell ref="N115:Q115"/>
    <mergeCell ref="F107:R107"/>
    <mergeCell ref="F108:I108"/>
    <mergeCell ref="L108:M108"/>
    <mergeCell ref="N108:Q108"/>
    <mergeCell ref="F109:R109"/>
    <mergeCell ref="F111:I111"/>
    <mergeCell ref="L111:M111"/>
    <mergeCell ref="N111:Q111"/>
    <mergeCell ref="N110:Q110"/>
    <mergeCell ref="F102:R102"/>
    <mergeCell ref="F104:I104"/>
    <mergeCell ref="L104:M104"/>
    <mergeCell ref="N104:Q104"/>
    <mergeCell ref="F105:R105"/>
    <mergeCell ref="F106:I106"/>
    <mergeCell ref="L106:M106"/>
    <mergeCell ref="N106:Q106"/>
    <mergeCell ref="N103:Q103"/>
    <mergeCell ref="F97:R97"/>
    <mergeCell ref="F98:I98"/>
    <mergeCell ref="L98:M98"/>
    <mergeCell ref="N98:Q98"/>
    <mergeCell ref="F99:R99"/>
    <mergeCell ref="F101:I101"/>
    <mergeCell ref="L101:M101"/>
    <mergeCell ref="N101:Q101"/>
    <mergeCell ref="F93:R93"/>
    <mergeCell ref="F94:I94"/>
    <mergeCell ref="L94:M94"/>
    <mergeCell ref="N94:Q94"/>
    <mergeCell ref="F95:R95"/>
    <mergeCell ref="F96:I96"/>
    <mergeCell ref="L96:M96"/>
    <mergeCell ref="N96:Q96"/>
    <mergeCell ref="F89:R89"/>
    <mergeCell ref="F90:I90"/>
    <mergeCell ref="L90:M90"/>
    <mergeCell ref="N90:Q90"/>
    <mergeCell ref="F91:R91"/>
    <mergeCell ref="F92:I92"/>
    <mergeCell ref="L92:M92"/>
    <mergeCell ref="N92:Q92"/>
    <mergeCell ref="F85:R85"/>
    <mergeCell ref="F86:I86"/>
    <mergeCell ref="L86:M86"/>
    <mergeCell ref="N86:Q86"/>
    <mergeCell ref="F87:R87"/>
    <mergeCell ref="F88:I88"/>
    <mergeCell ref="L88:M88"/>
    <mergeCell ref="N88:Q88"/>
    <mergeCell ref="F81:R81"/>
    <mergeCell ref="F82:I82"/>
    <mergeCell ref="L82:M82"/>
    <mergeCell ref="N82:Q82"/>
    <mergeCell ref="F83:R83"/>
    <mergeCell ref="F84:I84"/>
    <mergeCell ref="L84:M84"/>
    <mergeCell ref="N84:Q84"/>
    <mergeCell ref="M72:Q72"/>
    <mergeCell ref="F75:I75"/>
    <mergeCell ref="L75:M75"/>
    <mergeCell ref="N75:Q75"/>
    <mergeCell ref="F80:I80"/>
    <mergeCell ref="L80:M80"/>
    <mergeCell ref="N80:Q80"/>
    <mergeCell ref="N57:Q57"/>
    <mergeCell ref="N58:Q58"/>
    <mergeCell ref="C65:R65"/>
    <mergeCell ref="F67:Q67"/>
    <mergeCell ref="F68:Q68"/>
    <mergeCell ref="M70:P70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202" customFormat="1" ht="45" customHeight="1">
      <c r="B3" s="199"/>
      <c r="C3" s="200" t="s">
        <v>274</v>
      </c>
      <c r="D3" s="200"/>
      <c r="E3" s="200"/>
      <c r="F3" s="200"/>
      <c r="G3" s="200"/>
      <c r="H3" s="200"/>
      <c r="I3" s="200"/>
      <c r="J3" s="200"/>
      <c r="K3" s="201"/>
    </row>
    <row r="4" spans="2:11" ht="25.5" customHeight="1">
      <c r="B4" s="203"/>
      <c r="C4" s="204" t="s">
        <v>275</v>
      </c>
      <c r="D4" s="204"/>
      <c r="E4" s="204"/>
      <c r="F4" s="204"/>
      <c r="G4" s="204"/>
      <c r="H4" s="204"/>
      <c r="I4" s="204"/>
      <c r="J4" s="204"/>
      <c r="K4" s="205"/>
    </row>
    <row r="5" spans="2:11" ht="5.25" customHeight="1">
      <c r="B5" s="203"/>
      <c r="C5" s="206"/>
      <c r="D5" s="206"/>
      <c r="E5" s="206"/>
      <c r="F5" s="206"/>
      <c r="G5" s="206"/>
      <c r="H5" s="206"/>
      <c r="I5" s="206"/>
      <c r="J5" s="206"/>
      <c r="K5" s="205"/>
    </row>
    <row r="6" spans="2:11" ht="15" customHeight="1">
      <c r="B6" s="203"/>
      <c r="C6" s="207" t="s">
        <v>276</v>
      </c>
      <c r="D6" s="207"/>
      <c r="E6" s="207"/>
      <c r="F6" s="207"/>
      <c r="G6" s="207"/>
      <c r="H6" s="207"/>
      <c r="I6" s="207"/>
      <c r="J6" s="207"/>
      <c r="K6" s="205"/>
    </row>
    <row r="7" spans="2:11" ht="15" customHeight="1">
      <c r="B7" s="208"/>
      <c r="C7" s="207" t="s">
        <v>277</v>
      </c>
      <c r="D7" s="207"/>
      <c r="E7" s="207"/>
      <c r="F7" s="207"/>
      <c r="G7" s="207"/>
      <c r="H7" s="207"/>
      <c r="I7" s="207"/>
      <c r="J7" s="207"/>
      <c r="K7" s="205"/>
    </row>
    <row r="8" spans="2:11" ht="12.75" customHeight="1">
      <c r="B8" s="208"/>
      <c r="C8" s="209"/>
      <c r="D8" s="209"/>
      <c r="E8" s="209"/>
      <c r="F8" s="209"/>
      <c r="G8" s="209"/>
      <c r="H8" s="209"/>
      <c r="I8" s="209"/>
      <c r="J8" s="209"/>
      <c r="K8" s="205"/>
    </row>
    <row r="9" spans="2:11" ht="15" customHeight="1">
      <c r="B9" s="208"/>
      <c r="C9" s="207" t="s">
        <v>278</v>
      </c>
      <c r="D9" s="207"/>
      <c r="E9" s="207"/>
      <c r="F9" s="207"/>
      <c r="G9" s="207"/>
      <c r="H9" s="207"/>
      <c r="I9" s="207"/>
      <c r="J9" s="207"/>
      <c r="K9" s="205"/>
    </row>
    <row r="10" spans="2:11" ht="15" customHeight="1">
      <c r="B10" s="208"/>
      <c r="C10" s="209"/>
      <c r="D10" s="207" t="s">
        <v>279</v>
      </c>
      <c r="E10" s="207"/>
      <c r="F10" s="207"/>
      <c r="G10" s="207"/>
      <c r="H10" s="207"/>
      <c r="I10" s="207"/>
      <c r="J10" s="207"/>
      <c r="K10" s="205"/>
    </row>
    <row r="11" spans="2:11" ht="15" customHeight="1">
      <c r="B11" s="208"/>
      <c r="C11" s="210"/>
      <c r="D11" s="207" t="s">
        <v>280</v>
      </c>
      <c r="E11" s="207"/>
      <c r="F11" s="207"/>
      <c r="G11" s="207"/>
      <c r="H11" s="207"/>
      <c r="I11" s="207"/>
      <c r="J11" s="207"/>
      <c r="K11" s="205"/>
    </row>
    <row r="12" spans="2:11" ht="12.75" customHeight="1">
      <c r="B12" s="208"/>
      <c r="C12" s="210"/>
      <c r="D12" s="210"/>
      <c r="E12" s="210"/>
      <c r="F12" s="210"/>
      <c r="G12" s="210"/>
      <c r="H12" s="210"/>
      <c r="I12" s="210"/>
      <c r="J12" s="210"/>
      <c r="K12" s="205"/>
    </row>
    <row r="13" spans="2:11" ht="15" customHeight="1">
      <c r="B13" s="208"/>
      <c r="C13" s="210"/>
      <c r="D13" s="207" t="s">
        <v>281</v>
      </c>
      <c r="E13" s="207"/>
      <c r="F13" s="207"/>
      <c r="G13" s="207"/>
      <c r="H13" s="207"/>
      <c r="I13" s="207"/>
      <c r="J13" s="207"/>
      <c r="K13" s="205"/>
    </row>
    <row r="14" spans="2:11" ht="15" customHeight="1">
      <c r="B14" s="208"/>
      <c r="C14" s="210"/>
      <c r="D14" s="207" t="s">
        <v>282</v>
      </c>
      <c r="E14" s="207"/>
      <c r="F14" s="207"/>
      <c r="G14" s="207"/>
      <c r="H14" s="207"/>
      <c r="I14" s="207"/>
      <c r="J14" s="207"/>
      <c r="K14" s="205"/>
    </row>
    <row r="15" spans="2:11" ht="15" customHeight="1">
      <c r="B15" s="208"/>
      <c r="C15" s="210"/>
      <c r="D15" s="207" t="s">
        <v>283</v>
      </c>
      <c r="E15" s="207"/>
      <c r="F15" s="207"/>
      <c r="G15" s="207"/>
      <c r="H15" s="207"/>
      <c r="I15" s="207"/>
      <c r="J15" s="207"/>
      <c r="K15" s="205"/>
    </row>
    <row r="16" spans="2:11" ht="15" customHeight="1">
      <c r="B16" s="208"/>
      <c r="C16" s="210"/>
      <c r="D16" s="210"/>
      <c r="E16" s="211" t="s">
        <v>69</v>
      </c>
      <c r="F16" s="207" t="s">
        <v>284</v>
      </c>
      <c r="G16" s="207"/>
      <c r="H16" s="207"/>
      <c r="I16" s="207"/>
      <c r="J16" s="207"/>
      <c r="K16" s="205"/>
    </row>
    <row r="17" spans="2:11" ht="15" customHeight="1">
      <c r="B17" s="208"/>
      <c r="C17" s="210"/>
      <c r="D17" s="210"/>
      <c r="E17" s="211" t="s">
        <v>285</v>
      </c>
      <c r="F17" s="207" t="s">
        <v>286</v>
      </c>
      <c r="G17" s="207"/>
      <c r="H17" s="207"/>
      <c r="I17" s="207"/>
      <c r="J17" s="207"/>
      <c r="K17" s="205"/>
    </row>
    <row r="18" spans="2:11" ht="15" customHeight="1">
      <c r="B18" s="208"/>
      <c r="C18" s="210"/>
      <c r="D18" s="210"/>
      <c r="E18" s="211" t="s">
        <v>287</v>
      </c>
      <c r="F18" s="207" t="s">
        <v>288</v>
      </c>
      <c r="G18" s="207"/>
      <c r="H18" s="207"/>
      <c r="I18" s="207"/>
      <c r="J18" s="207"/>
      <c r="K18" s="205"/>
    </row>
    <row r="19" spans="2:11" ht="15" customHeight="1">
      <c r="B19" s="208"/>
      <c r="C19" s="210"/>
      <c r="D19" s="210"/>
      <c r="E19" s="211" t="s">
        <v>289</v>
      </c>
      <c r="F19" s="207" t="s">
        <v>290</v>
      </c>
      <c r="G19" s="207"/>
      <c r="H19" s="207"/>
      <c r="I19" s="207"/>
      <c r="J19" s="207"/>
      <c r="K19" s="205"/>
    </row>
    <row r="20" spans="2:11" ht="15" customHeight="1">
      <c r="B20" s="208"/>
      <c r="C20" s="210"/>
      <c r="D20" s="210"/>
      <c r="E20" s="211" t="s">
        <v>291</v>
      </c>
      <c r="F20" s="207" t="s">
        <v>292</v>
      </c>
      <c r="G20" s="207"/>
      <c r="H20" s="207"/>
      <c r="I20" s="207"/>
      <c r="J20" s="207"/>
      <c r="K20" s="205"/>
    </row>
    <row r="21" spans="2:11" ht="15" customHeight="1">
      <c r="B21" s="208"/>
      <c r="C21" s="210"/>
      <c r="D21" s="210"/>
      <c r="E21" s="211" t="s">
        <v>293</v>
      </c>
      <c r="F21" s="207" t="s">
        <v>294</v>
      </c>
      <c r="G21" s="207"/>
      <c r="H21" s="207"/>
      <c r="I21" s="207"/>
      <c r="J21" s="207"/>
      <c r="K21" s="205"/>
    </row>
    <row r="22" spans="2:11" ht="12.75" customHeight="1">
      <c r="B22" s="208"/>
      <c r="C22" s="210"/>
      <c r="D22" s="210"/>
      <c r="E22" s="210"/>
      <c r="F22" s="210"/>
      <c r="G22" s="210"/>
      <c r="H22" s="210"/>
      <c r="I22" s="210"/>
      <c r="J22" s="210"/>
      <c r="K22" s="205"/>
    </row>
    <row r="23" spans="2:11" ht="15" customHeight="1">
      <c r="B23" s="208"/>
      <c r="C23" s="207" t="s">
        <v>295</v>
      </c>
      <c r="D23" s="207"/>
      <c r="E23" s="207"/>
      <c r="F23" s="207"/>
      <c r="G23" s="207"/>
      <c r="H23" s="207"/>
      <c r="I23" s="207"/>
      <c r="J23" s="207"/>
      <c r="K23" s="205"/>
    </row>
    <row r="24" spans="2:11" ht="15" customHeight="1">
      <c r="B24" s="208"/>
      <c r="C24" s="207" t="s">
        <v>296</v>
      </c>
      <c r="D24" s="207"/>
      <c r="E24" s="207"/>
      <c r="F24" s="207"/>
      <c r="G24" s="207"/>
      <c r="H24" s="207"/>
      <c r="I24" s="207"/>
      <c r="J24" s="207"/>
      <c r="K24" s="205"/>
    </row>
    <row r="25" spans="2:11" ht="15" customHeight="1">
      <c r="B25" s="208"/>
      <c r="C25" s="209"/>
      <c r="D25" s="207" t="s">
        <v>297</v>
      </c>
      <c r="E25" s="207"/>
      <c r="F25" s="207"/>
      <c r="G25" s="207"/>
      <c r="H25" s="207"/>
      <c r="I25" s="207"/>
      <c r="J25" s="207"/>
      <c r="K25" s="205"/>
    </row>
    <row r="26" spans="2:11" ht="15" customHeight="1">
      <c r="B26" s="208"/>
      <c r="C26" s="210"/>
      <c r="D26" s="207" t="s">
        <v>298</v>
      </c>
      <c r="E26" s="207"/>
      <c r="F26" s="207"/>
      <c r="G26" s="207"/>
      <c r="H26" s="207"/>
      <c r="I26" s="207"/>
      <c r="J26" s="207"/>
      <c r="K26" s="205"/>
    </row>
    <row r="27" spans="2:11" ht="12.75" customHeight="1">
      <c r="B27" s="208"/>
      <c r="C27" s="210"/>
      <c r="D27" s="210"/>
      <c r="E27" s="210"/>
      <c r="F27" s="210"/>
      <c r="G27" s="210"/>
      <c r="H27" s="210"/>
      <c r="I27" s="210"/>
      <c r="J27" s="210"/>
      <c r="K27" s="205"/>
    </row>
    <row r="28" spans="2:11" ht="15" customHeight="1">
      <c r="B28" s="208"/>
      <c r="C28" s="210"/>
      <c r="D28" s="207" t="s">
        <v>299</v>
      </c>
      <c r="E28" s="207"/>
      <c r="F28" s="207"/>
      <c r="G28" s="207"/>
      <c r="H28" s="207"/>
      <c r="I28" s="207"/>
      <c r="J28" s="207"/>
      <c r="K28" s="205"/>
    </row>
    <row r="29" spans="2:11" ht="15" customHeight="1">
      <c r="B29" s="208"/>
      <c r="C29" s="210"/>
      <c r="D29" s="207" t="s">
        <v>300</v>
      </c>
      <c r="E29" s="207"/>
      <c r="F29" s="207"/>
      <c r="G29" s="207"/>
      <c r="H29" s="207"/>
      <c r="I29" s="207"/>
      <c r="J29" s="207"/>
      <c r="K29" s="205"/>
    </row>
    <row r="30" spans="2:11" ht="12.75" customHeight="1">
      <c r="B30" s="208"/>
      <c r="C30" s="210"/>
      <c r="D30" s="210"/>
      <c r="E30" s="210"/>
      <c r="F30" s="210"/>
      <c r="G30" s="210"/>
      <c r="H30" s="210"/>
      <c r="I30" s="210"/>
      <c r="J30" s="210"/>
      <c r="K30" s="205"/>
    </row>
    <row r="31" spans="2:11" ht="15" customHeight="1">
      <c r="B31" s="208"/>
      <c r="C31" s="210"/>
      <c r="D31" s="207" t="s">
        <v>301</v>
      </c>
      <c r="E31" s="207"/>
      <c r="F31" s="207"/>
      <c r="G31" s="207"/>
      <c r="H31" s="207"/>
      <c r="I31" s="207"/>
      <c r="J31" s="207"/>
      <c r="K31" s="205"/>
    </row>
    <row r="32" spans="2:11" ht="15" customHeight="1">
      <c r="B32" s="208"/>
      <c r="C32" s="210"/>
      <c r="D32" s="207" t="s">
        <v>302</v>
      </c>
      <c r="E32" s="207"/>
      <c r="F32" s="207"/>
      <c r="G32" s="207"/>
      <c r="H32" s="207"/>
      <c r="I32" s="207"/>
      <c r="J32" s="207"/>
      <c r="K32" s="205"/>
    </row>
    <row r="33" spans="2:11" ht="15" customHeight="1">
      <c r="B33" s="208"/>
      <c r="C33" s="210"/>
      <c r="D33" s="207" t="s">
        <v>303</v>
      </c>
      <c r="E33" s="207"/>
      <c r="F33" s="207"/>
      <c r="G33" s="207"/>
      <c r="H33" s="207"/>
      <c r="I33" s="207"/>
      <c r="J33" s="207"/>
      <c r="K33" s="205"/>
    </row>
    <row r="34" spans="2:11" ht="15" customHeight="1">
      <c r="B34" s="208"/>
      <c r="C34" s="210"/>
      <c r="D34" s="209"/>
      <c r="E34" s="212" t="s">
        <v>96</v>
      </c>
      <c r="F34" s="209"/>
      <c r="G34" s="207" t="s">
        <v>304</v>
      </c>
      <c r="H34" s="207"/>
      <c r="I34" s="207"/>
      <c r="J34" s="207"/>
      <c r="K34" s="205"/>
    </row>
    <row r="35" spans="2:11" ht="15" customHeight="1">
      <c r="B35" s="208"/>
      <c r="C35" s="210"/>
      <c r="D35" s="209"/>
      <c r="E35" s="212" t="s">
        <v>305</v>
      </c>
      <c r="F35" s="209"/>
      <c r="G35" s="207" t="s">
        <v>306</v>
      </c>
      <c r="H35" s="207"/>
      <c r="I35" s="207"/>
      <c r="J35" s="207"/>
      <c r="K35" s="205"/>
    </row>
    <row r="36" spans="2:11" ht="15" customHeight="1">
      <c r="B36" s="208"/>
      <c r="C36" s="210"/>
      <c r="D36" s="209"/>
      <c r="E36" s="212" t="s">
        <v>45</v>
      </c>
      <c r="F36" s="209"/>
      <c r="G36" s="207" t="s">
        <v>307</v>
      </c>
      <c r="H36" s="207"/>
      <c r="I36" s="207"/>
      <c r="J36" s="207"/>
      <c r="K36" s="205"/>
    </row>
    <row r="37" spans="2:11" ht="15" customHeight="1">
      <c r="B37" s="208"/>
      <c r="C37" s="210"/>
      <c r="D37" s="209"/>
      <c r="E37" s="212" t="s">
        <v>97</v>
      </c>
      <c r="F37" s="209"/>
      <c r="G37" s="207" t="s">
        <v>308</v>
      </c>
      <c r="H37" s="207"/>
      <c r="I37" s="207"/>
      <c r="J37" s="207"/>
      <c r="K37" s="205"/>
    </row>
    <row r="38" spans="2:11" ht="15" customHeight="1">
      <c r="B38" s="208"/>
      <c r="C38" s="210"/>
      <c r="D38" s="209"/>
      <c r="E38" s="212" t="s">
        <v>98</v>
      </c>
      <c r="F38" s="209"/>
      <c r="G38" s="207" t="s">
        <v>309</v>
      </c>
      <c r="H38" s="207"/>
      <c r="I38" s="207"/>
      <c r="J38" s="207"/>
      <c r="K38" s="205"/>
    </row>
    <row r="39" spans="2:11" ht="15" customHeight="1">
      <c r="B39" s="208"/>
      <c r="C39" s="210"/>
      <c r="D39" s="209"/>
      <c r="E39" s="212" t="s">
        <v>99</v>
      </c>
      <c r="F39" s="209"/>
      <c r="G39" s="207" t="s">
        <v>310</v>
      </c>
      <c r="H39" s="207"/>
      <c r="I39" s="207"/>
      <c r="J39" s="207"/>
      <c r="K39" s="205"/>
    </row>
    <row r="40" spans="2:11" ht="15" customHeight="1">
      <c r="B40" s="208"/>
      <c r="C40" s="210"/>
      <c r="D40" s="209"/>
      <c r="E40" s="212" t="s">
        <v>311</v>
      </c>
      <c r="F40" s="209"/>
      <c r="G40" s="207" t="s">
        <v>312</v>
      </c>
      <c r="H40" s="207"/>
      <c r="I40" s="207"/>
      <c r="J40" s="207"/>
      <c r="K40" s="205"/>
    </row>
    <row r="41" spans="2:11" ht="15" customHeight="1">
      <c r="B41" s="208"/>
      <c r="C41" s="210"/>
      <c r="D41" s="209"/>
      <c r="E41" s="212"/>
      <c r="F41" s="209"/>
      <c r="G41" s="207" t="s">
        <v>313</v>
      </c>
      <c r="H41" s="207"/>
      <c r="I41" s="207"/>
      <c r="J41" s="207"/>
      <c r="K41" s="205"/>
    </row>
    <row r="42" spans="2:11" ht="15" customHeight="1">
      <c r="B42" s="208"/>
      <c r="C42" s="210"/>
      <c r="D42" s="209"/>
      <c r="E42" s="212" t="s">
        <v>314</v>
      </c>
      <c r="F42" s="209"/>
      <c r="G42" s="207" t="s">
        <v>315</v>
      </c>
      <c r="H42" s="207"/>
      <c r="I42" s="207"/>
      <c r="J42" s="207"/>
      <c r="K42" s="205"/>
    </row>
    <row r="43" spans="2:11" ht="15" customHeight="1">
      <c r="B43" s="208"/>
      <c r="C43" s="210"/>
      <c r="D43" s="209"/>
      <c r="E43" s="212" t="s">
        <v>102</v>
      </c>
      <c r="F43" s="209"/>
      <c r="G43" s="207" t="s">
        <v>316</v>
      </c>
      <c r="H43" s="207"/>
      <c r="I43" s="207"/>
      <c r="J43" s="207"/>
      <c r="K43" s="205"/>
    </row>
    <row r="44" spans="2:11" ht="12.75" customHeight="1">
      <c r="B44" s="208"/>
      <c r="C44" s="210"/>
      <c r="D44" s="209"/>
      <c r="E44" s="209"/>
      <c r="F44" s="209"/>
      <c r="G44" s="209"/>
      <c r="H44" s="209"/>
      <c r="I44" s="209"/>
      <c r="J44" s="209"/>
      <c r="K44" s="205"/>
    </row>
    <row r="45" spans="2:11" ht="15" customHeight="1">
      <c r="B45" s="208"/>
      <c r="C45" s="210"/>
      <c r="D45" s="207" t="s">
        <v>317</v>
      </c>
      <c r="E45" s="207"/>
      <c r="F45" s="207"/>
      <c r="G45" s="207"/>
      <c r="H45" s="207"/>
      <c r="I45" s="207"/>
      <c r="J45" s="207"/>
      <c r="K45" s="205"/>
    </row>
    <row r="46" spans="2:11" ht="15" customHeight="1">
      <c r="B46" s="208"/>
      <c r="C46" s="210"/>
      <c r="D46" s="210"/>
      <c r="E46" s="207" t="s">
        <v>318</v>
      </c>
      <c r="F46" s="207"/>
      <c r="G46" s="207"/>
      <c r="H46" s="207"/>
      <c r="I46" s="207"/>
      <c r="J46" s="207"/>
      <c r="K46" s="205"/>
    </row>
    <row r="47" spans="2:11" ht="15" customHeight="1">
      <c r="B47" s="208"/>
      <c r="C47" s="210"/>
      <c r="D47" s="210"/>
      <c r="E47" s="207" t="s">
        <v>319</v>
      </c>
      <c r="F47" s="207"/>
      <c r="G47" s="207"/>
      <c r="H47" s="207"/>
      <c r="I47" s="207"/>
      <c r="J47" s="207"/>
      <c r="K47" s="205"/>
    </row>
    <row r="48" spans="2:11" ht="15" customHeight="1">
      <c r="B48" s="208"/>
      <c r="C48" s="210"/>
      <c r="D48" s="210"/>
      <c r="E48" s="207" t="s">
        <v>320</v>
      </c>
      <c r="F48" s="207"/>
      <c r="G48" s="207"/>
      <c r="H48" s="207"/>
      <c r="I48" s="207"/>
      <c r="J48" s="207"/>
      <c r="K48" s="205"/>
    </row>
    <row r="49" spans="2:11" ht="15" customHeight="1">
      <c r="B49" s="208"/>
      <c r="C49" s="210"/>
      <c r="D49" s="207" t="s">
        <v>321</v>
      </c>
      <c r="E49" s="207"/>
      <c r="F49" s="207"/>
      <c r="G49" s="207"/>
      <c r="H49" s="207"/>
      <c r="I49" s="207"/>
      <c r="J49" s="207"/>
      <c r="K49" s="205"/>
    </row>
    <row r="50" spans="2:11" ht="25.5" customHeight="1">
      <c r="B50" s="203"/>
      <c r="C50" s="204" t="s">
        <v>322</v>
      </c>
      <c r="D50" s="204"/>
      <c r="E50" s="204"/>
      <c r="F50" s="204"/>
      <c r="G50" s="204"/>
      <c r="H50" s="204"/>
      <c r="I50" s="204"/>
      <c r="J50" s="204"/>
      <c r="K50" s="205"/>
    </row>
    <row r="51" spans="2:11" ht="5.25" customHeight="1">
      <c r="B51" s="203"/>
      <c r="C51" s="206"/>
      <c r="D51" s="206"/>
      <c r="E51" s="206"/>
      <c r="F51" s="206"/>
      <c r="G51" s="206"/>
      <c r="H51" s="206"/>
      <c r="I51" s="206"/>
      <c r="J51" s="206"/>
      <c r="K51" s="205"/>
    </row>
    <row r="52" spans="2:11" ht="15" customHeight="1">
      <c r="B52" s="203"/>
      <c r="C52" s="207" t="s">
        <v>323</v>
      </c>
      <c r="D52" s="207"/>
      <c r="E52" s="207"/>
      <c r="F52" s="207"/>
      <c r="G52" s="207"/>
      <c r="H52" s="207"/>
      <c r="I52" s="207"/>
      <c r="J52" s="207"/>
      <c r="K52" s="205"/>
    </row>
    <row r="53" spans="2:11" ht="15" customHeight="1">
      <c r="B53" s="203"/>
      <c r="C53" s="207" t="s">
        <v>324</v>
      </c>
      <c r="D53" s="207"/>
      <c r="E53" s="207"/>
      <c r="F53" s="207"/>
      <c r="G53" s="207"/>
      <c r="H53" s="207"/>
      <c r="I53" s="207"/>
      <c r="J53" s="207"/>
      <c r="K53" s="205"/>
    </row>
    <row r="54" spans="2:11" ht="12.75" customHeight="1">
      <c r="B54" s="203"/>
      <c r="C54" s="209"/>
      <c r="D54" s="209"/>
      <c r="E54" s="209"/>
      <c r="F54" s="209"/>
      <c r="G54" s="209"/>
      <c r="H54" s="209"/>
      <c r="I54" s="209"/>
      <c r="J54" s="209"/>
      <c r="K54" s="205"/>
    </row>
    <row r="55" spans="2:11" ht="15" customHeight="1">
      <c r="B55" s="203"/>
      <c r="C55" s="207" t="s">
        <v>325</v>
      </c>
      <c r="D55" s="207"/>
      <c r="E55" s="207"/>
      <c r="F55" s="207"/>
      <c r="G55" s="207"/>
      <c r="H55" s="207"/>
      <c r="I55" s="207"/>
      <c r="J55" s="207"/>
      <c r="K55" s="205"/>
    </row>
    <row r="56" spans="2:11" ht="15" customHeight="1">
      <c r="B56" s="203"/>
      <c r="C56" s="210"/>
      <c r="D56" s="207" t="s">
        <v>326</v>
      </c>
      <c r="E56" s="207"/>
      <c r="F56" s="207"/>
      <c r="G56" s="207"/>
      <c r="H56" s="207"/>
      <c r="I56" s="207"/>
      <c r="J56" s="207"/>
      <c r="K56" s="205"/>
    </row>
    <row r="57" spans="2:11" ht="15" customHeight="1">
      <c r="B57" s="203"/>
      <c r="C57" s="210"/>
      <c r="D57" s="207" t="s">
        <v>327</v>
      </c>
      <c r="E57" s="207"/>
      <c r="F57" s="207"/>
      <c r="G57" s="207"/>
      <c r="H57" s="207"/>
      <c r="I57" s="207"/>
      <c r="J57" s="207"/>
      <c r="K57" s="205"/>
    </row>
    <row r="58" spans="2:11" ht="15" customHeight="1">
      <c r="B58" s="203"/>
      <c r="C58" s="210"/>
      <c r="D58" s="207" t="s">
        <v>328</v>
      </c>
      <c r="E58" s="207"/>
      <c r="F58" s="207"/>
      <c r="G58" s="207"/>
      <c r="H58" s="207"/>
      <c r="I58" s="207"/>
      <c r="J58" s="207"/>
      <c r="K58" s="205"/>
    </row>
    <row r="59" spans="2:11" ht="15" customHeight="1">
      <c r="B59" s="203"/>
      <c r="C59" s="210"/>
      <c r="D59" s="207" t="s">
        <v>329</v>
      </c>
      <c r="E59" s="207"/>
      <c r="F59" s="207"/>
      <c r="G59" s="207"/>
      <c r="H59" s="207"/>
      <c r="I59" s="207"/>
      <c r="J59" s="207"/>
      <c r="K59" s="205"/>
    </row>
    <row r="60" spans="2:11" ht="15" customHeight="1">
      <c r="B60" s="203"/>
      <c r="C60" s="210"/>
      <c r="D60" s="213" t="s">
        <v>330</v>
      </c>
      <c r="E60" s="213"/>
      <c r="F60" s="213"/>
      <c r="G60" s="213"/>
      <c r="H60" s="213"/>
      <c r="I60" s="213"/>
      <c r="J60" s="213"/>
      <c r="K60" s="205"/>
    </row>
    <row r="61" spans="2:11" ht="15" customHeight="1">
      <c r="B61" s="203"/>
      <c r="C61" s="210"/>
      <c r="D61" s="207" t="s">
        <v>331</v>
      </c>
      <c r="E61" s="207"/>
      <c r="F61" s="207"/>
      <c r="G61" s="207"/>
      <c r="H61" s="207"/>
      <c r="I61" s="207"/>
      <c r="J61" s="207"/>
      <c r="K61" s="205"/>
    </row>
    <row r="62" spans="2:11" ht="12.75" customHeight="1">
      <c r="B62" s="203"/>
      <c r="C62" s="210"/>
      <c r="D62" s="210"/>
      <c r="E62" s="214"/>
      <c r="F62" s="210"/>
      <c r="G62" s="210"/>
      <c r="H62" s="210"/>
      <c r="I62" s="210"/>
      <c r="J62" s="210"/>
      <c r="K62" s="205"/>
    </row>
    <row r="63" spans="2:11" ht="15" customHeight="1">
      <c r="B63" s="203"/>
      <c r="C63" s="210"/>
      <c r="D63" s="207" t="s">
        <v>332</v>
      </c>
      <c r="E63" s="207"/>
      <c r="F63" s="207"/>
      <c r="G63" s="207"/>
      <c r="H63" s="207"/>
      <c r="I63" s="207"/>
      <c r="J63" s="207"/>
      <c r="K63" s="205"/>
    </row>
    <row r="64" spans="2:11" ht="15" customHeight="1">
      <c r="B64" s="203"/>
      <c r="C64" s="210"/>
      <c r="D64" s="213" t="s">
        <v>333</v>
      </c>
      <c r="E64" s="213"/>
      <c r="F64" s="213"/>
      <c r="G64" s="213"/>
      <c r="H64" s="213"/>
      <c r="I64" s="213"/>
      <c r="J64" s="213"/>
      <c r="K64" s="205"/>
    </row>
    <row r="65" spans="2:11" ht="15" customHeight="1">
      <c r="B65" s="203"/>
      <c r="C65" s="210"/>
      <c r="D65" s="207" t="s">
        <v>334</v>
      </c>
      <c r="E65" s="207"/>
      <c r="F65" s="207"/>
      <c r="G65" s="207"/>
      <c r="H65" s="207"/>
      <c r="I65" s="207"/>
      <c r="J65" s="207"/>
      <c r="K65" s="205"/>
    </row>
    <row r="66" spans="2:11" ht="15" customHeight="1">
      <c r="B66" s="203"/>
      <c r="C66" s="210"/>
      <c r="D66" s="207" t="s">
        <v>335</v>
      </c>
      <c r="E66" s="207"/>
      <c r="F66" s="207"/>
      <c r="G66" s="207"/>
      <c r="H66" s="207"/>
      <c r="I66" s="207"/>
      <c r="J66" s="207"/>
      <c r="K66" s="205"/>
    </row>
    <row r="67" spans="2:11" ht="15" customHeight="1">
      <c r="B67" s="203"/>
      <c r="C67" s="210"/>
      <c r="D67" s="207" t="s">
        <v>336</v>
      </c>
      <c r="E67" s="207"/>
      <c r="F67" s="207"/>
      <c r="G67" s="207"/>
      <c r="H67" s="207"/>
      <c r="I67" s="207"/>
      <c r="J67" s="207"/>
      <c r="K67" s="205"/>
    </row>
    <row r="68" spans="2:11" ht="15" customHeight="1">
      <c r="B68" s="203"/>
      <c r="C68" s="210"/>
      <c r="D68" s="207" t="s">
        <v>337</v>
      </c>
      <c r="E68" s="207"/>
      <c r="F68" s="207"/>
      <c r="G68" s="207"/>
      <c r="H68" s="207"/>
      <c r="I68" s="207"/>
      <c r="J68" s="207"/>
      <c r="K68" s="205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224" t="s">
        <v>273</v>
      </c>
      <c r="D73" s="224"/>
      <c r="E73" s="224"/>
      <c r="F73" s="224"/>
      <c r="G73" s="224"/>
      <c r="H73" s="224"/>
      <c r="I73" s="224"/>
      <c r="J73" s="224"/>
      <c r="K73" s="225"/>
    </row>
    <row r="74" spans="2:11" ht="17.25" customHeight="1">
      <c r="B74" s="223"/>
      <c r="C74" s="226" t="s">
        <v>338</v>
      </c>
      <c r="D74" s="226"/>
      <c r="E74" s="226"/>
      <c r="F74" s="226" t="s">
        <v>339</v>
      </c>
      <c r="G74" s="227"/>
      <c r="H74" s="226" t="s">
        <v>97</v>
      </c>
      <c r="I74" s="226" t="s">
        <v>49</v>
      </c>
      <c r="J74" s="226" t="s">
        <v>340</v>
      </c>
      <c r="K74" s="225"/>
    </row>
    <row r="75" spans="2:11" ht="17.25" customHeight="1">
      <c r="B75" s="223"/>
      <c r="C75" s="228" t="s">
        <v>341</v>
      </c>
      <c r="D75" s="228"/>
      <c r="E75" s="228"/>
      <c r="F75" s="229" t="s">
        <v>342</v>
      </c>
      <c r="G75" s="230"/>
      <c r="H75" s="228"/>
      <c r="I75" s="228"/>
      <c r="J75" s="228" t="s">
        <v>343</v>
      </c>
      <c r="K75" s="225"/>
    </row>
    <row r="76" spans="2:11" ht="5.25" customHeight="1">
      <c r="B76" s="223"/>
      <c r="C76" s="231"/>
      <c r="D76" s="231"/>
      <c r="E76" s="231"/>
      <c r="F76" s="231"/>
      <c r="G76" s="232"/>
      <c r="H76" s="231"/>
      <c r="I76" s="231"/>
      <c r="J76" s="231"/>
      <c r="K76" s="225"/>
    </row>
    <row r="77" spans="2:11" ht="15" customHeight="1">
      <c r="B77" s="223"/>
      <c r="C77" s="212" t="s">
        <v>344</v>
      </c>
      <c r="D77" s="212"/>
      <c r="E77" s="212"/>
      <c r="F77" s="233" t="s">
        <v>345</v>
      </c>
      <c r="G77" s="232"/>
      <c r="H77" s="212" t="s">
        <v>346</v>
      </c>
      <c r="I77" s="212" t="s">
        <v>347</v>
      </c>
      <c r="J77" s="212" t="s">
        <v>348</v>
      </c>
      <c r="K77" s="225"/>
    </row>
    <row r="78" spans="2:11" ht="15" customHeight="1">
      <c r="B78" s="234"/>
      <c r="C78" s="212" t="s">
        <v>349</v>
      </c>
      <c r="D78" s="212"/>
      <c r="E78" s="212"/>
      <c r="F78" s="233" t="s">
        <v>350</v>
      </c>
      <c r="G78" s="232"/>
      <c r="H78" s="212" t="s">
        <v>351</v>
      </c>
      <c r="I78" s="212" t="s">
        <v>347</v>
      </c>
      <c r="J78" s="212">
        <v>50</v>
      </c>
      <c r="K78" s="225"/>
    </row>
    <row r="79" spans="2:11" ht="15" customHeight="1">
      <c r="B79" s="234"/>
      <c r="C79" s="212" t="s">
        <v>352</v>
      </c>
      <c r="D79" s="212"/>
      <c r="E79" s="212"/>
      <c r="F79" s="233" t="s">
        <v>345</v>
      </c>
      <c r="G79" s="232"/>
      <c r="H79" s="212" t="s">
        <v>353</v>
      </c>
      <c r="I79" s="212" t="s">
        <v>354</v>
      </c>
      <c r="J79" s="212"/>
      <c r="K79" s="225"/>
    </row>
    <row r="80" spans="2:11" ht="15" customHeight="1">
      <c r="B80" s="234"/>
      <c r="C80" s="212" t="s">
        <v>355</v>
      </c>
      <c r="D80" s="212"/>
      <c r="E80" s="212"/>
      <c r="F80" s="233" t="s">
        <v>350</v>
      </c>
      <c r="G80" s="232"/>
      <c r="H80" s="212" t="s">
        <v>356</v>
      </c>
      <c r="I80" s="212" t="s">
        <v>347</v>
      </c>
      <c r="J80" s="212">
        <v>50</v>
      </c>
      <c r="K80" s="225"/>
    </row>
    <row r="81" spans="2:11" ht="15" customHeight="1">
      <c r="B81" s="234"/>
      <c r="C81" s="212" t="s">
        <v>357</v>
      </c>
      <c r="D81" s="212"/>
      <c r="E81" s="212"/>
      <c r="F81" s="233" t="s">
        <v>350</v>
      </c>
      <c r="G81" s="232"/>
      <c r="H81" s="212" t="s">
        <v>358</v>
      </c>
      <c r="I81" s="212" t="s">
        <v>347</v>
      </c>
      <c r="J81" s="212">
        <v>20</v>
      </c>
      <c r="K81" s="225"/>
    </row>
    <row r="82" spans="2:11" ht="15" customHeight="1">
      <c r="B82" s="234"/>
      <c r="C82" s="212" t="s">
        <v>359</v>
      </c>
      <c r="D82" s="212"/>
      <c r="E82" s="212"/>
      <c r="F82" s="233" t="s">
        <v>350</v>
      </c>
      <c r="G82" s="232"/>
      <c r="H82" s="212" t="s">
        <v>360</v>
      </c>
      <c r="I82" s="212" t="s">
        <v>347</v>
      </c>
      <c r="J82" s="212">
        <v>20</v>
      </c>
      <c r="K82" s="225"/>
    </row>
    <row r="83" spans="2:11" ht="15" customHeight="1">
      <c r="B83" s="234"/>
      <c r="C83" s="212" t="s">
        <v>361</v>
      </c>
      <c r="D83" s="212"/>
      <c r="E83" s="212"/>
      <c r="F83" s="233" t="s">
        <v>350</v>
      </c>
      <c r="G83" s="232"/>
      <c r="H83" s="212" t="s">
        <v>362</v>
      </c>
      <c r="I83" s="212" t="s">
        <v>347</v>
      </c>
      <c r="J83" s="212">
        <v>50</v>
      </c>
      <c r="K83" s="225"/>
    </row>
    <row r="84" spans="2:11" ht="15" customHeight="1">
      <c r="B84" s="234"/>
      <c r="C84" s="212" t="s">
        <v>363</v>
      </c>
      <c r="D84" s="212"/>
      <c r="E84" s="212"/>
      <c r="F84" s="233" t="s">
        <v>350</v>
      </c>
      <c r="G84" s="232"/>
      <c r="H84" s="212" t="s">
        <v>363</v>
      </c>
      <c r="I84" s="212" t="s">
        <v>347</v>
      </c>
      <c r="J84" s="212">
        <v>50</v>
      </c>
      <c r="K84" s="225"/>
    </row>
    <row r="85" spans="2:11" ht="15" customHeight="1">
      <c r="B85" s="234"/>
      <c r="C85" s="212" t="s">
        <v>103</v>
      </c>
      <c r="D85" s="212"/>
      <c r="E85" s="212"/>
      <c r="F85" s="233" t="s">
        <v>350</v>
      </c>
      <c r="G85" s="232"/>
      <c r="H85" s="212" t="s">
        <v>364</v>
      </c>
      <c r="I85" s="212" t="s">
        <v>347</v>
      </c>
      <c r="J85" s="212">
        <v>255</v>
      </c>
      <c r="K85" s="225"/>
    </row>
    <row r="86" spans="2:11" ht="15" customHeight="1">
      <c r="B86" s="234"/>
      <c r="C86" s="212" t="s">
        <v>365</v>
      </c>
      <c r="D86" s="212"/>
      <c r="E86" s="212"/>
      <c r="F86" s="233" t="s">
        <v>345</v>
      </c>
      <c r="G86" s="232"/>
      <c r="H86" s="212" t="s">
        <v>366</v>
      </c>
      <c r="I86" s="212" t="s">
        <v>367</v>
      </c>
      <c r="J86" s="212"/>
      <c r="K86" s="225"/>
    </row>
    <row r="87" spans="2:11" ht="15" customHeight="1">
      <c r="B87" s="234"/>
      <c r="C87" s="212" t="s">
        <v>368</v>
      </c>
      <c r="D87" s="212"/>
      <c r="E87" s="212"/>
      <c r="F87" s="233" t="s">
        <v>345</v>
      </c>
      <c r="G87" s="232"/>
      <c r="H87" s="212" t="s">
        <v>369</v>
      </c>
      <c r="I87" s="212" t="s">
        <v>370</v>
      </c>
      <c r="J87" s="212"/>
      <c r="K87" s="225"/>
    </row>
    <row r="88" spans="2:11" ht="15" customHeight="1">
      <c r="B88" s="234"/>
      <c r="C88" s="212" t="s">
        <v>371</v>
      </c>
      <c r="D88" s="212"/>
      <c r="E88" s="212"/>
      <c r="F88" s="233" t="s">
        <v>345</v>
      </c>
      <c r="G88" s="232"/>
      <c r="H88" s="212" t="s">
        <v>371</v>
      </c>
      <c r="I88" s="212" t="s">
        <v>370</v>
      </c>
      <c r="J88" s="212"/>
      <c r="K88" s="225"/>
    </row>
    <row r="89" spans="2:11" ht="15" customHeight="1">
      <c r="B89" s="234"/>
      <c r="C89" s="212" t="s">
        <v>32</v>
      </c>
      <c r="D89" s="212"/>
      <c r="E89" s="212"/>
      <c r="F89" s="233" t="s">
        <v>345</v>
      </c>
      <c r="G89" s="232"/>
      <c r="H89" s="212" t="s">
        <v>372</v>
      </c>
      <c r="I89" s="212" t="s">
        <v>370</v>
      </c>
      <c r="J89" s="212"/>
      <c r="K89" s="225"/>
    </row>
    <row r="90" spans="2:11" ht="15" customHeight="1">
      <c r="B90" s="234"/>
      <c r="C90" s="212" t="s">
        <v>40</v>
      </c>
      <c r="D90" s="212"/>
      <c r="E90" s="212"/>
      <c r="F90" s="233" t="s">
        <v>345</v>
      </c>
      <c r="G90" s="232"/>
      <c r="H90" s="212" t="s">
        <v>373</v>
      </c>
      <c r="I90" s="212" t="s">
        <v>370</v>
      </c>
      <c r="J90" s="212"/>
      <c r="K90" s="225"/>
    </row>
    <row r="91" spans="2:11" ht="15" customHeight="1">
      <c r="B91" s="235"/>
      <c r="C91" s="236"/>
      <c r="D91" s="236"/>
      <c r="E91" s="236"/>
      <c r="F91" s="236"/>
      <c r="G91" s="236"/>
      <c r="H91" s="236"/>
      <c r="I91" s="236"/>
      <c r="J91" s="236"/>
      <c r="K91" s="237"/>
    </row>
    <row r="92" spans="2:11" ht="18.75" customHeight="1">
      <c r="B92" s="238"/>
      <c r="C92" s="239"/>
      <c r="D92" s="239"/>
      <c r="E92" s="239"/>
      <c r="F92" s="239"/>
      <c r="G92" s="239"/>
      <c r="H92" s="239"/>
      <c r="I92" s="239"/>
      <c r="J92" s="239"/>
      <c r="K92" s="238"/>
    </row>
    <row r="93" spans="2:11" ht="18.75" customHeight="1">
      <c r="B93" s="219"/>
      <c r="C93" s="219"/>
      <c r="D93" s="219"/>
      <c r="E93" s="219"/>
      <c r="F93" s="219"/>
      <c r="G93" s="219"/>
      <c r="H93" s="219"/>
      <c r="I93" s="219"/>
      <c r="J93" s="219"/>
      <c r="K93" s="219"/>
    </row>
    <row r="94" spans="2:11" ht="7.5" customHeight="1">
      <c r="B94" s="220"/>
      <c r="C94" s="221"/>
      <c r="D94" s="221"/>
      <c r="E94" s="221"/>
      <c r="F94" s="221"/>
      <c r="G94" s="221"/>
      <c r="H94" s="221"/>
      <c r="I94" s="221"/>
      <c r="J94" s="221"/>
      <c r="K94" s="222"/>
    </row>
    <row r="95" spans="2:11" ht="45" customHeight="1">
      <c r="B95" s="223"/>
      <c r="C95" s="224" t="s">
        <v>374</v>
      </c>
      <c r="D95" s="224"/>
      <c r="E95" s="224"/>
      <c r="F95" s="224"/>
      <c r="G95" s="224"/>
      <c r="H95" s="224"/>
      <c r="I95" s="224"/>
      <c r="J95" s="224"/>
      <c r="K95" s="225"/>
    </row>
    <row r="96" spans="2:11" ht="17.25" customHeight="1">
      <c r="B96" s="223"/>
      <c r="C96" s="226" t="s">
        <v>338</v>
      </c>
      <c r="D96" s="226"/>
      <c r="E96" s="226"/>
      <c r="F96" s="226" t="s">
        <v>339</v>
      </c>
      <c r="G96" s="227"/>
      <c r="H96" s="226" t="s">
        <v>97</v>
      </c>
      <c r="I96" s="226" t="s">
        <v>49</v>
      </c>
      <c r="J96" s="226" t="s">
        <v>340</v>
      </c>
      <c r="K96" s="225"/>
    </row>
    <row r="97" spans="2:11" ht="17.25" customHeight="1">
      <c r="B97" s="223"/>
      <c r="C97" s="228" t="s">
        <v>341</v>
      </c>
      <c r="D97" s="228"/>
      <c r="E97" s="228"/>
      <c r="F97" s="229" t="s">
        <v>342</v>
      </c>
      <c r="G97" s="230"/>
      <c r="H97" s="228"/>
      <c r="I97" s="228"/>
      <c r="J97" s="228" t="s">
        <v>343</v>
      </c>
      <c r="K97" s="225"/>
    </row>
    <row r="98" spans="2:11" ht="5.25" customHeight="1">
      <c r="B98" s="223"/>
      <c r="C98" s="226"/>
      <c r="D98" s="226"/>
      <c r="E98" s="226"/>
      <c r="F98" s="226"/>
      <c r="G98" s="240"/>
      <c r="H98" s="226"/>
      <c r="I98" s="226"/>
      <c r="J98" s="226"/>
      <c r="K98" s="225"/>
    </row>
    <row r="99" spans="2:11" ht="15" customHeight="1">
      <c r="B99" s="223"/>
      <c r="C99" s="212" t="s">
        <v>344</v>
      </c>
      <c r="D99" s="212"/>
      <c r="E99" s="212"/>
      <c r="F99" s="233" t="s">
        <v>345</v>
      </c>
      <c r="G99" s="212"/>
      <c r="H99" s="212" t="s">
        <v>375</v>
      </c>
      <c r="I99" s="212" t="s">
        <v>347</v>
      </c>
      <c r="J99" s="212" t="s">
        <v>348</v>
      </c>
      <c r="K99" s="225"/>
    </row>
    <row r="100" spans="2:11" ht="15" customHeight="1">
      <c r="B100" s="234"/>
      <c r="C100" s="212" t="s">
        <v>349</v>
      </c>
      <c r="D100" s="212"/>
      <c r="E100" s="212"/>
      <c r="F100" s="233" t="s">
        <v>350</v>
      </c>
      <c r="G100" s="212"/>
      <c r="H100" s="212" t="s">
        <v>375</v>
      </c>
      <c r="I100" s="212" t="s">
        <v>347</v>
      </c>
      <c r="J100" s="212">
        <v>50</v>
      </c>
      <c r="K100" s="225"/>
    </row>
    <row r="101" spans="2:11" ht="15" customHeight="1">
      <c r="B101" s="234"/>
      <c r="C101" s="212" t="s">
        <v>352</v>
      </c>
      <c r="D101" s="212"/>
      <c r="E101" s="212"/>
      <c r="F101" s="233" t="s">
        <v>345</v>
      </c>
      <c r="G101" s="212"/>
      <c r="H101" s="212" t="s">
        <v>375</v>
      </c>
      <c r="I101" s="212" t="s">
        <v>354</v>
      </c>
      <c r="J101" s="212"/>
      <c r="K101" s="225"/>
    </row>
    <row r="102" spans="2:11" ht="15" customHeight="1">
      <c r="B102" s="234"/>
      <c r="C102" s="212" t="s">
        <v>355</v>
      </c>
      <c r="D102" s="212"/>
      <c r="E102" s="212"/>
      <c r="F102" s="233" t="s">
        <v>350</v>
      </c>
      <c r="G102" s="212"/>
      <c r="H102" s="212" t="s">
        <v>375</v>
      </c>
      <c r="I102" s="212" t="s">
        <v>347</v>
      </c>
      <c r="J102" s="212">
        <v>50</v>
      </c>
      <c r="K102" s="225"/>
    </row>
    <row r="103" spans="2:11" ht="15" customHeight="1">
      <c r="B103" s="234"/>
      <c r="C103" s="212" t="s">
        <v>363</v>
      </c>
      <c r="D103" s="212"/>
      <c r="E103" s="212"/>
      <c r="F103" s="233" t="s">
        <v>350</v>
      </c>
      <c r="G103" s="212"/>
      <c r="H103" s="212" t="s">
        <v>375</v>
      </c>
      <c r="I103" s="212" t="s">
        <v>347</v>
      </c>
      <c r="J103" s="212">
        <v>50</v>
      </c>
      <c r="K103" s="225"/>
    </row>
    <row r="104" spans="2:11" ht="15" customHeight="1">
      <c r="B104" s="234"/>
      <c r="C104" s="212" t="s">
        <v>361</v>
      </c>
      <c r="D104" s="212"/>
      <c r="E104" s="212"/>
      <c r="F104" s="233" t="s">
        <v>350</v>
      </c>
      <c r="G104" s="212"/>
      <c r="H104" s="212" t="s">
        <v>375</v>
      </c>
      <c r="I104" s="212" t="s">
        <v>347</v>
      </c>
      <c r="J104" s="212">
        <v>50</v>
      </c>
      <c r="K104" s="225"/>
    </row>
    <row r="105" spans="2:11" ht="15" customHeight="1">
      <c r="B105" s="234"/>
      <c r="C105" s="212" t="s">
        <v>45</v>
      </c>
      <c r="D105" s="212"/>
      <c r="E105" s="212"/>
      <c r="F105" s="233" t="s">
        <v>345</v>
      </c>
      <c r="G105" s="212"/>
      <c r="H105" s="212" t="s">
        <v>376</v>
      </c>
      <c r="I105" s="212" t="s">
        <v>347</v>
      </c>
      <c r="J105" s="212">
        <v>20</v>
      </c>
      <c r="K105" s="225"/>
    </row>
    <row r="106" spans="2:11" ht="15" customHeight="1">
      <c r="B106" s="234"/>
      <c r="C106" s="212" t="s">
        <v>377</v>
      </c>
      <c r="D106" s="212"/>
      <c r="E106" s="212"/>
      <c r="F106" s="233" t="s">
        <v>345</v>
      </c>
      <c r="G106" s="212"/>
      <c r="H106" s="212" t="s">
        <v>378</v>
      </c>
      <c r="I106" s="212" t="s">
        <v>347</v>
      </c>
      <c r="J106" s="212">
        <v>120</v>
      </c>
      <c r="K106" s="225"/>
    </row>
    <row r="107" spans="2:11" ht="15" customHeight="1">
      <c r="B107" s="234"/>
      <c r="C107" s="212" t="s">
        <v>32</v>
      </c>
      <c r="D107" s="212"/>
      <c r="E107" s="212"/>
      <c r="F107" s="233" t="s">
        <v>345</v>
      </c>
      <c r="G107" s="212"/>
      <c r="H107" s="212" t="s">
        <v>379</v>
      </c>
      <c r="I107" s="212" t="s">
        <v>370</v>
      </c>
      <c r="J107" s="212"/>
      <c r="K107" s="225"/>
    </row>
    <row r="108" spans="2:11" ht="15" customHeight="1">
      <c r="B108" s="234"/>
      <c r="C108" s="212" t="s">
        <v>40</v>
      </c>
      <c r="D108" s="212"/>
      <c r="E108" s="212"/>
      <c r="F108" s="233" t="s">
        <v>345</v>
      </c>
      <c r="G108" s="212"/>
      <c r="H108" s="212" t="s">
        <v>380</v>
      </c>
      <c r="I108" s="212" t="s">
        <v>370</v>
      </c>
      <c r="J108" s="212"/>
      <c r="K108" s="225"/>
    </row>
    <row r="109" spans="2:11" ht="15" customHeight="1">
      <c r="B109" s="234"/>
      <c r="C109" s="212" t="s">
        <v>49</v>
      </c>
      <c r="D109" s="212"/>
      <c r="E109" s="212"/>
      <c r="F109" s="233" t="s">
        <v>345</v>
      </c>
      <c r="G109" s="212"/>
      <c r="H109" s="212" t="s">
        <v>381</v>
      </c>
      <c r="I109" s="212" t="s">
        <v>382</v>
      </c>
      <c r="J109" s="212"/>
      <c r="K109" s="225"/>
    </row>
    <row r="110" spans="2:11" ht="15" customHeight="1">
      <c r="B110" s="235"/>
      <c r="C110" s="241"/>
      <c r="D110" s="241"/>
      <c r="E110" s="241"/>
      <c r="F110" s="241"/>
      <c r="G110" s="241"/>
      <c r="H110" s="241"/>
      <c r="I110" s="241"/>
      <c r="J110" s="241"/>
      <c r="K110" s="237"/>
    </row>
    <row r="111" spans="2:11" ht="18.75" customHeight="1">
      <c r="B111" s="242"/>
      <c r="C111" s="209"/>
      <c r="D111" s="209"/>
      <c r="E111" s="209"/>
      <c r="F111" s="243"/>
      <c r="G111" s="209"/>
      <c r="H111" s="209"/>
      <c r="I111" s="209"/>
      <c r="J111" s="209"/>
      <c r="K111" s="242"/>
    </row>
    <row r="112" spans="2:11" ht="18.75" customHeight="1"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</row>
    <row r="113" spans="2:11" ht="7.5" customHeight="1">
      <c r="B113" s="244"/>
      <c r="C113" s="245"/>
      <c r="D113" s="245"/>
      <c r="E113" s="245"/>
      <c r="F113" s="245"/>
      <c r="G113" s="245"/>
      <c r="H113" s="245"/>
      <c r="I113" s="245"/>
      <c r="J113" s="245"/>
      <c r="K113" s="246"/>
    </row>
    <row r="114" spans="2:11" ht="45" customHeight="1">
      <c r="B114" s="247"/>
      <c r="C114" s="200" t="s">
        <v>383</v>
      </c>
      <c r="D114" s="200"/>
      <c r="E114" s="200"/>
      <c r="F114" s="200"/>
      <c r="G114" s="200"/>
      <c r="H114" s="200"/>
      <c r="I114" s="200"/>
      <c r="J114" s="200"/>
      <c r="K114" s="248"/>
    </row>
    <row r="115" spans="2:11" ht="17.25" customHeight="1">
      <c r="B115" s="249"/>
      <c r="C115" s="226" t="s">
        <v>338</v>
      </c>
      <c r="D115" s="226"/>
      <c r="E115" s="226"/>
      <c r="F115" s="226" t="s">
        <v>339</v>
      </c>
      <c r="G115" s="227"/>
      <c r="H115" s="226" t="s">
        <v>97</v>
      </c>
      <c r="I115" s="226" t="s">
        <v>49</v>
      </c>
      <c r="J115" s="226" t="s">
        <v>340</v>
      </c>
      <c r="K115" s="250"/>
    </row>
    <row r="116" spans="2:11" ht="17.25" customHeight="1">
      <c r="B116" s="249"/>
      <c r="C116" s="228" t="s">
        <v>341</v>
      </c>
      <c r="D116" s="228"/>
      <c r="E116" s="228"/>
      <c r="F116" s="229" t="s">
        <v>342</v>
      </c>
      <c r="G116" s="230"/>
      <c r="H116" s="228"/>
      <c r="I116" s="228"/>
      <c r="J116" s="228" t="s">
        <v>343</v>
      </c>
      <c r="K116" s="250"/>
    </row>
    <row r="117" spans="2:11" ht="5.25" customHeight="1">
      <c r="B117" s="251"/>
      <c r="C117" s="231"/>
      <c r="D117" s="231"/>
      <c r="E117" s="231"/>
      <c r="F117" s="231"/>
      <c r="G117" s="212"/>
      <c r="H117" s="231"/>
      <c r="I117" s="231"/>
      <c r="J117" s="231"/>
      <c r="K117" s="252"/>
    </row>
    <row r="118" spans="2:11" ht="15" customHeight="1">
      <c r="B118" s="251"/>
      <c r="C118" s="212" t="s">
        <v>344</v>
      </c>
      <c r="D118" s="231"/>
      <c r="E118" s="231"/>
      <c r="F118" s="233" t="s">
        <v>345</v>
      </c>
      <c r="G118" s="212"/>
      <c r="H118" s="212" t="s">
        <v>375</v>
      </c>
      <c r="I118" s="212" t="s">
        <v>347</v>
      </c>
      <c r="J118" s="212" t="s">
        <v>348</v>
      </c>
      <c r="K118" s="253"/>
    </row>
    <row r="119" spans="2:11" ht="15" customHeight="1">
      <c r="B119" s="251"/>
      <c r="C119" s="212" t="s">
        <v>384</v>
      </c>
      <c r="D119" s="212"/>
      <c r="E119" s="212"/>
      <c r="F119" s="233" t="s">
        <v>345</v>
      </c>
      <c r="G119" s="212"/>
      <c r="H119" s="212" t="s">
        <v>385</v>
      </c>
      <c r="I119" s="212" t="s">
        <v>347</v>
      </c>
      <c r="J119" s="212" t="s">
        <v>348</v>
      </c>
      <c r="K119" s="253"/>
    </row>
    <row r="120" spans="2:11" ht="15" customHeight="1">
      <c r="B120" s="251"/>
      <c r="C120" s="212" t="s">
        <v>293</v>
      </c>
      <c r="D120" s="212"/>
      <c r="E120" s="212"/>
      <c r="F120" s="233" t="s">
        <v>345</v>
      </c>
      <c r="G120" s="212"/>
      <c r="H120" s="212" t="s">
        <v>386</v>
      </c>
      <c r="I120" s="212" t="s">
        <v>347</v>
      </c>
      <c r="J120" s="212" t="s">
        <v>348</v>
      </c>
      <c r="K120" s="253"/>
    </row>
    <row r="121" spans="2:11" ht="15" customHeight="1">
      <c r="B121" s="251"/>
      <c r="C121" s="212" t="s">
        <v>387</v>
      </c>
      <c r="D121" s="212"/>
      <c r="E121" s="212"/>
      <c r="F121" s="233" t="s">
        <v>350</v>
      </c>
      <c r="G121" s="212"/>
      <c r="H121" s="212" t="s">
        <v>388</v>
      </c>
      <c r="I121" s="212" t="s">
        <v>347</v>
      </c>
      <c r="J121" s="212">
        <v>15</v>
      </c>
      <c r="K121" s="253"/>
    </row>
    <row r="122" spans="2:11" ht="15" customHeight="1">
      <c r="B122" s="251"/>
      <c r="C122" s="212" t="s">
        <v>349</v>
      </c>
      <c r="D122" s="212"/>
      <c r="E122" s="212"/>
      <c r="F122" s="233" t="s">
        <v>350</v>
      </c>
      <c r="G122" s="212"/>
      <c r="H122" s="212" t="s">
        <v>375</v>
      </c>
      <c r="I122" s="212" t="s">
        <v>347</v>
      </c>
      <c r="J122" s="212">
        <v>50</v>
      </c>
      <c r="K122" s="253"/>
    </row>
    <row r="123" spans="2:11" ht="15" customHeight="1">
      <c r="B123" s="251"/>
      <c r="C123" s="212" t="s">
        <v>355</v>
      </c>
      <c r="D123" s="212"/>
      <c r="E123" s="212"/>
      <c r="F123" s="233" t="s">
        <v>350</v>
      </c>
      <c r="G123" s="212"/>
      <c r="H123" s="212" t="s">
        <v>375</v>
      </c>
      <c r="I123" s="212" t="s">
        <v>347</v>
      </c>
      <c r="J123" s="212">
        <v>50</v>
      </c>
      <c r="K123" s="253"/>
    </row>
    <row r="124" spans="2:11" ht="15" customHeight="1">
      <c r="B124" s="251"/>
      <c r="C124" s="212" t="s">
        <v>361</v>
      </c>
      <c r="D124" s="212"/>
      <c r="E124" s="212"/>
      <c r="F124" s="233" t="s">
        <v>350</v>
      </c>
      <c r="G124" s="212"/>
      <c r="H124" s="212" t="s">
        <v>375</v>
      </c>
      <c r="I124" s="212" t="s">
        <v>347</v>
      </c>
      <c r="J124" s="212">
        <v>50</v>
      </c>
      <c r="K124" s="253"/>
    </row>
    <row r="125" spans="2:11" ht="15" customHeight="1">
      <c r="B125" s="251"/>
      <c r="C125" s="212" t="s">
        <v>363</v>
      </c>
      <c r="D125" s="212"/>
      <c r="E125" s="212"/>
      <c r="F125" s="233" t="s">
        <v>350</v>
      </c>
      <c r="G125" s="212"/>
      <c r="H125" s="212" t="s">
        <v>375</v>
      </c>
      <c r="I125" s="212" t="s">
        <v>347</v>
      </c>
      <c r="J125" s="212">
        <v>50</v>
      </c>
      <c r="K125" s="253"/>
    </row>
    <row r="126" spans="2:11" ht="15" customHeight="1">
      <c r="B126" s="251"/>
      <c r="C126" s="212" t="s">
        <v>103</v>
      </c>
      <c r="D126" s="212"/>
      <c r="E126" s="212"/>
      <c r="F126" s="233" t="s">
        <v>350</v>
      </c>
      <c r="G126" s="212"/>
      <c r="H126" s="212" t="s">
        <v>389</v>
      </c>
      <c r="I126" s="212" t="s">
        <v>347</v>
      </c>
      <c r="J126" s="212">
        <v>255</v>
      </c>
      <c r="K126" s="253"/>
    </row>
    <row r="127" spans="2:11" ht="15" customHeight="1">
      <c r="B127" s="251"/>
      <c r="C127" s="212" t="s">
        <v>365</v>
      </c>
      <c r="D127" s="212"/>
      <c r="E127" s="212"/>
      <c r="F127" s="233" t="s">
        <v>345</v>
      </c>
      <c r="G127" s="212"/>
      <c r="H127" s="212" t="s">
        <v>390</v>
      </c>
      <c r="I127" s="212" t="s">
        <v>367</v>
      </c>
      <c r="J127" s="212"/>
      <c r="K127" s="253"/>
    </row>
    <row r="128" spans="2:11" ht="15" customHeight="1">
      <c r="B128" s="251"/>
      <c r="C128" s="212" t="s">
        <v>368</v>
      </c>
      <c r="D128" s="212"/>
      <c r="E128" s="212"/>
      <c r="F128" s="233" t="s">
        <v>345</v>
      </c>
      <c r="G128" s="212"/>
      <c r="H128" s="212" t="s">
        <v>391</v>
      </c>
      <c r="I128" s="212" t="s">
        <v>370</v>
      </c>
      <c r="J128" s="212"/>
      <c r="K128" s="253"/>
    </row>
    <row r="129" spans="2:11" ht="15" customHeight="1">
      <c r="B129" s="251"/>
      <c r="C129" s="212" t="s">
        <v>371</v>
      </c>
      <c r="D129" s="212"/>
      <c r="E129" s="212"/>
      <c r="F129" s="233" t="s">
        <v>345</v>
      </c>
      <c r="G129" s="212"/>
      <c r="H129" s="212" t="s">
        <v>371</v>
      </c>
      <c r="I129" s="212" t="s">
        <v>370</v>
      </c>
      <c r="J129" s="212"/>
      <c r="K129" s="253"/>
    </row>
    <row r="130" spans="2:11" ht="15" customHeight="1">
      <c r="B130" s="251"/>
      <c r="C130" s="212" t="s">
        <v>32</v>
      </c>
      <c r="D130" s="212"/>
      <c r="E130" s="212"/>
      <c r="F130" s="233" t="s">
        <v>345</v>
      </c>
      <c r="G130" s="212"/>
      <c r="H130" s="212" t="s">
        <v>392</v>
      </c>
      <c r="I130" s="212" t="s">
        <v>370</v>
      </c>
      <c r="J130" s="212"/>
      <c r="K130" s="253"/>
    </row>
    <row r="131" spans="2:11" ht="15" customHeight="1">
      <c r="B131" s="251"/>
      <c r="C131" s="212" t="s">
        <v>393</v>
      </c>
      <c r="D131" s="212"/>
      <c r="E131" s="212"/>
      <c r="F131" s="233" t="s">
        <v>345</v>
      </c>
      <c r="G131" s="212"/>
      <c r="H131" s="212" t="s">
        <v>394</v>
      </c>
      <c r="I131" s="212" t="s">
        <v>370</v>
      </c>
      <c r="J131" s="212"/>
      <c r="K131" s="253"/>
    </row>
    <row r="132" spans="2:11" ht="15" customHeight="1">
      <c r="B132" s="254"/>
      <c r="C132" s="255"/>
      <c r="D132" s="255"/>
      <c r="E132" s="255"/>
      <c r="F132" s="255"/>
      <c r="G132" s="255"/>
      <c r="H132" s="255"/>
      <c r="I132" s="255"/>
      <c r="J132" s="255"/>
      <c r="K132" s="256"/>
    </row>
    <row r="133" spans="2:11" ht="18.75" customHeight="1">
      <c r="B133" s="209"/>
      <c r="C133" s="209"/>
      <c r="D133" s="209"/>
      <c r="E133" s="209"/>
      <c r="F133" s="243"/>
      <c r="G133" s="209"/>
      <c r="H133" s="209"/>
      <c r="I133" s="209"/>
      <c r="J133" s="209"/>
      <c r="K133" s="209"/>
    </row>
    <row r="134" spans="2:11" ht="18.75" customHeight="1"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</row>
    <row r="135" spans="2:11" ht="7.5" customHeight="1">
      <c r="B135" s="220"/>
      <c r="C135" s="221"/>
      <c r="D135" s="221"/>
      <c r="E135" s="221"/>
      <c r="F135" s="221"/>
      <c r="G135" s="221"/>
      <c r="H135" s="221"/>
      <c r="I135" s="221"/>
      <c r="J135" s="221"/>
      <c r="K135" s="222"/>
    </row>
    <row r="136" spans="2:11" ht="45" customHeight="1">
      <c r="B136" s="223"/>
      <c r="C136" s="224" t="s">
        <v>395</v>
      </c>
      <c r="D136" s="224"/>
      <c r="E136" s="224"/>
      <c r="F136" s="224"/>
      <c r="G136" s="224"/>
      <c r="H136" s="224"/>
      <c r="I136" s="224"/>
      <c r="J136" s="224"/>
      <c r="K136" s="225"/>
    </row>
    <row r="137" spans="2:11" ht="17.25" customHeight="1">
      <c r="B137" s="223"/>
      <c r="C137" s="226" t="s">
        <v>338</v>
      </c>
      <c r="D137" s="226"/>
      <c r="E137" s="226"/>
      <c r="F137" s="226" t="s">
        <v>339</v>
      </c>
      <c r="G137" s="227"/>
      <c r="H137" s="226" t="s">
        <v>97</v>
      </c>
      <c r="I137" s="226" t="s">
        <v>49</v>
      </c>
      <c r="J137" s="226" t="s">
        <v>340</v>
      </c>
      <c r="K137" s="225"/>
    </row>
    <row r="138" spans="2:11" ht="17.25" customHeight="1">
      <c r="B138" s="223"/>
      <c r="C138" s="228" t="s">
        <v>341</v>
      </c>
      <c r="D138" s="228"/>
      <c r="E138" s="228"/>
      <c r="F138" s="229" t="s">
        <v>342</v>
      </c>
      <c r="G138" s="230"/>
      <c r="H138" s="228"/>
      <c r="I138" s="228"/>
      <c r="J138" s="228" t="s">
        <v>343</v>
      </c>
      <c r="K138" s="225"/>
    </row>
    <row r="139" spans="2:11" ht="5.25" customHeight="1">
      <c r="B139" s="234"/>
      <c r="C139" s="231"/>
      <c r="D139" s="231"/>
      <c r="E139" s="231"/>
      <c r="F139" s="231"/>
      <c r="G139" s="232"/>
      <c r="H139" s="231"/>
      <c r="I139" s="231"/>
      <c r="J139" s="231"/>
      <c r="K139" s="253"/>
    </row>
    <row r="140" spans="2:11" ht="15" customHeight="1">
      <c r="B140" s="234"/>
      <c r="C140" s="257" t="s">
        <v>344</v>
      </c>
      <c r="D140" s="212"/>
      <c r="E140" s="212"/>
      <c r="F140" s="258" t="s">
        <v>345</v>
      </c>
      <c r="G140" s="212"/>
      <c r="H140" s="257" t="s">
        <v>375</v>
      </c>
      <c r="I140" s="257" t="s">
        <v>347</v>
      </c>
      <c r="J140" s="257" t="s">
        <v>348</v>
      </c>
      <c r="K140" s="253"/>
    </row>
    <row r="141" spans="2:11" ht="15" customHeight="1">
      <c r="B141" s="234"/>
      <c r="C141" s="257" t="s">
        <v>384</v>
      </c>
      <c r="D141" s="212"/>
      <c r="E141" s="212"/>
      <c r="F141" s="258" t="s">
        <v>345</v>
      </c>
      <c r="G141" s="212"/>
      <c r="H141" s="257" t="s">
        <v>396</v>
      </c>
      <c r="I141" s="257" t="s">
        <v>347</v>
      </c>
      <c r="J141" s="257" t="s">
        <v>348</v>
      </c>
      <c r="K141" s="253"/>
    </row>
    <row r="142" spans="2:11" ht="15" customHeight="1">
      <c r="B142" s="234"/>
      <c r="C142" s="257" t="s">
        <v>293</v>
      </c>
      <c r="D142" s="212"/>
      <c r="E142" s="212"/>
      <c r="F142" s="258" t="s">
        <v>345</v>
      </c>
      <c r="G142" s="212"/>
      <c r="H142" s="257" t="s">
        <v>397</v>
      </c>
      <c r="I142" s="257" t="s">
        <v>347</v>
      </c>
      <c r="J142" s="257" t="s">
        <v>348</v>
      </c>
      <c r="K142" s="253"/>
    </row>
    <row r="143" spans="2:11" ht="15" customHeight="1">
      <c r="B143" s="234"/>
      <c r="C143" s="257" t="s">
        <v>349</v>
      </c>
      <c r="D143" s="212"/>
      <c r="E143" s="212"/>
      <c r="F143" s="258" t="s">
        <v>350</v>
      </c>
      <c r="G143" s="212"/>
      <c r="H143" s="257" t="s">
        <v>375</v>
      </c>
      <c r="I143" s="257" t="s">
        <v>347</v>
      </c>
      <c r="J143" s="257">
        <v>50</v>
      </c>
      <c r="K143" s="253"/>
    </row>
    <row r="144" spans="2:11" ht="15" customHeight="1">
      <c r="B144" s="234"/>
      <c r="C144" s="257" t="s">
        <v>352</v>
      </c>
      <c r="D144" s="212"/>
      <c r="E144" s="212"/>
      <c r="F144" s="258" t="s">
        <v>345</v>
      </c>
      <c r="G144" s="212"/>
      <c r="H144" s="257" t="s">
        <v>375</v>
      </c>
      <c r="I144" s="257" t="s">
        <v>354</v>
      </c>
      <c r="J144" s="257"/>
      <c r="K144" s="253"/>
    </row>
    <row r="145" spans="2:11" ht="15" customHeight="1">
      <c r="B145" s="234"/>
      <c r="C145" s="257" t="s">
        <v>355</v>
      </c>
      <c r="D145" s="212"/>
      <c r="E145" s="212"/>
      <c r="F145" s="258" t="s">
        <v>350</v>
      </c>
      <c r="G145" s="212"/>
      <c r="H145" s="257" t="s">
        <v>375</v>
      </c>
      <c r="I145" s="257" t="s">
        <v>347</v>
      </c>
      <c r="J145" s="257">
        <v>50</v>
      </c>
      <c r="K145" s="253"/>
    </row>
    <row r="146" spans="2:11" ht="15" customHeight="1">
      <c r="B146" s="234"/>
      <c r="C146" s="257" t="s">
        <v>363</v>
      </c>
      <c r="D146" s="212"/>
      <c r="E146" s="212"/>
      <c r="F146" s="258" t="s">
        <v>350</v>
      </c>
      <c r="G146" s="212"/>
      <c r="H146" s="257" t="s">
        <v>375</v>
      </c>
      <c r="I146" s="257" t="s">
        <v>347</v>
      </c>
      <c r="J146" s="257">
        <v>50</v>
      </c>
      <c r="K146" s="253"/>
    </row>
    <row r="147" spans="2:11" ht="15" customHeight="1">
      <c r="B147" s="234"/>
      <c r="C147" s="257" t="s">
        <v>361</v>
      </c>
      <c r="D147" s="212"/>
      <c r="E147" s="212"/>
      <c r="F147" s="258" t="s">
        <v>350</v>
      </c>
      <c r="G147" s="212"/>
      <c r="H147" s="257" t="s">
        <v>375</v>
      </c>
      <c r="I147" s="257" t="s">
        <v>347</v>
      </c>
      <c r="J147" s="257">
        <v>50</v>
      </c>
      <c r="K147" s="253"/>
    </row>
    <row r="148" spans="2:11" ht="15" customHeight="1">
      <c r="B148" s="234"/>
      <c r="C148" s="257" t="s">
        <v>82</v>
      </c>
      <c r="D148" s="212"/>
      <c r="E148" s="212"/>
      <c r="F148" s="258" t="s">
        <v>345</v>
      </c>
      <c r="G148" s="212"/>
      <c r="H148" s="257" t="s">
        <v>398</v>
      </c>
      <c r="I148" s="257" t="s">
        <v>347</v>
      </c>
      <c r="J148" s="257" t="s">
        <v>399</v>
      </c>
      <c r="K148" s="253"/>
    </row>
    <row r="149" spans="2:11" ht="15" customHeight="1">
      <c r="B149" s="234"/>
      <c r="C149" s="257" t="s">
        <v>400</v>
      </c>
      <c r="D149" s="212"/>
      <c r="E149" s="212"/>
      <c r="F149" s="258" t="s">
        <v>345</v>
      </c>
      <c r="G149" s="212"/>
      <c r="H149" s="257" t="s">
        <v>401</v>
      </c>
      <c r="I149" s="257" t="s">
        <v>370</v>
      </c>
      <c r="J149" s="257"/>
      <c r="K149" s="253"/>
    </row>
    <row r="150" spans="2:11" ht="15" customHeight="1">
      <c r="B150" s="259"/>
      <c r="C150" s="241"/>
      <c r="D150" s="241"/>
      <c r="E150" s="241"/>
      <c r="F150" s="241"/>
      <c r="G150" s="241"/>
      <c r="H150" s="241"/>
      <c r="I150" s="241"/>
      <c r="J150" s="241"/>
      <c r="K150" s="260"/>
    </row>
    <row r="151" spans="2:11" ht="18.75" customHeight="1">
      <c r="B151" s="209"/>
      <c r="C151" s="212"/>
      <c r="D151" s="212"/>
      <c r="E151" s="212"/>
      <c r="F151" s="233"/>
      <c r="G151" s="212"/>
      <c r="H151" s="212"/>
      <c r="I151" s="212"/>
      <c r="J151" s="212"/>
      <c r="K151" s="209"/>
    </row>
    <row r="152" spans="2:11" ht="18.75" customHeight="1"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</row>
    <row r="153" spans="2:11" ht="7.5" customHeight="1">
      <c r="B153" s="196"/>
      <c r="C153" s="197"/>
      <c r="D153" s="197"/>
      <c r="E153" s="197"/>
      <c r="F153" s="197"/>
      <c r="G153" s="197"/>
      <c r="H153" s="197"/>
      <c r="I153" s="197"/>
      <c r="J153" s="197"/>
      <c r="K153" s="198"/>
    </row>
    <row r="154" spans="2:11" ht="45" customHeight="1">
      <c r="B154" s="199"/>
      <c r="C154" s="200" t="s">
        <v>402</v>
      </c>
      <c r="D154" s="200"/>
      <c r="E154" s="200"/>
      <c r="F154" s="200"/>
      <c r="G154" s="200"/>
      <c r="H154" s="200"/>
      <c r="I154" s="200"/>
      <c r="J154" s="200"/>
      <c r="K154" s="201"/>
    </row>
    <row r="155" spans="2:11" ht="17.25" customHeight="1">
      <c r="B155" s="199"/>
      <c r="C155" s="226" t="s">
        <v>338</v>
      </c>
      <c r="D155" s="226"/>
      <c r="E155" s="226"/>
      <c r="F155" s="226" t="s">
        <v>339</v>
      </c>
      <c r="G155" s="261"/>
      <c r="H155" s="262" t="s">
        <v>97</v>
      </c>
      <c r="I155" s="262" t="s">
        <v>49</v>
      </c>
      <c r="J155" s="226" t="s">
        <v>340</v>
      </c>
      <c r="K155" s="201"/>
    </row>
    <row r="156" spans="2:11" ht="17.25" customHeight="1">
      <c r="B156" s="203"/>
      <c r="C156" s="228" t="s">
        <v>341</v>
      </c>
      <c r="D156" s="228"/>
      <c r="E156" s="228"/>
      <c r="F156" s="229" t="s">
        <v>342</v>
      </c>
      <c r="G156" s="263"/>
      <c r="H156" s="264"/>
      <c r="I156" s="264"/>
      <c r="J156" s="228" t="s">
        <v>343</v>
      </c>
      <c r="K156" s="205"/>
    </row>
    <row r="157" spans="2:11" ht="5.25" customHeight="1">
      <c r="B157" s="234"/>
      <c r="C157" s="231"/>
      <c r="D157" s="231"/>
      <c r="E157" s="231"/>
      <c r="F157" s="231"/>
      <c r="G157" s="232"/>
      <c r="H157" s="231"/>
      <c r="I157" s="231"/>
      <c r="J157" s="231"/>
      <c r="K157" s="253"/>
    </row>
    <row r="158" spans="2:11" ht="15" customHeight="1">
      <c r="B158" s="234"/>
      <c r="C158" s="212" t="s">
        <v>344</v>
      </c>
      <c r="D158" s="212"/>
      <c r="E158" s="212"/>
      <c r="F158" s="233" t="s">
        <v>345</v>
      </c>
      <c r="G158" s="212"/>
      <c r="H158" s="212" t="s">
        <v>375</v>
      </c>
      <c r="I158" s="212" t="s">
        <v>347</v>
      </c>
      <c r="J158" s="212" t="s">
        <v>348</v>
      </c>
      <c r="K158" s="253"/>
    </row>
    <row r="159" spans="2:11" ht="15" customHeight="1">
      <c r="B159" s="234"/>
      <c r="C159" s="212" t="s">
        <v>384</v>
      </c>
      <c r="D159" s="212"/>
      <c r="E159" s="212"/>
      <c r="F159" s="233" t="s">
        <v>345</v>
      </c>
      <c r="G159" s="212"/>
      <c r="H159" s="212" t="s">
        <v>385</v>
      </c>
      <c r="I159" s="212" t="s">
        <v>347</v>
      </c>
      <c r="J159" s="212" t="s">
        <v>348</v>
      </c>
      <c r="K159" s="253"/>
    </row>
    <row r="160" spans="2:11" ht="15" customHeight="1">
      <c r="B160" s="234"/>
      <c r="C160" s="212" t="s">
        <v>293</v>
      </c>
      <c r="D160" s="212"/>
      <c r="E160" s="212"/>
      <c r="F160" s="233" t="s">
        <v>345</v>
      </c>
      <c r="G160" s="212"/>
      <c r="H160" s="212" t="s">
        <v>403</v>
      </c>
      <c r="I160" s="212" t="s">
        <v>347</v>
      </c>
      <c r="J160" s="212" t="s">
        <v>348</v>
      </c>
      <c r="K160" s="253"/>
    </row>
    <row r="161" spans="2:11" ht="15" customHeight="1">
      <c r="B161" s="234"/>
      <c r="C161" s="212" t="s">
        <v>349</v>
      </c>
      <c r="D161" s="212"/>
      <c r="E161" s="212"/>
      <c r="F161" s="233" t="s">
        <v>350</v>
      </c>
      <c r="G161" s="212"/>
      <c r="H161" s="212" t="s">
        <v>403</v>
      </c>
      <c r="I161" s="212" t="s">
        <v>347</v>
      </c>
      <c r="J161" s="212">
        <v>50</v>
      </c>
      <c r="K161" s="253"/>
    </row>
    <row r="162" spans="2:11" ht="15" customHeight="1">
      <c r="B162" s="234"/>
      <c r="C162" s="212" t="s">
        <v>352</v>
      </c>
      <c r="D162" s="212"/>
      <c r="E162" s="212"/>
      <c r="F162" s="233" t="s">
        <v>345</v>
      </c>
      <c r="G162" s="212"/>
      <c r="H162" s="212" t="s">
        <v>403</v>
      </c>
      <c r="I162" s="212" t="s">
        <v>354</v>
      </c>
      <c r="J162" s="212"/>
      <c r="K162" s="253"/>
    </row>
    <row r="163" spans="2:11" ht="15" customHeight="1">
      <c r="B163" s="234"/>
      <c r="C163" s="212" t="s">
        <v>355</v>
      </c>
      <c r="D163" s="212"/>
      <c r="E163" s="212"/>
      <c r="F163" s="233" t="s">
        <v>350</v>
      </c>
      <c r="G163" s="212"/>
      <c r="H163" s="212" t="s">
        <v>403</v>
      </c>
      <c r="I163" s="212" t="s">
        <v>347</v>
      </c>
      <c r="J163" s="212">
        <v>50</v>
      </c>
      <c r="K163" s="253"/>
    </row>
    <row r="164" spans="2:11" ht="15" customHeight="1">
      <c r="B164" s="234"/>
      <c r="C164" s="212" t="s">
        <v>363</v>
      </c>
      <c r="D164" s="212"/>
      <c r="E164" s="212"/>
      <c r="F164" s="233" t="s">
        <v>350</v>
      </c>
      <c r="G164" s="212"/>
      <c r="H164" s="212" t="s">
        <v>403</v>
      </c>
      <c r="I164" s="212" t="s">
        <v>347</v>
      </c>
      <c r="J164" s="212">
        <v>50</v>
      </c>
      <c r="K164" s="253"/>
    </row>
    <row r="165" spans="2:11" ht="15" customHeight="1">
      <c r="B165" s="234"/>
      <c r="C165" s="212" t="s">
        <v>361</v>
      </c>
      <c r="D165" s="212"/>
      <c r="E165" s="212"/>
      <c r="F165" s="233" t="s">
        <v>350</v>
      </c>
      <c r="G165" s="212"/>
      <c r="H165" s="212" t="s">
        <v>403</v>
      </c>
      <c r="I165" s="212" t="s">
        <v>347</v>
      </c>
      <c r="J165" s="212">
        <v>50</v>
      </c>
      <c r="K165" s="253"/>
    </row>
    <row r="166" spans="2:11" ht="15" customHeight="1">
      <c r="B166" s="234"/>
      <c r="C166" s="212" t="s">
        <v>96</v>
      </c>
      <c r="D166" s="212"/>
      <c r="E166" s="212"/>
      <c r="F166" s="233" t="s">
        <v>345</v>
      </c>
      <c r="G166" s="212"/>
      <c r="H166" s="212" t="s">
        <v>404</v>
      </c>
      <c r="I166" s="212" t="s">
        <v>405</v>
      </c>
      <c r="J166" s="212"/>
      <c r="K166" s="253"/>
    </row>
    <row r="167" spans="2:11" ht="15" customHeight="1">
      <c r="B167" s="234"/>
      <c r="C167" s="212" t="s">
        <v>49</v>
      </c>
      <c r="D167" s="212"/>
      <c r="E167" s="212"/>
      <c r="F167" s="233" t="s">
        <v>345</v>
      </c>
      <c r="G167" s="212"/>
      <c r="H167" s="212" t="s">
        <v>406</v>
      </c>
      <c r="I167" s="212" t="s">
        <v>407</v>
      </c>
      <c r="J167" s="212">
        <v>1</v>
      </c>
      <c r="K167" s="253"/>
    </row>
    <row r="168" spans="2:11" ht="15" customHeight="1">
      <c r="B168" s="234"/>
      <c r="C168" s="212" t="s">
        <v>45</v>
      </c>
      <c r="D168" s="212"/>
      <c r="E168" s="212"/>
      <c r="F168" s="233" t="s">
        <v>345</v>
      </c>
      <c r="G168" s="212"/>
      <c r="H168" s="212" t="s">
        <v>408</v>
      </c>
      <c r="I168" s="212" t="s">
        <v>347</v>
      </c>
      <c r="J168" s="212">
        <v>20</v>
      </c>
      <c r="K168" s="253"/>
    </row>
    <row r="169" spans="2:11" ht="15" customHeight="1">
      <c r="B169" s="234"/>
      <c r="C169" s="212" t="s">
        <v>97</v>
      </c>
      <c r="D169" s="212"/>
      <c r="E169" s="212"/>
      <c r="F169" s="233" t="s">
        <v>345</v>
      </c>
      <c r="G169" s="212"/>
      <c r="H169" s="212" t="s">
        <v>409</v>
      </c>
      <c r="I169" s="212" t="s">
        <v>347</v>
      </c>
      <c r="J169" s="212">
        <v>255</v>
      </c>
      <c r="K169" s="253"/>
    </row>
    <row r="170" spans="2:11" ht="15" customHeight="1">
      <c r="B170" s="234"/>
      <c r="C170" s="212" t="s">
        <v>98</v>
      </c>
      <c r="D170" s="212"/>
      <c r="E170" s="212"/>
      <c r="F170" s="233" t="s">
        <v>345</v>
      </c>
      <c r="G170" s="212"/>
      <c r="H170" s="212" t="s">
        <v>309</v>
      </c>
      <c r="I170" s="212" t="s">
        <v>347</v>
      </c>
      <c r="J170" s="212">
        <v>10</v>
      </c>
      <c r="K170" s="253"/>
    </row>
    <row r="171" spans="2:11" ht="15" customHeight="1">
      <c r="B171" s="234"/>
      <c r="C171" s="212" t="s">
        <v>99</v>
      </c>
      <c r="D171" s="212"/>
      <c r="E171" s="212"/>
      <c r="F171" s="233" t="s">
        <v>345</v>
      </c>
      <c r="G171" s="212"/>
      <c r="H171" s="212" t="s">
        <v>410</v>
      </c>
      <c r="I171" s="212" t="s">
        <v>370</v>
      </c>
      <c r="J171" s="212"/>
      <c r="K171" s="253"/>
    </row>
    <row r="172" spans="2:11" ht="15" customHeight="1">
      <c r="B172" s="234"/>
      <c r="C172" s="212" t="s">
        <v>411</v>
      </c>
      <c r="D172" s="212"/>
      <c r="E172" s="212"/>
      <c r="F172" s="233" t="s">
        <v>345</v>
      </c>
      <c r="G172" s="212"/>
      <c r="H172" s="212" t="s">
        <v>412</v>
      </c>
      <c r="I172" s="212" t="s">
        <v>370</v>
      </c>
      <c r="J172" s="212"/>
      <c r="K172" s="253"/>
    </row>
    <row r="173" spans="2:11" ht="15" customHeight="1">
      <c r="B173" s="234"/>
      <c r="C173" s="212" t="s">
        <v>400</v>
      </c>
      <c r="D173" s="212"/>
      <c r="E173" s="212"/>
      <c r="F173" s="233" t="s">
        <v>345</v>
      </c>
      <c r="G173" s="212"/>
      <c r="H173" s="212" t="s">
        <v>413</v>
      </c>
      <c r="I173" s="212" t="s">
        <v>370</v>
      </c>
      <c r="J173" s="212"/>
      <c r="K173" s="253"/>
    </row>
    <row r="174" spans="2:11" ht="15" customHeight="1">
      <c r="B174" s="234"/>
      <c r="C174" s="212" t="s">
        <v>102</v>
      </c>
      <c r="D174" s="212"/>
      <c r="E174" s="212"/>
      <c r="F174" s="233" t="s">
        <v>350</v>
      </c>
      <c r="G174" s="212"/>
      <c r="H174" s="212" t="s">
        <v>414</v>
      </c>
      <c r="I174" s="212" t="s">
        <v>347</v>
      </c>
      <c r="J174" s="212">
        <v>50</v>
      </c>
      <c r="K174" s="253"/>
    </row>
    <row r="175" spans="2:11" ht="15" customHeight="1">
      <c r="B175" s="259"/>
      <c r="C175" s="241"/>
      <c r="D175" s="241"/>
      <c r="E175" s="241"/>
      <c r="F175" s="241"/>
      <c r="G175" s="241"/>
      <c r="H175" s="241"/>
      <c r="I175" s="241"/>
      <c r="J175" s="241"/>
      <c r="K175" s="260"/>
    </row>
    <row r="176" spans="2:11" ht="18.75" customHeight="1">
      <c r="B176" s="209"/>
      <c r="C176" s="212"/>
      <c r="D176" s="212"/>
      <c r="E176" s="212"/>
      <c r="F176" s="233"/>
      <c r="G176" s="212"/>
      <c r="H176" s="212"/>
      <c r="I176" s="212"/>
      <c r="J176" s="212"/>
      <c r="K176" s="209"/>
    </row>
    <row r="177" spans="2:11" ht="18.75" customHeight="1"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</row>
    <row r="178" spans="2:11" ht="13.5">
      <c r="B178" s="196"/>
      <c r="C178" s="197"/>
      <c r="D178" s="197"/>
      <c r="E178" s="197"/>
      <c r="F178" s="197"/>
      <c r="G178" s="197"/>
      <c r="H178" s="197"/>
      <c r="I178" s="197"/>
      <c r="J178" s="197"/>
      <c r="K178" s="198"/>
    </row>
    <row r="179" spans="2:11" ht="21">
      <c r="B179" s="199"/>
      <c r="C179" s="200" t="s">
        <v>415</v>
      </c>
      <c r="D179" s="200"/>
      <c r="E179" s="200"/>
      <c r="F179" s="200"/>
      <c r="G179" s="200"/>
      <c r="H179" s="200"/>
      <c r="I179" s="200"/>
      <c r="J179" s="200"/>
      <c r="K179" s="201"/>
    </row>
    <row r="180" spans="2:11" ht="25.5" customHeight="1">
      <c r="B180" s="199"/>
      <c r="C180" s="265" t="s">
        <v>416</v>
      </c>
      <c r="D180" s="265"/>
      <c r="E180" s="265"/>
      <c r="F180" s="265" t="s">
        <v>417</v>
      </c>
      <c r="G180" s="266"/>
      <c r="H180" s="267" t="s">
        <v>418</v>
      </c>
      <c r="I180" s="267"/>
      <c r="J180" s="267"/>
      <c r="K180" s="201"/>
    </row>
    <row r="181" spans="2:11" ht="5.25" customHeight="1">
      <c r="B181" s="234"/>
      <c r="C181" s="231"/>
      <c r="D181" s="231"/>
      <c r="E181" s="231"/>
      <c r="F181" s="231"/>
      <c r="G181" s="212"/>
      <c r="H181" s="231"/>
      <c r="I181" s="231"/>
      <c r="J181" s="231"/>
      <c r="K181" s="253"/>
    </row>
    <row r="182" spans="2:11" ht="15" customHeight="1">
      <c r="B182" s="234"/>
      <c r="C182" s="212" t="s">
        <v>419</v>
      </c>
      <c r="D182" s="212"/>
      <c r="E182" s="212"/>
      <c r="F182" s="233" t="s">
        <v>34</v>
      </c>
      <c r="G182" s="212"/>
      <c r="H182" s="268" t="s">
        <v>420</v>
      </c>
      <c r="I182" s="268"/>
      <c r="J182" s="268"/>
      <c r="K182" s="253"/>
    </row>
    <row r="183" spans="2:11" ht="15" customHeight="1">
      <c r="B183" s="234"/>
      <c r="C183" s="238"/>
      <c r="D183" s="212"/>
      <c r="E183" s="212"/>
      <c r="F183" s="233" t="s">
        <v>36</v>
      </c>
      <c r="G183" s="212"/>
      <c r="H183" s="268" t="s">
        <v>421</v>
      </c>
      <c r="I183" s="268"/>
      <c r="J183" s="268"/>
      <c r="K183" s="253"/>
    </row>
    <row r="184" spans="2:11" ht="15" customHeight="1">
      <c r="B184" s="234"/>
      <c r="C184" s="238"/>
      <c r="D184" s="212"/>
      <c r="E184" s="212"/>
      <c r="F184" s="233" t="s">
        <v>39</v>
      </c>
      <c r="G184" s="212"/>
      <c r="H184" s="268" t="s">
        <v>422</v>
      </c>
      <c r="I184" s="268"/>
      <c r="J184" s="268"/>
      <c r="K184" s="253"/>
    </row>
    <row r="185" spans="2:11" ht="15" customHeight="1">
      <c r="B185" s="234"/>
      <c r="C185" s="212"/>
      <c r="D185" s="212"/>
      <c r="E185" s="212"/>
      <c r="F185" s="233" t="s">
        <v>37</v>
      </c>
      <c r="G185" s="212"/>
      <c r="H185" s="268" t="s">
        <v>423</v>
      </c>
      <c r="I185" s="268"/>
      <c r="J185" s="268"/>
      <c r="K185" s="253"/>
    </row>
    <row r="186" spans="2:11" ht="15" customHeight="1">
      <c r="B186" s="234"/>
      <c r="C186" s="212"/>
      <c r="D186" s="212"/>
      <c r="E186" s="212"/>
      <c r="F186" s="233" t="s">
        <v>38</v>
      </c>
      <c r="G186" s="212"/>
      <c r="H186" s="268" t="s">
        <v>424</v>
      </c>
      <c r="I186" s="268"/>
      <c r="J186" s="268"/>
      <c r="K186" s="253"/>
    </row>
    <row r="187" spans="2:11" ht="15" customHeight="1">
      <c r="B187" s="234"/>
      <c r="C187" s="212"/>
      <c r="D187" s="212"/>
      <c r="E187" s="212"/>
      <c r="F187" s="233"/>
      <c r="G187" s="212"/>
      <c r="H187" s="212"/>
      <c r="I187" s="212"/>
      <c r="J187" s="212"/>
      <c r="K187" s="253"/>
    </row>
    <row r="188" spans="2:11" ht="15" customHeight="1">
      <c r="B188" s="234"/>
      <c r="C188" s="212" t="s">
        <v>382</v>
      </c>
      <c r="D188" s="212"/>
      <c r="E188" s="212"/>
      <c r="F188" s="233" t="s">
        <v>69</v>
      </c>
      <c r="G188" s="212"/>
      <c r="H188" s="268" t="s">
        <v>425</v>
      </c>
      <c r="I188" s="268"/>
      <c r="J188" s="268"/>
      <c r="K188" s="253"/>
    </row>
    <row r="189" spans="2:11" ht="15" customHeight="1">
      <c r="B189" s="234"/>
      <c r="C189" s="238"/>
      <c r="D189" s="212"/>
      <c r="E189" s="212"/>
      <c r="F189" s="233" t="s">
        <v>287</v>
      </c>
      <c r="G189" s="212"/>
      <c r="H189" s="268" t="s">
        <v>288</v>
      </c>
      <c r="I189" s="268"/>
      <c r="J189" s="268"/>
      <c r="K189" s="253"/>
    </row>
    <row r="190" spans="2:11" ht="15" customHeight="1">
      <c r="B190" s="234"/>
      <c r="C190" s="212"/>
      <c r="D190" s="212"/>
      <c r="E190" s="212"/>
      <c r="F190" s="233" t="s">
        <v>285</v>
      </c>
      <c r="G190" s="212"/>
      <c r="H190" s="268" t="s">
        <v>426</v>
      </c>
      <c r="I190" s="268"/>
      <c r="J190" s="268"/>
      <c r="K190" s="253"/>
    </row>
    <row r="191" spans="2:11" ht="15" customHeight="1">
      <c r="B191" s="269"/>
      <c r="C191" s="238"/>
      <c r="D191" s="238"/>
      <c r="E191" s="238"/>
      <c r="F191" s="233" t="s">
        <v>289</v>
      </c>
      <c r="G191" s="218"/>
      <c r="H191" s="270" t="s">
        <v>290</v>
      </c>
      <c r="I191" s="270"/>
      <c r="J191" s="270"/>
      <c r="K191" s="271"/>
    </row>
    <row r="192" spans="2:11" ht="15" customHeight="1">
      <c r="B192" s="269"/>
      <c r="C192" s="238"/>
      <c r="D192" s="238"/>
      <c r="E192" s="238"/>
      <c r="F192" s="233" t="s">
        <v>291</v>
      </c>
      <c r="G192" s="218"/>
      <c r="H192" s="270" t="s">
        <v>427</v>
      </c>
      <c r="I192" s="270"/>
      <c r="J192" s="270"/>
      <c r="K192" s="271"/>
    </row>
    <row r="193" spans="2:11" ht="15" customHeight="1">
      <c r="B193" s="269"/>
      <c r="C193" s="238"/>
      <c r="D193" s="238"/>
      <c r="E193" s="238"/>
      <c r="F193" s="272"/>
      <c r="G193" s="218"/>
      <c r="H193" s="273"/>
      <c r="I193" s="273"/>
      <c r="J193" s="273"/>
      <c r="K193" s="271"/>
    </row>
    <row r="194" spans="2:11" ht="15" customHeight="1">
      <c r="B194" s="269"/>
      <c r="C194" s="212" t="s">
        <v>407</v>
      </c>
      <c r="D194" s="238"/>
      <c r="E194" s="238"/>
      <c r="F194" s="233">
        <v>1</v>
      </c>
      <c r="G194" s="218"/>
      <c r="H194" s="270" t="s">
        <v>428</v>
      </c>
      <c r="I194" s="270"/>
      <c r="J194" s="270"/>
      <c r="K194" s="271"/>
    </row>
    <row r="195" spans="2:11" ht="15" customHeight="1">
      <c r="B195" s="269"/>
      <c r="C195" s="238"/>
      <c r="D195" s="238"/>
      <c r="E195" s="238"/>
      <c r="F195" s="233">
        <v>2</v>
      </c>
      <c r="G195" s="218"/>
      <c r="H195" s="270" t="s">
        <v>429</v>
      </c>
      <c r="I195" s="270"/>
      <c r="J195" s="270"/>
      <c r="K195" s="271"/>
    </row>
    <row r="196" spans="2:11" ht="15" customHeight="1">
      <c r="B196" s="269"/>
      <c r="C196" s="238"/>
      <c r="D196" s="238"/>
      <c r="E196" s="238"/>
      <c r="F196" s="233">
        <v>3</v>
      </c>
      <c r="G196" s="218"/>
      <c r="H196" s="270" t="s">
        <v>430</v>
      </c>
      <c r="I196" s="270"/>
      <c r="J196" s="270"/>
      <c r="K196" s="271"/>
    </row>
    <row r="197" spans="2:11" ht="15" customHeight="1">
      <c r="B197" s="269"/>
      <c r="C197" s="238"/>
      <c r="D197" s="238"/>
      <c r="E197" s="238"/>
      <c r="F197" s="233">
        <v>4</v>
      </c>
      <c r="G197" s="218"/>
      <c r="H197" s="270" t="s">
        <v>431</v>
      </c>
      <c r="I197" s="270"/>
      <c r="J197" s="270"/>
      <c r="K197" s="271"/>
    </row>
    <row r="198" spans="2:11" ht="12.75" customHeight="1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2013-06-12T11:53:06Z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