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objekt dešťová kanali..." sheetId="2" r:id="rId2"/>
    <sheet name="Pokyny pro vyplnění" sheetId="3" r:id="rId3"/>
  </sheets>
  <definedNames>
    <definedName name="_xlnm.Print_Titles" localSheetId="1">'1 - objekt dešťová kanali...'!$81:$81</definedName>
    <definedName name="_xlnm.Print_Titles" localSheetId="0">'Rekapitulace stavby'!$47:$47</definedName>
    <definedName name="_xlnm.Print_Area" localSheetId="1">'1 - objekt dešťová kanali...'!$C$4:$P$33,'1 - objekt dešťová kanali...'!$C$39:$Q$65,'1 - objekt dešťová kanali...'!$C$71:$R$217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<sst xmlns="http://schemas.openxmlformats.org/spreadsheetml/2006/main" count="1672" uniqueCount="453">
  <si>
    <t>Export VZ</t>
  </si>
  <si>
    <t>List obsahuje:</t>
  </si>
  <si>
    <t>1.0</t>
  </si>
  <si>
    <t>False</t>
  </si>
  <si>
    <t>{598E8872-BCF6-475A-8BD5-E3DD2E78A05A}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</si>
  <si>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</si>
  <si>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</si>
  <si>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</si>
  <si>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</si>
  <si>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</si>
  <si>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</si>
  <si>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</si>
  <si>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</si>
  <si>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</si>
  <si>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</si>
  <si>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S09 - Bezručova - oprava kanalizace</t>
  </si>
  <si>
    <t>0,1</t>
  </si>
  <si>
    <t>1</t>
  </si>
  <si>
    <t>Místo:</t>
  </si>
  <si>
    <t xml:space="preserve"> </t>
  </si>
  <si>
    <t>Datum:</t>
  </si>
  <si>
    <t>31.07.2013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</si>
  <si>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</si>
  <si>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</si>
  <si>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</si>
  <si>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</si>
  <si>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</si>
  <si>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</si>
  <si>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</si>
  <si>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</si>
  <si>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</si>
  <si>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</si>
  <si>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</si>
  <si>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</si>
  <si>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</si>
  <si>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</si>
  <si>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</si>
  <si>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</si>
  <si>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</si>
  <si>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</si>
  <si>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</si>
  <si>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</si>
  <si>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</si>
  <si>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</si>
  <si>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</si>
  <si>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</si>
  <si>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</si>
  <si>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</si>
  <si>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</si>
  <si>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</si>
  <si>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</si>
  <si>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</si>
  <si>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</si>
  <si>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</si>
  <si>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</si>
  <si>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</si>
  <si>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</si>
  <si>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</si>
  <si>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</si>
  <si>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</si>
  <si>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</si>
  <si>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</si>
  <si>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</si>
  <si>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</si>
  <si>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</si>
  <si>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</si>
  <si>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</si>
  <si>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</si>
  <si>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objekt dešťová kanalizace</t>
  </si>
  <si>
    <t>STA</t>
  </si>
  <si>
    <t>{C35DC9B4-B9B9-4483-9ABD-47F70775734B}</t>
  </si>
  <si>
    <t>2</t>
  </si>
  <si>
    <t>Zpět na list:</t>
  </si>
  <si>
    <t>KRYCÍ LIST SOUPISU</t>
  </si>
  <si>
    <t>Objekt:</t>
  </si>
  <si>
    <t>1 - objekt dešťová kanalizace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</si>
  <si>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</si>
  <si>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</si>
  <si>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</si>
  <si>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</si>
  <si>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</si>
  <si>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</si>
  <si>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D1 - OPRAVA MĚSTSKÉ STOKY DEŠŤOVÉ KANALIZACE</t>
  </si>
  <si>
    <t>D2 - Bourání konstrukcí - demolice</t>
  </si>
  <si>
    <t>D3 - BOURÁNÍ CELKEM</t>
  </si>
  <si>
    <t>D4 - 800 - 1      Zemní práce</t>
  </si>
  <si>
    <t>D5 - ZEMNÍ PRÁCE  CELKEM</t>
  </si>
  <si>
    <t>D6 - 827 - 1      Podkladní konstrukce</t>
  </si>
  <si>
    <t>D7 - PODKLADNÍ KONSTRUKCE CELKEM</t>
  </si>
  <si>
    <t>D8 - 822 - 1      Komunikace</t>
  </si>
  <si>
    <t>D9 - OSTATNÍ KONSTRUKCE  CELKEM</t>
  </si>
  <si>
    <t>D10 - 827 -1 MONTÁŽE POTRUBÍ</t>
  </si>
  <si>
    <t>D11 - specifikace dodávek</t>
  </si>
  <si>
    <t>D12 - MONTÁŽE CELKEM</t>
  </si>
  <si>
    <t>D13 - OPRAVA KANAL. STOKY CELKEM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</si>
  <si>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</si>
  <si>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</si>
  <si>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</si>
  <si>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</si>
  <si>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</si>
  <si>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</si>
  <si>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</si>
  <si>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</si>
  <si>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</si>
  <si>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</si>
  <si>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</si>
  <si>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</si>
  <si>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</si>
  <si>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</si>
  <si>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</si>
  <si>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</si>
  <si>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</si>
  <si>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 10- 7144</t>
  </si>
  <si>
    <t>Odstranění krytu pl do 50 m2 živičných tl 200 mm          0,320 t/m2</t>
  </si>
  <si>
    <t>m2</t>
  </si>
  <si>
    <t>4</t>
  </si>
  <si>
    <t>PP</t>
  </si>
  <si>
    <t>113 10-7163</t>
  </si>
  <si>
    <t>Odstranění podkladu do 200 m2 z kameniva drceného tl. 300 mm      0,350 t/m2</t>
  </si>
  <si>
    <t>113 20-1112</t>
  </si>
  <si>
    <t>Vytrhání obrub silničních ležatých</t>
  </si>
  <si>
    <t>m</t>
  </si>
  <si>
    <t>3</t>
  </si>
  <si>
    <t>919 73-5113</t>
  </si>
  <si>
    <t>Řezání stávajícího živičného krytu hl do 150 mm</t>
  </si>
  <si>
    <t>919 73-1122</t>
  </si>
  <si>
    <t>Zarovnání styčné plochy podkladu nebo krytu živičného do 100 mm</t>
  </si>
  <si>
    <t>5</t>
  </si>
  <si>
    <t>979 08-7212</t>
  </si>
  <si>
    <t>Nakládání na dopravní prostředky pro vodorovnou dopravu suti</t>
  </si>
  <si>
    <t>t</t>
  </si>
  <si>
    <t>6</t>
  </si>
  <si>
    <t>979 08-2213</t>
  </si>
  <si>
    <t>vodorovná doprava suti do 1km</t>
  </si>
  <si>
    <t>7</t>
  </si>
  <si>
    <t>979-08-2219</t>
  </si>
  <si>
    <t>příplatek k ceně za každých dalších 1km  19km x 7,77</t>
  </si>
  <si>
    <t>8</t>
  </si>
  <si>
    <t>PC</t>
  </si>
  <si>
    <t>skládkovné</t>
  </si>
  <si>
    <t>9</t>
  </si>
  <si>
    <t>119 00-1401</t>
  </si>
  <si>
    <t>Dočasné zajištění potrubí DN do 200</t>
  </si>
  <si>
    <t>119 00-1421</t>
  </si>
  <si>
    <t>Dočasné zajištění kabelů</t>
  </si>
  <si>
    <t>11</t>
  </si>
  <si>
    <t>120 00-1101</t>
  </si>
  <si>
    <t>Příplatek za ztížení vykopávky v horninách jakékoliv třídy</t>
  </si>
  <si>
    <t>m3</t>
  </si>
  <si>
    <t>12</t>
  </si>
  <si>
    <t>130 90-1121</t>
  </si>
  <si>
    <t>Bourání konstrukcí v hloubených vykopávkách z betonu</t>
  </si>
  <si>
    <t>13</t>
  </si>
  <si>
    <t>133 30-1101</t>
  </si>
  <si>
    <t>Hloubení zapažených i nezapažených šachet v hor. 4 do 100 m3                                                                         38,95-5,80</t>
  </si>
  <si>
    <t>14</t>
  </si>
  <si>
    <t>133 30-1109</t>
  </si>
  <si>
    <t>Příplatek ze lepivost - 50%</t>
  </si>
  <si>
    <t>151 20-1201</t>
  </si>
  <si>
    <t>Pažení stěn výkopu - zátažné do 4,00 m - zřízení</t>
  </si>
  <si>
    <t>16</t>
  </si>
  <si>
    <t>151 20-1211</t>
  </si>
  <si>
    <t>Pažení stěn výkopu - zátažné do 4,00 m - odstranění</t>
  </si>
  <si>
    <t>17</t>
  </si>
  <si>
    <t>151 20-1301</t>
  </si>
  <si>
    <t>Rozepření stěn výkopu - zátažné do 4,00 m - zřízení</t>
  </si>
  <si>
    <t>18</t>
  </si>
  <si>
    <t>151 20-1311</t>
  </si>
  <si>
    <t>Rozepření stěn výkopu - zátažné do 4,00 m - odstranění</t>
  </si>
  <si>
    <t>19</t>
  </si>
  <si>
    <t>162 70-1105</t>
  </si>
  <si>
    <t>Vodorovné přemístění výkopku do 10000 m                   100%</t>
  </si>
  <si>
    <t>20</t>
  </si>
  <si>
    <t>162 70-1109</t>
  </si>
  <si>
    <t>Příplatek za dalších 1000 m - 10x 33,15</t>
  </si>
  <si>
    <t>167 10-1102</t>
  </si>
  <si>
    <t>Nakládání výkopku</t>
  </si>
  <si>
    <t>22</t>
  </si>
  <si>
    <t>171 20-1201</t>
  </si>
  <si>
    <t>Uložení sypaniny na skládky</t>
  </si>
  <si>
    <t>23</t>
  </si>
  <si>
    <t>PC.1</t>
  </si>
  <si>
    <t>24</t>
  </si>
  <si>
    <t>174 10-1101</t>
  </si>
  <si>
    <t>Zásyp sypaninou se zhutněním                                                   38,95-6,26 (nová vozovka)-8,74-1,25-0,45(vpust)</t>
  </si>
  <si>
    <t>25</t>
  </si>
  <si>
    <t>PC.2</t>
  </si>
  <si>
    <t>výkopek vhodný pro zásyp (prosívka Rozmyšl) - nákup včetně naložení a dopravy do 20 km</t>
  </si>
  <si>
    <t>26</t>
  </si>
  <si>
    <t>175 10-1101</t>
  </si>
  <si>
    <t>Obsyp potrubí bez prohození                                             (6,30+0,90) - odpočet potrubí (1,78+0,12)</t>
  </si>
  <si>
    <t>27</t>
  </si>
  <si>
    <t>PC.3</t>
  </si>
  <si>
    <t>štěrkopísek frakce 0 - 40 mm   dodávka pro obsyp 5,30x1,13</t>
  </si>
  <si>
    <t>28</t>
  </si>
  <si>
    <t>452 31-2131</t>
  </si>
  <si>
    <t>sedlové lože z betonu C12/15</t>
  </si>
  <si>
    <t>29</t>
  </si>
  <si>
    <t>564 83-1111/P</t>
  </si>
  <si>
    <t>Podklad ze štěrkodrtě ŠD tl 150 mm</t>
  </si>
  <si>
    <t>30</t>
  </si>
  <si>
    <t>564 86-1111</t>
  </si>
  <si>
    <t>Podklad ze štěrkodrtě ŠD tl 200 mm</t>
  </si>
  <si>
    <t>31</t>
  </si>
  <si>
    <t>565 16-5121/P</t>
  </si>
  <si>
    <t>Asfaltový beton vrstva podkladní ACP 22+ (obalované kamenivo OKS) tl 90 mm</t>
  </si>
  <si>
    <t>32</t>
  </si>
  <si>
    <t>577 13-4121/P</t>
  </si>
  <si>
    <t>Asfaltový beton hrubozrnný ACL 16+ tl 60 mm</t>
  </si>
  <si>
    <t>33</t>
  </si>
  <si>
    <t>577 13-4121/P.1</t>
  </si>
  <si>
    <t>Asfaltový beton hrubozrnný ACO 11+ tl 40 mm</t>
  </si>
  <si>
    <t>34</t>
  </si>
  <si>
    <t>917 16-1111</t>
  </si>
  <si>
    <t>Osazení chodníkového obrubníku kamenného ležatého s boční opěrou do lože z betonu prostého</t>
  </si>
  <si>
    <t>35</t>
  </si>
  <si>
    <t>919 72-3212</t>
  </si>
  <si>
    <t>Zalití dilatačních spár podélných za tepla s těsněním</t>
  </si>
  <si>
    <t>36</t>
  </si>
  <si>
    <t>PC.4</t>
  </si>
  <si>
    <t>Páska bitumenová těsnící</t>
  </si>
  <si>
    <t>37</t>
  </si>
  <si>
    <t>831 35-2121</t>
  </si>
  <si>
    <t>montáž potrubí z trub kameninových v otevřeném výkopu DN 200</t>
  </si>
  <si>
    <t>38</t>
  </si>
  <si>
    <t>831 39-2121</t>
  </si>
  <si>
    <t>montáž potrubí z trub kameninových v otevřeném výkopu DN 400</t>
  </si>
  <si>
    <t>39</t>
  </si>
  <si>
    <t>837 39-1221</t>
  </si>
  <si>
    <t>montáž tvarovek na potrubí z trub kameninových v otevřeném výkopu odbočných DN 400</t>
  </si>
  <si>
    <t>ks</t>
  </si>
  <si>
    <t>40</t>
  </si>
  <si>
    <t>837 35-2221</t>
  </si>
  <si>
    <t>montáž tvarovek na potrubí z trub kameninových v otevřeném výkopu jednoosých DN 200</t>
  </si>
  <si>
    <t>41</t>
  </si>
  <si>
    <t>837 35-4111</t>
  </si>
  <si>
    <t>montáž kameninových útesů s hrdlem DN 200</t>
  </si>
  <si>
    <t>42</t>
  </si>
  <si>
    <t>837 39-4111</t>
  </si>
  <si>
    <t>montáž kameninových útesů s hrdlem DN 400</t>
  </si>
  <si>
    <t>43</t>
  </si>
  <si>
    <t>PC.5</t>
  </si>
  <si>
    <t>vybourání stávajícího potrubí v trase KT DN 400</t>
  </si>
  <si>
    <t>sb</t>
  </si>
  <si>
    <t>44</t>
  </si>
  <si>
    <t>895 94-1111</t>
  </si>
  <si>
    <t>zřízení vpusti kanalizační z betonových dílců</t>
  </si>
  <si>
    <t>45</t>
  </si>
  <si>
    <t>899 20-2111</t>
  </si>
  <si>
    <t>osazení mříží litinových hmotnosti do 100 kg</t>
  </si>
  <si>
    <t>46</t>
  </si>
  <si>
    <t>PC.6</t>
  </si>
  <si>
    <t>zkouška těsnosti</t>
  </si>
  <si>
    <t>47</t>
  </si>
  <si>
    <t>PC.7</t>
  </si>
  <si>
    <t>čištění stávajících uličních vpustí a stávajícího připojovacího potrubí</t>
  </si>
  <si>
    <t>48</t>
  </si>
  <si>
    <t>M</t>
  </si>
  <si>
    <t>trouby hrdlové kameninové DN 200, tř.240, spoj. systém C, l = 2,50 m (ztratné 3%)</t>
  </si>
  <si>
    <t>49</t>
  </si>
  <si>
    <t>trouby hrdlové kameninové DN 400, tř.200, spoj. systém C, l = 2,50 m (ztratné 3%)</t>
  </si>
  <si>
    <t>50</t>
  </si>
  <si>
    <t>tvarovky odbočné DN 400/200 90 st., tř.200/240</t>
  </si>
  <si>
    <t>51</t>
  </si>
  <si>
    <t>tvarovky jednoosé DN 200, tř. 240</t>
  </si>
  <si>
    <t>52</t>
  </si>
  <si>
    <t>mříž pro uliční vpusti D400 (500/500)</t>
  </si>
  <si>
    <t>53</t>
  </si>
  <si>
    <t>rám uliční vpusti D400 (500/500)</t>
  </si>
  <si>
    <t>54</t>
  </si>
  <si>
    <t>vyrovnávací prstenec TBV-Q 390/60/10a</t>
  </si>
  <si>
    <t>55</t>
  </si>
  <si>
    <t>skruž horní TBV-Q 450/570/5d</t>
  </si>
  <si>
    <t>56</t>
  </si>
  <si>
    <t>PC.8</t>
  </si>
  <si>
    <t>skruž s otvorem TBV-Q 450/350/3a</t>
  </si>
  <si>
    <t>57</t>
  </si>
  <si>
    <t>PC.9</t>
  </si>
  <si>
    <t>kalová prohlubeň TBV-Q 450/300/2a</t>
  </si>
  <si>
    <t>58</t>
  </si>
  <si>
    <t>PC.10</t>
  </si>
  <si>
    <t>kalový koš DIN 4052 A 4/z</t>
  </si>
  <si>
    <t>59</t>
  </si>
  <si>
    <t>geodetické zaměření</t>
  </si>
  <si>
    <t>60</t>
  </si>
  <si>
    <t>Pol1</t>
  </si>
  <si>
    <t>vytyčení stávajících inženýrských sítí</t>
  </si>
  <si>
    <t>61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</si>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</sst>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10"/>
      <name val="Trebuchet MS"/>
      <family val="2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2" fillId="0" borderId="22" xfId="0" applyNumberFormat="1" applyFont="1" applyBorder="1" applyAlignment="1" applyProtection="1">
      <alignment horizontal="right"/>
      <protection/>
    </xf>
    <xf numFmtId="167" fontId="22" fillId="0" borderId="23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4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6" fillId="0" borderId="34" xfId="0" applyFont="1" applyBorder="1" applyAlignment="1" applyProtection="1">
      <alignment horizontal="center" vertical="center"/>
      <protection/>
    </xf>
    <xf numFmtId="49" fontId="26" fillId="0" borderId="34" xfId="0" applyNumberFormat="1" applyFont="1" applyBorder="1" applyAlignment="1" applyProtection="1">
      <alignment horizontal="left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168" fontId="26" fillId="0" borderId="34" xfId="0" applyNumberFormat="1" applyFont="1" applyBorder="1" applyAlignment="1" applyProtection="1">
      <alignment horizontal="right" vertical="center"/>
      <protection/>
    </xf>
    <xf numFmtId="0" fontId="24" fillId="0" borderId="31" xfId="0" applyFont="1" applyBorder="1" applyAlignment="1" applyProtection="1">
      <alignment horizontal="left"/>
      <protection/>
    </xf>
    <xf numFmtId="0" fontId="24" fillId="0" borderId="32" xfId="0" applyFont="1" applyBorder="1" applyAlignment="1" applyProtection="1">
      <alignment horizontal="left"/>
      <protection/>
    </xf>
    <xf numFmtId="167" fontId="24" fillId="0" borderId="32" xfId="0" applyNumberFormat="1" applyFont="1" applyBorder="1" applyAlignment="1" applyProtection="1">
      <alignment horizontal="right"/>
      <protection/>
    </xf>
    <xf numFmtId="167" fontId="24" fillId="0" borderId="33" xfId="0" applyNumberFormat="1" applyFont="1" applyBorder="1" applyAlignment="1" applyProtection="1">
      <alignment horizontal="right"/>
      <protection/>
    </xf>
    <xf numFmtId="0" fontId="52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7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68" fillId="33" borderId="0" xfId="36" applyFont="1" applyFill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6" fillId="0" borderId="34" xfId="0" applyFont="1" applyBorder="1" applyAlignment="1" applyProtection="1">
      <alignment horizontal="left" vertical="center" wrapText="1"/>
      <protection/>
    </xf>
    <xf numFmtId="0" fontId="26" fillId="0" borderId="34" xfId="0" applyFont="1" applyBorder="1" applyAlignment="1" applyProtection="1">
      <alignment horizontal="left" vertical="center"/>
      <protection/>
    </xf>
    <xf numFmtId="164" fontId="26" fillId="34" borderId="34" xfId="0" applyNumberFormat="1" applyFont="1" applyFill="1" applyBorder="1" applyAlignment="1">
      <alignment horizontal="right" vertical="center"/>
    </xf>
    <xf numFmtId="164" fontId="26" fillId="0" borderId="34" xfId="0" applyNumberFormat="1" applyFont="1" applyBorder="1" applyAlignment="1" applyProtection="1">
      <alignment horizontal="righ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EDF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ACA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EDF9.tmp" descr="C:\KROSplusData\System\Temp\rad1EDF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ACA5.tmp" descr="C:\KROSplusData\System\Temp\radDACA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8" t="s">
        <v>0</v>
      </c>
      <c r="B1" s="129"/>
      <c r="C1" s="129"/>
      <c r="D1" s="130" t="s">
        <v>1</v>
      </c>
      <c r="E1" s="129"/>
      <c r="F1" s="129"/>
      <c r="G1" s="129"/>
      <c r="H1" s="129"/>
      <c r="I1" s="129"/>
      <c r="J1" s="129"/>
      <c r="K1" s="131" t="s">
        <v>288</v>
      </c>
      <c r="L1" s="131"/>
      <c r="M1" s="131"/>
      <c r="N1" s="131"/>
      <c r="O1" s="131"/>
      <c r="P1" s="131"/>
      <c r="Q1" s="131"/>
      <c r="R1" s="131"/>
      <c r="S1" s="131"/>
      <c r="T1" s="129"/>
      <c r="U1" s="129"/>
      <c r="V1" s="129"/>
      <c r="W1" s="131" t="s">
        <v>289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2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3" t="s">
        <v>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6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21" t="s">
        <v>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5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36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23" t="s">
        <v>15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11"/>
      <c r="AQ6" s="12"/>
      <c r="BE6" s="207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07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07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07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207"/>
      <c r="BS10" s="6" t="s">
        <v>16</v>
      </c>
    </row>
    <row r="11" spans="2:71" s="2" customFormat="1" ht="19.5" customHeight="1">
      <c r="B11" s="10"/>
      <c r="C11" s="11"/>
      <c r="D11" s="11"/>
      <c r="E11" s="17" t="s">
        <v>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26</v>
      </c>
      <c r="AL11" s="11"/>
      <c r="AM11" s="11"/>
      <c r="AN11" s="17"/>
      <c r="AO11" s="11"/>
      <c r="AP11" s="11"/>
      <c r="AQ11" s="12"/>
      <c r="BE11" s="207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07"/>
      <c r="BS12" s="6" t="s">
        <v>16</v>
      </c>
    </row>
    <row r="13" spans="2:71" s="2" customFormat="1" ht="15" customHeight="1">
      <c r="B13" s="10"/>
      <c r="C13" s="11"/>
      <c r="D13" s="16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28</v>
      </c>
      <c r="AO13" s="11"/>
      <c r="AP13" s="11"/>
      <c r="AQ13" s="12"/>
      <c r="BE13" s="207"/>
      <c r="BS13" s="6" t="s">
        <v>16</v>
      </c>
    </row>
    <row r="14" spans="2:71" s="2" customFormat="1" ht="15.75" customHeight="1">
      <c r="B14" s="10"/>
      <c r="C14" s="11"/>
      <c r="D14" s="11"/>
      <c r="E14" s="238" t="s">
        <v>28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16" t="s">
        <v>26</v>
      </c>
      <c r="AL14" s="11"/>
      <c r="AM14" s="11"/>
      <c r="AN14" s="19" t="s">
        <v>28</v>
      </c>
      <c r="AO14" s="11"/>
      <c r="AP14" s="11"/>
      <c r="AQ14" s="12"/>
      <c r="BE14" s="207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07"/>
      <c r="BS15" s="6" t="s">
        <v>3</v>
      </c>
    </row>
    <row r="16" spans="2:71" s="2" customFormat="1" ht="15" customHeight="1">
      <c r="B16" s="10"/>
      <c r="C16" s="11"/>
      <c r="D16" s="16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207"/>
      <c r="BS16" s="6" t="s">
        <v>3</v>
      </c>
    </row>
    <row r="17" spans="2:71" s="2" customFormat="1" ht="19.5" customHeight="1">
      <c r="B17" s="10"/>
      <c r="C17" s="11"/>
      <c r="D17" s="11"/>
      <c r="E17" s="17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26</v>
      </c>
      <c r="AL17" s="11"/>
      <c r="AM17" s="11"/>
      <c r="AN17" s="17"/>
      <c r="AO17" s="11"/>
      <c r="AP17" s="11"/>
      <c r="AQ17" s="12"/>
      <c r="BE17" s="207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07"/>
      <c r="BS18" s="6" t="s">
        <v>6</v>
      </c>
    </row>
    <row r="19" spans="2:71" s="2" customFormat="1" ht="15" customHeight="1">
      <c r="B19" s="10"/>
      <c r="C19" s="11"/>
      <c r="D19" s="16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07"/>
      <c r="BS19" s="6" t="s">
        <v>16</v>
      </c>
    </row>
    <row r="20" spans="2:71" s="2" customFormat="1" ht="15.75" customHeight="1">
      <c r="B20" s="10"/>
      <c r="C20" s="11"/>
      <c r="D20" s="11"/>
      <c r="E20" s="239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11"/>
      <c r="AP20" s="11"/>
      <c r="AQ20" s="12"/>
      <c r="BE20" s="207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07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07"/>
    </row>
    <row r="23" spans="2:57" s="6" customFormat="1" ht="27" customHeight="1">
      <c r="B23" s="21"/>
      <c r="C23" s="22"/>
      <c r="D23" s="23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0">
        <f>ROUNDUP($AG$49,2)</f>
        <v>0</v>
      </c>
      <c r="AL23" s="241"/>
      <c r="AM23" s="241"/>
      <c r="AN23" s="241"/>
      <c r="AO23" s="241"/>
      <c r="AP23" s="22"/>
      <c r="AQ23" s="25"/>
      <c r="BE23" s="228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28"/>
    </row>
    <row r="25" spans="2:57" s="6" customFormat="1" ht="15" customHeight="1">
      <c r="B25" s="26"/>
      <c r="C25" s="27"/>
      <c r="D25" s="27" t="s">
        <v>33</v>
      </c>
      <c r="E25" s="27"/>
      <c r="F25" s="27" t="s">
        <v>34</v>
      </c>
      <c r="G25" s="27"/>
      <c r="H25" s="27"/>
      <c r="I25" s="27"/>
      <c r="J25" s="27"/>
      <c r="K25" s="27"/>
      <c r="L25" s="230">
        <v>0.21</v>
      </c>
      <c r="M25" s="231"/>
      <c r="N25" s="231"/>
      <c r="O25" s="231"/>
      <c r="P25" s="27"/>
      <c r="Q25" s="27"/>
      <c r="R25" s="27"/>
      <c r="S25" s="27"/>
      <c r="T25" s="29" t="s">
        <v>35</v>
      </c>
      <c r="U25" s="27"/>
      <c r="V25" s="27"/>
      <c r="W25" s="232">
        <f>ROUNDUP($AZ$49,2)</f>
        <v>0</v>
      </c>
      <c r="X25" s="231"/>
      <c r="Y25" s="231"/>
      <c r="Z25" s="231"/>
      <c r="AA25" s="231"/>
      <c r="AB25" s="231"/>
      <c r="AC25" s="231"/>
      <c r="AD25" s="231"/>
      <c r="AE25" s="231"/>
      <c r="AF25" s="27"/>
      <c r="AG25" s="27"/>
      <c r="AH25" s="27"/>
      <c r="AI25" s="27"/>
      <c r="AJ25" s="27"/>
      <c r="AK25" s="232">
        <f>ROUNDUP($AV$49,1)</f>
        <v>0</v>
      </c>
      <c r="AL25" s="231"/>
      <c r="AM25" s="231"/>
      <c r="AN25" s="231"/>
      <c r="AO25" s="231"/>
      <c r="AP25" s="27"/>
      <c r="AQ25" s="30"/>
      <c r="BE25" s="237"/>
    </row>
    <row r="26" spans="2:57" s="6" customFormat="1" ht="15" customHeight="1">
      <c r="B26" s="26"/>
      <c r="C26" s="27"/>
      <c r="D26" s="27"/>
      <c r="E26" s="27"/>
      <c r="F26" s="27" t="s">
        <v>36</v>
      </c>
      <c r="G26" s="27"/>
      <c r="H26" s="27"/>
      <c r="I26" s="27"/>
      <c r="J26" s="27"/>
      <c r="K26" s="27"/>
      <c r="L26" s="230">
        <v>0.15</v>
      </c>
      <c r="M26" s="231"/>
      <c r="N26" s="231"/>
      <c r="O26" s="231"/>
      <c r="P26" s="27"/>
      <c r="Q26" s="27"/>
      <c r="R26" s="27"/>
      <c r="S26" s="27"/>
      <c r="T26" s="29" t="s">
        <v>35</v>
      </c>
      <c r="U26" s="27"/>
      <c r="V26" s="27"/>
      <c r="W26" s="232">
        <f>ROUNDUP($BA$49,2)</f>
        <v>0</v>
      </c>
      <c r="X26" s="231"/>
      <c r="Y26" s="231"/>
      <c r="Z26" s="231"/>
      <c r="AA26" s="231"/>
      <c r="AB26" s="231"/>
      <c r="AC26" s="231"/>
      <c r="AD26" s="231"/>
      <c r="AE26" s="231"/>
      <c r="AF26" s="27"/>
      <c r="AG26" s="27"/>
      <c r="AH26" s="27"/>
      <c r="AI26" s="27"/>
      <c r="AJ26" s="27"/>
      <c r="AK26" s="232">
        <f>ROUNDUP($AW$49,1)</f>
        <v>0</v>
      </c>
      <c r="AL26" s="231"/>
      <c r="AM26" s="231"/>
      <c r="AN26" s="231"/>
      <c r="AO26" s="231"/>
      <c r="AP26" s="27"/>
      <c r="AQ26" s="30"/>
      <c r="BE26" s="237"/>
    </row>
    <row r="27" spans="2:57" s="6" customFormat="1" ht="15" customHeight="1" hidden="1">
      <c r="B27" s="26"/>
      <c r="C27" s="27"/>
      <c r="D27" s="27"/>
      <c r="E27" s="27"/>
      <c r="F27" s="27" t="s">
        <v>37</v>
      </c>
      <c r="G27" s="27"/>
      <c r="H27" s="27"/>
      <c r="I27" s="27"/>
      <c r="J27" s="27"/>
      <c r="K27" s="27"/>
      <c r="L27" s="230">
        <v>0.21</v>
      </c>
      <c r="M27" s="231"/>
      <c r="N27" s="231"/>
      <c r="O27" s="231"/>
      <c r="P27" s="27"/>
      <c r="Q27" s="27"/>
      <c r="R27" s="27"/>
      <c r="S27" s="27"/>
      <c r="T27" s="29" t="s">
        <v>35</v>
      </c>
      <c r="U27" s="27"/>
      <c r="V27" s="27"/>
      <c r="W27" s="232">
        <f>ROUNDUP($BB$49,2)</f>
        <v>0</v>
      </c>
      <c r="X27" s="231"/>
      <c r="Y27" s="231"/>
      <c r="Z27" s="231"/>
      <c r="AA27" s="231"/>
      <c r="AB27" s="231"/>
      <c r="AC27" s="231"/>
      <c r="AD27" s="231"/>
      <c r="AE27" s="231"/>
      <c r="AF27" s="27"/>
      <c r="AG27" s="27"/>
      <c r="AH27" s="27"/>
      <c r="AI27" s="27"/>
      <c r="AJ27" s="27"/>
      <c r="AK27" s="232">
        <v>0</v>
      </c>
      <c r="AL27" s="231"/>
      <c r="AM27" s="231"/>
      <c r="AN27" s="231"/>
      <c r="AO27" s="231"/>
      <c r="AP27" s="27"/>
      <c r="AQ27" s="30"/>
      <c r="BE27" s="237"/>
    </row>
    <row r="28" spans="2:57" s="6" customFormat="1" ht="15" customHeight="1" hidden="1">
      <c r="B28" s="26"/>
      <c r="C28" s="27"/>
      <c r="D28" s="27"/>
      <c r="E28" s="27"/>
      <c r="F28" s="27" t="s">
        <v>38</v>
      </c>
      <c r="G28" s="27"/>
      <c r="H28" s="27"/>
      <c r="I28" s="27"/>
      <c r="J28" s="27"/>
      <c r="K28" s="27"/>
      <c r="L28" s="230">
        <v>0.15</v>
      </c>
      <c r="M28" s="231"/>
      <c r="N28" s="231"/>
      <c r="O28" s="231"/>
      <c r="P28" s="27"/>
      <c r="Q28" s="27"/>
      <c r="R28" s="27"/>
      <c r="S28" s="27"/>
      <c r="T28" s="29" t="s">
        <v>35</v>
      </c>
      <c r="U28" s="27"/>
      <c r="V28" s="27"/>
      <c r="W28" s="232">
        <f>ROUNDUP($BC$49,2)</f>
        <v>0</v>
      </c>
      <c r="X28" s="231"/>
      <c r="Y28" s="231"/>
      <c r="Z28" s="231"/>
      <c r="AA28" s="231"/>
      <c r="AB28" s="231"/>
      <c r="AC28" s="231"/>
      <c r="AD28" s="231"/>
      <c r="AE28" s="231"/>
      <c r="AF28" s="27"/>
      <c r="AG28" s="27"/>
      <c r="AH28" s="27"/>
      <c r="AI28" s="27"/>
      <c r="AJ28" s="27"/>
      <c r="AK28" s="232">
        <v>0</v>
      </c>
      <c r="AL28" s="231"/>
      <c r="AM28" s="231"/>
      <c r="AN28" s="231"/>
      <c r="AO28" s="231"/>
      <c r="AP28" s="27"/>
      <c r="AQ28" s="30"/>
      <c r="BE28" s="237"/>
    </row>
    <row r="29" spans="2:57" s="6" customFormat="1" ht="15" customHeight="1" hidden="1">
      <c r="B29" s="26"/>
      <c r="C29" s="27"/>
      <c r="D29" s="27"/>
      <c r="E29" s="27"/>
      <c r="F29" s="27" t="s">
        <v>39</v>
      </c>
      <c r="G29" s="27"/>
      <c r="H29" s="27"/>
      <c r="I29" s="27"/>
      <c r="J29" s="27"/>
      <c r="K29" s="27"/>
      <c r="L29" s="230">
        <v>0</v>
      </c>
      <c r="M29" s="231"/>
      <c r="N29" s="231"/>
      <c r="O29" s="231"/>
      <c r="P29" s="27"/>
      <c r="Q29" s="27"/>
      <c r="R29" s="27"/>
      <c r="S29" s="27"/>
      <c r="T29" s="29" t="s">
        <v>35</v>
      </c>
      <c r="U29" s="27"/>
      <c r="V29" s="27"/>
      <c r="W29" s="232">
        <f>ROUNDUP($BD$49,2)</f>
        <v>0</v>
      </c>
      <c r="X29" s="231"/>
      <c r="Y29" s="231"/>
      <c r="Z29" s="231"/>
      <c r="AA29" s="231"/>
      <c r="AB29" s="231"/>
      <c r="AC29" s="231"/>
      <c r="AD29" s="231"/>
      <c r="AE29" s="231"/>
      <c r="AF29" s="27"/>
      <c r="AG29" s="27"/>
      <c r="AH29" s="27"/>
      <c r="AI29" s="27"/>
      <c r="AJ29" s="27"/>
      <c r="AK29" s="232">
        <v>0</v>
      </c>
      <c r="AL29" s="231"/>
      <c r="AM29" s="231"/>
      <c r="AN29" s="231"/>
      <c r="AO29" s="231"/>
      <c r="AP29" s="27"/>
      <c r="AQ29" s="30"/>
      <c r="BE29" s="237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28"/>
    </row>
    <row r="31" spans="2:57" s="6" customFormat="1" ht="27" customHeight="1">
      <c r="B31" s="21"/>
      <c r="C31" s="31"/>
      <c r="D31" s="32" t="s">
        <v>40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41</v>
      </c>
      <c r="U31" s="33"/>
      <c r="V31" s="33"/>
      <c r="W31" s="33"/>
      <c r="X31" s="218" t="s">
        <v>42</v>
      </c>
      <c r="Y31" s="209"/>
      <c r="Z31" s="209"/>
      <c r="AA31" s="209"/>
      <c r="AB31" s="209"/>
      <c r="AC31" s="33"/>
      <c r="AD31" s="33"/>
      <c r="AE31" s="33"/>
      <c r="AF31" s="33"/>
      <c r="AG31" s="33"/>
      <c r="AH31" s="33"/>
      <c r="AI31" s="33"/>
      <c r="AJ31" s="33"/>
      <c r="AK31" s="219">
        <f>ROUNDUP(SUM($AK$23:$AK$29),2)</f>
        <v>0</v>
      </c>
      <c r="AL31" s="209"/>
      <c r="AM31" s="209"/>
      <c r="AN31" s="209"/>
      <c r="AO31" s="220"/>
      <c r="AP31" s="31"/>
      <c r="AQ31" s="35"/>
      <c r="BE31" s="228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28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21" t="s">
        <v>43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23" t="str">
        <f>$K$6</f>
        <v>S09 - Bezručova - oprava kanalizace</v>
      </c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 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31.07.2013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 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29</v>
      </c>
      <c r="AJ44" s="22"/>
      <c r="AK44" s="22"/>
      <c r="AL44" s="22"/>
      <c r="AM44" s="224" t="str">
        <f>IF($E$17="","",$E$17)</f>
        <v> </v>
      </c>
      <c r="AN44" s="222"/>
      <c r="AO44" s="222"/>
      <c r="AP44" s="222"/>
      <c r="AQ44" s="22"/>
      <c r="AR44" s="41"/>
      <c r="AS44" s="225" t="s">
        <v>44</v>
      </c>
      <c r="AT44" s="226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27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27"/>
      <c r="AT45" s="228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29"/>
      <c r="AT46" s="222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08" t="s">
        <v>45</v>
      </c>
      <c r="D47" s="209"/>
      <c r="E47" s="209"/>
      <c r="F47" s="209"/>
      <c r="G47" s="209"/>
      <c r="H47" s="33"/>
      <c r="I47" s="210" t="s">
        <v>46</v>
      </c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11" t="s">
        <v>47</v>
      </c>
      <c r="AH47" s="209"/>
      <c r="AI47" s="209"/>
      <c r="AJ47" s="209"/>
      <c r="AK47" s="209"/>
      <c r="AL47" s="209"/>
      <c r="AM47" s="209"/>
      <c r="AN47" s="210" t="s">
        <v>48</v>
      </c>
      <c r="AO47" s="209"/>
      <c r="AP47" s="209"/>
      <c r="AQ47" s="52" t="s">
        <v>49</v>
      </c>
      <c r="AR47" s="41"/>
      <c r="AS47" s="53" t="s">
        <v>50</v>
      </c>
      <c r="AT47" s="54" t="s">
        <v>51</v>
      </c>
      <c r="AU47" s="54" t="s">
        <v>52</v>
      </c>
      <c r="AV47" s="54" t="s">
        <v>53</v>
      </c>
      <c r="AW47" s="54" t="s">
        <v>54</v>
      </c>
      <c r="AX47" s="54" t="s">
        <v>55</v>
      </c>
      <c r="AY47" s="54" t="s">
        <v>56</v>
      </c>
      <c r="AZ47" s="54" t="s">
        <v>57</v>
      </c>
      <c r="BA47" s="54" t="s">
        <v>58</v>
      </c>
      <c r="BB47" s="54" t="s">
        <v>59</v>
      </c>
      <c r="BC47" s="54" t="s">
        <v>60</v>
      </c>
      <c r="BD47" s="55" t="s">
        <v>61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16">
        <f>ROUNDUP($AG$50,2)</f>
        <v>0</v>
      </c>
      <c r="AH49" s="217"/>
      <c r="AI49" s="217"/>
      <c r="AJ49" s="217"/>
      <c r="AK49" s="217"/>
      <c r="AL49" s="217"/>
      <c r="AM49" s="217"/>
      <c r="AN49" s="216">
        <f>ROUNDUP(SUM($AG$49,$AT$49),2)</f>
        <v>0</v>
      </c>
      <c r="AO49" s="217"/>
      <c r="AP49" s="217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63</v>
      </c>
      <c r="BT49" s="42" t="s">
        <v>64</v>
      </c>
      <c r="BU49" s="66" t="s">
        <v>65</v>
      </c>
      <c r="BV49" s="42" t="s">
        <v>66</v>
      </c>
      <c r="BW49" s="42" t="s">
        <v>4</v>
      </c>
      <c r="BX49" s="42" t="s">
        <v>67</v>
      </c>
    </row>
    <row r="50" spans="1:91" s="67" customFormat="1" ht="28.5" customHeight="1">
      <c r="A50" s="127" t="s">
        <v>290</v>
      </c>
      <c r="B50" s="68"/>
      <c r="C50" s="69"/>
      <c r="D50" s="214" t="s">
        <v>17</v>
      </c>
      <c r="E50" s="215"/>
      <c r="F50" s="215"/>
      <c r="G50" s="215"/>
      <c r="H50" s="215"/>
      <c r="I50" s="69"/>
      <c r="J50" s="214" t="s">
        <v>68</v>
      </c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2">
        <f>'1 - objekt dešťová kanali...'!$M$25</f>
        <v>0</v>
      </c>
      <c r="AH50" s="213"/>
      <c r="AI50" s="213"/>
      <c r="AJ50" s="213"/>
      <c r="AK50" s="213"/>
      <c r="AL50" s="213"/>
      <c r="AM50" s="213"/>
      <c r="AN50" s="212">
        <f>ROUNDUP(SUM($AG$50,$AT$50),2)</f>
        <v>0</v>
      </c>
      <c r="AO50" s="213"/>
      <c r="AP50" s="213"/>
      <c r="AQ50" s="70" t="s">
        <v>69</v>
      </c>
      <c r="AR50" s="71"/>
      <c r="AS50" s="72">
        <v>0</v>
      </c>
      <c r="AT50" s="73">
        <f>ROUNDUP(SUM($AV$50:$AW$50),1)</f>
        <v>0</v>
      </c>
      <c r="AU50" s="74">
        <f>'1 - objekt dešťová kanali...'!$W$82</f>
        <v>0</v>
      </c>
      <c r="AV50" s="73">
        <f>'1 - objekt dešťová kanali...'!$M$27</f>
        <v>0</v>
      </c>
      <c r="AW50" s="73">
        <f>'1 - objekt dešťová kanali...'!$M$28</f>
        <v>0</v>
      </c>
      <c r="AX50" s="73">
        <f>'1 - objekt dešťová kanali...'!$M$29</f>
        <v>0</v>
      </c>
      <c r="AY50" s="73">
        <f>'1 - objekt dešťová kanali...'!$M$30</f>
        <v>0</v>
      </c>
      <c r="AZ50" s="73">
        <f>'1 - objekt dešťová kanali...'!$H$27</f>
        <v>0</v>
      </c>
      <c r="BA50" s="73">
        <f>'1 - objekt dešťová kanali...'!$H$28</f>
        <v>0</v>
      </c>
      <c r="BB50" s="73">
        <f>'1 - objekt dešťová kanali...'!$H$29</f>
        <v>0</v>
      </c>
      <c r="BC50" s="73">
        <f>'1 - objekt dešťová kanali...'!$H$30</f>
        <v>0</v>
      </c>
      <c r="BD50" s="75">
        <f>'1 - objekt dešťová kanali...'!$H$31</f>
        <v>0</v>
      </c>
      <c r="BT50" s="67" t="s">
        <v>17</v>
      </c>
      <c r="BV50" s="67" t="s">
        <v>66</v>
      </c>
      <c r="BW50" s="67" t="s">
        <v>70</v>
      </c>
      <c r="BX50" s="67" t="s">
        <v>4</v>
      </c>
      <c r="CM50" s="67" t="s">
        <v>71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1 - objekt dešťová kanali...'!C2" tooltip="1 - objekt dešťová kanali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291</v>
      </c>
      <c r="G1" s="131"/>
      <c r="H1" s="244" t="s">
        <v>292</v>
      </c>
      <c r="I1" s="244"/>
      <c r="J1" s="244"/>
      <c r="K1" s="244"/>
      <c r="L1" s="131" t="s">
        <v>293</v>
      </c>
      <c r="M1" s="131"/>
      <c r="N1" s="129"/>
      <c r="O1" s="130" t="s">
        <v>72</v>
      </c>
      <c r="P1" s="129"/>
      <c r="Q1" s="129"/>
      <c r="R1" s="129"/>
      <c r="S1" s="131" t="s">
        <v>294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3" t="s">
        <v>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6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2" t="s">
        <v>70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71</v>
      </c>
    </row>
    <row r="4" spans="2:46" s="2" customFormat="1" ht="37.5" customHeight="1">
      <c r="B4" s="10"/>
      <c r="C4" s="221" t="s">
        <v>73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59" t="str">
        <f>'Rekapitulace stavby'!$K$6</f>
        <v>S09 - Bezručova - oprava kanalizace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12"/>
    </row>
    <row r="7" spans="2:18" s="6" customFormat="1" ht="18.75" customHeight="1">
      <c r="B7" s="21"/>
      <c r="C7" s="22"/>
      <c r="D7" s="15" t="s">
        <v>74</v>
      </c>
      <c r="E7" s="22"/>
      <c r="F7" s="223" t="s">
        <v>75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76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60" t="str">
        <f>'Rekapitulace stavby'!$AN$8</f>
        <v>31.07.2013</v>
      </c>
      <c r="P10" s="222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24">
        <f>IF('Rekapitulace stavby'!$AN$10="","",'Rekapitulace stavby'!$AN$10)</f>
      </c>
      <c r="P12" s="222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 </v>
      </c>
      <c r="F13" s="22"/>
      <c r="G13" s="22"/>
      <c r="H13" s="22"/>
      <c r="I13" s="22"/>
      <c r="J13" s="22"/>
      <c r="K13" s="22"/>
      <c r="L13" s="22"/>
      <c r="M13" s="16" t="s">
        <v>26</v>
      </c>
      <c r="N13" s="22"/>
      <c r="O13" s="224">
        <f>IF('Rekapitulace stavby'!$AN$11="","",'Rekapitulace stavby'!$AN$11)</f>
      </c>
      <c r="P13" s="222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27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24" t="str">
        <f>IF('Rekapitulace stavby'!$AN$13="","",'Rekapitulace stavby'!$AN$13)</f>
        <v>Vyplň údaj</v>
      </c>
      <c r="P15" s="222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26</v>
      </c>
      <c r="N16" s="22"/>
      <c r="O16" s="224" t="str">
        <f>IF('Rekapitulace stavby'!$AN$14="","",'Rekapitulace stavby'!$AN$14)</f>
        <v>Vyplň údaj</v>
      </c>
      <c r="P16" s="222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24">
        <f>IF('Rekapitulace stavby'!$AN$16="","",'Rekapitulace stavby'!$AN$16)</f>
      </c>
      <c r="P18" s="222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26</v>
      </c>
      <c r="N19" s="22"/>
      <c r="O19" s="224">
        <f>IF('Rekapitulace stavby'!$AN$17="","",'Rekapitulace stavby'!$AN$17)</f>
      </c>
      <c r="P19" s="222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76" customFormat="1" ht="15.75" customHeight="1">
      <c r="B22" s="77"/>
      <c r="C22" s="78"/>
      <c r="D22" s="78"/>
      <c r="E22" s="239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78"/>
      <c r="R22" s="79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0" t="s">
        <v>32</v>
      </c>
      <c r="E25" s="22"/>
      <c r="F25" s="22"/>
      <c r="G25" s="22"/>
      <c r="H25" s="22"/>
      <c r="I25" s="22"/>
      <c r="J25" s="22"/>
      <c r="K25" s="22"/>
      <c r="L25" s="22"/>
      <c r="M25" s="216">
        <f>ROUNDUP($N$82,2)</f>
        <v>0</v>
      </c>
      <c r="N25" s="222"/>
      <c r="O25" s="222"/>
      <c r="P25" s="222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33</v>
      </c>
      <c r="E27" s="27" t="s">
        <v>34</v>
      </c>
      <c r="F27" s="28">
        <v>0.21</v>
      </c>
      <c r="G27" s="81" t="s">
        <v>35</v>
      </c>
      <c r="H27" s="263">
        <f>SUM($BE$82:$BE$217)</f>
        <v>0</v>
      </c>
      <c r="I27" s="222"/>
      <c r="J27" s="222"/>
      <c r="K27" s="22"/>
      <c r="L27" s="22"/>
      <c r="M27" s="263">
        <f>SUM($BE$82:$BE$217)*$F$27</f>
        <v>0</v>
      </c>
      <c r="N27" s="222"/>
      <c r="O27" s="222"/>
      <c r="P27" s="222"/>
      <c r="Q27" s="22"/>
      <c r="R27" s="25"/>
    </row>
    <row r="28" spans="2:18" s="6" customFormat="1" ht="15" customHeight="1">
      <c r="B28" s="21"/>
      <c r="C28" s="22"/>
      <c r="D28" s="22"/>
      <c r="E28" s="27" t="s">
        <v>36</v>
      </c>
      <c r="F28" s="28">
        <v>0.15</v>
      </c>
      <c r="G28" s="81" t="s">
        <v>35</v>
      </c>
      <c r="H28" s="263">
        <f>SUM($BF$82:$BF$217)</f>
        <v>0</v>
      </c>
      <c r="I28" s="222"/>
      <c r="J28" s="222"/>
      <c r="K28" s="22"/>
      <c r="L28" s="22"/>
      <c r="M28" s="263">
        <f>SUM($BF$82:$BF$217)*$F$28</f>
        <v>0</v>
      </c>
      <c r="N28" s="222"/>
      <c r="O28" s="222"/>
      <c r="P28" s="222"/>
      <c r="Q28" s="22"/>
      <c r="R28" s="25"/>
    </row>
    <row r="29" spans="2:18" s="6" customFormat="1" ht="15" customHeight="1" hidden="1">
      <c r="B29" s="21"/>
      <c r="C29" s="22"/>
      <c r="D29" s="22"/>
      <c r="E29" s="27" t="s">
        <v>37</v>
      </c>
      <c r="F29" s="28">
        <v>0.21</v>
      </c>
      <c r="G29" s="81" t="s">
        <v>35</v>
      </c>
      <c r="H29" s="263">
        <f>SUM($BG$82:$BG$217)</f>
        <v>0</v>
      </c>
      <c r="I29" s="222"/>
      <c r="J29" s="222"/>
      <c r="K29" s="22"/>
      <c r="L29" s="22"/>
      <c r="M29" s="263">
        <v>0</v>
      </c>
      <c r="N29" s="222"/>
      <c r="O29" s="222"/>
      <c r="P29" s="222"/>
      <c r="Q29" s="22"/>
      <c r="R29" s="25"/>
    </row>
    <row r="30" spans="2:18" s="6" customFormat="1" ht="15" customHeight="1" hidden="1">
      <c r="B30" s="21"/>
      <c r="C30" s="22"/>
      <c r="D30" s="22"/>
      <c r="E30" s="27" t="s">
        <v>38</v>
      </c>
      <c r="F30" s="28">
        <v>0.15</v>
      </c>
      <c r="G30" s="81" t="s">
        <v>35</v>
      </c>
      <c r="H30" s="263">
        <f>SUM($BH$82:$BH$217)</f>
        <v>0</v>
      </c>
      <c r="I30" s="222"/>
      <c r="J30" s="222"/>
      <c r="K30" s="22"/>
      <c r="L30" s="22"/>
      <c r="M30" s="263">
        <v>0</v>
      </c>
      <c r="N30" s="222"/>
      <c r="O30" s="222"/>
      <c r="P30" s="222"/>
      <c r="Q30" s="22"/>
      <c r="R30" s="25"/>
    </row>
    <row r="31" spans="2:18" s="6" customFormat="1" ht="15" customHeight="1" hidden="1">
      <c r="B31" s="21"/>
      <c r="C31" s="22"/>
      <c r="D31" s="22"/>
      <c r="E31" s="27" t="s">
        <v>39</v>
      </c>
      <c r="F31" s="28">
        <v>0</v>
      </c>
      <c r="G31" s="81" t="s">
        <v>35</v>
      </c>
      <c r="H31" s="263">
        <f>SUM($BI$82:$BI$217)</f>
        <v>0</v>
      </c>
      <c r="I31" s="222"/>
      <c r="J31" s="222"/>
      <c r="K31" s="22"/>
      <c r="L31" s="22"/>
      <c r="M31" s="263">
        <v>0</v>
      </c>
      <c r="N31" s="222"/>
      <c r="O31" s="222"/>
      <c r="P31" s="222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40</v>
      </c>
      <c r="E33" s="33"/>
      <c r="F33" s="33"/>
      <c r="G33" s="82" t="s">
        <v>41</v>
      </c>
      <c r="H33" s="34" t="s">
        <v>42</v>
      </c>
      <c r="I33" s="33"/>
      <c r="J33" s="33"/>
      <c r="K33" s="33"/>
      <c r="L33" s="219">
        <f>ROUNDUP(SUM($M$25:$M$31),2)</f>
        <v>0</v>
      </c>
      <c r="M33" s="209"/>
      <c r="N33" s="209"/>
      <c r="O33" s="209"/>
      <c r="P33" s="220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2:21" s="6" customFormat="1" ht="37.5" customHeight="1">
      <c r="B39" s="21"/>
      <c r="C39" s="221" t="s">
        <v>77</v>
      </c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64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59" t="str">
        <f>$F$6</f>
        <v>S09 - Bezručova - oprava kanalizace</v>
      </c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5"/>
      <c r="T41" s="22"/>
      <c r="U41" s="22"/>
    </row>
    <row r="42" spans="2:21" s="6" customFormat="1" ht="15" customHeight="1">
      <c r="B42" s="21"/>
      <c r="C42" s="15" t="s">
        <v>74</v>
      </c>
      <c r="D42" s="22"/>
      <c r="E42" s="22"/>
      <c r="F42" s="223" t="str">
        <f>$F$7</f>
        <v>1 - objekt dešťová kanalizace</v>
      </c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60" t="str">
        <f>IF($O$10="","",$O$10)</f>
        <v>31.07.2013</v>
      </c>
      <c r="N44" s="222"/>
      <c r="O44" s="222"/>
      <c r="P44" s="222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 </v>
      </c>
      <c r="G46" s="22"/>
      <c r="H46" s="22"/>
      <c r="I46" s="22"/>
      <c r="J46" s="22"/>
      <c r="K46" s="16" t="s">
        <v>29</v>
      </c>
      <c r="L46" s="22"/>
      <c r="M46" s="224" t="str">
        <f>$E$19</f>
        <v> </v>
      </c>
      <c r="N46" s="222"/>
      <c r="O46" s="222"/>
      <c r="P46" s="222"/>
      <c r="Q46" s="222"/>
      <c r="R46" s="25"/>
      <c r="T46" s="22"/>
      <c r="U46" s="22"/>
    </row>
    <row r="47" spans="2:21" s="6" customFormat="1" ht="15" customHeight="1">
      <c r="B47" s="21"/>
      <c r="C47" s="16" t="s">
        <v>27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61" t="s">
        <v>78</v>
      </c>
      <c r="D49" s="262"/>
      <c r="E49" s="262"/>
      <c r="F49" s="262"/>
      <c r="G49" s="262"/>
      <c r="H49" s="31"/>
      <c r="I49" s="31"/>
      <c r="J49" s="31"/>
      <c r="K49" s="31"/>
      <c r="L49" s="31"/>
      <c r="M49" s="31"/>
      <c r="N49" s="261" t="s">
        <v>79</v>
      </c>
      <c r="O49" s="262"/>
      <c r="P49" s="262"/>
      <c r="Q49" s="262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16">
        <f>ROUNDUP($N$82,2)</f>
        <v>0</v>
      </c>
      <c r="O51" s="222"/>
      <c r="P51" s="222"/>
      <c r="Q51" s="222"/>
      <c r="R51" s="25"/>
      <c r="T51" s="22"/>
      <c r="U51" s="22"/>
      <c r="AU51" s="6" t="s">
        <v>81</v>
      </c>
    </row>
    <row r="52" spans="2:21" s="66" customFormat="1" ht="25.5" customHeight="1">
      <c r="B52" s="86"/>
      <c r="C52" s="87"/>
      <c r="D52" s="87" t="s">
        <v>82</v>
      </c>
      <c r="E52" s="87"/>
      <c r="F52" s="87"/>
      <c r="G52" s="87"/>
      <c r="H52" s="87"/>
      <c r="I52" s="87"/>
      <c r="J52" s="87"/>
      <c r="K52" s="87"/>
      <c r="L52" s="87"/>
      <c r="M52" s="87"/>
      <c r="N52" s="257">
        <f>ROUNDUP($N$83,2)</f>
        <v>0</v>
      </c>
      <c r="O52" s="258"/>
      <c r="P52" s="258"/>
      <c r="Q52" s="258"/>
      <c r="R52" s="88"/>
      <c r="T52" s="87"/>
      <c r="U52" s="87"/>
    </row>
    <row r="53" spans="2:21" s="66" customFormat="1" ht="25.5" customHeight="1">
      <c r="B53" s="86"/>
      <c r="C53" s="87"/>
      <c r="D53" s="87" t="s">
        <v>83</v>
      </c>
      <c r="E53" s="87"/>
      <c r="F53" s="87"/>
      <c r="G53" s="87"/>
      <c r="H53" s="87"/>
      <c r="I53" s="87"/>
      <c r="J53" s="87"/>
      <c r="K53" s="87"/>
      <c r="L53" s="87"/>
      <c r="M53" s="87"/>
      <c r="N53" s="257">
        <f>ROUNDUP($N$84,2)</f>
        <v>0</v>
      </c>
      <c r="O53" s="258"/>
      <c r="P53" s="258"/>
      <c r="Q53" s="258"/>
      <c r="R53" s="88"/>
      <c r="T53" s="87"/>
      <c r="U53" s="87"/>
    </row>
    <row r="54" spans="2:21" s="66" customFormat="1" ht="25.5" customHeight="1">
      <c r="B54" s="86"/>
      <c r="C54" s="87"/>
      <c r="D54" s="87" t="s">
        <v>84</v>
      </c>
      <c r="E54" s="87"/>
      <c r="F54" s="87"/>
      <c r="G54" s="87"/>
      <c r="H54" s="87"/>
      <c r="I54" s="87"/>
      <c r="J54" s="87"/>
      <c r="K54" s="87"/>
      <c r="L54" s="87"/>
      <c r="M54" s="87"/>
      <c r="N54" s="257">
        <f>ROUNDUP($N$103,2)</f>
        <v>0</v>
      </c>
      <c r="O54" s="258"/>
      <c r="P54" s="258"/>
      <c r="Q54" s="258"/>
      <c r="R54" s="88"/>
      <c r="T54" s="87"/>
      <c r="U54" s="87"/>
    </row>
    <row r="55" spans="2:21" s="66" customFormat="1" ht="25.5" customHeight="1">
      <c r="B55" s="86"/>
      <c r="C55" s="87"/>
      <c r="D55" s="87" t="s">
        <v>85</v>
      </c>
      <c r="E55" s="87"/>
      <c r="F55" s="87"/>
      <c r="G55" s="87"/>
      <c r="H55" s="87"/>
      <c r="I55" s="87"/>
      <c r="J55" s="87"/>
      <c r="K55" s="87"/>
      <c r="L55" s="87"/>
      <c r="M55" s="87"/>
      <c r="N55" s="257">
        <f>ROUNDUP($N$104,2)</f>
        <v>0</v>
      </c>
      <c r="O55" s="258"/>
      <c r="P55" s="258"/>
      <c r="Q55" s="258"/>
      <c r="R55" s="88"/>
      <c r="T55" s="87"/>
      <c r="U55" s="87"/>
    </row>
    <row r="56" spans="2:21" s="66" customFormat="1" ht="25.5" customHeight="1">
      <c r="B56" s="86"/>
      <c r="C56" s="87"/>
      <c r="D56" s="87" t="s">
        <v>86</v>
      </c>
      <c r="E56" s="87"/>
      <c r="F56" s="87"/>
      <c r="G56" s="87"/>
      <c r="H56" s="87"/>
      <c r="I56" s="87"/>
      <c r="J56" s="87"/>
      <c r="K56" s="87"/>
      <c r="L56" s="87"/>
      <c r="M56" s="87"/>
      <c r="N56" s="257">
        <f>ROUNDUP($N$143,2)</f>
        <v>0</v>
      </c>
      <c r="O56" s="258"/>
      <c r="P56" s="258"/>
      <c r="Q56" s="258"/>
      <c r="R56" s="88"/>
      <c r="T56" s="87"/>
      <c r="U56" s="87"/>
    </row>
    <row r="57" spans="2:21" s="66" customFormat="1" ht="25.5" customHeight="1">
      <c r="B57" s="86"/>
      <c r="C57" s="87"/>
      <c r="D57" s="87" t="s">
        <v>87</v>
      </c>
      <c r="E57" s="87"/>
      <c r="F57" s="87"/>
      <c r="G57" s="87"/>
      <c r="H57" s="87"/>
      <c r="I57" s="87"/>
      <c r="J57" s="87"/>
      <c r="K57" s="87"/>
      <c r="L57" s="87"/>
      <c r="M57" s="87"/>
      <c r="N57" s="257">
        <f>ROUNDUP($N$144,2)</f>
        <v>0</v>
      </c>
      <c r="O57" s="258"/>
      <c r="P57" s="258"/>
      <c r="Q57" s="258"/>
      <c r="R57" s="88"/>
      <c r="T57" s="87"/>
      <c r="U57" s="87"/>
    </row>
    <row r="58" spans="2:21" s="66" customFormat="1" ht="25.5" customHeight="1">
      <c r="B58" s="86"/>
      <c r="C58" s="87"/>
      <c r="D58" s="87" t="s">
        <v>88</v>
      </c>
      <c r="E58" s="87"/>
      <c r="F58" s="87"/>
      <c r="G58" s="87"/>
      <c r="H58" s="87"/>
      <c r="I58" s="87"/>
      <c r="J58" s="87"/>
      <c r="K58" s="87"/>
      <c r="L58" s="87"/>
      <c r="M58" s="87"/>
      <c r="N58" s="257">
        <f>ROUNDUP($N$147,2)</f>
        <v>0</v>
      </c>
      <c r="O58" s="258"/>
      <c r="P58" s="258"/>
      <c r="Q58" s="258"/>
      <c r="R58" s="88"/>
      <c r="T58" s="87"/>
      <c r="U58" s="87"/>
    </row>
    <row r="59" spans="2:21" s="66" customFormat="1" ht="25.5" customHeight="1">
      <c r="B59" s="86"/>
      <c r="C59" s="87"/>
      <c r="D59" s="87" t="s">
        <v>89</v>
      </c>
      <c r="E59" s="87"/>
      <c r="F59" s="87"/>
      <c r="G59" s="87"/>
      <c r="H59" s="87"/>
      <c r="I59" s="87"/>
      <c r="J59" s="87"/>
      <c r="K59" s="87"/>
      <c r="L59" s="87"/>
      <c r="M59" s="87"/>
      <c r="N59" s="257">
        <f>ROUNDUP($N$148,2)</f>
        <v>0</v>
      </c>
      <c r="O59" s="258"/>
      <c r="P59" s="258"/>
      <c r="Q59" s="258"/>
      <c r="R59" s="88"/>
      <c r="T59" s="87"/>
      <c r="U59" s="87"/>
    </row>
    <row r="60" spans="2:21" s="66" customFormat="1" ht="25.5" customHeight="1">
      <c r="B60" s="86"/>
      <c r="C60" s="87"/>
      <c r="D60" s="87" t="s">
        <v>90</v>
      </c>
      <c r="E60" s="87"/>
      <c r="F60" s="87"/>
      <c r="G60" s="87"/>
      <c r="H60" s="87"/>
      <c r="I60" s="87"/>
      <c r="J60" s="87"/>
      <c r="K60" s="87"/>
      <c r="L60" s="87"/>
      <c r="M60" s="87"/>
      <c r="N60" s="257">
        <f>ROUNDUP($N$165,2)</f>
        <v>0</v>
      </c>
      <c r="O60" s="258"/>
      <c r="P60" s="258"/>
      <c r="Q60" s="258"/>
      <c r="R60" s="88"/>
      <c r="T60" s="87"/>
      <c r="U60" s="87"/>
    </row>
    <row r="61" spans="2:21" s="66" customFormat="1" ht="25.5" customHeight="1">
      <c r="B61" s="86"/>
      <c r="C61" s="87"/>
      <c r="D61" s="87" t="s">
        <v>91</v>
      </c>
      <c r="E61" s="87"/>
      <c r="F61" s="87"/>
      <c r="G61" s="87"/>
      <c r="H61" s="87"/>
      <c r="I61" s="87"/>
      <c r="J61" s="87"/>
      <c r="K61" s="87"/>
      <c r="L61" s="87"/>
      <c r="M61" s="87"/>
      <c r="N61" s="257">
        <f>ROUNDUP($N$166,2)</f>
        <v>0</v>
      </c>
      <c r="O61" s="258"/>
      <c r="P61" s="258"/>
      <c r="Q61" s="258"/>
      <c r="R61" s="88"/>
      <c r="T61" s="87"/>
      <c r="U61" s="87"/>
    </row>
    <row r="62" spans="2:21" s="66" customFormat="1" ht="25.5" customHeight="1">
      <c r="B62" s="86"/>
      <c r="C62" s="87"/>
      <c r="D62" s="87" t="s">
        <v>92</v>
      </c>
      <c r="E62" s="87"/>
      <c r="F62" s="87"/>
      <c r="G62" s="87"/>
      <c r="H62" s="87"/>
      <c r="I62" s="87"/>
      <c r="J62" s="87"/>
      <c r="K62" s="87"/>
      <c r="L62" s="87"/>
      <c r="M62" s="87"/>
      <c r="N62" s="257">
        <f>ROUNDUP($N$189,2)</f>
        <v>0</v>
      </c>
      <c r="O62" s="258"/>
      <c r="P62" s="258"/>
      <c r="Q62" s="258"/>
      <c r="R62" s="88"/>
      <c r="T62" s="87"/>
      <c r="U62" s="87"/>
    </row>
    <row r="63" spans="2:21" s="66" customFormat="1" ht="25.5" customHeight="1">
      <c r="B63" s="86"/>
      <c r="C63" s="87"/>
      <c r="D63" s="87" t="s">
        <v>93</v>
      </c>
      <c r="E63" s="87"/>
      <c r="F63" s="87"/>
      <c r="G63" s="87"/>
      <c r="H63" s="87"/>
      <c r="I63" s="87"/>
      <c r="J63" s="87"/>
      <c r="K63" s="87"/>
      <c r="L63" s="87"/>
      <c r="M63" s="87"/>
      <c r="N63" s="257">
        <f>ROUNDUP($N$216,2)</f>
        <v>0</v>
      </c>
      <c r="O63" s="258"/>
      <c r="P63" s="258"/>
      <c r="Q63" s="258"/>
      <c r="R63" s="88"/>
      <c r="T63" s="87"/>
      <c r="U63" s="87"/>
    </row>
    <row r="64" spans="2:21" s="66" customFormat="1" ht="25.5" customHeight="1">
      <c r="B64" s="86"/>
      <c r="C64" s="87"/>
      <c r="D64" s="87" t="s">
        <v>94</v>
      </c>
      <c r="E64" s="87"/>
      <c r="F64" s="87"/>
      <c r="G64" s="87"/>
      <c r="H64" s="87"/>
      <c r="I64" s="87"/>
      <c r="J64" s="87"/>
      <c r="K64" s="87"/>
      <c r="L64" s="87"/>
      <c r="M64" s="87"/>
      <c r="N64" s="257">
        <f>ROUNDUP($N$217,2)</f>
        <v>0</v>
      </c>
      <c r="O64" s="258"/>
      <c r="P64" s="258"/>
      <c r="Q64" s="258"/>
      <c r="R64" s="88"/>
      <c r="T64" s="87"/>
      <c r="U64" s="87"/>
    </row>
    <row r="65" spans="2:21" s="6" customFormat="1" ht="22.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5"/>
      <c r="T65" s="22"/>
      <c r="U65" s="22"/>
    </row>
    <row r="66" spans="2:21" s="6" customFormat="1" ht="7.5" customHeight="1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  <c r="T66" s="22"/>
      <c r="U66" s="22"/>
    </row>
    <row r="70" spans="2:19" s="6" customFormat="1" ht="7.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</row>
    <row r="71" spans="2:19" s="6" customFormat="1" ht="37.5" customHeight="1">
      <c r="B71" s="21"/>
      <c r="C71" s="221" t="s">
        <v>95</v>
      </c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41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5" customHeight="1">
      <c r="B73" s="21"/>
      <c r="C73" s="16" t="s">
        <v>14</v>
      </c>
      <c r="D73" s="22"/>
      <c r="E73" s="22"/>
      <c r="F73" s="259" t="str">
        <f>$F$6</f>
        <v>S09 - Bezručova - oprava kanalizace</v>
      </c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"/>
      <c r="S73" s="41"/>
    </row>
    <row r="74" spans="2:19" s="6" customFormat="1" ht="15" customHeight="1">
      <c r="B74" s="21"/>
      <c r="C74" s="15" t="s">
        <v>74</v>
      </c>
      <c r="D74" s="22"/>
      <c r="E74" s="22"/>
      <c r="F74" s="223" t="str">
        <f>$F$7</f>
        <v>1 - objekt dešťová kanalizace</v>
      </c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"/>
      <c r="S74" s="41"/>
    </row>
    <row r="75" spans="2:19" s="6" customFormat="1" ht="7.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19" s="6" customFormat="1" ht="18.75" customHeight="1">
      <c r="B76" s="21"/>
      <c r="C76" s="16" t="s">
        <v>18</v>
      </c>
      <c r="D76" s="22"/>
      <c r="E76" s="22"/>
      <c r="F76" s="17" t="str">
        <f>$F$10</f>
        <v> </v>
      </c>
      <c r="G76" s="22"/>
      <c r="H76" s="22"/>
      <c r="I76" s="22"/>
      <c r="J76" s="22"/>
      <c r="K76" s="16" t="s">
        <v>20</v>
      </c>
      <c r="L76" s="22"/>
      <c r="M76" s="260" t="str">
        <f>IF($O$10="","",$O$10)</f>
        <v>31.07.2013</v>
      </c>
      <c r="N76" s="222"/>
      <c r="O76" s="222"/>
      <c r="P76" s="222"/>
      <c r="Q76" s="22"/>
      <c r="R76" s="22"/>
      <c r="S76" s="41"/>
    </row>
    <row r="77" spans="2:19" s="6" customFormat="1" ht="7.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19" s="6" customFormat="1" ht="15.75" customHeight="1">
      <c r="B78" s="21"/>
      <c r="C78" s="16" t="s">
        <v>24</v>
      </c>
      <c r="D78" s="22"/>
      <c r="E78" s="22"/>
      <c r="F78" s="17" t="str">
        <f>$E$13</f>
        <v> </v>
      </c>
      <c r="G78" s="22"/>
      <c r="H78" s="22"/>
      <c r="I78" s="22"/>
      <c r="J78" s="22"/>
      <c r="K78" s="16" t="s">
        <v>29</v>
      </c>
      <c r="L78" s="22"/>
      <c r="M78" s="224" t="str">
        <f>$E$19</f>
        <v> </v>
      </c>
      <c r="N78" s="222"/>
      <c r="O78" s="222"/>
      <c r="P78" s="222"/>
      <c r="Q78" s="222"/>
      <c r="R78" s="22"/>
      <c r="S78" s="41"/>
    </row>
    <row r="79" spans="2:19" s="6" customFormat="1" ht="15" customHeight="1">
      <c r="B79" s="21"/>
      <c r="C79" s="16" t="s">
        <v>27</v>
      </c>
      <c r="D79" s="22"/>
      <c r="E79" s="22"/>
      <c r="F79" s="17" t="str">
        <f>IF($E$16="","",$E$16)</f>
        <v>Vyplň údaj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41"/>
    </row>
    <row r="80" spans="2:19" s="6" customFormat="1" ht="11.25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41"/>
    </row>
    <row r="81" spans="2:27" s="89" customFormat="1" ht="30" customHeight="1">
      <c r="B81" s="90"/>
      <c r="C81" s="91" t="s">
        <v>96</v>
      </c>
      <c r="D81" s="92" t="s">
        <v>49</v>
      </c>
      <c r="E81" s="92" t="s">
        <v>45</v>
      </c>
      <c r="F81" s="255" t="s">
        <v>97</v>
      </c>
      <c r="G81" s="256"/>
      <c r="H81" s="256"/>
      <c r="I81" s="256"/>
      <c r="J81" s="92" t="s">
        <v>98</v>
      </c>
      <c r="K81" s="92" t="s">
        <v>99</v>
      </c>
      <c r="L81" s="255" t="s">
        <v>100</v>
      </c>
      <c r="M81" s="256"/>
      <c r="N81" s="255" t="s">
        <v>101</v>
      </c>
      <c r="O81" s="256"/>
      <c r="P81" s="256"/>
      <c r="Q81" s="256"/>
      <c r="R81" s="93" t="s">
        <v>102</v>
      </c>
      <c r="S81" s="94"/>
      <c r="T81" s="53" t="s">
        <v>103</v>
      </c>
      <c r="U81" s="54" t="s">
        <v>33</v>
      </c>
      <c r="V81" s="54" t="s">
        <v>104</v>
      </c>
      <c r="W81" s="54" t="s">
        <v>105</v>
      </c>
      <c r="X81" s="54" t="s">
        <v>106</v>
      </c>
      <c r="Y81" s="54" t="s">
        <v>107</v>
      </c>
      <c r="Z81" s="54" t="s">
        <v>108</v>
      </c>
      <c r="AA81" s="55" t="s">
        <v>109</v>
      </c>
    </row>
    <row r="82" spans="2:63" s="6" customFormat="1" ht="30" customHeight="1">
      <c r="B82" s="21"/>
      <c r="C82" s="60" t="s">
        <v>80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46">
        <f>$BK$82</f>
        <v>0</v>
      </c>
      <c r="O82" s="222"/>
      <c r="P82" s="222"/>
      <c r="Q82" s="222"/>
      <c r="R82" s="22"/>
      <c r="S82" s="41"/>
      <c r="T82" s="57"/>
      <c r="U82" s="58"/>
      <c r="V82" s="58"/>
      <c r="W82" s="95">
        <f>$W$83+$W$84+$W$103+$W$104+$W$143+$W$144+$W$147+$W$148+$W$165+$W$166+$W$189+$W$216+$W$217</f>
        <v>0</v>
      </c>
      <c r="X82" s="58"/>
      <c r="Y82" s="95">
        <f>$Y$83+$Y$84+$Y$103+$Y$104+$Y$143+$Y$144+$Y$147+$Y$148+$Y$165+$Y$166+$Y$189+$Y$216+$Y$217</f>
        <v>0</v>
      </c>
      <c r="Z82" s="58"/>
      <c r="AA82" s="96">
        <f>$AA$83+$AA$84+$AA$103+$AA$104+$AA$143+$AA$144+$AA$147+$AA$148+$AA$165+$AA$166+$AA$189+$AA$216+$AA$217</f>
        <v>0</v>
      </c>
      <c r="AT82" s="6" t="s">
        <v>63</v>
      </c>
      <c r="AU82" s="6" t="s">
        <v>81</v>
      </c>
      <c r="BK82" s="97">
        <f>$BK$83+$BK$84+$BK$103+$BK$104+$BK$143+$BK$144+$BK$147+$BK$148+$BK$165+$BK$166+$BK$189+$BK$216+$BK$217</f>
        <v>0</v>
      </c>
    </row>
    <row r="83" spans="2:63" s="98" customFormat="1" ht="37.5" customHeight="1">
      <c r="B83" s="99"/>
      <c r="C83" s="100"/>
      <c r="D83" s="101" t="s">
        <v>82</v>
      </c>
      <c r="E83" s="100"/>
      <c r="F83" s="100"/>
      <c r="G83" s="100"/>
      <c r="H83" s="100"/>
      <c r="I83" s="100"/>
      <c r="J83" s="100"/>
      <c r="K83" s="100"/>
      <c r="L83" s="100"/>
      <c r="M83" s="100"/>
      <c r="N83" s="242">
        <f>$BK$83</f>
        <v>0</v>
      </c>
      <c r="O83" s="243"/>
      <c r="P83" s="243"/>
      <c r="Q83" s="243"/>
      <c r="R83" s="100"/>
      <c r="S83" s="102"/>
      <c r="T83" s="103"/>
      <c r="U83" s="100"/>
      <c r="V83" s="100"/>
      <c r="W83" s="104">
        <v>0</v>
      </c>
      <c r="X83" s="100"/>
      <c r="Y83" s="104">
        <v>0</v>
      </c>
      <c r="Z83" s="100"/>
      <c r="AA83" s="105">
        <v>0</v>
      </c>
      <c r="AR83" s="106" t="s">
        <v>17</v>
      </c>
      <c r="AT83" s="106" t="s">
        <v>63</v>
      </c>
      <c r="AU83" s="106" t="s">
        <v>64</v>
      </c>
      <c r="AY83" s="106" t="s">
        <v>110</v>
      </c>
      <c r="BK83" s="107">
        <v>0</v>
      </c>
    </row>
    <row r="84" spans="2:63" s="98" customFormat="1" ht="25.5" customHeight="1">
      <c r="B84" s="99"/>
      <c r="C84" s="100"/>
      <c r="D84" s="101" t="s">
        <v>83</v>
      </c>
      <c r="E84" s="100"/>
      <c r="F84" s="100"/>
      <c r="G84" s="100"/>
      <c r="H84" s="100"/>
      <c r="I84" s="100"/>
      <c r="J84" s="100"/>
      <c r="K84" s="100"/>
      <c r="L84" s="100"/>
      <c r="M84" s="100"/>
      <c r="N84" s="242">
        <f>$BK$84</f>
        <v>0</v>
      </c>
      <c r="O84" s="243"/>
      <c r="P84" s="243"/>
      <c r="Q84" s="243"/>
      <c r="R84" s="100"/>
      <c r="S84" s="102"/>
      <c r="T84" s="103"/>
      <c r="U84" s="100"/>
      <c r="V84" s="100"/>
      <c r="W84" s="104">
        <f>SUM($W$85:$W$102)</f>
        <v>0</v>
      </c>
      <c r="X84" s="100"/>
      <c r="Y84" s="104">
        <f>SUM($Y$85:$Y$102)</f>
        <v>0</v>
      </c>
      <c r="Z84" s="100"/>
      <c r="AA84" s="105">
        <f>SUM($AA$85:$AA$102)</f>
        <v>0</v>
      </c>
      <c r="AR84" s="106" t="s">
        <v>17</v>
      </c>
      <c r="AT84" s="106" t="s">
        <v>63</v>
      </c>
      <c r="AU84" s="106" t="s">
        <v>64</v>
      </c>
      <c r="AY84" s="106" t="s">
        <v>110</v>
      </c>
      <c r="BK84" s="107">
        <f>SUM($BK$85:$BK$102)</f>
        <v>0</v>
      </c>
    </row>
    <row r="85" spans="2:65" s="6" customFormat="1" ht="27" customHeight="1">
      <c r="B85" s="21"/>
      <c r="C85" s="108" t="s">
        <v>64</v>
      </c>
      <c r="D85" s="108" t="s">
        <v>111</v>
      </c>
      <c r="E85" s="109" t="s">
        <v>112</v>
      </c>
      <c r="F85" s="247" t="s">
        <v>113</v>
      </c>
      <c r="G85" s="248"/>
      <c r="H85" s="248"/>
      <c r="I85" s="248"/>
      <c r="J85" s="111" t="s">
        <v>114</v>
      </c>
      <c r="K85" s="112">
        <v>11.9</v>
      </c>
      <c r="L85" s="249"/>
      <c r="M85" s="248"/>
      <c r="N85" s="250">
        <f>ROUND($L$85*$K$85,2)</f>
        <v>0</v>
      </c>
      <c r="O85" s="248"/>
      <c r="P85" s="248"/>
      <c r="Q85" s="248"/>
      <c r="R85" s="110"/>
      <c r="S85" s="41"/>
      <c r="T85" s="113"/>
      <c r="U85" s="114" t="s">
        <v>34</v>
      </c>
      <c r="V85" s="22"/>
      <c r="W85" s="22"/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6" t="s">
        <v>115</v>
      </c>
      <c r="AT85" s="76" t="s">
        <v>111</v>
      </c>
      <c r="AU85" s="76" t="s">
        <v>17</v>
      </c>
      <c r="AY85" s="6" t="s">
        <v>110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6" t="s">
        <v>17</v>
      </c>
      <c r="BK85" s="117">
        <f>ROUND($L$85*$K$85,2)</f>
        <v>0</v>
      </c>
      <c r="BL85" s="76" t="s">
        <v>115</v>
      </c>
      <c r="BM85" s="76" t="s">
        <v>17</v>
      </c>
    </row>
    <row r="86" spans="2:47" s="6" customFormat="1" ht="16.5" customHeight="1">
      <c r="B86" s="21"/>
      <c r="C86" s="22"/>
      <c r="D86" s="22"/>
      <c r="E86" s="22"/>
      <c r="F86" s="245" t="s">
        <v>113</v>
      </c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41"/>
      <c r="T86" s="50"/>
      <c r="U86" s="22"/>
      <c r="V86" s="22"/>
      <c r="W86" s="22"/>
      <c r="X86" s="22"/>
      <c r="Y86" s="22"/>
      <c r="Z86" s="22"/>
      <c r="AA86" s="51"/>
      <c r="AT86" s="6" t="s">
        <v>116</v>
      </c>
      <c r="AU86" s="6" t="s">
        <v>17</v>
      </c>
    </row>
    <row r="87" spans="2:65" s="6" customFormat="1" ht="27" customHeight="1">
      <c r="B87" s="21"/>
      <c r="C87" s="108" t="s">
        <v>64</v>
      </c>
      <c r="D87" s="108" t="s">
        <v>111</v>
      </c>
      <c r="E87" s="109" t="s">
        <v>117</v>
      </c>
      <c r="F87" s="247" t="s">
        <v>118</v>
      </c>
      <c r="G87" s="248"/>
      <c r="H87" s="248"/>
      <c r="I87" s="248"/>
      <c r="J87" s="111" t="s">
        <v>114</v>
      </c>
      <c r="K87" s="112">
        <v>11.9</v>
      </c>
      <c r="L87" s="249"/>
      <c r="M87" s="248"/>
      <c r="N87" s="250">
        <f>ROUND($L$87*$K$87,2)</f>
        <v>0</v>
      </c>
      <c r="O87" s="248"/>
      <c r="P87" s="248"/>
      <c r="Q87" s="248"/>
      <c r="R87" s="110"/>
      <c r="S87" s="41"/>
      <c r="T87" s="113"/>
      <c r="U87" s="114" t="s">
        <v>34</v>
      </c>
      <c r="V87" s="22"/>
      <c r="W87" s="22"/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6" t="s">
        <v>115</v>
      </c>
      <c r="AT87" s="76" t="s">
        <v>111</v>
      </c>
      <c r="AU87" s="76" t="s">
        <v>17</v>
      </c>
      <c r="AY87" s="6" t="s">
        <v>110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6" t="s">
        <v>17</v>
      </c>
      <c r="BK87" s="117">
        <f>ROUND($L$87*$K$87,2)</f>
        <v>0</v>
      </c>
      <c r="BL87" s="76" t="s">
        <v>115</v>
      </c>
      <c r="BM87" s="76" t="s">
        <v>71</v>
      </c>
    </row>
    <row r="88" spans="2:47" s="6" customFormat="1" ht="16.5" customHeight="1">
      <c r="B88" s="21"/>
      <c r="C88" s="22"/>
      <c r="D88" s="22"/>
      <c r="E88" s="22"/>
      <c r="F88" s="245" t="s">
        <v>118</v>
      </c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41"/>
      <c r="T88" s="50"/>
      <c r="U88" s="22"/>
      <c r="V88" s="22"/>
      <c r="W88" s="22"/>
      <c r="X88" s="22"/>
      <c r="Y88" s="22"/>
      <c r="Z88" s="22"/>
      <c r="AA88" s="51"/>
      <c r="AT88" s="6" t="s">
        <v>116</v>
      </c>
      <c r="AU88" s="6" t="s">
        <v>17</v>
      </c>
    </row>
    <row r="89" spans="2:65" s="6" customFormat="1" ht="15.75" customHeight="1">
      <c r="B89" s="21"/>
      <c r="C89" s="108" t="s">
        <v>64</v>
      </c>
      <c r="D89" s="108" t="s">
        <v>111</v>
      </c>
      <c r="E89" s="109" t="s">
        <v>119</v>
      </c>
      <c r="F89" s="247" t="s">
        <v>120</v>
      </c>
      <c r="G89" s="248"/>
      <c r="H89" s="248"/>
      <c r="I89" s="248"/>
      <c r="J89" s="111" t="s">
        <v>121</v>
      </c>
      <c r="K89" s="112">
        <v>4</v>
      </c>
      <c r="L89" s="249"/>
      <c r="M89" s="248"/>
      <c r="N89" s="250">
        <f>ROUND($L$89*$K$89,2)</f>
        <v>0</v>
      </c>
      <c r="O89" s="248"/>
      <c r="P89" s="248"/>
      <c r="Q89" s="248"/>
      <c r="R89" s="110"/>
      <c r="S89" s="41"/>
      <c r="T89" s="113"/>
      <c r="U89" s="114" t="s">
        <v>34</v>
      </c>
      <c r="V89" s="22"/>
      <c r="W89" s="22"/>
      <c r="X89" s="115">
        <v>0</v>
      </c>
      <c r="Y89" s="115">
        <f>$X$89*$K$89</f>
        <v>0</v>
      </c>
      <c r="Z89" s="115">
        <v>0</v>
      </c>
      <c r="AA89" s="116">
        <f>$Z$89*$K$89</f>
        <v>0</v>
      </c>
      <c r="AR89" s="76" t="s">
        <v>115</v>
      </c>
      <c r="AT89" s="76" t="s">
        <v>111</v>
      </c>
      <c r="AU89" s="76" t="s">
        <v>17</v>
      </c>
      <c r="AY89" s="6" t="s">
        <v>110</v>
      </c>
      <c r="BE89" s="117">
        <f>IF($U$89="základní",$N$89,0)</f>
        <v>0</v>
      </c>
      <c r="BF89" s="117">
        <f>IF($U$89="snížená",$N$89,0)</f>
        <v>0</v>
      </c>
      <c r="BG89" s="117">
        <f>IF($U$89="zákl. přenesená",$N$89,0)</f>
        <v>0</v>
      </c>
      <c r="BH89" s="117">
        <f>IF($U$89="sníž. přenesená",$N$89,0)</f>
        <v>0</v>
      </c>
      <c r="BI89" s="117">
        <f>IF($U$89="nulová",$N$89,0)</f>
        <v>0</v>
      </c>
      <c r="BJ89" s="76" t="s">
        <v>17</v>
      </c>
      <c r="BK89" s="117">
        <f>ROUND($L$89*$K$89,2)</f>
        <v>0</v>
      </c>
      <c r="BL89" s="76" t="s">
        <v>115</v>
      </c>
      <c r="BM89" s="76" t="s">
        <v>122</v>
      </c>
    </row>
    <row r="90" spans="2:47" s="6" customFormat="1" ht="16.5" customHeight="1">
      <c r="B90" s="21"/>
      <c r="C90" s="22"/>
      <c r="D90" s="22"/>
      <c r="E90" s="22"/>
      <c r="F90" s="245" t="s">
        <v>120</v>
      </c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116</v>
      </c>
      <c r="AU90" s="6" t="s">
        <v>17</v>
      </c>
    </row>
    <row r="91" spans="2:65" s="6" customFormat="1" ht="15.75" customHeight="1">
      <c r="B91" s="21"/>
      <c r="C91" s="108" t="s">
        <v>64</v>
      </c>
      <c r="D91" s="108" t="s">
        <v>111</v>
      </c>
      <c r="E91" s="109" t="s">
        <v>123</v>
      </c>
      <c r="F91" s="247" t="s">
        <v>124</v>
      </c>
      <c r="G91" s="248"/>
      <c r="H91" s="248"/>
      <c r="I91" s="248"/>
      <c r="J91" s="111" t="s">
        <v>121</v>
      </c>
      <c r="K91" s="112">
        <v>26.6</v>
      </c>
      <c r="L91" s="249"/>
      <c r="M91" s="248"/>
      <c r="N91" s="250">
        <f>ROUND($L$91*$K$91,2)</f>
        <v>0</v>
      </c>
      <c r="O91" s="248"/>
      <c r="P91" s="248"/>
      <c r="Q91" s="248"/>
      <c r="R91" s="110"/>
      <c r="S91" s="41"/>
      <c r="T91" s="113"/>
      <c r="U91" s="114" t="s">
        <v>34</v>
      </c>
      <c r="V91" s="22"/>
      <c r="W91" s="22"/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6" t="s">
        <v>115</v>
      </c>
      <c r="AT91" s="76" t="s">
        <v>111</v>
      </c>
      <c r="AU91" s="76" t="s">
        <v>17</v>
      </c>
      <c r="AY91" s="6" t="s">
        <v>110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6" t="s">
        <v>17</v>
      </c>
      <c r="BK91" s="117">
        <f>ROUND($L$91*$K$91,2)</f>
        <v>0</v>
      </c>
      <c r="BL91" s="76" t="s">
        <v>115</v>
      </c>
      <c r="BM91" s="76" t="s">
        <v>115</v>
      </c>
    </row>
    <row r="92" spans="2:47" s="6" customFormat="1" ht="16.5" customHeight="1">
      <c r="B92" s="21"/>
      <c r="C92" s="22"/>
      <c r="D92" s="22"/>
      <c r="E92" s="22"/>
      <c r="F92" s="245" t="s">
        <v>124</v>
      </c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41"/>
      <c r="T92" s="50"/>
      <c r="U92" s="22"/>
      <c r="V92" s="22"/>
      <c r="W92" s="22"/>
      <c r="X92" s="22"/>
      <c r="Y92" s="22"/>
      <c r="Z92" s="22"/>
      <c r="AA92" s="51"/>
      <c r="AT92" s="6" t="s">
        <v>116</v>
      </c>
      <c r="AU92" s="6" t="s">
        <v>17</v>
      </c>
    </row>
    <row r="93" spans="2:65" s="6" customFormat="1" ht="27" customHeight="1">
      <c r="B93" s="21"/>
      <c r="C93" s="108" t="s">
        <v>64</v>
      </c>
      <c r="D93" s="108" t="s">
        <v>111</v>
      </c>
      <c r="E93" s="109" t="s">
        <v>125</v>
      </c>
      <c r="F93" s="247" t="s">
        <v>126</v>
      </c>
      <c r="G93" s="248"/>
      <c r="H93" s="248"/>
      <c r="I93" s="248"/>
      <c r="J93" s="111" t="s">
        <v>121</v>
      </c>
      <c r="K93" s="112">
        <v>26.6</v>
      </c>
      <c r="L93" s="249"/>
      <c r="M93" s="248"/>
      <c r="N93" s="250">
        <f>ROUND($L$93*$K$93,2)</f>
        <v>0</v>
      </c>
      <c r="O93" s="248"/>
      <c r="P93" s="248"/>
      <c r="Q93" s="248"/>
      <c r="R93" s="110"/>
      <c r="S93" s="41"/>
      <c r="T93" s="113"/>
      <c r="U93" s="114" t="s">
        <v>34</v>
      </c>
      <c r="V93" s="22"/>
      <c r="W93" s="22"/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6" t="s">
        <v>115</v>
      </c>
      <c r="AT93" s="76" t="s">
        <v>111</v>
      </c>
      <c r="AU93" s="76" t="s">
        <v>17</v>
      </c>
      <c r="AY93" s="6" t="s">
        <v>110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6" t="s">
        <v>17</v>
      </c>
      <c r="BK93" s="117">
        <f>ROUND($L$93*$K$93,2)</f>
        <v>0</v>
      </c>
      <c r="BL93" s="76" t="s">
        <v>115</v>
      </c>
      <c r="BM93" s="76" t="s">
        <v>127</v>
      </c>
    </row>
    <row r="94" spans="2:47" s="6" customFormat="1" ht="16.5" customHeight="1">
      <c r="B94" s="21"/>
      <c r="C94" s="22"/>
      <c r="D94" s="22"/>
      <c r="E94" s="22"/>
      <c r="F94" s="245" t="s">
        <v>126</v>
      </c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116</v>
      </c>
      <c r="AU94" s="6" t="s">
        <v>17</v>
      </c>
    </row>
    <row r="95" spans="2:65" s="6" customFormat="1" ht="27" customHeight="1">
      <c r="B95" s="21"/>
      <c r="C95" s="108" t="s">
        <v>64</v>
      </c>
      <c r="D95" s="108" t="s">
        <v>111</v>
      </c>
      <c r="E95" s="109" t="s">
        <v>128</v>
      </c>
      <c r="F95" s="247" t="s">
        <v>129</v>
      </c>
      <c r="G95" s="248"/>
      <c r="H95" s="248"/>
      <c r="I95" s="248"/>
      <c r="J95" s="111" t="s">
        <v>130</v>
      </c>
      <c r="K95" s="112">
        <v>7.98</v>
      </c>
      <c r="L95" s="249"/>
      <c r="M95" s="248"/>
      <c r="N95" s="250">
        <f>ROUND($L$95*$K$95,2)</f>
        <v>0</v>
      </c>
      <c r="O95" s="248"/>
      <c r="P95" s="248"/>
      <c r="Q95" s="248"/>
      <c r="R95" s="110"/>
      <c r="S95" s="41"/>
      <c r="T95" s="113"/>
      <c r="U95" s="114" t="s">
        <v>34</v>
      </c>
      <c r="V95" s="22"/>
      <c r="W95" s="22"/>
      <c r="X95" s="115">
        <v>0</v>
      </c>
      <c r="Y95" s="115">
        <f>$X$95*$K$95</f>
        <v>0</v>
      </c>
      <c r="Z95" s="115">
        <v>0</v>
      </c>
      <c r="AA95" s="116">
        <f>$Z$95*$K$95</f>
        <v>0</v>
      </c>
      <c r="AR95" s="76" t="s">
        <v>115</v>
      </c>
      <c r="AT95" s="76" t="s">
        <v>111</v>
      </c>
      <c r="AU95" s="76" t="s">
        <v>17</v>
      </c>
      <c r="AY95" s="6" t="s">
        <v>110</v>
      </c>
      <c r="BE95" s="117">
        <f>IF($U$95="základní",$N$95,0)</f>
        <v>0</v>
      </c>
      <c r="BF95" s="117">
        <f>IF($U$95="snížená",$N$95,0)</f>
        <v>0</v>
      </c>
      <c r="BG95" s="117">
        <f>IF($U$95="zákl. přenesená",$N$95,0)</f>
        <v>0</v>
      </c>
      <c r="BH95" s="117">
        <f>IF($U$95="sníž. přenesená",$N$95,0)</f>
        <v>0</v>
      </c>
      <c r="BI95" s="117">
        <f>IF($U$95="nulová",$N$95,0)</f>
        <v>0</v>
      </c>
      <c r="BJ95" s="76" t="s">
        <v>17</v>
      </c>
      <c r="BK95" s="117">
        <f>ROUND($L$95*$K$95,2)</f>
        <v>0</v>
      </c>
      <c r="BL95" s="76" t="s">
        <v>115</v>
      </c>
      <c r="BM95" s="76" t="s">
        <v>131</v>
      </c>
    </row>
    <row r="96" spans="2:47" s="6" customFormat="1" ht="16.5" customHeight="1">
      <c r="B96" s="21"/>
      <c r="C96" s="22"/>
      <c r="D96" s="22"/>
      <c r="E96" s="22"/>
      <c r="F96" s="245" t="s">
        <v>129</v>
      </c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116</v>
      </c>
      <c r="AU96" s="6" t="s">
        <v>17</v>
      </c>
    </row>
    <row r="97" spans="2:65" s="6" customFormat="1" ht="15.75" customHeight="1">
      <c r="B97" s="21"/>
      <c r="C97" s="108" t="s">
        <v>64</v>
      </c>
      <c r="D97" s="108" t="s">
        <v>111</v>
      </c>
      <c r="E97" s="109" t="s">
        <v>132</v>
      </c>
      <c r="F97" s="247" t="s">
        <v>133</v>
      </c>
      <c r="G97" s="248"/>
      <c r="H97" s="248"/>
      <c r="I97" s="248"/>
      <c r="J97" s="111" t="s">
        <v>130</v>
      </c>
      <c r="K97" s="112">
        <v>7.98</v>
      </c>
      <c r="L97" s="249"/>
      <c r="M97" s="248"/>
      <c r="N97" s="250">
        <f>ROUND($L$97*$K$97,2)</f>
        <v>0</v>
      </c>
      <c r="O97" s="248"/>
      <c r="P97" s="248"/>
      <c r="Q97" s="248"/>
      <c r="R97" s="110"/>
      <c r="S97" s="41"/>
      <c r="T97" s="113"/>
      <c r="U97" s="114" t="s">
        <v>34</v>
      </c>
      <c r="V97" s="22"/>
      <c r="W97" s="22"/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6" t="s">
        <v>115</v>
      </c>
      <c r="AT97" s="76" t="s">
        <v>111</v>
      </c>
      <c r="AU97" s="76" t="s">
        <v>17</v>
      </c>
      <c r="AY97" s="6" t="s">
        <v>110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6" t="s">
        <v>17</v>
      </c>
      <c r="BK97" s="117">
        <f>ROUND($L$97*$K$97,2)</f>
        <v>0</v>
      </c>
      <c r="BL97" s="76" t="s">
        <v>115</v>
      </c>
      <c r="BM97" s="76" t="s">
        <v>134</v>
      </c>
    </row>
    <row r="98" spans="2:47" s="6" customFormat="1" ht="16.5" customHeight="1">
      <c r="B98" s="21"/>
      <c r="C98" s="22"/>
      <c r="D98" s="22"/>
      <c r="E98" s="22"/>
      <c r="F98" s="245" t="s">
        <v>133</v>
      </c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116</v>
      </c>
      <c r="AU98" s="6" t="s">
        <v>17</v>
      </c>
    </row>
    <row r="99" spans="2:65" s="6" customFormat="1" ht="27" customHeight="1">
      <c r="B99" s="21"/>
      <c r="C99" s="108" t="s">
        <v>64</v>
      </c>
      <c r="D99" s="108" t="s">
        <v>111</v>
      </c>
      <c r="E99" s="109" t="s">
        <v>135</v>
      </c>
      <c r="F99" s="247" t="s">
        <v>136</v>
      </c>
      <c r="G99" s="248"/>
      <c r="H99" s="248"/>
      <c r="I99" s="248"/>
      <c r="J99" s="111" t="s">
        <v>130</v>
      </c>
      <c r="K99" s="112">
        <v>151.49</v>
      </c>
      <c r="L99" s="249"/>
      <c r="M99" s="248"/>
      <c r="N99" s="250">
        <f>ROUND($L$99*$K$99,2)</f>
        <v>0</v>
      </c>
      <c r="O99" s="248"/>
      <c r="P99" s="248"/>
      <c r="Q99" s="248"/>
      <c r="R99" s="110"/>
      <c r="S99" s="41"/>
      <c r="T99" s="113"/>
      <c r="U99" s="114" t="s">
        <v>34</v>
      </c>
      <c r="V99" s="22"/>
      <c r="W99" s="22"/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6" t="s">
        <v>115</v>
      </c>
      <c r="AT99" s="76" t="s">
        <v>111</v>
      </c>
      <c r="AU99" s="76" t="s">
        <v>17</v>
      </c>
      <c r="AY99" s="6" t="s">
        <v>110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6" t="s">
        <v>17</v>
      </c>
      <c r="BK99" s="117">
        <f>ROUND($L$99*$K$99,2)</f>
        <v>0</v>
      </c>
      <c r="BL99" s="76" t="s">
        <v>115</v>
      </c>
      <c r="BM99" s="76" t="s">
        <v>137</v>
      </c>
    </row>
    <row r="100" spans="2:47" s="6" customFormat="1" ht="16.5" customHeight="1">
      <c r="B100" s="21"/>
      <c r="C100" s="22"/>
      <c r="D100" s="22"/>
      <c r="E100" s="22"/>
      <c r="F100" s="245" t="s">
        <v>136</v>
      </c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41"/>
      <c r="T100" s="50"/>
      <c r="U100" s="22"/>
      <c r="V100" s="22"/>
      <c r="W100" s="22"/>
      <c r="X100" s="22"/>
      <c r="Y100" s="22"/>
      <c r="Z100" s="22"/>
      <c r="AA100" s="51"/>
      <c r="AT100" s="6" t="s">
        <v>116</v>
      </c>
      <c r="AU100" s="6" t="s">
        <v>17</v>
      </c>
    </row>
    <row r="101" spans="2:65" s="6" customFormat="1" ht="15.75" customHeight="1">
      <c r="B101" s="21"/>
      <c r="C101" s="108" t="s">
        <v>64</v>
      </c>
      <c r="D101" s="108" t="s">
        <v>111</v>
      </c>
      <c r="E101" s="109" t="s">
        <v>138</v>
      </c>
      <c r="F101" s="247" t="s">
        <v>139</v>
      </c>
      <c r="G101" s="248"/>
      <c r="H101" s="248"/>
      <c r="I101" s="248"/>
      <c r="J101" s="111" t="s">
        <v>130</v>
      </c>
      <c r="K101" s="112">
        <v>7.98</v>
      </c>
      <c r="L101" s="249"/>
      <c r="M101" s="248"/>
      <c r="N101" s="250">
        <f>ROUND($L$101*$K$101,2)</f>
        <v>0</v>
      </c>
      <c r="O101" s="248"/>
      <c r="P101" s="248"/>
      <c r="Q101" s="248"/>
      <c r="R101" s="110"/>
      <c r="S101" s="41"/>
      <c r="T101" s="113"/>
      <c r="U101" s="114" t="s">
        <v>34</v>
      </c>
      <c r="V101" s="22"/>
      <c r="W101" s="22"/>
      <c r="X101" s="115">
        <v>0</v>
      </c>
      <c r="Y101" s="115">
        <f>$X$101*$K$101</f>
        <v>0</v>
      </c>
      <c r="Z101" s="115">
        <v>0</v>
      </c>
      <c r="AA101" s="116">
        <f>$Z$101*$K$101</f>
        <v>0</v>
      </c>
      <c r="AR101" s="76" t="s">
        <v>115</v>
      </c>
      <c r="AT101" s="76" t="s">
        <v>111</v>
      </c>
      <c r="AU101" s="76" t="s">
        <v>17</v>
      </c>
      <c r="AY101" s="6" t="s">
        <v>110</v>
      </c>
      <c r="BE101" s="117">
        <f>IF($U$101="základní",$N$101,0)</f>
        <v>0</v>
      </c>
      <c r="BF101" s="117">
        <f>IF($U$101="snížená",$N$101,0)</f>
        <v>0</v>
      </c>
      <c r="BG101" s="117">
        <f>IF($U$101="zákl. přenesená",$N$101,0)</f>
        <v>0</v>
      </c>
      <c r="BH101" s="117">
        <f>IF($U$101="sníž. přenesená",$N$101,0)</f>
        <v>0</v>
      </c>
      <c r="BI101" s="117">
        <f>IF($U$101="nulová",$N$101,0)</f>
        <v>0</v>
      </c>
      <c r="BJ101" s="76" t="s">
        <v>17</v>
      </c>
      <c r="BK101" s="117">
        <f>ROUND($L$101*$K$101,2)</f>
        <v>0</v>
      </c>
      <c r="BL101" s="76" t="s">
        <v>115</v>
      </c>
      <c r="BM101" s="76" t="s">
        <v>140</v>
      </c>
    </row>
    <row r="102" spans="2:47" s="6" customFormat="1" ht="16.5" customHeight="1">
      <c r="B102" s="21"/>
      <c r="C102" s="22"/>
      <c r="D102" s="22"/>
      <c r="E102" s="22"/>
      <c r="F102" s="245" t="s">
        <v>139</v>
      </c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116</v>
      </c>
      <c r="AU102" s="6" t="s">
        <v>17</v>
      </c>
    </row>
    <row r="103" spans="2:63" s="98" customFormat="1" ht="37.5" customHeight="1">
      <c r="B103" s="99"/>
      <c r="C103" s="100"/>
      <c r="D103" s="101" t="s">
        <v>84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242">
        <f>$BK$103</f>
        <v>0</v>
      </c>
      <c r="O103" s="243"/>
      <c r="P103" s="243"/>
      <c r="Q103" s="243"/>
      <c r="R103" s="100"/>
      <c r="S103" s="102"/>
      <c r="T103" s="103"/>
      <c r="U103" s="100"/>
      <c r="V103" s="100"/>
      <c r="W103" s="104">
        <v>0</v>
      </c>
      <c r="X103" s="100"/>
      <c r="Y103" s="104">
        <v>0</v>
      </c>
      <c r="Z103" s="100"/>
      <c r="AA103" s="105">
        <v>0</v>
      </c>
      <c r="AR103" s="106" t="s">
        <v>17</v>
      </c>
      <c r="AT103" s="106" t="s">
        <v>63</v>
      </c>
      <c r="AU103" s="106" t="s">
        <v>64</v>
      </c>
      <c r="AY103" s="106" t="s">
        <v>110</v>
      </c>
      <c r="BK103" s="107">
        <v>0</v>
      </c>
    </row>
    <row r="104" spans="2:63" s="98" customFormat="1" ht="25.5" customHeight="1">
      <c r="B104" s="99"/>
      <c r="C104" s="100"/>
      <c r="D104" s="101" t="s">
        <v>85</v>
      </c>
      <c r="E104" s="100"/>
      <c r="F104" s="100"/>
      <c r="G104" s="100"/>
      <c r="H104" s="100"/>
      <c r="I104" s="100"/>
      <c r="J104" s="100"/>
      <c r="K104" s="100"/>
      <c r="L104" s="100"/>
      <c r="M104" s="100"/>
      <c r="N104" s="242">
        <f>$BK$104</f>
        <v>0</v>
      </c>
      <c r="O104" s="243"/>
      <c r="P104" s="243"/>
      <c r="Q104" s="243"/>
      <c r="R104" s="100"/>
      <c r="S104" s="102"/>
      <c r="T104" s="103"/>
      <c r="U104" s="100"/>
      <c r="V104" s="100"/>
      <c r="W104" s="104">
        <f>SUM($W$105:$W$142)</f>
        <v>0</v>
      </c>
      <c r="X104" s="100"/>
      <c r="Y104" s="104">
        <f>SUM($Y$105:$Y$142)</f>
        <v>0</v>
      </c>
      <c r="Z104" s="100"/>
      <c r="AA104" s="105">
        <f>SUM($AA$105:$AA$142)</f>
        <v>0</v>
      </c>
      <c r="AR104" s="106" t="s">
        <v>17</v>
      </c>
      <c r="AT104" s="106" t="s">
        <v>63</v>
      </c>
      <c r="AU104" s="106" t="s">
        <v>64</v>
      </c>
      <c r="AY104" s="106" t="s">
        <v>110</v>
      </c>
      <c r="BK104" s="107">
        <f>SUM($BK$105:$BK$142)</f>
        <v>0</v>
      </c>
    </row>
    <row r="105" spans="2:65" s="6" customFormat="1" ht="15.75" customHeight="1">
      <c r="B105" s="21"/>
      <c r="C105" s="108" t="s">
        <v>64</v>
      </c>
      <c r="D105" s="108" t="s">
        <v>111</v>
      </c>
      <c r="E105" s="109" t="s">
        <v>141</v>
      </c>
      <c r="F105" s="247" t="s">
        <v>142</v>
      </c>
      <c r="G105" s="248"/>
      <c r="H105" s="248"/>
      <c r="I105" s="248"/>
      <c r="J105" s="111" t="s">
        <v>121</v>
      </c>
      <c r="K105" s="112">
        <v>3</v>
      </c>
      <c r="L105" s="249"/>
      <c r="M105" s="248"/>
      <c r="N105" s="250">
        <f>ROUND($L$105*$K$105,2)</f>
        <v>0</v>
      </c>
      <c r="O105" s="248"/>
      <c r="P105" s="248"/>
      <c r="Q105" s="248"/>
      <c r="R105" s="110"/>
      <c r="S105" s="41"/>
      <c r="T105" s="113"/>
      <c r="U105" s="114" t="s">
        <v>34</v>
      </c>
      <c r="V105" s="22"/>
      <c r="W105" s="22"/>
      <c r="X105" s="115">
        <v>0</v>
      </c>
      <c r="Y105" s="115">
        <f>$X$105*$K$105</f>
        <v>0</v>
      </c>
      <c r="Z105" s="115">
        <v>0</v>
      </c>
      <c r="AA105" s="116">
        <f>$Z$105*$K$105</f>
        <v>0</v>
      </c>
      <c r="AR105" s="76" t="s">
        <v>115</v>
      </c>
      <c r="AT105" s="76" t="s">
        <v>111</v>
      </c>
      <c r="AU105" s="76" t="s">
        <v>17</v>
      </c>
      <c r="AY105" s="6" t="s">
        <v>110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6" t="s">
        <v>17</v>
      </c>
      <c r="BK105" s="117">
        <f>ROUND($L$105*$K$105,2)</f>
        <v>0</v>
      </c>
      <c r="BL105" s="76" t="s">
        <v>115</v>
      </c>
      <c r="BM105" s="76" t="s">
        <v>22</v>
      </c>
    </row>
    <row r="106" spans="2:47" s="6" customFormat="1" ht="16.5" customHeight="1">
      <c r="B106" s="21"/>
      <c r="C106" s="22"/>
      <c r="D106" s="22"/>
      <c r="E106" s="22"/>
      <c r="F106" s="245" t="s">
        <v>142</v>
      </c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41"/>
      <c r="T106" s="50"/>
      <c r="U106" s="22"/>
      <c r="V106" s="22"/>
      <c r="W106" s="22"/>
      <c r="X106" s="22"/>
      <c r="Y106" s="22"/>
      <c r="Z106" s="22"/>
      <c r="AA106" s="51"/>
      <c r="AT106" s="6" t="s">
        <v>116</v>
      </c>
      <c r="AU106" s="6" t="s">
        <v>17</v>
      </c>
    </row>
    <row r="107" spans="2:65" s="6" customFormat="1" ht="15.75" customHeight="1">
      <c r="B107" s="21"/>
      <c r="C107" s="108" t="s">
        <v>64</v>
      </c>
      <c r="D107" s="108" t="s">
        <v>111</v>
      </c>
      <c r="E107" s="109" t="s">
        <v>143</v>
      </c>
      <c r="F107" s="247" t="s">
        <v>144</v>
      </c>
      <c r="G107" s="248"/>
      <c r="H107" s="248"/>
      <c r="I107" s="248"/>
      <c r="J107" s="111" t="s">
        <v>121</v>
      </c>
      <c r="K107" s="112">
        <v>3</v>
      </c>
      <c r="L107" s="249"/>
      <c r="M107" s="248"/>
      <c r="N107" s="250">
        <f>ROUND($L$107*$K$107,2)</f>
        <v>0</v>
      </c>
      <c r="O107" s="248"/>
      <c r="P107" s="248"/>
      <c r="Q107" s="248"/>
      <c r="R107" s="110"/>
      <c r="S107" s="41"/>
      <c r="T107" s="113"/>
      <c r="U107" s="114" t="s">
        <v>34</v>
      </c>
      <c r="V107" s="22"/>
      <c r="W107" s="22"/>
      <c r="X107" s="115">
        <v>0</v>
      </c>
      <c r="Y107" s="115">
        <f>$X$107*$K$107</f>
        <v>0</v>
      </c>
      <c r="Z107" s="115">
        <v>0</v>
      </c>
      <c r="AA107" s="116">
        <f>$Z$107*$K$107</f>
        <v>0</v>
      </c>
      <c r="AR107" s="76" t="s">
        <v>115</v>
      </c>
      <c r="AT107" s="76" t="s">
        <v>111</v>
      </c>
      <c r="AU107" s="76" t="s">
        <v>17</v>
      </c>
      <c r="AY107" s="6" t="s">
        <v>110</v>
      </c>
      <c r="BE107" s="117">
        <f>IF($U$107="základní",$N$107,0)</f>
        <v>0</v>
      </c>
      <c r="BF107" s="117">
        <f>IF($U$107="snížená",$N$107,0)</f>
        <v>0</v>
      </c>
      <c r="BG107" s="117">
        <f>IF($U$107="zákl. přenesená",$N$107,0)</f>
        <v>0</v>
      </c>
      <c r="BH107" s="117">
        <f>IF($U$107="sníž. přenesená",$N$107,0)</f>
        <v>0</v>
      </c>
      <c r="BI107" s="117">
        <f>IF($U$107="nulová",$N$107,0)</f>
        <v>0</v>
      </c>
      <c r="BJ107" s="76" t="s">
        <v>17</v>
      </c>
      <c r="BK107" s="117">
        <f>ROUND($L$107*$K$107,2)</f>
        <v>0</v>
      </c>
      <c r="BL107" s="76" t="s">
        <v>115</v>
      </c>
      <c r="BM107" s="76" t="s">
        <v>145</v>
      </c>
    </row>
    <row r="108" spans="2:47" s="6" customFormat="1" ht="16.5" customHeight="1">
      <c r="B108" s="21"/>
      <c r="C108" s="22"/>
      <c r="D108" s="22"/>
      <c r="E108" s="22"/>
      <c r="F108" s="245" t="s">
        <v>144</v>
      </c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116</v>
      </c>
      <c r="AU108" s="6" t="s">
        <v>17</v>
      </c>
    </row>
    <row r="109" spans="2:65" s="6" customFormat="1" ht="27" customHeight="1">
      <c r="B109" s="21"/>
      <c r="C109" s="108" t="s">
        <v>64</v>
      </c>
      <c r="D109" s="108" t="s">
        <v>111</v>
      </c>
      <c r="E109" s="109" t="s">
        <v>146</v>
      </c>
      <c r="F109" s="247" t="s">
        <v>147</v>
      </c>
      <c r="G109" s="248"/>
      <c r="H109" s="248"/>
      <c r="I109" s="248"/>
      <c r="J109" s="111" t="s">
        <v>148</v>
      </c>
      <c r="K109" s="112">
        <v>7.2</v>
      </c>
      <c r="L109" s="249"/>
      <c r="M109" s="248"/>
      <c r="N109" s="250">
        <f>ROUND($L$109*$K$109,2)</f>
        <v>0</v>
      </c>
      <c r="O109" s="248"/>
      <c r="P109" s="248"/>
      <c r="Q109" s="248"/>
      <c r="R109" s="110"/>
      <c r="S109" s="41"/>
      <c r="T109" s="113"/>
      <c r="U109" s="114" t="s">
        <v>34</v>
      </c>
      <c r="V109" s="22"/>
      <c r="W109" s="22"/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6" t="s">
        <v>115</v>
      </c>
      <c r="AT109" s="76" t="s">
        <v>111</v>
      </c>
      <c r="AU109" s="76" t="s">
        <v>17</v>
      </c>
      <c r="AY109" s="6" t="s">
        <v>110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6" t="s">
        <v>17</v>
      </c>
      <c r="BK109" s="117">
        <f>ROUND($L$109*$K$109,2)</f>
        <v>0</v>
      </c>
      <c r="BL109" s="76" t="s">
        <v>115</v>
      </c>
      <c r="BM109" s="76" t="s">
        <v>149</v>
      </c>
    </row>
    <row r="110" spans="2:47" s="6" customFormat="1" ht="16.5" customHeight="1">
      <c r="B110" s="21"/>
      <c r="C110" s="22"/>
      <c r="D110" s="22"/>
      <c r="E110" s="22"/>
      <c r="F110" s="245" t="s">
        <v>147</v>
      </c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116</v>
      </c>
      <c r="AU110" s="6" t="s">
        <v>17</v>
      </c>
    </row>
    <row r="111" spans="2:65" s="6" customFormat="1" ht="27" customHeight="1">
      <c r="B111" s="21"/>
      <c r="C111" s="108" t="s">
        <v>64</v>
      </c>
      <c r="D111" s="108" t="s">
        <v>111</v>
      </c>
      <c r="E111" s="109" t="s">
        <v>150</v>
      </c>
      <c r="F111" s="247" t="s">
        <v>151</v>
      </c>
      <c r="G111" s="248"/>
      <c r="H111" s="248"/>
      <c r="I111" s="248"/>
      <c r="J111" s="111" t="s">
        <v>148</v>
      </c>
      <c r="K111" s="112">
        <v>1.5</v>
      </c>
      <c r="L111" s="249"/>
      <c r="M111" s="248"/>
      <c r="N111" s="250">
        <f>ROUND($L$111*$K$111,2)</f>
        <v>0</v>
      </c>
      <c r="O111" s="248"/>
      <c r="P111" s="248"/>
      <c r="Q111" s="248"/>
      <c r="R111" s="110"/>
      <c r="S111" s="41"/>
      <c r="T111" s="113"/>
      <c r="U111" s="114" t="s">
        <v>34</v>
      </c>
      <c r="V111" s="22"/>
      <c r="W111" s="22"/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6" t="s">
        <v>115</v>
      </c>
      <c r="AT111" s="76" t="s">
        <v>111</v>
      </c>
      <c r="AU111" s="76" t="s">
        <v>17</v>
      </c>
      <c r="AY111" s="6" t="s">
        <v>110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6" t="s">
        <v>17</v>
      </c>
      <c r="BK111" s="117">
        <f>ROUND($L$111*$K$111,2)</f>
        <v>0</v>
      </c>
      <c r="BL111" s="76" t="s">
        <v>115</v>
      </c>
      <c r="BM111" s="76" t="s">
        <v>152</v>
      </c>
    </row>
    <row r="112" spans="2:47" s="6" customFormat="1" ht="16.5" customHeight="1">
      <c r="B112" s="21"/>
      <c r="C112" s="22"/>
      <c r="D112" s="22"/>
      <c r="E112" s="22"/>
      <c r="F112" s="245" t="s">
        <v>151</v>
      </c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116</v>
      </c>
      <c r="AU112" s="6" t="s">
        <v>17</v>
      </c>
    </row>
    <row r="113" spans="2:65" s="6" customFormat="1" ht="39" customHeight="1">
      <c r="B113" s="21"/>
      <c r="C113" s="108" t="s">
        <v>64</v>
      </c>
      <c r="D113" s="108" t="s">
        <v>111</v>
      </c>
      <c r="E113" s="109" t="s">
        <v>153</v>
      </c>
      <c r="F113" s="247" t="s">
        <v>154</v>
      </c>
      <c r="G113" s="248"/>
      <c r="H113" s="248"/>
      <c r="I113" s="248"/>
      <c r="J113" s="111" t="s">
        <v>148</v>
      </c>
      <c r="K113" s="112">
        <v>33.15</v>
      </c>
      <c r="L113" s="249"/>
      <c r="M113" s="248"/>
      <c r="N113" s="250">
        <f>ROUND($L$113*$K$113,2)</f>
        <v>0</v>
      </c>
      <c r="O113" s="248"/>
      <c r="P113" s="248"/>
      <c r="Q113" s="248"/>
      <c r="R113" s="110"/>
      <c r="S113" s="41"/>
      <c r="T113" s="113"/>
      <c r="U113" s="114" t="s">
        <v>34</v>
      </c>
      <c r="V113" s="22"/>
      <c r="W113" s="22"/>
      <c r="X113" s="115">
        <v>0</v>
      </c>
      <c r="Y113" s="115">
        <f>$X$113*$K$113</f>
        <v>0</v>
      </c>
      <c r="Z113" s="115">
        <v>0</v>
      </c>
      <c r="AA113" s="116">
        <f>$Z$113*$K$113</f>
        <v>0</v>
      </c>
      <c r="AR113" s="76" t="s">
        <v>115</v>
      </c>
      <c r="AT113" s="76" t="s">
        <v>111</v>
      </c>
      <c r="AU113" s="76" t="s">
        <v>17</v>
      </c>
      <c r="AY113" s="6" t="s">
        <v>110</v>
      </c>
      <c r="BE113" s="117">
        <f>IF($U$113="základní",$N$113,0)</f>
        <v>0</v>
      </c>
      <c r="BF113" s="117">
        <f>IF($U$113="snížená",$N$113,0)</f>
        <v>0</v>
      </c>
      <c r="BG113" s="117">
        <f>IF($U$113="zákl. přenesená",$N$113,0)</f>
        <v>0</v>
      </c>
      <c r="BH113" s="117">
        <f>IF($U$113="sníž. přenesená",$N$113,0)</f>
        <v>0</v>
      </c>
      <c r="BI113" s="117">
        <f>IF($U$113="nulová",$N$113,0)</f>
        <v>0</v>
      </c>
      <c r="BJ113" s="76" t="s">
        <v>17</v>
      </c>
      <c r="BK113" s="117">
        <f>ROUND($L$113*$K$113,2)</f>
        <v>0</v>
      </c>
      <c r="BL113" s="76" t="s">
        <v>115</v>
      </c>
      <c r="BM113" s="76" t="s">
        <v>155</v>
      </c>
    </row>
    <row r="114" spans="2:47" s="6" customFormat="1" ht="16.5" customHeight="1">
      <c r="B114" s="21"/>
      <c r="C114" s="22"/>
      <c r="D114" s="22"/>
      <c r="E114" s="22"/>
      <c r="F114" s="245" t="s">
        <v>154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116</v>
      </c>
      <c r="AU114" s="6" t="s">
        <v>17</v>
      </c>
    </row>
    <row r="115" spans="2:65" s="6" customFormat="1" ht="15.75" customHeight="1">
      <c r="B115" s="21"/>
      <c r="C115" s="108" t="s">
        <v>64</v>
      </c>
      <c r="D115" s="108" t="s">
        <v>111</v>
      </c>
      <c r="E115" s="109" t="s">
        <v>156</v>
      </c>
      <c r="F115" s="247" t="s">
        <v>157</v>
      </c>
      <c r="G115" s="248"/>
      <c r="H115" s="248"/>
      <c r="I115" s="248"/>
      <c r="J115" s="111" t="s">
        <v>148</v>
      </c>
      <c r="K115" s="112">
        <v>16.58</v>
      </c>
      <c r="L115" s="249"/>
      <c r="M115" s="248"/>
      <c r="N115" s="250">
        <f>ROUND($L$115*$K$115,2)</f>
        <v>0</v>
      </c>
      <c r="O115" s="248"/>
      <c r="P115" s="248"/>
      <c r="Q115" s="248"/>
      <c r="R115" s="110"/>
      <c r="S115" s="41"/>
      <c r="T115" s="113"/>
      <c r="U115" s="114" t="s">
        <v>34</v>
      </c>
      <c r="V115" s="22"/>
      <c r="W115" s="22"/>
      <c r="X115" s="115">
        <v>0</v>
      </c>
      <c r="Y115" s="115">
        <f>$X$115*$K$115</f>
        <v>0</v>
      </c>
      <c r="Z115" s="115">
        <v>0</v>
      </c>
      <c r="AA115" s="116">
        <f>$Z$115*$K$115</f>
        <v>0</v>
      </c>
      <c r="AR115" s="76" t="s">
        <v>115</v>
      </c>
      <c r="AT115" s="76" t="s">
        <v>111</v>
      </c>
      <c r="AU115" s="76" t="s">
        <v>17</v>
      </c>
      <c r="AY115" s="6" t="s">
        <v>110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6" t="s">
        <v>17</v>
      </c>
      <c r="BK115" s="117">
        <f>ROUND($L$115*$K$115,2)</f>
        <v>0</v>
      </c>
      <c r="BL115" s="76" t="s">
        <v>115</v>
      </c>
      <c r="BM115" s="76" t="s">
        <v>8</v>
      </c>
    </row>
    <row r="116" spans="2:47" s="6" customFormat="1" ht="16.5" customHeight="1">
      <c r="B116" s="21"/>
      <c r="C116" s="22"/>
      <c r="D116" s="22"/>
      <c r="E116" s="22"/>
      <c r="F116" s="245" t="s">
        <v>157</v>
      </c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116</v>
      </c>
      <c r="AU116" s="6" t="s">
        <v>17</v>
      </c>
    </row>
    <row r="117" spans="2:65" s="6" customFormat="1" ht="27" customHeight="1">
      <c r="B117" s="21"/>
      <c r="C117" s="108" t="s">
        <v>64</v>
      </c>
      <c r="D117" s="108" t="s">
        <v>111</v>
      </c>
      <c r="E117" s="109" t="s">
        <v>158</v>
      </c>
      <c r="F117" s="247" t="s">
        <v>159</v>
      </c>
      <c r="G117" s="248"/>
      <c r="H117" s="248"/>
      <c r="I117" s="248"/>
      <c r="J117" s="111" t="s">
        <v>114</v>
      </c>
      <c r="K117" s="112">
        <v>68.88</v>
      </c>
      <c r="L117" s="249"/>
      <c r="M117" s="248"/>
      <c r="N117" s="250">
        <f>ROUND($L$117*$K$117,2)</f>
        <v>0</v>
      </c>
      <c r="O117" s="248"/>
      <c r="P117" s="248"/>
      <c r="Q117" s="248"/>
      <c r="R117" s="110"/>
      <c r="S117" s="41"/>
      <c r="T117" s="113"/>
      <c r="U117" s="114" t="s">
        <v>34</v>
      </c>
      <c r="V117" s="22"/>
      <c r="W117" s="22"/>
      <c r="X117" s="115">
        <v>0</v>
      </c>
      <c r="Y117" s="115">
        <f>$X$117*$K$117</f>
        <v>0</v>
      </c>
      <c r="Z117" s="115">
        <v>0</v>
      </c>
      <c r="AA117" s="116">
        <f>$Z$117*$K$117</f>
        <v>0</v>
      </c>
      <c r="AR117" s="76" t="s">
        <v>115</v>
      </c>
      <c r="AT117" s="76" t="s">
        <v>111</v>
      </c>
      <c r="AU117" s="76" t="s">
        <v>17</v>
      </c>
      <c r="AY117" s="6" t="s">
        <v>110</v>
      </c>
      <c r="BE117" s="117">
        <f>IF($U$117="základní",$N$117,0)</f>
        <v>0</v>
      </c>
      <c r="BF117" s="117">
        <f>IF($U$117="snížená",$N$117,0)</f>
        <v>0</v>
      </c>
      <c r="BG117" s="117">
        <f>IF($U$117="zákl. přenesená",$N$117,0)</f>
        <v>0</v>
      </c>
      <c r="BH117" s="117">
        <f>IF($U$117="sníž. přenesená",$N$117,0)</f>
        <v>0</v>
      </c>
      <c r="BI117" s="117">
        <f>IF($U$117="nulová",$N$117,0)</f>
        <v>0</v>
      </c>
      <c r="BJ117" s="76" t="s">
        <v>17</v>
      </c>
      <c r="BK117" s="117">
        <f>ROUND($L$117*$K$117,2)</f>
        <v>0</v>
      </c>
      <c r="BL117" s="76" t="s">
        <v>115</v>
      </c>
      <c r="BM117" s="76" t="s">
        <v>160</v>
      </c>
    </row>
    <row r="118" spans="2:47" s="6" customFormat="1" ht="16.5" customHeight="1">
      <c r="B118" s="21"/>
      <c r="C118" s="22"/>
      <c r="D118" s="22"/>
      <c r="E118" s="22"/>
      <c r="F118" s="245" t="s">
        <v>159</v>
      </c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116</v>
      </c>
      <c r="AU118" s="6" t="s">
        <v>17</v>
      </c>
    </row>
    <row r="119" spans="2:65" s="6" customFormat="1" ht="27" customHeight="1">
      <c r="B119" s="21"/>
      <c r="C119" s="108" t="s">
        <v>64</v>
      </c>
      <c r="D119" s="108" t="s">
        <v>111</v>
      </c>
      <c r="E119" s="109" t="s">
        <v>161</v>
      </c>
      <c r="F119" s="247" t="s">
        <v>162</v>
      </c>
      <c r="G119" s="248"/>
      <c r="H119" s="248"/>
      <c r="I119" s="248"/>
      <c r="J119" s="111" t="s">
        <v>114</v>
      </c>
      <c r="K119" s="112">
        <v>68.88</v>
      </c>
      <c r="L119" s="249"/>
      <c r="M119" s="248"/>
      <c r="N119" s="250">
        <f>ROUND($L$119*$K$119,2)</f>
        <v>0</v>
      </c>
      <c r="O119" s="248"/>
      <c r="P119" s="248"/>
      <c r="Q119" s="248"/>
      <c r="R119" s="110"/>
      <c r="S119" s="41"/>
      <c r="T119" s="113"/>
      <c r="U119" s="114" t="s">
        <v>34</v>
      </c>
      <c r="V119" s="22"/>
      <c r="W119" s="22"/>
      <c r="X119" s="115">
        <v>0</v>
      </c>
      <c r="Y119" s="115">
        <f>$X$119*$K$119</f>
        <v>0</v>
      </c>
      <c r="Z119" s="115">
        <v>0</v>
      </c>
      <c r="AA119" s="116">
        <f>$Z$119*$K$119</f>
        <v>0</v>
      </c>
      <c r="AR119" s="76" t="s">
        <v>115</v>
      </c>
      <c r="AT119" s="76" t="s">
        <v>111</v>
      </c>
      <c r="AU119" s="76" t="s">
        <v>17</v>
      </c>
      <c r="AY119" s="6" t="s">
        <v>110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6" t="s">
        <v>17</v>
      </c>
      <c r="BK119" s="117">
        <f>ROUND($L$119*$K$119,2)</f>
        <v>0</v>
      </c>
      <c r="BL119" s="76" t="s">
        <v>115</v>
      </c>
      <c r="BM119" s="76" t="s">
        <v>163</v>
      </c>
    </row>
    <row r="120" spans="2:47" s="6" customFormat="1" ht="16.5" customHeight="1">
      <c r="B120" s="21"/>
      <c r="C120" s="22"/>
      <c r="D120" s="22"/>
      <c r="E120" s="22"/>
      <c r="F120" s="245" t="s">
        <v>162</v>
      </c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116</v>
      </c>
      <c r="AU120" s="6" t="s">
        <v>17</v>
      </c>
    </row>
    <row r="121" spans="2:65" s="6" customFormat="1" ht="27" customHeight="1">
      <c r="B121" s="21"/>
      <c r="C121" s="108" t="s">
        <v>64</v>
      </c>
      <c r="D121" s="108" t="s">
        <v>111</v>
      </c>
      <c r="E121" s="109" t="s">
        <v>164</v>
      </c>
      <c r="F121" s="247" t="s">
        <v>165</v>
      </c>
      <c r="G121" s="248"/>
      <c r="H121" s="248"/>
      <c r="I121" s="248"/>
      <c r="J121" s="111" t="s">
        <v>148</v>
      </c>
      <c r="K121" s="112">
        <v>38.95</v>
      </c>
      <c r="L121" s="249"/>
      <c r="M121" s="248"/>
      <c r="N121" s="250">
        <f>ROUND($L$121*$K$121,2)</f>
        <v>0</v>
      </c>
      <c r="O121" s="248"/>
      <c r="P121" s="248"/>
      <c r="Q121" s="248"/>
      <c r="R121" s="110"/>
      <c r="S121" s="41"/>
      <c r="T121" s="113"/>
      <c r="U121" s="114" t="s">
        <v>34</v>
      </c>
      <c r="V121" s="22"/>
      <c r="W121" s="22"/>
      <c r="X121" s="115">
        <v>0</v>
      </c>
      <c r="Y121" s="115">
        <f>$X$121*$K$121</f>
        <v>0</v>
      </c>
      <c r="Z121" s="115">
        <v>0</v>
      </c>
      <c r="AA121" s="116">
        <f>$Z$121*$K$121</f>
        <v>0</v>
      </c>
      <c r="AR121" s="76" t="s">
        <v>115</v>
      </c>
      <c r="AT121" s="76" t="s">
        <v>111</v>
      </c>
      <c r="AU121" s="76" t="s">
        <v>17</v>
      </c>
      <c r="AY121" s="6" t="s">
        <v>110</v>
      </c>
      <c r="BE121" s="117">
        <f>IF($U$121="základní",$N$121,0)</f>
        <v>0</v>
      </c>
      <c r="BF121" s="117">
        <f>IF($U$121="snížená",$N$121,0)</f>
        <v>0</v>
      </c>
      <c r="BG121" s="117">
        <f>IF($U$121="zákl. přenesená",$N$121,0)</f>
        <v>0</v>
      </c>
      <c r="BH121" s="117">
        <f>IF($U$121="sníž. přenesená",$N$121,0)</f>
        <v>0</v>
      </c>
      <c r="BI121" s="117">
        <f>IF($U$121="nulová",$N$121,0)</f>
        <v>0</v>
      </c>
      <c r="BJ121" s="76" t="s">
        <v>17</v>
      </c>
      <c r="BK121" s="117">
        <f>ROUND($L$121*$K$121,2)</f>
        <v>0</v>
      </c>
      <c r="BL121" s="76" t="s">
        <v>115</v>
      </c>
      <c r="BM121" s="76" t="s">
        <v>166</v>
      </c>
    </row>
    <row r="122" spans="2:47" s="6" customFormat="1" ht="16.5" customHeight="1">
      <c r="B122" s="21"/>
      <c r="C122" s="22"/>
      <c r="D122" s="22"/>
      <c r="E122" s="22"/>
      <c r="F122" s="245" t="s">
        <v>165</v>
      </c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116</v>
      </c>
      <c r="AU122" s="6" t="s">
        <v>17</v>
      </c>
    </row>
    <row r="123" spans="2:65" s="6" customFormat="1" ht="27" customHeight="1">
      <c r="B123" s="21"/>
      <c r="C123" s="108" t="s">
        <v>64</v>
      </c>
      <c r="D123" s="108" t="s">
        <v>111</v>
      </c>
      <c r="E123" s="109" t="s">
        <v>167</v>
      </c>
      <c r="F123" s="247" t="s">
        <v>168</v>
      </c>
      <c r="G123" s="248"/>
      <c r="H123" s="248"/>
      <c r="I123" s="248"/>
      <c r="J123" s="111" t="s">
        <v>148</v>
      </c>
      <c r="K123" s="112">
        <v>38.95</v>
      </c>
      <c r="L123" s="249"/>
      <c r="M123" s="248"/>
      <c r="N123" s="250">
        <f>ROUND($L$123*$K$123,2)</f>
        <v>0</v>
      </c>
      <c r="O123" s="248"/>
      <c r="P123" s="248"/>
      <c r="Q123" s="248"/>
      <c r="R123" s="110"/>
      <c r="S123" s="41"/>
      <c r="T123" s="113"/>
      <c r="U123" s="114" t="s">
        <v>34</v>
      </c>
      <c r="V123" s="22"/>
      <c r="W123" s="22"/>
      <c r="X123" s="115">
        <v>0</v>
      </c>
      <c r="Y123" s="115">
        <f>$X$123*$K$123</f>
        <v>0</v>
      </c>
      <c r="Z123" s="115">
        <v>0</v>
      </c>
      <c r="AA123" s="116">
        <f>$Z$123*$K$123</f>
        <v>0</v>
      </c>
      <c r="AR123" s="76" t="s">
        <v>115</v>
      </c>
      <c r="AT123" s="76" t="s">
        <v>111</v>
      </c>
      <c r="AU123" s="76" t="s">
        <v>17</v>
      </c>
      <c r="AY123" s="6" t="s">
        <v>110</v>
      </c>
      <c r="BE123" s="117">
        <f>IF($U$123="základní",$N$123,0)</f>
        <v>0</v>
      </c>
      <c r="BF123" s="117">
        <f>IF($U$123="snížená",$N$123,0)</f>
        <v>0</v>
      </c>
      <c r="BG123" s="117">
        <f>IF($U$123="zákl. přenesená",$N$123,0)</f>
        <v>0</v>
      </c>
      <c r="BH123" s="117">
        <f>IF($U$123="sníž. přenesená",$N$123,0)</f>
        <v>0</v>
      </c>
      <c r="BI123" s="117">
        <f>IF($U$123="nulová",$N$123,0)</f>
        <v>0</v>
      </c>
      <c r="BJ123" s="76" t="s">
        <v>17</v>
      </c>
      <c r="BK123" s="117">
        <f>ROUND($L$123*$K$123,2)</f>
        <v>0</v>
      </c>
      <c r="BL123" s="76" t="s">
        <v>115</v>
      </c>
      <c r="BM123" s="76" t="s">
        <v>169</v>
      </c>
    </row>
    <row r="124" spans="2:47" s="6" customFormat="1" ht="16.5" customHeight="1">
      <c r="B124" s="21"/>
      <c r="C124" s="22"/>
      <c r="D124" s="22"/>
      <c r="E124" s="22"/>
      <c r="F124" s="245" t="s">
        <v>168</v>
      </c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116</v>
      </c>
      <c r="AU124" s="6" t="s">
        <v>17</v>
      </c>
    </row>
    <row r="125" spans="2:65" s="6" customFormat="1" ht="27" customHeight="1">
      <c r="B125" s="21"/>
      <c r="C125" s="108" t="s">
        <v>64</v>
      </c>
      <c r="D125" s="108" t="s">
        <v>111</v>
      </c>
      <c r="E125" s="109" t="s">
        <v>170</v>
      </c>
      <c r="F125" s="247" t="s">
        <v>171</v>
      </c>
      <c r="G125" s="248"/>
      <c r="H125" s="248"/>
      <c r="I125" s="248"/>
      <c r="J125" s="111" t="s">
        <v>148</v>
      </c>
      <c r="K125" s="112">
        <v>33.15</v>
      </c>
      <c r="L125" s="249"/>
      <c r="M125" s="248"/>
      <c r="N125" s="250">
        <f>ROUND($L$125*$K$125,2)</f>
        <v>0</v>
      </c>
      <c r="O125" s="248"/>
      <c r="P125" s="248"/>
      <c r="Q125" s="248"/>
      <c r="R125" s="110"/>
      <c r="S125" s="41"/>
      <c r="T125" s="113"/>
      <c r="U125" s="114" t="s">
        <v>34</v>
      </c>
      <c r="V125" s="22"/>
      <c r="W125" s="22"/>
      <c r="X125" s="115">
        <v>0</v>
      </c>
      <c r="Y125" s="115">
        <f>$X$125*$K$125</f>
        <v>0</v>
      </c>
      <c r="Z125" s="115">
        <v>0</v>
      </c>
      <c r="AA125" s="116">
        <f>$Z$125*$K$125</f>
        <v>0</v>
      </c>
      <c r="AR125" s="76" t="s">
        <v>115</v>
      </c>
      <c r="AT125" s="76" t="s">
        <v>111</v>
      </c>
      <c r="AU125" s="76" t="s">
        <v>17</v>
      </c>
      <c r="AY125" s="6" t="s">
        <v>110</v>
      </c>
      <c r="BE125" s="117">
        <f>IF($U$125="základní",$N$125,0)</f>
        <v>0</v>
      </c>
      <c r="BF125" s="117">
        <f>IF($U$125="snížená",$N$125,0)</f>
        <v>0</v>
      </c>
      <c r="BG125" s="117">
        <f>IF($U$125="zákl. přenesená",$N$125,0)</f>
        <v>0</v>
      </c>
      <c r="BH125" s="117">
        <f>IF($U$125="sníž. přenesená",$N$125,0)</f>
        <v>0</v>
      </c>
      <c r="BI125" s="117">
        <f>IF($U$125="nulová",$N$125,0)</f>
        <v>0</v>
      </c>
      <c r="BJ125" s="76" t="s">
        <v>17</v>
      </c>
      <c r="BK125" s="117">
        <f>ROUND($L$125*$K$125,2)</f>
        <v>0</v>
      </c>
      <c r="BL125" s="76" t="s">
        <v>115</v>
      </c>
      <c r="BM125" s="76" t="s">
        <v>172</v>
      </c>
    </row>
    <row r="126" spans="2:47" s="6" customFormat="1" ht="16.5" customHeight="1">
      <c r="B126" s="21"/>
      <c r="C126" s="22"/>
      <c r="D126" s="22"/>
      <c r="E126" s="22"/>
      <c r="F126" s="245" t="s">
        <v>171</v>
      </c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116</v>
      </c>
      <c r="AU126" s="6" t="s">
        <v>17</v>
      </c>
    </row>
    <row r="127" spans="2:65" s="6" customFormat="1" ht="15.75" customHeight="1">
      <c r="B127" s="21"/>
      <c r="C127" s="108" t="s">
        <v>64</v>
      </c>
      <c r="D127" s="108" t="s">
        <v>111</v>
      </c>
      <c r="E127" s="109" t="s">
        <v>173</v>
      </c>
      <c r="F127" s="247" t="s">
        <v>174</v>
      </c>
      <c r="G127" s="248"/>
      <c r="H127" s="248"/>
      <c r="I127" s="248"/>
      <c r="J127" s="111" t="s">
        <v>148</v>
      </c>
      <c r="K127" s="112">
        <v>331.5</v>
      </c>
      <c r="L127" s="249"/>
      <c r="M127" s="248"/>
      <c r="N127" s="250">
        <f>ROUND($L$127*$K$127,2)</f>
        <v>0</v>
      </c>
      <c r="O127" s="248"/>
      <c r="P127" s="248"/>
      <c r="Q127" s="248"/>
      <c r="R127" s="110"/>
      <c r="S127" s="41"/>
      <c r="T127" s="113"/>
      <c r="U127" s="114" t="s">
        <v>34</v>
      </c>
      <c r="V127" s="22"/>
      <c r="W127" s="22"/>
      <c r="X127" s="115">
        <v>0</v>
      </c>
      <c r="Y127" s="115">
        <f>$X$127*$K$127</f>
        <v>0</v>
      </c>
      <c r="Z127" s="115">
        <v>0</v>
      </c>
      <c r="AA127" s="116">
        <f>$Z$127*$K$127</f>
        <v>0</v>
      </c>
      <c r="AR127" s="76" t="s">
        <v>115</v>
      </c>
      <c r="AT127" s="76" t="s">
        <v>111</v>
      </c>
      <c r="AU127" s="76" t="s">
        <v>17</v>
      </c>
      <c r="AY127" s="6" t="s">
        <v>110</v>
      </c>
      <c r="BE127" s="117">
        <f>IF($U$127="základní",$N$127,0)</f>
        <v>0</v>
      </c>
      <c r="BF127" s="117">
        <f>IF($U$127="snížená",$N$127,0)</f>
        <v>0</v>
      </c>
      <c r="BG127" s="117">
        <f>IF($U$127="zákl. přenesená",$N$127,0)</f>
        <v>0</v>
      </c>
      <c r="BH127" s="117">
        <f>IF($U$127="sníž. přenesená",$N$127,0)</f>
        <v>0</v>
      </c>
      <c r="BI127" s="117">
        <f>IF($U$127="nulová",$N$127,0)</f>
        <v>0</v>
      </c>
      <c r="BJ127" s="76" t="s">
        <v>17</v>
      </c>
      <c r="BK127" s="117">
        <f>ROUND($L$127*$K$127,2)</f>
        <v>0</v>
      </c>
      <c r="BL127" s="76" t="s">
        <v>115</v>
      </c>
      <c r="BM127" s="76" t="s">
        <v>7</v>
      </c>
    </row>
    <row r="128" spans="2:47" s="6" customFormat="1" ht="16.5" customHeight="1">
      <c r="B128" s="21"/>
      <c r="C128" s="22"/>
      <c r="D128" s="22"/>
      <c r="E128" s="22"/>
      <c r="F128" s="245" t="s">
        <v>174</v>
      </c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41"/>
      <c r="T128" s="50"/>
      <c r="U128" s="22"/>
      <c r="V128" s="22"/>
      <c r="W128" s="22"/>
      <c r="X128" s="22"/>
      <c r="Y128" s="22"/>
      <c r="Z128" s="22"/>
      <c r="AA128" s="51"/>
      <c r="AT128" s="6" t="s">
        <v>116</v>
      </c>
      <c r="AU128" s="6" t="s">
        <v>17</v>
      </c>
    </row>
    <row r="129" spans="2:65" s="6" customFormat="1" ht="15.75" customHeight="1">
      <c r="B129" s="21"/>
      <c r="C129" s="108" t="s">
        <v>64</v>
      </c>
      <c r="D129" s="108" t="s">
        <v>111</v>
      </c>
      <c r="E129" s="109" t="s">
        <v>175</v>
      </c>
      <c r="F129" s="247" t="s">
        <v>176</v>
      </c>
      <c r="G129" s="248"/>
      <c r="H129" s="248"/>
      <c r="I129" s="248"/>
      <c r="J129" s="111" t="s">
        <v>148</v>
      </c>
      <c r="K129" s="112">
        <v>33.15</v>
      </c>
      <c r="L129" s="249"/>
      <c r="M129" s="248"/>
      <c r="N129" s="250">
        <f>ROUND($L$129*$K$129,2)</f>
        <v>0</v>
      </c>
      <c r="O129" s="248"/>
      <c r="P129" s="248"/>
      <c r="Q129" s="248"/>
      <c r="R129" s="110"/>
      <c r="S129" s="41"/>
      <c r="T129" s="113"/>
      <c r="U129" s="114" t="s">
        <v>34</v>
      </c>
      <c r="V129" s="22"/>
      <c r="W129" s="22"/>
      <c r="X129" s="115">
        <v>0</v>
      </c>
      <c r="Y129" s="115">
        <f>$X$129*$K$129</f>
        <v>0</v>
      </c>
      <c r="Z129" s="115">
        <v>0</v>
      </c>
      <c r="AA129" s="116">
        <f>$Z$129*$K$129</f>
        <v>0</v>
      </c>
      <c r="AR129" s="76" t="s">
        <v>115</v>
      </c>
      <c r="AT129" s="76" t="s">
        <v>111</v>
      </c>
      <c r="AU129" s="76" t="s">
        <v>17</v>
      </c>
      <c r="AY129" s="6" t="s">
        <v>110</v>
      </c>
      <c r="BE129" s="117">
        <f>IF($U$129="základní",$N$129,0)</f>
        <v>0</v>
      </c>
      <c r="BF129" s="117">
        <f>IF($U$129="snížená",$N$129,0)</f>
        <v>0</v>
      </c>
      <c r="BG129" s="117">
        <f>IF($U$129="zákl. přenesená",$N$129,0)</f>
        <v>0</v>
      </c>
      <c r="BH129" s="117">
        <f>IF($U$129="sníž. přenesená",$N$129,0)</f>
        <v>0</v>
      </c>
      <c r="BI129" s="117">
        <f>IF($U$129="nulová",$N$129,0)</f>
        <v>0</v>
      </c>
      <c r="BJ129" s="76" t="s">
        <v>17</v>
      </c>
      <c r="BK129" s="117">
        <f>ROUND($L$129*$K$129,2)</f>
        <v>0</v>
      </c>
      <c r="BL129" s="76" t="s">
        <v>115</v>
      </c>
      <c r="BM129" s="76" t="s">
        <v>177</v>
      </c>
    </row>
    <row r="130" spans="2:47" s="6" customFormat="1" ht="16.5" customHeight="1">
      <c r="B130" s="21"/>
      <c r="C130" s="22"/>
      <c r="D130" s="22"/>
      <c r="E130" s="22"/>
      <c r="F130" s="245" t="s">
        <v>176</v>
      </c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116</v>
      </c>
      <c r="AU130" s="6" t="s">
        <v>17</v>
      </c>
    </row>
    <row r="131" spans="2:65" s="6" customFormat="1" ht="15.75" customHeight="1">
      <c r="B131" s="21"/>
      <c r="C131" s="108" t="s">
        <v>64</v>
      </c>
      <c r="D131" s="108" t="s">
        <v>111</v>
      </c>
      <c r="E131" s="109" t="s">
        <v>178</v>
      </c>
      <c r="F131" s="247" t="s">
        <v>179</v>
      </c>
      <c r="G131" s="248"/>
      <c r="H131" s="248"/>
      <c r="I131" s="248"/>
      <c r="J131" s="111" t="s">
        <v>148</v>
      </c>
      <c r="K131" s="112">
        <v>33.15</v>
      </c>
      <c r="L131" s="249"/>
      <c r="M131" s="248"/>
      <c r="N131" s="250">
        <f>ROUND($L$131*$K$131,2)</f>
        <v>0</v>
      </c>
      <c r="O131" s="248"/>
      <c r="P131" s="248"/>
      <c r="Q131" s="248"/>
      <c r="R131" s="110"/>
      <c r="S131" s="41"/>
      <c r="T131" s="113"/>
      <c r="U131" s="114" t="s">
        <v>34</v>
      </c>
      <c r="V131" s="22"/>
      <c r="W131" s="22"/>
      <c r="X131" s="115">
        <v>0</v>
      </c>
      <c r="Y131" s="115">
        <f>$X$131*$K$131</f>
        <v>0</v>
      </c>
      <c r="Z131" s="115">
        <v>0</v>
      </c>
      <c r="AA131" s="116">
        <f>$Z$131*$K$131</f>
        <v>0</v>
      </c>
      <c r="AR131" s="76" t="s">
        <v>115</v>
      </c>
      <c r="AT131" s="76" t="s">
        <v>111</v>
      </c>
      <c r="AU131" s="76" t="s">
        <v>17</v>
      </c>
      <c r="AY131" s="6" t="s">
        <v>110</v>
      </c>
      <c r="BE131" s="117">
        <f>IF($U$131="základní",$N$131,0)</f>
        <v>0</v>
      </c>
      <c r="BF131" s="117">
        <f>IF($U$131="snížená",$N$131,0)</f>
        <v>0</v>
      </c>
      <c r="BG131" s="117">
        <f>IF($U$131="zákl. přenesená",$N$131,0)</f>
        <v>0</v>
      </c>
      <c r="BH131" s="117">
        <f>IF($U$131="sníž. přenesená",$N$131,0)</f>
        <v>0</v>
      </c>
      <c r="BI131" s="117">
        <f>IF($U$131="nulová",$N$131,0)</f>
        <v>0</v>
      </c>
      <c r="BJ131" s="76" t="s">
        <v>17</v>
      </c>
      <c r="BK131" s="117">
        <f>ROUND($L$131*$K$131,2)</f>
        <v>0</v>
      </c>
      <c r="BL131" s="76" t="s">
        <v>115</v>
      </c>
      <c r="BM131" s="76" t="s">
        <v>180</v>
      </c>
    </row>
    <row r="132" spans="2:47" s="6" customFormat="1" ht="16.5" customHeight="1">
      <c r="B132" s="21"/>
      <c r="C132" s="22"/>
      <c r="D132" s="22"/>
      <c r="E132" s="22"/>
      <c r="F132" s="245" t="s">
        <v>179</v>
      </c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116</v>
      </c>
      <c r="AU132" s="6" t="s">
        <v>17</v>
      </c>
    </row>
    <row r="133" spans="2:65" s="6" customFormat="1" ht="15.75" customHeight="1">
      <c r="B133" s="21"/>
      <c r="C133" s="108" t="s">
        <v>64</v>
      </c>
      <c r="D133" s="108" t="s">
        <v>111</v>
      </c>
      <c r="E133" s="109" t="s">
        <v>181</v>
      </c>
      <c r="F133" s="247" t="s">
        <v>139</v>
      </c>
      <c r="G133" s="248"/>
      <c r="H133" s="248"/>
      <c r="I133" s="248"/>
      <c r="J133" s="111" t="s">
        <v>148</v>
      </c>
      <c r="K133" s="112">
        <v>33.15</v>
      </c>
      <c r="L133" s="249"/>
      <c r="M133" s="248"/>
      <c r="N133" s="250">
        <f>ROUND($L$133*$K$133,2)</f>
        <v>0</v>
      </c>
      <c r="O133" s="248"/>
      <c r="P133" s="248"/>
      <c r="Q133" s="248"/>
      <c r="R133" s="110"/>
      <c r="S133" s="41"/>
      <c r="T133" s="113"/>
      <c r="U133" s="114" t="s">
        <v>34</v>
      </c>
      <c r="V133" s="22"/>
      <c r="W133" s="22"/>
      <c r="X133" s="115">
        <v>0</v>
      </c>
      <c r="Y133" s="115">
        <f>$X$133*$K$133</f>
        <v>0</v>
      </c>
      <c r="Z133" s="115">
        <v>0</v>
      </c>
      <c r="AA133" s="116">
        <f>$Z$133*$K$133</f>
        <v>0</v>
      </c>
      <c r="AR133" s="76" t="s">
        <v>115</v>
      </c>
      <c r="AT133" s="76" t="s">
        <v>111</v>
      </c>
      <c r="AU133" s="76" t="s">
        <v>17</v>
      </c>
      <c r="AY133" s="6" t="s">
        <v>110</v>
      </c>
      <c r="BE133" s="117">
        <f>IF($U$133="základní",$N$133,0)</f>
        <v>0</v>
      </c>
      <c r="BF133" s="117">
        <f>IF($U$133="snížená",$N$133,0)</f>
        <v>0</v>
      </c>
      <c r="BG133" s="117">
        <f>IF($U$133="zákl. přenesená",$N$133,0)</f>
        <v>0</v>
      </c>
      <c r="BH133" s="117">
        <f>IF($U$133="sníž. přenesená",$N$133,0)</f>
        <v>0</v>
      </c>
      <c r="BI133" s="117">
        <f>IF($U$133="nulová",$N$133,0)</f>
        <v>0</v>
      </c>
      <c r="BJ133" s="76" t="s">
        <v>17</v>
      </c>
      <c r="BK133" s="117">
        <f>ROUND($L$133*$K$133,2)</f>
        <v>0</v>
      </c>
      <c r="BL133" s="76" t="s">
        <v>115</v>
      </c>
      <c r="BM133" s="76" t="s">
        <v>182</v>
      </c>
    </row>
    <row r="134" spans="2:47" s="6" customFormat="1" ht="16.5" customHeight="1">
      <c r="B134" s="21"/>
      <c r="C134" s="22"/>
      <c r="D134" s="22"/>
      <c r="E134" s="22"/>
      <c r="F134" s="245" t="s">
        <v>139</v>
      </c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116</v>
      </c>
      <c r="AU134" s="6" t="s">
        <v>17</v>
      </c>
    </row>
    <row r="135" spans="2:65" s="6" customFormat="1" ht="39" customHeight="1">
      <c r="B135" s="21"/>
      <c r="C135" s="108" t="s">
        <v>64</v>
      </c>
      <c r="D135" s="108" t="s">
        <v>111</v>
      </c>
      <c r="E135" s="109" t="s">
        <v>183</v>
      </c>
      <c r="F135" s="247" t="s">
        <v>184</v>
      </c>
      <c r="G135" s="248"/>
      <c r="H135" s="248"/>
      <c r="I135" s="248"/>
      <c r="J135" s="111" t="s">
        <v>148</v>
      </c>
      <c r="K135" s="112">
        <v>24.75</v>
      </c>
      <c r="L135" s="249"/>
      <c r="M135" s="248"/>
      <c r="N135" s="250">
        <f>ROUND($L$135*$K$135,2)</f>
        <v>0</v>
      </c>
      <c r="O135" s="248"/>
      <c r="P135" s="248"/>
      <c r="Q135" s="248"/>
      <c r="R135" s="110"/>
      <c r="S135" s="41"/>
      <c r="T135" s="113"/>
      <c r="U135" s="114" t="s">
        <v>34</v>
      </c>
      <c r="V135" s="22"/>
      <c r="W135" s="22"/>
      <c r="X135" s="115">
        <v>0</v>
      </c>
      <c r="Y135" s="115">
        <f>$X$135*$K$135</f>
        <v>0</v>
      </c>
      <c r="Z135" s="115">
        <v>0</v>
      </c>
      <c r="AA135" s="116">
        <f>$Z$135*$K$135</f>
        <v>0</v>
      </c>
      <c r="AR135" s="76" t="s">
        <v>115</v>
      </c>
      <c r="AT135" s="76" t="s">
        <v>111</v>
      </c>
      <c r="AU135" s="76" t="s">
        <v>17</v>
      </c>
      <c r="AY135" s="6" t="s">
        <v>110</v>
      </c>
      <c r="BE135" s="117">
        <f>IF($U$135="základní",$N$135,0)</f>
        <v>0</v>
      </c>
      <c r="BF135" s="117">
        <f>IF($U$135="snížená",$N$135,0)</f>
        <v>0</v>
      </c>
      <c r="BG135" s="117">
        <f>IF($U$135="zákl. přenesená",$N$135,0)</f>
        <v>0</v>
      </c>
      <c r="BH135" s="117">
        <f>IF($U$135="sníž. přenesená",$N$135,0)</f>
        <v>0</v>
      </c>
      <c r="BI135" s="117">
        <f>IF($U$135="nulová",$N$135,0)</f>
        <v>0</v>
      </c>
      <c r="BJ135" s="76" t="s">
        <v>17</v>
      </c>
      <c r="BK135" s="117">
        <f>ROUND($L$135*$K$135,2)</f>
        <v>0</v>
      </c>
      <c r="BL135" s="76" t="s">
        <v>115</v>
      </c>
      <c r="BM135" s="76" t="s">
        <v>185</v>
      </c>
    </row>
    <row r="136" spans="2:47" s="6" customFormat="1" ht="16.5" customHeight="1">
      <c r="B136" s="21"/>
      <c r="C136" s="22"/>
      <c r="D136" s="22"/>
      <c r="E136" s="22"/>
      <c r="F136" s="245" t="s">
        <v>184</v>
      </c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41"/>
      <c r="T136" s="50"/>
      <c r="U136" s="22"/>
      <c r="V136" s="22"/>
      <c r="W136" s="22"/>
      <c r="X136" s="22"/>
      <c r="Y136" s="22"/>
      <c r="Z136" s="22"/>
      <c r="AA136" s="51"/>
      <c r="AT136" s="6" t="s">
        <v>116</v>
      </c>
      <c r="AU136" s="6" t="s">
        <v>17</v>
      </c>
    </row>
    <row r="137" spans="2:65" s="6" customFormat="1" ht="27" customHeight="1">
      <c r="B137" s="21"/>
      <c r="C137" s="108" t="s">
        <v>64</v>
      </c>
      <c r="D137" s="108" t="s">
        <v>111</v>
      </c>
      <c r="E137" s="109" t="s">
        <v>186</v>
      </c>
      <c r="F137" s="247" t="s">
        <v>187</v>
      </c>
      <c r="G137" s="248"/>
      <c r="H137" s="248"/>
      <c r="I137" s="248"/>
      <c r="J137" s="111" t="s">
        <v>148</v>
      </c>
      <c r="K137" s="112">
        <v>28</v>
      </c>
      <c r="L137" s="249"/>
      <c r="M137" s="248"/>
      <c r="N137" s="250">
        <f>ROUND($L$137*$K$137,2)</f>
        <v>0</v>
      </c>
      <c r="O137" s="248"/>
      <c r="P137" s="248"/>
      <c r="Q137" s="248"/>
      <c r="R137" s="110"/>
      <c r="S137" s="41"/>
      <c r="T137" s="113"/>
      <c r="U137" s="114" t="s">
        <v>34</v>
      </c>
      <c r="V137" s="22"/>
      <c r="W137" s="22"/>
      <c r="X137" s="115">
        <v>0</v>
      </c>
      <c r="Y137" s="115">
        <f>$X$137*$K$137</f>
        <v>0</v>
      </c>
      <c r="Z137" s="115">
        <v>0</v>
      </c>
      <c r="AA137" s="116">
        <f>$Z$137*$K$137</f>
        <v>0</v>
      </c>
      <c r="AR137" s="76" t="s">
        <v>115</v>
      </c>
      <c r="AT137" s="76" t="s">
        <v>111</v>
      </c>
      <c r="AU137" s="76" t="s">
        <v>17</v>
      </c>
      <c r="AY137" s="6" t="s">
        <v>110</v>
      </c>
      <c r="BE137" s="117">
        <f>IF($U$137="základní",$N$137,0)</f>
        <v>0</v>
      </c>
      <c r="BF137" s="117">
        <f>IF($U$137="snížená",$N$137,0)</f>
        <v>0</v>
      </c>
      <c r="BG137" s="117">
        <f>IF($U$137="zákl. přenesená",$N$137,0)</f>
        <v>0</v>
      </c>
      <c r="BH137" s="117">
        <f>IF($U$137="sníž. přenesená",$N$137,0)</f>
        <v>0</v>
      </c>
      <c r="BI137" s="117">
        <f>IF($U$137="nulová",$N$137,0)</f>
        <v>0</v>
      </c>
      <c r="BJ137" s="76" t="s">
        <v>17</v>
      </c>
      <c r="BK137" s="117">
        <f>ROUND($L$137*$K$137,2)</f>
        <v>0</v>
      </c>
      <c r="BL137" s="76" t="s">
        <v>115</v>
      </c>
      <c r="BM137" s="76" t="s">
        <v>188</v>
      </c>
    </row>
    <row r="138" spans="2:47" s="6" customFormat="1" ht="16.5" customHeight="1">
      <c r="B138" s="21"/>
      <c r="C138" s="22"/>
      <c r="D138" s="22"/>
      <c r="E138" s="22"/>
      <c r="F138" s="245" t="s">
        <v>187</v>
      </c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41"/>
      <c r="T138" s="50"/>
      <c r="U138" s="22"/>
      <c r="V138" s="22"/>
      <c r="W138" s="22"/>
      <c r="X138" s="22"/>
      <c r="Y138" s="22"/>
      <c r="Z138" s="22"/>
      <c r="AA138" s="51"/>
      <c r="AT138" s="6" t="s">
        <v>116</v>
      </c>
      <c r="AU138" s="6" t="s">
        <v>17</v>
      </c>
    </row>
    <row r="139" spans="2:65" s="6" customFormat="1" ht="27" customHeight="1">
      <c r="B139" s="21"/>
      <c r="C139" s="108" t="s">
        <v>64</v>
      </c>
      <c r="D139" s="108" t="s">
        <v>111</v>
      </c>
      <c r="E139" s="109" t="s">
        <v>189</v>
      </c>
      <c r="F139" s="247" t="s">
        <v>190</v>
      </c>
      <c r="G139" s="248"/>
      <c r="H139" s="248"/>
      <c r="I139" s="248"/>
      <c r="J139" s="111" t="s">
        <v>148</v>
      </c>
      <c r="K139" s="112">
        <v>5.3</v>
      </c>
      <c r="L139" s="249"/>
      <c r="M139" s="248"/>
      <c r="N139" s="250">
        <f>ROUND($L$139*$K$139,2)</f>
        <v>0</v>
      </c>
      <c r="O139" s="248"/>
      <c r="P139" s="248"/>
      <c r="Q139" s="248"/>
      <c r="R139" s="110"/>
      <c r="S139" s="41"/>
      <c r="T139" s="113"/>
      <c r="U139" s="114" t="s">
        <v>34</v>
      </c>
      <c r="V139" s="22"/>
      <c r="W139" s="22"/>
      <c r="X139" s="115">
        <v>0</v>
      </c>
      <c r="Y139" s="115">
        <f>$X$139*$K$139</f>
        <v>0</v>
      </c>
      <c r="Z139" s="115">
        <v>0</v>
      </c>
      <c r="AA139" s="116">
        <f>$Z$139*$K$139</f>
        <v>0</v>
      </c>
      <c r="AR139" s="76" t="s">
        <v>115</v>
      </c>
      <c r="AT139" s="76" t="s">
        <v>111</v>
      </c>
      <c r="AU139" s="76" t="s">
        <v>17</v>
      </c>
      <c r="AY139" s="6" t="s">
        <v>110</v>
      </c>
      <c r="BE139" s="117">
        <f>IF($U$139="základní",$N$139,0)</f>
        <v>0</v>
      </c>
      <c r="BF139" s="117">
        <f>IF($U$139="snížená",$N$139,0)</f>
        <v>0</v>
      </c>
      <c r="BG139" s="117">
        <f>IF($U$139="zákl. přenesená",$N$139,0)</f>
        <v>0</v>
      </c>
      <c r="BH139" s="117">
        <f>IF($U$139="sníž. přenesená",$N$139,0)</f>
        <v>0</v>
      </c>
      <c r="BI139" s="117">
        <f>IF($U$139="nulová",$N$139,0)</f>
        <v>0</v>
      </c>
      <c r="BJ139" s="76" t="s">
        <v>17</v>
      </c>
      <c r="BK139" s="117">
        <f>ROUND($L$139*$K$139,2)</f>
        <v>0</v>
      </c>
      <c r="BL139" s="76" t="s">
        <v>115</v>
      </c>
      <c r="BM139" s="76" t="s">
        <v>191</v>
      </c>
    </row>
    <row r="140" spans="2:47" s="6" customFormat="1" ht="16.5" customHeight="1">
      <c r="B140" s="21"/>
      <c r="C140" s="22"/>
      <c r="D140" s="22"/>
      <c r="E140" s="22"/>
      <c r="F140" s="245" t="s">
        <v>190</v>
      </c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116</v>
      </c>
      <c r="AU140" s="6" t="s">
        <v>17</v>
      </c>
    </row>
    <row r="141" spans="2:65" s="6" customFormat="1" ht="27" customHeight="1">
      <c r="B141" s="21"/>
      <c r="C141" s="108" t="s">
        <v>64</v>
      </c>
      <c r="D141" s="108" t="s">
        <v>111</v>
      </c>
      <c r="E141" s="109" t="s">
        <v>192</v>
      </c>
      <c r="F141" s="247" t="s">
        <v>193</v>
      </c>
      <c r="G141" s="248"/>
      <c r="H141" s="248"/>
      <c r="I141" s="248"/>
      <c r="J141" s="111" t="s">
        <v>148</v>
      </c>
      <c r="K141" s="112">
        <v>5.99</v>
      </c>
      <c r="L141" s="249"/>
      <c r="M141" s="248"/>
      <c r="N141" s="250">
        <f>ROUND($L$141*$K$141,2)</f>
        <v>0</v>
      </c>
      <c r="O141" s="248"/>
      <c r="P141" s="248"/>
      <c r="Q141" s="248"/>
      <c r="R141" s="110"/>
      <c r="S141" s="41"/>
      <c r="T141" s="113"/>
      <c r="U141" s="114" t="s">
        <v>34</v>
      </c>
      <c r="V141" s="22"/>
      <c r="W141" s="22"/>
      <c r="X141" s="115">
        <v>0</v>
      </c>
      <c r="Y141" s="115">
        <f>$X$141*$K$141</f>
        <v>0</v>
      </c>
      <c r="Z141" s="115">
        <v>0</v>
      </c>
      <c r="AA141" s="116">
        <f>$Z$141*$K$141</f>
        <v>0</v>
      </c>
      <c r="AR141" s="76" t="s">
        <v>115</v>
      </c>
      <c r="AT141" s="76" t="s">
        <v>111</v>
      </c>
      <c r="AU141" s="76" t="s">
        <v>17</v>
      </c>
      <c r="AY141" s="6" t="s">
        <v>110</v>
      </c>
      <c r="BE141" s="117">
        <f>IF($U$141="základní",$N$141,0)</f>
        <v>0</v>
      </c>
      <c r="BF141" s="117">
        <f>IF($U$141="snížená",$N$141,0)</f>
        <v>0</v>
      </c>
      <c r="BG141" s="117">
        <f>IF($U$141="zákl. přenesená",$N$141,0)</f>
        <v>0</v>
      </c>
      <c r="BH141" s="117">
        <f>IF($U$141="sníž. přenesená",$N$141,0)</f>
        <v>0</v>
      </c>
      <c r="BI141" s="117">
        <f>IF($U$141="nulová",$N$141,0)</f>
        <v>0</v>
      </c>
      <c r="BJ141" s="76" t="s">
        <v>17</v>
      </c>
      <c r="BK141" s="117">
        <f>ROUND($L$141*$K$141,2)</f>
        <v>0</v>
      </c>
      <c r="BL141" s="76" t="s">
        <v>115</v>
      </c>
      <c r="BM141" s="76" t="s">
        <v>194</v>
      </c>
    </row>
    <row r="142" spans="2:47" s="6" customFormat="1" ht="16.5" customHeight="1">
      <c r="B142" s="21"/>
      <c r="C142" s="22"/>
      <c r="D142" s="22"/>
      <c r="E142" s="22"/>
      <c r="F142" s="245" t="s">
        <v>193</v>
      </c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41"/>
      <c r="T142" s="50"/>
      <c r="U142" s="22"/>
      <c r="V142" s="22"/>
      <c r="W142" s="22"/>
      <c r="X142" s="22"/>
      <c r="Y142" s="22"/>
      <c r="Z142" s="22"/>
      <c r="AA142" s="51"/>
      <c r="AT142" s="6" t="s">
        <v>116</v>
      </c>
      <c r="AU142" s="6" t="s">
        <v>17</v>
      </c>
    </row>
    <row r="143" spans="2:63" s="98" customFormat="1" ht="37.5" customHeight="1">
      <c r="B143" s="99"/>
      <c r="C143" s="100"/>
      <c r="D143" s="101" t="s">
        <v>86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242">
        <f>$BK$143</f>
        <v>0</v>
      </c>
      <c r="O143" s="243"/>
      <c r="P143" s="243"/>
      <c r="Q143" s="243"/>
      <c r="R143" s="100"/>
      <c r="S143" s="102"/>
      <c r="T143" s="103"/>
      <c r="U143" s="100"/>
      <c r="V143" s="100"/>
      <c r="W143" s="104">
        <v>0</v>
      </c>
      <c r="X143" s="100"/>
      <c r="Y143" s="104">
        <v>0</v>
      </c>
      <c r="Z143" s="100"/>
      <c r="AA143" s="105">
        <v>0</v>
      </c>
      <c r="AR143" s="106" t="s">
        <v>17</v>
      </c>
      <c r="AT143" s="106" t="s">
        <v>63</v>
      </c>
      <c r="AU143" s="106" t="s">
        <v>64</v>
      </c>
      <c r="AY143" s="106" t="s">
        <v>110</v>
      </c>
      <c r="BK143" s="107">
        <v>0</v>
      </c>
    </row>
    <row r="144" spans="2:63" s="98" customFormat="1" ht="25.5" customHeight="1">
      <c r="B144" s="99"/>
      <c r="C144" s="100"/>
      <c r="D144" s="101" t="s">
        <v>87</v>
      </c>
      <c r="E144" s="100"/>
      <c r="F144" s="100"/>
      <c r="G144" s="100"/>
      <c r="H144" s="100"/>
      <c r="I144" s="100"/>
      <c r="J144" s="100"/>
      <c r="K144" s="100"/>
      <c r="L144" s="100"/>
      <c r="M144" s="100"/>
      <c r="N144" s="242">
        <f>$BK$144</f>
        <v>0</v>
      </c>
      <c r="O144" s="243"/>
      <c r="P144" s="243"/>
      <c r="Q144" s="243"/>
      <c r="R144" s="100"/>
      <c r="S144" s="102"/>
      <c r="T144" s="103"/>
      <c r="U144" s="100"/>
      <c r="V144" s="100"/>
      <c r="W144" s="104">
        <f>SUM($W$145:$W$146)</f>
        <v>0</v>
      </c>
      <c r="X144" s="100"/>
      <c r="Y144" s="104">
        <f>SUM($Y$145:$Y$146)</f>
        <v>0</v>
      </c>
      <c r="Z144" s="100"/>
      <c r="AA144" s="105">
        <f>SUM($AA$145:$AA$146)</f>
        <v>0</v>
      </c>
      <c r="AR144" s="106" t="s">
        <v>17</v>
      </c>
      <c r="AT144" s="106" t="s">
        <v>63</v>
      </c>
      <c r="AU144" s="106" t="s">
        <v>64</v>
      </c>
      <c r="AY144" s="106" t="s">
        <v>110</v>
      </c>
      <c r="BK144" s="107">
        <f>SUM($BK$145:$BK$146)</f>
        <v>0</v>
      </c>
    </row>
    <row r="145" spans="2:65" s="6" customFormat="1" ht="15.75" customHeight="1">
      <c r="B145" s="21"/>
      <c r="C145" s="108" t="s">
        <v>64</v>
      </c>
      <c r="D145" s="108" t="s">
        <v>111</v>
      </c>
      <c r="E145" s="109" t="s">
        <v>195</v>
      </c>
      <c r="F145" s="247" t="s">
        <v>196</v>
      </c>
      <c r="G145" s="248"/>
      <c r="H145" s="248"/>
      <c r="I145" s="248"/>
      <c r="J145" s="111" t="s">
        <v>148</v>
      </c>
      <c r="K145" s="112">
        <v>2.9</v>
      </c>
      <c r="L145" s="249"/>
      <c r="M145" s="248"/>
      <c r="N145" s="250">
        <f>ROUND($L$145*$K$145,2)</f>
        <v>0</v>
      </c>
      <c r="O145" s="248"/>
      <c r="P145" s="248"/>
      <c r="Q145" s="248"/>
      <c r="R145" s="110"/>
      <c r="S145" s="41"/>
      <c r="T145" s="113"/>
      <c r="U145" s="114" t="s">
        <v>34</v>
      </c>
      <c r="V145" s="22"/>
      <c r="W145" s="22"/>
      <c r="X145" s="115">
        <v>0</v>
      </c>
      <c r="Y145" s="115">
        <f>$X$145*$K$145</f>
        <v>0</v>
      </c>
      <c r="Z145" s="115">
        <v>0</v>
      </c>
      <c r="AA145" s="116">
        <f>$Z$145*$K$145</f>
        <v>0</v>
      </c>
      <c r="AR145" s="76" t="s">
        <v>115</v>
      </c>
      <c r="AT145" s="76" t="s">
        <v>111</v>
      </c>
      <c r="AU145" s="76" t="s">
        <v>17</v>
      </c>
      <c r="AY145" s="6" t="s">
        <v>110</v>
      </c>
      <c r="BE145" s="117">
        <f>IF($U$145="základní",$N$145,0)</f>
        <v>0</v>
      </c>
      <c r="BF145" s="117">
        <f>IF($U$145="snížená",$N$145,0)</f>
        <v>0</v>
      </c>
      <c r="BG145" s="117">
        <f>IF($U$145="zákl. přenesená",$N$145,0)</f>
        <v>0</v>
      </c>
      <c r="BH145" s="117">
        <f>IF($U$145="sníž. přenesená",$N$145,0)</f>
        <v>0</v>
      </c>
      <c r="BI145" s="117">
        <f>IF($U$145="nulová",$N$145,0)</f>
        <v>0</v>
      </c>
      <c r="BJ145" s="76" t="s">
        <v>17</v>
      </c>
      <c r="BK145" s="117">
        <f>ROUND($L$145*$K$145,2)</f>
        <v>0</v>
      </c>
      <c r="BL145" s="76" t="s">
        <v>115</v>
      </c>
      <c r="BM145" s="76" t="s">
        <v>197</v>
      </c>
    </row>
    <row r="146" spans="2:47" s="6" customFormat="1" ht="16.5" customHeight="1">
      <c r="B146" s="21"/>
      <c r="C146" s="22"/>
      <c r="D146" s="22"/>
      <c r="E146" s="22"/>
      <c r="F146" s="245" t="s">
        <v>196</v>
      </c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116</v>
      </c>
      <c r="AU146" s="6" t="s">
        <v>17</v>
      </c>
    </row>
    <row r="147" spans="2:63" s="98" customFormat="1" ht="37.5" customHeight="1">
      <c r="B147" s="99"/>
      <c r="C147" s="100"/>
      <c r="D147" s="101" t="s">
        <v>88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242">
        <f>$BK$147</f>
        <v>0</v>
      </c>
      <c r="O147" s="243"/>
      <c r="P147" s="243"/>
      <c r="Q147" s="243"/>
      <c r="R147" s="100"/>
      <c r="S147" s="102"/>
      <c r="T147" s="103"/>
      <c r="U147" s="100"/>
      <c r="V147" s="100"/>
      <c r="W147" s="104">
        <v>0</v>
      </c>
      <c r="X147" s="100"/>
      <c r="Y147" s="104">
        <v>0</v>
      </c>
      <c r="Z147" s="100"/>
      <c r="AA147" s="105">
        <v>0</v>
      </c>
      <c r="AR147" s="106" t="s">
        <v>17</v>
      </c>
      <c r="AT147" s="106" t="s">
        <v>63</v>
      </c>
      <c r="AU147" s="106" t="s">
        <v>64</v>
      </c>
      <c r="AY147" s="106" t="s">
        <v>110</v>
      </c>
      <c r="BK147" s="107">
        <v>0</v>
      </c>
    </row>
    <row r="148" spans="2:63" s="98" customFormat="1" ht="25.5" customHeight="1">
      <c r="B148" s="99"/>
      <c r="C148" s="100"/>
      <c r="D148" s="101" t="s">
        <v>89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242">
        <f>$BK$148</f>
        <v>0</v>
      </c>
      <c r="O148" s="243"/>
      <c r="P148" s="243"/>
      <c r="Q148" s="243"/>
      <c r="R148" s="100"/>
      <c r="S148" s="102"/>
      <c r="T148" s="103"/>
      <c r="U148" s="100"/>
      <c r="V148" s="100"/>
      <c r="W148" s="104">
        <f>SUM($W$149:$W$164)</f>
        <v>0</v>
      </c>
      <c r="X148" s="100"/>
      <c r="Y148" s="104">
        <f>SUM($Y$149:$Y$164)</f>
        <v>0</v>
      </c>
      <c r="Z148" s="100"/>
      <c r="AA148" s="105">
        <f>SUM($AA$149:$AA$164)</f>
        <v>0</v>
      </c>
      <c r="AR148" s="106" t="s">
        <v>17</v>
      </c>
      <c r="AT148" s="106" t="s">
        <v>63</v>
      </c>
      <c r="AU148" s="106" t="s">
        <v>64</v>
      </c>
      <c r="AY148" s="106" t="s">
        <v>110</v>
      </c>
      <c r="BK148" s="107">
        <f>SUM($BK$149:$BK$164)</f>
        <v>0</v>
      </c>
    </row>
    <row r="149" spans="2:65" s="6" customFormat="1" ht="15.75" customHeight="1">
      <c r="B149" s="21"/>
      <c r="C149" s="108" t="s">
        <v>64</v>
      </c>
      <c r="D149" s="108" t="s">
        <v>111</v>
      </c>
      <c r="E149" s="109" t="s">
        <v>198</v>
      </c>
      <c r="F149" s="247" t="s">
        <v>199</v>
      </c>
      <c r="G149" s="248"/>
      <c r="H149" s="248"/>
      <c r="I149" s="248"/>
      <c r="J149" s="111" t="s">
        <v>114</v>
      </c>
      <c r="K149" s="112">
        <v>11.9</v>
      </c>
      <c r="L149" s="249"/>
      <c r="M149" s="248"/>
      <c r="N149" s="250">
        <f>ROUND($L$149*$K$149,2)</f>
        <v>0</v>
      </c>
      <c r="O149" s="248"/>
      <c r="P149" s="248"/>
      <c r="Q149" s="248"/>
      <c r="R149" s="110"/>
      <c r="S149" s="41"/>
      <c r="T149" s="113"/>
      <c r="U149" s="114" t="s">
        <v>34</v>
      </c>
      <c r="V149" s="22"/>
      <c r="W149" s="22"/>
      <c r="X149" s="115">
        <v>0</v>
      </c>
      <c r="Y149" s="115">
        <f>$X$149*$K$149</f>
        <v>0</v>
      </c>
      <c r="Z149" s="115">
        <v>0</v>
      </c>
      <c r="AA149" s="116">
        <f>$Z$149*$K$149</f>
        <v>0</v>
      </c>
      <c r="AR149" s="76" t="s">
        <v>115</v>
      </c>
      <c r="AT149" s="76" t="s">
        <v>111</v>
      </c>
      <c r="AU149" s="76" t="s">
        <v>17</v>
      </c>
      <c r="AY149" s="6" t="s">
        <v>110</v>
      </c>
      <c r="BE149" s="117">
        <f>IF($U$149="základní",$N$149,0)</f>
        <v>0</v>
      </c>
      <c r="BF149" s="117">
        <f>IF($U$149="snížená",$N$149,0)</f>
        <v>0</v>
      </c>
      <c r="BG149" s="117">
        <f>IF($U$149="zákl. přenesená",$N$149,0)</f>
        <v>0</v>
      </c>
      <c r="BH149" s="117">
        <f>IF($U$149="sníž. přenesená",$N$149,0)</f>
        <v>0</v>
      </c>
      <c r="BI149" s="117">
        <f>IF($U$149="nulová",$N$149,0)</f>
        <v>0</v>
      </c>
      <c r="BJ149" s="76" t="s">
        <v>17</v>
      </c>
      <c r="BK149" s="117">
        <f>ROUND($L$149*$K$149,2)</f>
        <v>0</v>
      </c>
      <c r="BL149" s="76" t="s">
        <v>115</v>
      </c>
      <c r="BM149" s="76" t="s">
        <v>200</v>
      </c>
    </row>
    <row r="150" spans="2:47" s="6" customFormat="1" ht="16.5" customHeight="1">
      <c r="B150" s="21"/>
      <c r="C150" s="22"/>
      <c r="D150" s="22"/>
      <c r="E150" s="22"/>
      <c r="F150" s="245" t="s">
        <v>199</v>
      </c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41"/>
      <c r="T150" s="50"/>
      <c r="U150" s="22"/>
      <c r="V150" s="22"/>
      <c r="W150" s="22"/>
      <c r="X150" s="22"/>
      <c r="Y150" s="22"/>
      <c r="Z150" s="22"/>
      <c r="AA150" s="51"/>
      <c r="AT150" s="6" t="s">
        <v>116</v>
      </c>
      <c r="AU150" s="6" t="s">
        <v>17</v>
      </c>
    </row>
    <row r="151" spans="2:65" s="6" customFormat="1" ht="15.75" customHeight="1">
      <c r="B151" s="21"/>
      <c r="C151" s="108" t="s">
        <v>64</v>
      </c>
      <c r="D151" s="108" t="s">
        <v>111</v>
      </c>
      <c r="E151" s="109" t="s">
        <v>201</v>
      </c>
      <c r="F151" s="247" t="s">
        <v>202</v>
      </c>
      <c r="G151" s="248"/>
      <c r="H151" s="248"/>
      <c r="I151" s="248"/>
      <c r="J151" s="111" t="s">
        <v>114</v>
      </c>
      <c r="K151" s="112">
        <v>11.9</v>
      </c>
      <c r="L151" s="249"/>
      <c r="M151" s="248"/>
      <c r="N151" s="250">
        <f>ROUND($L$151*$K$151,2)</f>
        <v>0</v>
      </c>
      <c r="O151" s="248"/>
      <c r="P151" s="248"/>
      <c r="Q151" s="248"/>
      <c r="R151" s="110"/>
      <c r="S151" s="41"/>
      <c r="T151" s="113"/>
      <c r="U151" s="114" t="s">
        <v>34</v>
      </c>
      <c r="V151" s="22"/>
      <c r="W151" s="22"/>
      <c r="X151" s="115">
        <v>0</v>
      </c>
      <c r="Y151" s="115">
        <f>$X$151*$K$151</f>
        <v>0</v>
      </c>
      <c r="Z151" s="115">
        <v>0</v>
      </c>
      <c r="AA151" s="116">
        <f>$Z$151*$K$151</f>
        <v>0</v>
      </c>
      <c r="AR151" s="76" t="s">
        <v>115</v>
      </c>
      <c r="AT151" s="76" t="s">
        <v>111</v>
      </c>
      <c r="AU151" s="76" t="s">
        <v>17</v>
      </c>
      <c r="AY151" s="6" t="s">
        <v>110</v>
      </c>
      <c r="BE151" s="117">
        <f>IF($U$151="základní",$N$151,0)</f>
        <v>0</v>
      </c>
      <c r="BF151" s="117">
        <f>IF($U$151="snížená",$N$151,0)</f>
        <v>0</v>
      </c>
      <c r="BG151" s="117">
        <f>IF($U$151="zákl. přenesená",$N$151,0)</f>
        <v>0</v>
      </c>
      <c r="BH151" s="117">
        <f>IF($U$151="sníž. přenesená",$N$151,0)</f>
        <v>0</v>
      </c>
      <c r="BI151" s="117">
        <f>IF($U$151="nulová",$N$151,0)</f>
        <v>0</v>
      </c>
      <c r="BJ151" s="76" t="s">
        <v>17</v>
      </c>
      <c r="BK151" s="117">
        <f>ROUND($L$151*$K$151,2)</f>
        <v>0</v>
      </c>
      <c r="BL151" s="76" t="s">
        <v>115</v>
      </c>
      <c r="BM151" s="76" t="s">
        <v>203</v>
      </c>
    </row>
    <row r="152" spans="2:47" s="6" customFormat="1" ht="16.5" customHeight="1">
      <c r="B152" s="21"/>
      <c r="C152" s="22"/>
      <c r="D152" s="22"/>
      <c r="E152" s="22"/>
      <c r="F152" s="245" t="s">
        <v>202</v>
      </c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41"/>
      <c r="T152" s="50"/>
      <c r="U152" s="22"/>
      <c r="V152" s="22"/>
      <c r="W152" s="22"/>
      <c r="X152" s="22"/>
      <c r="Y152" s="22"/>
      <c r="Z152" s="22"/>
      <c r="AA152" s="51"/>
      <c r="AT152" s="6" t="s">
        <v>116</v>
      </c>
      <c r="AU152" s="6" t="s">
        <v>17</v>
      </c>
    </row>
    <row r="153" spans="2:65" s="6" customFormat="1" ht="27" customHeight="1">
      <c r="B153" s="21"/>
      <c r="C153" s="108" t="s">
        <v>64</v>
      </c>
      <c r="D153" s="108" t="s">
        <v>111</v>
      </c>
      <c r="E153" s="109" t="s">
        <v>204</v>
      </c>
      <c r="F153" s="247" t="s">
        <v>205</v>
      </c>
      <c r="G153" s="248"/>
      <c r="H153" s="248"/>
      <c r="I153" s="248"/>
      <c r="J153" s="111" t="s">
        <v>114</v>
      </c>
      <c r="K153" s="112">
        <v>11.9</v>
      </c>
      <c r="L153" s="249"/>
      <c r="M153" s="248"/>
      <c r="N153" s="250">
        <f>ROUND($L$153*$K$153,2)</f>
        <v>0</v>
      </c>
      <c r="O153" s="248"/>
      <c r="P153" s="248"/>
      <c r="Q153" s="248"/>
      <c r="R153" s="110"/>
      <c r="S153" s="41"/>
      <c r="T153" s="113"/>
      <c r="U153" s="114" t="s">
        <v>34</v>
      </c>
      <c r="V153" s="22"/>
      <c r="W153" s="22"/>
      <c r="X153" s="115">
        <v>0</v>
      </c>
      <c r="Y153" s="115">
        <f>$X$153*$K$153</f>
        <v>0</v>
      </c>
      <c r="Z153" s="115">
        <v>0</v>
      </c>
      <c r="AA153" s="116">
        <f>$Z$153*$K$153</f>
        <v>0</v>
      </c>
      <c r="AR153" s="76" t="s">
        <v>115</v>
      </c>
      <c r="AT153" s="76" t="s">
        <v>111</v>
      </c>
      <c r="AU153" s="76" t="s">
        <v>17</v>
      </c>
      <c r="AY153" s="6" t="s">
        <v>110</v>
      </c>
      <c r="BE153" s="117">
        <f>IF($U$153="základní",$N$153,0)</f>
        <v>0</v>
      </c>
      <c r="BF153" s="117">
        <f>IF($U$153="snížená",$N$153,0)</f>
        <v>0</v>
      </c>
      <c r="BG153" s="117">
        <f>IF($U$153="zákl. přenesená",$N$153,0)</f>
        <v>0</v>
      </c>
      <c r="BH153" s="117">
        <f>IF($U$153="sníž. přenesená",$N$153,0)</f>
        <v>0</v>
      </c>
      <c r="BI153" s="117">
        <f>IF($U$153="nulová",$N$153,0)</f>
        <v>0</v>
      </c>
      <c r="BJ153" s="76" t="s">
        <v>17</v>
      </c>
      <c r="BK153" s="117">
        <f>ROUND($L$153*$K$153,2)</f>
        <v>0</v>
      </c>
      <c r="BL153" s="76" t="s">
        <v>115</v>
      </c>
      <c r="BM153" s="76" t="s">
        <v>206</v>
      </c>
    </row>
    <row r="154" spans="2:47" s="6" customFormat="1" ht="16.5" customHeight="1">
      <c r="B154" s="21"/>
      <c r="C154" s="22"/>
      <c r="D154" s="22"/>
      <c r="E154" s="22"/>
      <c r="F154" s="245" t="s">
        <v>205</v>
      </c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41"/>
      <c r="T154" s="50"/>
      <c r="U154" s="22"/>
      <c r="V154" s="22"/>
      <c r="W154" s="22"/>
      <c r="X154" s="22"/>
      <c r="Y154" s="22"/>
      <c r="Z154" s="22"/>
      <c r="AA154" s="51"/>
      <c r="AT154" s="6" t="s">
        <v>116</v>
      </c>
      <c r="AU154" s="6" t="s">
        <v>17</v>
      </c>
    </row>
    <row r="155" spans="2:65" s="6" customFormat="1" ht="15.75" customHeight="1">
      <c r="B155" s="21"/>
      <c r="C155" s="108" t="s">
        <v>64</v>
      </c>
      <c r="D155" s="108" t="s">
        <v>111</v>
      </c>
      <c r="E155" s="109" t="s">
        <v>207</v>
      </c>
      <c r="F155" s="247" t="s">
        <v>208</v>
      </c>
      <c r="G155" s="248"/>
      <c r="H155" s="248"/>
      <c r="I155" s="248"/>
      <c r="J155" s="111" t="s">
        <v>114</v>
      </c>
      <c r="K155" s="112">
        <v>11.9</v>
      </c>
      <c r="L155" s="249"/>
      <c r="M155" s="248"/>
      <c r="N155" s="250">
        <f>ROUND($L$155*$K$155,2)</f>
        <v>0</v>
      </c>
      <c r="O155" s="248"/>
      <c r="P155" s="248"/>
      <c r="Q155" s="248"/>
      <c r="R155" s="110"/>
      <c r="S155" s="41"/>
      <c r="T155" s="113"/>
      <c r="U155" s="114" t="s">
        <v>34</v>
      </c>
      <c r="V155" s="22"/>
      <c r="W155" s="22"/>
      <c r="X155" s="115">
        <v>0</v>
      </c>
      <c r="Y155" s="115">
        <f>$X$155*$K$155</f>
        <v>0</v>
      </c>
      <c r="Z155" s="115">
        <v>0</v>
      </c>
      <c r="AA155" s="116">
        <f>$Z$155*$K$155</f>
        <v>0</v>
      </c>
      <c r="AR155" s="76" t="s">
        <v>115</v>
      </c>
      <c r="AT155" s="76" t="s">
        <v>111</v>
      </c>
      <c r="AU155" s="76" t="s">
        <v>17</v>
      </c>
      <c r="AY155" s="6" t="s">
        <v>110</v>
      </c>
      <c r="BE155" s="117">
        <f>IF($U$155="základní",$N$155,0)</f>
        <v>0</v>
      </c>
      <c r="BF155" s="117">
        <f>IF($U$155="snížená",$N$155,0)</f>
        <v>0</v>
      </c>
      <c r="BG155" s="117">
        <f>IF($U$155="zákl. přenesená",$N$155,0)</f>
        <v>0</v>
      </c>
      <c r="BH155" s="117">
        <f>IF($U$155="sníž. přenesená",$N$155,0)</f>
        <v>0</v>
      </c>
      <c r="BI155" s="117">
        <f>IF($U$155="nulová",$N$155,0)</f>
        <v>0</v>
      </c>
      <c r="BJ155" s="76" t="s">
        <v>17</v>
      </c>
      <c r="BK155" s="117">
        <f>ROUND($L$155*$K$155,2)</f>
        <v>0</v>
      </c>
      <c r="BL155" s="76" t="s">
        <v>115</v>
      </c>
      <c r="BM155" s="76" t="s">
        <v>209</v>
      </c>
    </row>
    <row r="156" spans="2:47" s="6" customFormat="1" ht="16.5" customHeight="1">
      <c r="B156" s="21"/>
      <c r="C156" s="22"/>
      <c r="D156" s="22"/>
      <c r="E156" s="22"/>
      <c r="F156" s="245" t="s">
        <v>208</v>
      </c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41"/>
      <c r="T156" s="50"/>
      <c r="U156" s="22"/>
      <c r="V156" s="22"/>
      <c r="W156" s="22"/>
      <c r="X156" s="22"/>
      <c r="Y156" s="22"/>
      <c r="Z156" s="22"/>
      <c r="AA156" s="51"/>
      <c r="AT156" s="6" t="s">
        <v>116</v>
      </c>
      <c r="AU156" s="6" t="s">
        <v>17</v>
      </c>
    </row>
    <row r="157" spans="2:65" s="6" customFormat="1" ht="15.75" customHeight="1">
      <c r="B157" s="21"/>
      <c r="C157" s="108" t="s">
        <v>64</v>
      </c>
      <c r="D157" s="108" t="s">
        <v>111</v>
      </c>
      <c r="E157" s="109" t="s">
        <v>210</v>
      </c>
      <c r="F157" s="247" t="s">
        <v>211</v>
      </c>
      <c r="G157" s="248"/>
      <c r="H157" s="248"/>
      <c r="I157" s="248"/>
      <c r="J157" s="111" t="s">
        <v>114</v>
      </c>
      <c r="K157" s="112">
        <v>11.9</v>
      </c>
      <c r="L157" s="249"/>
      <c r="M157" s="248"/>
      <c r="N157" s="250">
        <f>ROUND($L$157*$K$157,2)</f>
        <v>0</v>
      </c>
      <c r="O157" s="248"/>
      <c r="P157" s="248"/>
      <c r="Q157" s="248"/>
      <c r="R157" s="110"/>
      <c r="S157" s="41"/>
      <c r="T157" s="113"/>
      <c r="U157" s="114" t="s">
        <v>34</v>
      </c>
      <c r="V157" s="22"/>
      <c r="W157" s="22"/>
      <c r="X157" s="115">
        <v>0</v>
      </c>
      <c r="Y157" s="115">
        <f>$X$157*$K$157</f>
        <v>0</v>
      </c>
      <c r="Z157" s="115">
        <v>0</v>
      </c>
      <c r="AA157" s="116">
        <f>$Z$157*$K$157</f>
        <v>0</v>
      </c>
      <c r="AR157" s="76" t="s">
        <v>115</v>
      </c>
      <c r="AT157" s="76" t="s">
        <v>111</v>
      </c>
      <c r="AU157" s="76" t="s">
        <v>17</v>
      </c>
      <c r="AY157" s="6" t="s">
        <v>110</v>
      </c>
      <c r="BE157" s="117">
        <f>IF($U$157="základní",$N$157,0)</f>
        <v>0</v>
      </c>
      <c r="BF157" s="117">
        <f>IF($U$157="snížená",$N$157,0)</f>
        <v>0</v>
      </c>
      <c r="BG157" s="117">
        <f>IF($U$157="zákl. přenesená",$N$157,0)</f>
        <v>0</v>
      </c>
      <c r="BH157" s="117">
        <f>IF($U$157="sníž. přenesená",$N$157,0)</f>
        <v>0</v>
      </c>
      <c r="BI157" s="117">
        <f>IF($U$157="nulová",$N$157,0)</f>
        <v>0</v>
      </c>
      <c r="BJ157" s="76" t="s">
        <v>17</v>
      </c>
      <c r="BK157" s="117">
        <f>ROUND($L$157*$K$157,2)</f>
        <v>0</v>
      </c>
      <c r="BL157" s="76" t="s">
        <v>115</v>
      </c>
      <c r="BM157" s="76" t="s">
        <v>212</v>
      </c>
    </row>
    <row r="158" spans="2:47" s="6" customFormat="1" ht="16.5" customHeight="1">
      <c r="B158" s="21"/>
      <c r="C158" s="22"/>
      <c r="D158" s="22"/>
      <c r="E158" s="22"/>
      <c r="F158" s="245" t="s">
        <v>211</v>
      </c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41"/>
      <c r="T158" s="50"/>
      <c r="U158" s="22"/>
      <c r="V158" s="22"/>
      <c r="W158" s="22"/>
      <c r="X158" s="22"/>
      <c r="Y158" s="22"/>
      <c r="Z158" s="22"/>
      <c r="AA158" s="51"/>
      <c r="AT158" s="6" t="s">
        <v>116</v>
      </c>
      <c r="AU158" s="6" t="s">
        <v>17</v>
      </c>
    </row>
    <row r="159" spans="2:65" s="6" customFormat="1" ht="39" customHeight="1">
      <c r="B159" s="21"/>
      <c r="C159" s="108" t="s">
        <v>64</v>
      </c>
      <c r="D159" s="108" t="s">
        <v>111</v>
      </c>
      <c r="E159" s="109" t="s">
        <v>213</v>
      </c>
      <c r="F159" s="247" t="s">
        <v>214</v>
      </c>
      <c r="G159" s="248"/>
      <c r="H159" s="248"/>
      <c r="I159" s="248"/>
      <c r="J159" s="111" t="s">
        <v>121</v>
      </c>
      <c r="K159" s="112">
        <v>4</v>
      </c>
      <c r="L159" s="249"/>
      <c r="M159" s="248"/>
      <c r="N159" s="250">
        <f>ROUND($L$159*$K$159,2)</f>
        <v>0</v>
      </c>
      <c r="O159" s="248"/>
      <c r="P159" s="248"/>
      <c r="Q159" s="248"/>
      <c r="R159" s="110"/>
      <c r="S159" s="41"/>
      <c r="T159" s="113"/>
      <c r="U159" s="114" t="s">
        <v>34</v>
      </c>
      <c r="V159" s="22"/>
      <c r="W159" s="22"/>
      <c r="X159" s="115">
        <v>0</v>
      </c>
      <c r="Y159" s="115">
        <f>$X$159*$K$159</f>
        <v>0</v>
      </c>
      <c r="Z159" s="115">
        <v>0</v>
      </c>
      <c r="AA159" s="116">
        <f>$Z$159*$K$159</f>
        <v>0</v>
      </c>
      <c r="AR159" s="76" t="s">
        <v>115</v>
      </c>
      <c r="AT159" s="76" t="s">
        <v>111</v>
      </c>
      <c r="AU159" s="76" t="s">
        <v>17</v>
      </c>
      <c r="AY159" s="6" t="s">
        <v>110</v>
      </c>
      <c r="BE159" s="117">
        <f>IF($U$159="základní",$N$159,0)</f>
        <v>0</v>
      </c>
      <c r="BF159" s="117">
        <f>IF($U$159="snížená",$N$159,0)</f>
        <v>0</v>
      </c>
      <c r="BG159" s="117">
        <f>IF($U$159="zákl. přenesená",$N$159,0)</f>
        <v>0</v>
      </c>
      <c r="BH159" s="117">
        <f>IF($U$159="sníž. přenesená",$N$159,0)</f>
        <v>0</v>
      </c>
      <c r="BI159" s="117">
        <f>IF($U$159="nulová",$N$159,0)</f>
        <v>0</v>
      </c>
      <c r="BJ159" s="76" t="s">
        <v>17</v>
      </c>
      <c r="BK159" s="117">
        <f>ROUND($L$159*$K$159,2)</f>
        <v>0</v>
      </c>
      <c r="BL159" s="76" t="s">
        <v>115</v>
      </c>
      <c r="BM159" s="76" t="s">
        <v>215</v>
      </c>
    </row>
    <row r="160" spans="2:47" s="6" customFormat="1" ht="16.5" customHeight="1">
      <c r="B160" s="21"/>
      <c r="C160" s="22"/>
      <c r="D160" s="22"/>
      <c r="E160" s="22"/>
      <c r="F160" s="245" t="s">
        <v>214</v>
      </c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41"/>
      <c r="T160" s="50"/>
      <c r="U160" s="22"/>
      <c r="V160" s="22"/>
      <c r="W160" s="22"/>
      <c r="X160" s="22"/>
      <c r="Y160" s="22"/>
      <c r="Z160" s="22"/>
      <c r="AA160" s="51"/>
      <c r="AT160" s="6" t="s">
        <v>116</v>
      </c>
      <c r="AU160" s="6" t="s">
        <v>17</v>
      </c>
    </row>
    <row r="161" spans="2:65" s="6" customFormat="1" ht="27" customHeight="1">
      <c r="B161" s="21"/>
      <c r="C161" s="108" t="s">
        <v>64</v>
      </c>
      <c r="D161" s="108" t="s">
        <v>111</v>
      </c>
      <c r="E161" s="109" t="s">
        <v>216</v>
      </c>
      <c r="F161" s="247" t="s">
        <v>217</v>
      </c>
      <c r="G161" s="248"/>
      <c r="H161" s="248"/>
      <c r="I161" s="248"/>
      <c r="J161" s="111" t="s">
        <v>121</v>
      </c>
      <c r="K161" s="112">
        <v>26.6</v>
      </c>
      <c r="L161" s="249"/>
      <c r="M161" s="248"/>
      <c r="N161" s="250">
        <f>ROUND($L$161*$K$161,2)</f>
        <v>0</v>
      </c>
      <c r="O161" s="248"/>
      <c r="P161" s="248"/>
      <c r="Q161" s="248"/>
      <c r="R161" s="110"/>
      <c r="S161" s="41"/>
      <c r="T161" s="113"/>
      <c r="U161" s="114" t="s">
        <v>34</v>
      </c>
      <c r="V161" s="22"/>
      <c r="W161" s="22"/>
      <c r="X161" s="115">
        <v>0</v>
      </c>
      <c r="Y161" s="115">
        <f>$X$161*$K$161</f>
        <v>0</v>
      </c>
      <c r="Z161" s="115">
        <v>0</v>
      </c>
      <c r="AA161" s="116">
        <f>$Z$161*$K$161</f>
        <v>0</v>
      </c>
      <c r="AR161" s="76" t="s">
        <v>115</v>
      </c>
      <c r="AT161" s="76" t="s">
        <v>111</v>
      </c>
      <c r="AU161" s="76" t="s">
        <v>17</v>
      </c>
      <c r="AY161" s="6" t="s">
        <v>110</v>
      </c>
      <c r="BE161" s="117">
        <f>IF($U$161="základní",$N$161,0)</f>
        <v>0</v>
      </c>
      <c r="BF161" s="117">
        <f>IF($U$161="snížená",$N$161,0)</f>
        <v>0</v>
      </c>
      <c r="BG161" s="117">
        <f>IF($U$161="zákl. přenesená",$N$161,0)</f>
        <v>0</v>
      </c>
      <c r="BH161" s="117">
        <f>IF($U$161="sníž. přenesená",$N$161,0)</f>
        <v>0</v>
      </c>
      <c r="BI161" s="117">
        <f>IF($U$161="nulová",$N$161,0)</f>
        <v>0</v>
      </c>
      <c r="BJ161" s="76" t="s">
        <v>17</v>
      </c>
      <c r="BK161" s="117">
        <f>ROUND($L$161*$K$161,2)</f>
        <v>0</v>
      </c>
      <c r="BL161" s="76" t="s">
        <v>115</v>
      </c>
      <c r="BM161" s="76" t="s">
        <v>218</v>
      </c>
    </row>
    <row r="162" spans="2:47" s="6" customFormat="1" ht="16.5" customHeight="1">
      <c r="B162" s="21"/>
      <c r="C162" s="22"/>
      <c r="D162" s="22"/>
      <c r="E162" s="22"/>
      <c r="F162" s="245" t="s">
        <v>217</v>
      </c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41"/>
      <c r="T162" s="50"/>
      <c r="U162" s="22"/>
      <c r="V162" s="22"/>
      <c r="W162" s="22"/>
      <c r="X162" s="22"/>
      <c r="Y162" s="22"/>
      <c r="Z162" s="22"/>
      <c r="AA162" s="51"/>
      <c r="AT162" s="6" t="s">
        <v>116</v>
      </c>
      <c r="AU162" s="6" t="s">
        <v>17</v>
      </c>
    </row>
    <row r="163" spans="2:65" s="6" customFormat="1" ht="15.75" customHeight="1">
      <c r="B163" s="21"/>
      <c r="C163" s="108" t="s">
        <v>64</v>
      </c>
      <c r="D163" s="108" t="s">
        <v>111</v>
      </c>
      <c r="E163" s="109" t="s">
        <v>219</v>
      </c>
      <c r="F163" s="247" t="s">
        <v>220</v>
      </c>
      <c r="G163" s="248"/>
      <c r="H163" s="248"/>
      <c r="I163" s="248"/>
      <c r="J163" s="111" t="s">
        <v>121</v>
      </c>
      <c r="K163" s="112">
        <v>27</v>
      </c>
      <c r="L163" s="249"/>
      <c r="M163" s="248"/>
      <c r="N163" s="250">
        <f>ROUND($L$163*$K$163,2)</f>
        <v>0</v>
      </c>
      <c r="O163" s="248"/>
      <c r="P163" s="248"/>
      <c r="Q163" s="248"/>
      <c r="R163" s="110"/>
      <c r="S163" s="41"/>
      <c r="T163" s="113"/>
      <c r="U163" s="114" t="s">
        <v>34</v>
      </c>
      <c r="V163" s="22"/>
      <c r="W163" s="22"/>
      <c r="X163" s="115">
        <v>0</v>
      </c>
      <c r="Y163" s="115">
        <f>$X$163*$K$163</f>
        <v>0</v>
      </c>
      <c r="Z163" s="115">
        <v>0</v>
      </c>
      <c r="AA163" s="116">
        <f>$Z$163*$K$163</f>
        <v>0</v>
      </c>
      <c r="AR163" s="76" t="s">
        <v>115</v>
      </c>
      <c r="AT163" s="76" t="s">
        <v>111</v>
      </c>
      <c r="AU163" s="76" t="s">
        <v>17</v>
      </c>
      <c r="AY163" s="6" t="s">
        <v>110</v>
      </c>
      <c r="BE163" s="117">
        <f>IF($U$163="základní",$N$163,0)</f>
        <v>0</v>
      </c>
      <c r="BF163" s="117">
        <f>IF($U$163="snížená",$N$163,0)</f>
        <v>0</v>
      </c>
      <c r="BG163" s="117">
        <f>IF($U$163="zákl. přenesená",$N$163,0)</f>
        <v>0</v>
      </c>
      <c r="BH163" s="117">
        <f>IF($U$163="sníž. přenesená",$N$163,0)</f>
        <v>0</v>
      </c>
      <c r="BI163" s="117">
        <f>IF($U$163="nulová",$N$163,0)</f>
        <v>0</v>
      </c>
      <c r="BJ163" s="76" t="s">
        <v>17</v>
      </c>
      <c r="BK163" s="117">
        <f>ROUND($L$163*$K$163,2)</f>
        <v>0</v>
      </c>
      <c r="BL163" s="76" t="s">
        <v>115</v>
      </c>
      <c r="BM163" s="76" t="s">
        <v>221</v>
      </c>
    </row>
    <row r="164" spans="2:47" s="6" customFormat="1" ht="16.5" customHeight="1">
      <c r="B164" s="21"/>
      <c r="C164" s="22"/>
      <c r="D164" s="22"/>
      <c r="E164" s="22"/>
      <c r="F164" s="245" t="s">
        <v>220</v>
      </c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41"/>
      <c r="T164" s="50"/>
      <c r="U164" s="22"/>
      <c r="V164" s="22"/>
      <c r="W164" s="22"/>
      <c r="X164" s="22"/>
      <c r="Y164" s="22"/>
      <c r="Z164" s="22"/>
      <c r="AA164" s="51"/>
      <c r="AT164" s="6" t="s">
        <v>116</v>
      </c>
      <c r="AU164" s="6" t="s">
        <v>17</v>
      </c>
    </row>
    <row r="165" spans="2:63" s="98" customFormat="1" ht="37.5" customHeight="1">
      <c r="B165" s="99"/>
      <c r="C165" s="100"/>
      <c r="D165" s="101" t="s">
        <v>90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242">
        <f>$BK$165</f>
        <v>0</v>
      </c>
      <c r="O165" s="243"/>
      <c r="P165" s="243"/>
      <c r="Q165" s="243"/>
      <c r="R165" s="100"/>
      <c r="S165" s="102"/>
      <c r="T165" s="103"/>
      <c r="U165" s="100"/>
      <c r="V165" s="100"/>
      <c r="W165" s="104">
        <v>0</v>
      </c>
      <c r="X165" s="100"/>
      <c r="Y165" s="104">
        <v>0</v>
      </c>
      <c r="Z165" s="100"/>
      <c r="AA165" s="105">
        <v>0</v>
      </c>
      <c r="AR165" s="106" t="s">
        <v>17</v>
      </c>
      <c r="AT165" s="106" t="s">
        <v>63</v>
      </c>
      <c r="AU165" s="106" t="s">
        <v>64</v>
      </c>
      <c r="AY165" s="106" t="s">
        <v>110</v>
      </c>
      <c r="BK165" s="107">
        <v>0</v>
      </c>
    </row>
    <row r="166" spans="2:63" s="98" customFormat="1" ht="25.5" customHeight="1">
      <c r="B166" s="99"/>
      <c r="C166" s="100"/>
      <c r="D166" s="101" t="s">
        <v>91</v>
      </c>
      <c r="E166" s="100"/>
      <c r="F166" s="100"/>
      <c r="G166" s="100"/>
      <c r="H166" s="100"/>
      <c r="I166" s="100"/>
      <c r="J166" s="100"/>
      <c r="K166" s="100"/>
      <c r="L166" s="100"/>
      <c r="M166" s="100"/>
      <c r="N166" s="242">
        <f>$BK$166</f>
        <v>0</v>
      </c>
      <c r="O166" s="243"/>
      <c r="P166" s="243"/>
      <c r="Q166" s="243"/>
      <c r="R166" s="100"/>
      <c r="S166" s="102"/>
      <c r="T166" s="103"/>
      <c r="U166" s="100"/>
      <c r="V166" s="100"/>
      <c r="W166" s="104">
        <f>SUM($W$167:$W$188)</f>
        <v>0</v>
      </c>
      <c r="X166" s="100"/>
      <c r="Y166" s="104">
        <f>SUM($Y$167:$Y$188)</f>
        <v>0</v>
      </c>
      <c r="Z166" s="100"/>
      <c r="AA166" s="105">
        <f>SUM($AA$167:$AA$188)</f>
        <v>0</v>
      </c>
      <c r="AR166" s="106" t="s">
        <v>17</v>
      </c>
      <c r="AT166" s="106" t="s">
        <v>63</v>
      </c>
      <c r="AU166" s="106" t="s">
        <v>64</v>
      </c>
      <c r="AY166" s="106" t="s">
        <v>110</v>
      </c>
      <c r="BK166" s="107">
        <f>SUM($BK$167:$BK$188)</f>
        <v>0</v>
      </c>
    </row>
    <row r="167" spans="2:65" s="6" customFormat="1" ht="27" customHeight="1">
      <c r="B167" s="21"/>
      <c r="C167" s="108" t="s">
        <v>64</v>
      </c>
      <c r="D167" s="108" t="s">
        <v>111</v>
      </c>
      <c r="E167" s="109" t="s">
        <v>222</v>
      </c>
      <c r="F167" s="247" t="s">
        <v>223</v>
      </c>
      <c r="G167" s="248"/>
      <c r="H167" s="248"/>
      <c r="I167" s="248"/>
      <c r="J167" s="111" t="s">
        <v>121</v>
      </c>
      <c r="K167" s="112">
        <v>3</v>
      </c>
      <c r="L167" s="249"/>
      <c r="M167" s="248"/>
      <c r="N167" s="250">
        <f>ROUND($L$167*$K$167,2)</f>
        <v>0</v>
      </c>
      <c r="O167" s="248"/>
      <c r="P167" s="248"/>
      <c r="Q167" s="248"/>
      <c r="R167" s="110"/>
      <c r="S167" s="41"/>
      <c r="T167" s="113"/>
      <c r="U167" s="114" t="s">
        <v>34</v>
      </c>
      <c r="V167" s="22"/>
      <c r="W167" s="22"/>
      <c r="X167" s="115">
        <v>0</v>
      </c>
      <c r="Y167" s="115">
        <f>$X$167*$K$167</f>
        <v>0</v>
      </c>
      <c r="Z167" s="115">
        <v>0</v>
      </c>
      <c r="AA167" s="116">
        <f>$Z$167*$K$167</f>
        <v>0</v>
      </c>
      <c r="AR167" s="76" t="s">
        <v>115</v>
      </c>
      <c r="AT167" s="76" t="s">
        <v>111</v>
      </c>
      <c r="AU167" s="76" t="s">
        <v>17</v>
      </c>
      <c r="AY167" s="6" t="s">
        <v>110</v>
      </c>
      <c r="BE167" s="117">
        <f>IF($U$167="základní",$N$167,0)</f>
        <v>0</v>
      </c>
      <c r="BF167" s="117">
        <f>IF($U$167="snížená",$N$167,0)</f>
        <v>0</v>
      </c>
      <c r="BG167" s="117">
        <f>IF($U$167="zákl. přenesená",$N$167,0)</f>
        <v>0</v>
      </c>
      <c r="BH167" s="117">
        <f>IF($U$167="sníž. přenesená",$N$167,0)</f>
        <v>0</v>
      </c>
      <c r="BI167" s="117">
        <f>IF($U$167="nulová",$N$167,0)</f>
        <v>0</v>
      </c>
      <c r="BJ167" s="76" t="s">
        <v>17</v>
      </c>
      <c r="BK167" s="117">
        <f>ROUND($L$167*$K$167,2)</f>
        <v>0</v>
      </c>
      <c r="BL167" s="76" t="s">
        <v>115</v>
      </c>
      <c r="BM167" s="76" t="s">
        <v>224</v>
      </c>
    </row>
    <row r="168" spans="2:47" s="6" customFormat="1" ht="16.5" customHeight="1">
      <c r="B168" s="21"/>
      <c r="C168" s="22"/>
      <c r="D168" s="22"/>
      <c r="E168" s="22"/>
      <c r="F168" s="245" t="s">
        <v>223</v>
      </c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116</v>
      </c>
      <c r="AU168" s="6" t="s">
        <v>17</v>
      </c>
    </row>
    <row r="169" spans="2:65" s="6" customFormat="1" ht="27" customHeight="1">
      <c r="B169" s="21"/>
      <c r="C169" s="108" t="s">
        <v>64</v>
      </c>
      <c r="D169" s="108" t="s">
        <v>111</v>
      </c>
      <c r="E169" s="109" t="s">
        <v>225</v>
      </c>
      <c r="F169" s="247" t="s">
        <v>226</v>
      </c>
      <c r="G169" s="248"/>
      <c r="H169" s="248"/>
      <c r="I169" s="248"/>
      <c r="J169" s="111" t="s">
        <v>121</v>
      </c>
      <c r="K169" s="112">
        <v>9.1</v>
      </c>
      <c r="L169" s="249"/>
      <c r="M169" s="248"/>
      <c r="N169" s="250">
        <f>ROUND($L$169*$K$169,2)</f>
        <v>0</v>
      </c>
      <c r="O169" s="248"/>
      <c r="P169" s="248"/>
      <c r="Q169" s="248"/>
      <c r="R169" s="110"/>
      <c r="S169" s="41"/>
      <c r="T169" s="113"/>
      <c r="U169" s="114" t="s">
        <v>34</v>
      </c>
      <c r="V169" s="22"/>
      <c r="W169" s="22"/>
      <c r="X169" s="115">
        <v>0</v>
      </c>
      <c r="Y169" s="115">
        <f>$X$169*$K$169</f>
        <v>0</v>
      </c>
      <c r="Z169" s="115">
        <v>0</v>
      </c>
      <c r="AA169" s="116">
        <f>$Z$169*$K$169</f>
        <v>0</v>
      </c>
      <c r="AR169" s="76" t="s">
        <v>115</v>
      </c>
      <c r="AT169" s="76" t="s">
        <v>111</v>
      </c>
      <c r="AU169" s="76" t="s">
        <v>17</v>
      </c>
      <c r="AY169" s="6" t="s">
        <v>110</v>
      </c>
      <c r="BE169" s="117">
        <f>IF($U$169="základní",$N$169,0)</f>
        <v>0</v>
      </c>
      <c r="BF169" s="117">
        <f>IF($U$169="snížená",$N$169,0)</f>
        <v>0</v>
      </c>
      <c r="BG169" s="117">
        <f>IF($U$169="zákl. přenesená",$N$169,0)</f>
        <v>0</v>
      </c>
      <c r="BH169" s="117">
        <f>IF($U$169="sníž. přenesená",$N$169,0)</f>
        <v>0</v>
      </c>
      <c r="BI169" s="117">
        <f>IF($U$169="nulová",$N$169,0)</f>
        <v>0</v>
      </c>
      <c r="BJ169" s="76" t="s">
        <v>17</v>
      </c>
      <c r="BK169" s="117">
        <f>ROUND($L$169*$K$169,2)</f>
        <v>0</v>
      </c>
      <c r="BL169" s="76" t="s">
        <v>115</v>
      </c>
      <c r="BM169" s="76" t="s">
        <v>227</v>
      </c>
    </row>
    <row r="170" spans="2:47" s="6" customFormat="1" ht="16.5" customHeight="1">
      <c r="B170" s="21"/>
      <c r="C170" s="22"/>
      <c r="D170" s="22"/>
      <c r="E170" s="22"/>
      <c r="F170" s="245" t="s">
        <v>226</v>
      </c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41"/>
      <c r="T170" s="50"/>
      <c r="U170" s="22"/>
      <c r="V170" s="22"/>
      <c r="W170" s="22"/>
      <c r="X170" s="22"/>
      <c r="Y170" s="22"/>
      <c r="Z170" s="22"/>
      <c r="AA170" s="51"/>
      <c r="AT170" s="6" t="s">
        <v>116</v>
      </c>
      <c r="AU170" s="6" t="s">
        <v>17</v>
      </c>
    </row>
    <row r="171" spans="2:65" s="6" customFormat="1" ht="27" customHeight="1">
      <c r="B171" s="21"/>
      <c r="C171" s="108" t="s">
        <v>64</v>
      </c>
      <c r="D171" s="108" t="s">
        <v>111</v>
      </c>
      <c r="E171" s="109" t="s">
        <v>228</v>
      </c>
      <c r="F171" s="247" t="s">
        <v>229</v>
      </c>
      <c r="G171" s="248"/>
      <c r="H171" s="248"/>
      <c r="I171" s="248"/>
      <c r="J171" s="111" t="s">
        <v>230</v>
      </c>
      <c r="K171" s="112">
        <v>1</v>
      </c>
      <c r="L171" s="249"/>
      <c r="M171" s="248"/>
      <c r="N171" s="250">
        <f>ROUND($L$171*$K$171,2)</f>
        <v>0</v>
      </c>
      <c r="O171" s="248"/>
      <c r="P171" s="248"/>
      <c r="Q171" s="248"/>
      <c r="R171" s="110"/>
      <c r="S171" s="41"/>
      <c r="T171" s="113"/>
      <c r="U171" s="114" t="s">
        <v>34</v>
      </c>
      <c r="V171" s="22"/>
      <c r="W171" s="22"/>
      <c r="X171" s="115">
        <v>0</v>
      </c>
      <c r="Y171" s="115">
        <f>$X$171*$K$171</f>
        <v>0</v>
      </c>
      <c r="Z171" s="115">
        <v>0</v>
      </c>
      <c r="AA171" s="116">
        <f>$Z$171*$K$171</f>
        <v>0</v>
      </c>
      <c r="AR171" s="76" t="s">
        <v>115</v>
      </c>
      <c r="AT171" s="76" t="s">
        <v>111</v>
      </c>
      <c r="AU171" s="76" t="s">
        <v>17</v>
      </c>
      <c r="AY171" s="6" t="s">
        <v>110</v>
      </c>
      <c r="BE171" s="117">
        <f>IF($U$171="základní",$N$171,0)</f>
        <v>0</v>
      </c>
      <c r="BF171" s="117">
        <f>IF($U$171="snížená",$N$171,0)</f>
        <v>0</v>
      </c>
      <c r="BG171" s="117">
        <f>IF($U$171="zákl. přenesená",$N$171,0)</f>
        <v>0</v>
      </c>
      <c r="BH171" s="117">
        <f>IF($U$171="sníž. přenesená",$N$171,0)</f>
        <v>0</v>
      </c>
      <c r="BI171" s="117">
        <f>IF($U$171="nulová",$N$171,0)</f>
        <v>0</v>
      </c>
      <c r="BJ171" s="76" t="s">
        <v>17</v>
      </c>
      <c r="BK171" s="117">
        <f>ROUND($L$171*$K$171,2)</f>
        <v>0</v>
      </c>
      <c r="BL171" s="76" t="s">
        <v>115</v>
      </c>
      <c r="BM171" s="76" t="s">
        <v>231</v>
      </c>
    </row>
    <row r="172" spans="2:47" s="6" customFormat="1" ht="16.5" customHeight="1">
      <c r="B172" s="21"/>
      <c r="C172" s="22"/>
      <c r="D172" s="22"/>
      <c r="E172" s="22"/>
      <c r="F172" s="245" t="s">
        <v>229</v>
      </c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116</v>
      </c>
      <c r="AU172" s="6" t="s">
        <v>17</v>
      </c>
    </row>
    <row r="173" spans="2:65" s="6" customFormat="1" ht="27" customHeight="1">
      <c r="B173" s="21"/>
      <c r="C173" s="108" t="s">
        <v>64</v>
      </c>
      <c r="D173" s="108" t="s">
        <v>111</v>
      </c>
      <c r="E173" s="109" t="s">
        <v>232</v>
      </c>
      <c r="F173" s="247" t="s">
        <v>233</v>
      </c>
      <c r="G173" s="248"/>
      <c r="H173" s="248"/>
      <c r="I173" s="248"/>
      <c r="J173" s="111" t="s">
        <v>230</v>
      </c>
      <c r="K173" s="112">
        <v>3</v>
      </c>
      <c r="L173" s="249"/>
      <c r="M173" s="248"/>
      <c r="N173" s="250">
        <f>ROUND($L$173*$K$173,2)</f>
        <v>0</v>
      </c>
      <c r="O173" s="248"/>
      <c r="P173" s="248"/>
      <c r="Q173" s="248"/>
      <c r="R173" s="110"/>
      <c r="S173" s="41"/>
      <c r="T173" s="113"/>
      <c r="U173" s="114" t="s">
        <v>34</v>
      </c>
      <c r="V173" s="22"/>
      <c r="W173" s="22"/>
      <c r="X173" s="115">
        <v>0</v>
      </c>
      <c r="Y173" s="115">
        <f>$X$173*$K$173</f>
        <v>0</v>
      </c>
      <c r="Z173" s="115">
        <v>0</v>
      </c>
      <c r="AA173" s="116">
        <f>$Z$173*$K$173</f>
        <v>0</v>
      </c>
      <c r="AR173" s="76" t="s">
        <v>115</v>
      </c>
      <c r="AT173" s="76" t="s">
        <v>111</v>
      </c>
      <c r="AU173" s="76" t="s">
        <v>17</v>
      </c>
      <c r="AY173" s="6" t="s">
        <v>110</v>
      </c>
      <c r="BE173" s="117">
        <f>IF($U$173="základní",$N$173,0)</f>
        <v>0</v>
      </c>
      <c r="BF173" s="117">
        <f>IF($U$173="snížená",$N$173,0)</f>
        <v>0</v>
      </c>
      <c r="BG173" s="117">
        <f>IF($U$173="zákl. přenesená",$N$173,0)</f>
        <v>0</v>
      </c>
      <c r="BH173" s="117">
        <f>IF($U$173="sníž. přenesená",$N$173,0)</f>
        <v>0</v>
      </c>
      <c r="BI173" s="117">
        <f>IF($U$173="nulová",$N$173,0)</f>
        <v>0</v>
      </c>
      <c r="BJ173" s="76" t="s">
        <v>17</v>
      </c>
      <c r="BK173" s="117">
        <f>ROUND($L$173*$K$173,2)</f>
        <v>0</v>
      </c>
      <c r="BL173" s="76" t="s">
        <v>115</v>
      </c>
      <c r="BM173" s="76" t="s">
        <v>234</v>
      </c>
    </row>
    <row r="174" spans="2:47" s="6" customFormat="1" ht="16.5" customHeight="1">
      <c r="B174" s="21"/>
      <c r="C174" s="22"/>
      <c r="D174" s="22"/>
      <c r="E174" s="22"/>
      <c r="F174" s="245" t="s">
        <v>233</v>
      </c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116</v>
      </c>
      <c r="AU174" s="6" t="s">
        <v>17</v>
      </c>
    </row>
    <row r="175" spans="2:65" s="6" customFormat="1" ht="15.75" customHeight="1">
      <c r="B175" s="21"/>
      <c r="C175" s="108" t="s">
        <v>64</v>
      </c>
      <c r="D175" s="108" t="s">
        <v>111</v>
      </c>
      <c r="E175" s="109" t="s">
        <v>235</v>
      </c>
      <c r="F175" s="247" t="s">
        <v>236</v>
      </c>
      <c r="G175" s="248"/>
      <c r="H175" s="248"/>
      <c r="I175" s="248"/>
      <c r="J175" s="111" t="s">
        <v>230</v>
      </c>
      <c r="K175" s="112">
        <v>1</v>
      </c>
      <c r="L175" s="249"/>
      <c r="M175" s="248"/>
      <c r="N175" s="250">
        <f>ROUND($L$175*$K$175,2)</f>
        <v>0</v>
      </c>
      <c r="O175" s="248"/>
      <c r="P175" s="248"/>
      <c r="Q175" s="248"/>
      <c r="R175" s="110"/>
      <c r="S175" s="41"/>
      <c r="T175" s="113"/>
      <c r="U175" s="114" t="s">
        <v>34</v>
      </c>
      <c r="V175" s="22"/>
      <c r="W175" s="22"/>
      <c r="X175" s="115">
        <v>0</v>
      </c>
      <c r="Y175" s="115">
        <f>$X$175*$K$175</f>
        <v>0</v>
      </c>
      <c r="Z175" s="115">
        <v>0</v>
      </c>
      <c r="AA175" s="116">
        <f>$Z$175*$K$175</f>
        <v>0</v>
      </c>
      <c r="AR175" s="76" t="s">
        <v>115</v>
      </c>
      <c r="AT175" s="76" t="s">
        <v>111</v>
      </c>
      <c r="AU175" s="76" t="s">
        <v>17</v>
      </c>
      <c r="AY175" s="6" t="s">
        <v>110</v>
      </c>
      <c r="BE175" s="117">
        <f>IF($U$175="základní",$N$175,0)</f>
        <v>0</v>
      </c>
      <c r="BF175" s="117">
        <f>IF($U$175="snížená",$N$175,0)</f>
        <v>0</v>
      </c>
      <c r="BG175" s="117">
        <f>IF($U$175="zákl. přenesená",$N$175,0)</f>
        <v>0</v>
      </c>
      <c r="BH175" s="117">
        <f>IF($U$175="sníž. přenesená",$N$175,0)</f>
        <v>0</v>
      </c>
      <c r="BI175" s="117">
        <f>IF($U$175="nulová",$N$175,0)</f>
        <v>0</v>
      </c>
      <c r="BJ175" s="76" t="s">
        <v>17</v>
      </c>
      <c r="BK175" s="117">
        <f>ROUND($L$175*$K$175,2)</f>
        <v>0</v>
      </c>
      <c r="BL175" s="76" t="s">
        <v>115</v>
      </c>
      <c r="BM175" s="76" t="s">
        <v>237</v>
      </c>
    </row>
    <row r="176" spans="2:47" s="6" customFormat="1" ht="16.5" customHeight="1">
      <c r="B176" s="21"/>
      <c r="C176" s="22"/>
      <c r="D176" s="22"/>
      <c r="E176" s="22"/>
      <c r="F176" s="245" t="s">
        <v>236</v>
      </c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41"/>
      <c r="T176" s="50"/>
      <c r="U176" s="22"/>
      <c r="V176" s="22"/>
      <c r="W176" s="22"/>
      <c r="X176" s="22"/>
      <c r="Y176" s="22"/>
      <c r="Z176" s="22"/>
      <c r="AA176" s="51"/>
      <c r="AT176" s="6" t="s">
        <v>116</v>
      </c>
      <c r="AU176" s="6" t="s">
        <v>17</v>
      </c>
    </row>
    <row r="177" spans="2:65" s="6" customFormat="1" ht="15.75" customHeight="1">
      <c r="B177" s="21"/>
      <c r="C177" s="108" t="s">
        <v>64</v>
      </c>
      <c r="D177" s="108" t="s">
        <v>111</v>
      </c>
      <c r="E177" s="109" t="s">
        <v>238</v>
      </c>
      <c r="F177" s="247" t="s">
        <v>239</v>
      </c>
      <c r="G177" s="248"/>
      <c r="H177" s="248"/>
      <c r="I177" s="248"/>
      <c r="J177" s="111" t="s">
        <v>230</v>
      </c>
      <c r="K177" s="112">
        <v>1</v>
      </c>
      <c r="L177" s="249"/>
      <c r="M177" s="248"/>
      <c r="N177" s="250">
        <f>ROUND($L$177*$K$177,2)</f>
        <v>0</v>
      </c>
      <c r="O177" s="248"/>
      <c r="P177" s="248"/>
      <c r="Q177" s="248"/>
      <c r="R177" s="110"/>
      <c r="S177" s="41"/>
      <c r="T177" s="113"/>
      <c r="U177" s="114" t="s">
        <v>34</v>
      </c>
      <c r="V177" s="22"/>
      <c r="W177" s="22"/>
      <c r="X177" s="115">
        <v>0</v>
      </c>
      <c r="Y177" s="115">
        <f>$X$177*$K$177</f>
        <v>0</v>
      </c>
      <c r="Z177" s="115">
        <v>0</v>
      </c>
      <c r="AA177" s="116">
        <f>$Z$177*$K$177</f>
        <v>0</v>
      </c>
      <c r="AR177" s="76" t="s">
        <v>115</v>
      </c>
      <c r="AT177" s="76" t="s">
        <v>111</v>
      </c>
      <c r="AU177" s="76" t="s">
        <v>17</v>
      </c>
      <c r="AY177" s="6" t="s">
        <v>110</v>
      </c>
      <c r="BE177" s="117">
        <f>IF($U$177="základní",$N$177,0)</f>
        <v>0</v>
      </c>
      <c r="BF177" s="117">
        <f>IF($U$177="snížená",$N$177,0)</f>
        <v>0</v>
      </c>
      <c r="BG177" s="117">
        <f>IF($U$177="zákl. přenesená",$N$177,0)</f>
        <v>0</v>
      </c>
      <c r="BH177" s="117">
        <f>IF($U$177="sníž. přenesená",$N$177,0)</f>
        <v>0</v>
      </c>
      <c r="BI177" s="117">
        <f>IF($U$177="nulová",$N$177,0)</f>
        <v>0</v>
      </c>
      <c r="BJ177" s="76" t="s">
        <v>17</v>
      </c>
      <c r="BK177" s="117">
        <f>ROUND($L$177*$K$177,2)</f>
        <v>0</v>
      </c>
      <c r="BL177" s="76" t="s">
        <v>115</v>
      </c>
      <c r="BM177" s="76" t="s">
        <v>240</v>
      </c>
    </row>
    <row r="178" spans="2:47" s="6" customFormat="1" ht="16.5" customHeight="1">
      <c r="B178" s="21"/>
      <c r="C178" s="22"/>
      <c r="D178" s="22"/>
      <c r="E178" s="22"/>
      <c r="F178" s="245" t="s">
        <v>239</v>
      </c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41"/>
      <c r="T178" s="50"/>
      <c r="U178" s="22"/>
      <c r="V178" s="22"/>
      <c r="W178" s="22"/>
      <c r="X178" s="22"/>
      <c r="Y178" s="22"/>
      <c r="Z178" s="22"/>
      <c r="AA178" s="51"/>
      <c r="AT178" s="6" t="s">
        <v>116</v>
      </c>
      <c r="AU178" s="6" t="s">
        <v>17</v>
      </c>
    </row>
    <row r="179" spans="2:65" s="6" customFormat="1" ht="15.75" customHeight="1">
      <c r="B179" s="21"/>
      <c r="C179" s="108" t="s">
        <v>64</v>
      </c>
      <c r="D179" s="108" t="s">
        <v>111</v>
      </c>
      <c r="E179" s="109" t="s">
        <v>241</v>
      </c>
      <c r="F179" s="247" t="s">
        <v>242</v>
      </c>
      <c r="G179" s="248"/>
      <c r="H179" s="248"/>
      <c r="I179" s="248"/>
      <c r="J179" s="111" t="s">
        <v>243</v>
      </c>
      <c r="K179" s="112">
        <v>1</v>
      </c>
      <c r="L179" s="249"/>
      <c r="M179" s="248"/>
      <c r="N179" s="250">
        <f>ROUND($L$179*$K$179,2)</f>
        <v>0</v>
      </c>
      <c r="O179" s="248"/>
      <c r="P179" s="248"/>
      <c r="Q179" s="248"/>
      <c r="R179" s="110"/>
      <c r="S179" s="41"/>
      <c r="T179" s="113"/>
      <c r="U179" s="114" t="s">
        <v>34</v>
      </c>
      <c r="V179" s="22"/>
      <c r="W179" s="22"/>
      <c r="X179" s="115">
        <v>0</v>
      </c>
      <c r="Y179" s="115">
        <f>$X$179*$K$179</f>
        <v>0</v>
      </c>
      <c r="Z179" s="115">
        <v>0</v>
      </c>
      <c r="AA179" s="116">
        <f>$Z$179*$K$179</f>
        <v>0</v>
      </c>
      <c r="AR179" s="76" t="s">
        <v>115</v>
      </c>
      <c r="AT179" s="76" t="s">
        <v>111</v>
      </c>
      <c r="AU179" s="76" t="s">
        <v>17</v>
      </c>
      <c r="AY179" s="6" t="s">
        <v>110</v>
      </c>
      <c r="BE179" s="117">
        <f>IF($U$179="základní",$N$179,0)</f>
        <v>0</v>
      </c>
      <c r="BF179" s="117">
        <f>IF($U$179="snížená",$N$179,0)</f>
        <v>0</v>
      </c>
      <c r="BG179" s="117">
        <f>IF($U$179="zákl. přenesená",$N$179,0)</f>
        <v>0</v>
      </c>
      <c r="BH179" s="117">
        <f>IF($U$179="sníž. přenesená",$N$179,0)</f>
        <v>0</v>
      </c>
      <c r="BI179" s="117">
        <f>IF($U$179="nulová",$N$179,0)</f>
        <v>0</v>
      </c>
      <c r="BJ179" s="76" t="s">
        <v>17</v>
      </c>
      <c r="BK179" s="117">
        <f>ROUND($L$179*$K$179,2)</f>
        <v>0</v>
      </c>
      <c r="BL179" s="76" t="s">
        <v>115</v>
      </c>
      <c r="BM179" s="76" t="s">
        <v>244</v>
      </c>
    </row>
    <row r="180" spans="2:47" s="6" customFormat="1" ht="16.5" customHeight="1">
      <c r="B180" s="21"/>
      <c r="C180" s="22"/>
      <c r="D180" s="22"/>
      <c r="E180" s="22"/>
      <c r="F180" s="245" t="s">
        <v>242</v>
      </c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41"/>
      <c r="T180" s="50"/>
      <c r="U180" s="22"/>
      <c r="V180" s="22"/>
      <c r="W180" s="22"/>
      <c r="X180" s="22"/>
      <c r="Y180" s="22"/>
      <c r="Z180" s="22"/>
      <c r="AA180" s="51"/>
      <c r="AT180" s="6" t="s">
        <v>116</v>
      </c>
      <c r="AU180" s="6" t="s">
        <v>17</v>
      </c>
    </row>
    <row r="181" spans="2:65" s="6" customFormat="1" ht="15.75" customHeight="1">
      <c r="B181" s="21"/>
      <c r="C181" s="108" t="s">
        <v>64</v>
      </c>
      <c r="D181" s="108" t="s">
        <v>111</v>
      </c>
      <c r="E181" s="109" t="s">
        <v>245</v>
      </c>
      <c r="F181" s="247" t="s">
        <v>246</v>
      </c>
      <c r="G181" s="248"/>
      <c r="H181" s="248"/>
      <c r="I181" s="248"/>
      <c r="J181" s="111" t="s">
        <v>230</v>
      </c>
      <c r="K181" s="112">
        <v>1</v>
      </c>
      <c r="L181" s="249"/>
      <c r="M181" s="248"/>
      <c r="N181" s="250">
        <f>ROUND($L$181*$K$181,2)</f>
        <v>0</v>
      </c>
      <c r="O181" s="248"/>
      <c r="P181" s="248"/>
      <c r="Q181" s="248"/>
      <c r="R181" s="110"/>
      <c r="S181" s="41"/>
      <c r="T181" s="113"/>
      <c r="U181" s="114" t="s">
        <v>34</v>
      </c>
      <c r="V181" s="22"/>
      <c r="W181" s="22"/>
      <c r="X181" s="115">
        <v>0</v>
      </c>
      <c r="Y181" s="115">
        <f>$X$181*$K$181</f>
        <v>0</v>
      </c>
      <c r="Z181" s="115">
        <v>0</v>
      </c>
      <c r="AA181" s="116">
        <f>$Z$181*$K$181</f>
        <v>0</v>
      </c>
      <c r="AR181" s="76" t="s">
        <v>115</v>
      </c>
      <c r="AT181" s="76" t="s">
        <v>111</v>
      </c>
      <c r="AU181" s="76" t="s">
        <v>17</v>
      </c>
      <c r="AY181" s="6" t="s">
        <v>110</v>
      </c>
      <c r="BE181" s="117">
        <f>IF($U$181="základní",$N$181,0)</f>
        <v>0</v>
      </c>
      <c r="BF181" s="117">
        <f>IF($U$181="snížená",$N$181,0)</f>
        <v>0</v>
      </c>
      <c r="BG181" s="117">
        <f>IF($U$181="zákl. přenesená",$N$181,0)</f>
        <v>0</v>
      </c>
      <c r="BH181" s="117">
        <f>IF($U$181="sníž. přenesená",$N$181,0)</f>
        <v>0</v>
      </c>
      <c r="BI181" s="117">
        <f>IF($U$181="nulová",$N$181,0)</f>
        <v>0</v>
      </c>
      <c r="BJ181" s="76" t="s">
        <v>17</v>
      </c>
      <c r="BK181" s="117">
        <f>ROUND($L$181*$K$181,2)</f>
        <v>0</v>
      </c>
      <c r="BL181" s="76" t="s">
        <v>115</v>
      </c>
      <c r="BM181" s="76" t="s">
        <v>247</v>
      </c>
    </row>
    <row r="182" spans="2:47" s="6" customFormat="1" ht="16.5" customHeight="1">
      <c r="B182" s="21"/>
      <c r="C182" s="22"/>
      <c r="D182" s="22"/>
      <c r="E182" s="22"/>
      <c r="F182" s="245" t="s">
        <v>246</v>
      </c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41"/>
      <c r="T182" s="50"/>
      <c r="U182" s="22"/>
      <c r="V182" s="22"/>
      <c r="W182" s="22"/>
      <c r="X182" s="22"/>
      <c r="Y182" s="22"/>
      <c r="Z182" s="22"/>
      <c r="AA182" s="51"/>
      <c r="AT182" s="6" t="s">
        <v>116</v>
      </c>
      <c r="AU182" s="6" t="s">
        <v>17</v>
      </c>
    </row>
    <row r="183" spans="2:65" s="6" customFormat="1" ht="15.75" customHeight="1">
      <c r="B183" s="21"/>
      <c r="C183" s="108" t="s">
        <v>64</v>
      </c>
      <c r="D183" s="108" t="s">
        <v>111</v>
      </c>
      <c r="E183" s="109" t="s">
        <v>248</v>
      </c>
      <c r="F183" s="247" t="s">
        <v>249</v>
      </c>
      <c r="G183" s="248"/>
      <c r="H183" s="248"/>
      <c r="I183" s="248"/>
      <c r="J183" s="111" t="s">
        <v>230</v>
      </c>
      <c r="K183" s="112">
        <v>2</v>
      </c>
      <c r="L183" s="249"/>
      <c r="M183" s="248"/>
      <c r="N183" s="250">
        <f>ROUND($L$183*$K$183,2)</f>
        <v>0</v>
      </c>
      <c r="O183" s="248"/>
      <c r="P183" s="248"/>
      <c r="Q183" s="248"/>
      <c r="R183" s="110"/>
      <c r="S183" s="41"/>
      <c r="T183" s="113"/>
      <c r="U183" s="114" t="s">
        <v>34</v>
      </c>
      <c r="V183" s="22"/>
      <c r="W183" s="22"/>
      <c r="X183" s="115">
        <v>0</v>
      </c>
      <c r="Y183" s="115">
        <f>$X$183*$K$183</f>
        <v>0</v>
      </c>
      <c r="Z183" s="115">
        <v>0</v>
      </c>
      <c r="AA183" s="116">
        <f>$Z$183*$K$183</f>
        <v>0</v>
      </c>
      <c r="AR183" s="76" t="s">
        <v>115</v>
      </c>
      <c r="AT183" s="76" t="s">
        <v>111</v>
      </c>
      <c r="AU183" s="76" t="s">
        <v>17</v>
      </c>
      <c r="AY183" s="6" t="s">
        <v>110</v>
      </c>
      <c r="BE183" s="117">
        <f>IF($U$183="základní",$N$183,0)</f>
        <v>0</v>
      </c>
      <c r="BF183" s="117">
        <f>IF($U$183="snížená",$N$183,0)</f>
        <v>0</v>
      </c>
      <c r="BG183" s="117">
        <f>IF($U$183="zákl. přenesená",$N$183,0)</f>
        <v>0</v>
      </c>
      <c r="BH183" s="117">
        <f>IF($U$183="sníž. přenesená",$N$183,0)</f>
        <v>0</v>
      </c>
      <c r="BI183" s="117">
        <f>IF($U$183="nulová",$N$183,0)</f>
        <v>0</v>
      </c>
      <c r="BJ183" s="76" t="s">
        <v>17</v>
      </c>
      <c r="BK183" s="117">
        <f>ROUND($L$183*$K$183,2)</f>
        <v>0</v>
      </c>
      <c r="BL183" s="76" t="s">
        <v>115</v>
      </c>
      <c r="BM183" s="76" t="s">
        <v>250</v>
      </c>
    </row>
    <row r="184" spans="2:47" s="6" customFormat="1" ht="16.5" customHeight="1">
      <c r="B184" s="21"/>
      <c r="C184" s="22"/>
      <c r="D184" s="22"/>
      <c r="E184" s="22"/>
      <c r="F184" s="245" t="s">
        <v>249</v>
      </c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41"/>
      <c r="T184" s="50"/>
      <c r="U184" s="22"/>
      <c r="V184" s="22"/>
      <c r="W184" s="22"/>
      <c r="X184" s="22"/>
      <c r="Y184" s="22"/>
      <c r="Z184" s="22"/>
      <c r="AA184" s="51"/>
      <c r="AT184" s="6" t="s">
        <v>116</v>
      </c>
      <c r="AU184" s="6" t="s">
        <v>17</v>
      </c>
    </row>
    <row r="185" spans="2:65" s="6" customFormat="1" ht="15.75" customHeight="1">
      <c r="B185" s="21"/>
      <c r="C185" s="108" t="s">
        <v>64</v>
      </c>
      <c r="D185" s="108" t="s">
        <v>111</v>
      </c>
      <c r="E185" s="109" t="s">
        <v>251</v>
      </c>
      <c r="F185" s="247" t="s">
        <v>252</v>
      </c>
      <c r="G185" s="248"/>
      <c r="H185" s="248"/>
      <c r="I185" s="248"/>
      <c r="J185" s="111" t="s">
        <v>243</v>
      </c>
      <c r="K185" s="112">
        <v>1</v>
      </c>
      <c r="L185" s="249"/>
      <c r="M185" s="248"/>
      <c r="N185" s="250">
        <f>ROUND($L$185*$K$185,2)</f>
        <v>0</v>
      </c>
      <c r="O185" s="248"/>
      <c r="P185" s="248"/>
      <c r="Q185" s="248"/>
      <c r="R185" s="110"/>
      <c r="S185" s="41"/>
      <c r="T185" s="113"/>
      <c r="U185" s="114" t="s">
        <v>34</v>
      </c>
      <c r="V185" s="22"/>
      <c r="W185" s="22"/>
      <c r="X185" s="115">
        <v>0</v>
      </c>
      <c r="Y185" s="115">
        <f>$X$185*$K$185</f>
        <v>0</v>
      </c>
      <c r="Z185" s="115">
        <v>0</v>
      </c>
      <c r="AA185" s="116">
        <f>$Z$185*$K$185</f>
        <v>0</v>
      </c>
      <c r="AR185" s="76" t="s">
        <v>115</v>
      </c>
      <c r="AT185" s="76" t="s">
        <v>111</v>
      </c>
      <c r="AU185" s="76" t="s">
        <v>17</v>
      </c>
      <c r="AY185" s="6" t="s">
        <v>110</v>
      </c>
      <c r="BE185" s="117">
        <f>IF($U$185="základní",$N$185,0)</f>
        <v>0</v>
      </c>
      <c r="BF185" s="117">
        <f>IF($U$185="snížená",$N$185,0)</f>
        <v>0</v>
      </c>
      <c r="BG185" s="117">
        <f>IF($U$185="zákl. přenesená",$N$185,0)</f>
        <v>0</v>
      </c>
      <c r="BH185" s="117">
        <f>IF($U$185="sníž. přenesená",$N$185,0)</f>
        <v>0</v>
      </c>
      <c r="BI185" s="117">
        <f>IF($U$185="nulová",$N$185,0)</f>
        <v>0</v>
      </c>
      <c r="BJ185" s="76" t="s">
        <v>17</v>
      </c>
      <c r="BK185" s="117">
        <f>ROUND($L$185*$K$185,2)</f>
        <v>0</v>
      </c>
      <c r="BL185" s="76" t="s">
        <v>115</v>
      </c>
      <c r="BM185" s="76" t="s">
        <v>253</v>
      </c>
    </row>
    <row r="186" spans="2:47" s="6" customFormat="1" ht="16.5" customHeight="1">
      <c r="B186" s="21"/>
      <c r="C186" s="22"/>
      <c r="D186" s="22"/>
      <c r="E186" s="22"/>
      <c r="F186" s="245" t="s">
        <v>252</v>
      </c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41"/>
      <c r="T186" s="50"/>
      <c r="U186" s="22"/>
      <c r="V186" s="22"/>
      <c r="W186" s="22"/>
      <c r="X186" s="22"/>
      <c r="Y186" s="22"/>
      <c r="Z186" s="22"/>
      <c r="AA186" s="51"/>
      <c r="AT186" s="6" t="s">
        <v>116</v>
      </c>
      <c r="AU186" s="6" t="s">
        <v>17</v>
      </c>
    </row>
    <row r="187" spans="2:65" s="6" customFormat="1" ht="27" customHeight="1">
      <c r="B187" s="21"/>
      <c r="C187" s="108" t="s">
        <v>64</v>
      </c>
      <c r="D187" s="108" t="s">
        <v>111</v>
      </c>
      <c r="E187" s="109" t="s">
        <v>254</v>
      </c>
      <c r="F187" s="247" t="s">
        <v>255</v>
      </c>
      <c r="G187" s="248"/>
      <c r="H187" s="248"/>
      <c r="I187" s="248"/>
      <c r="J187" s="111" t="s">
        <v>243</v>
      </c>
      <c r="K187" s="112">
        <v>1</v>
      </c>
      <c r="L187" s="249"/>
      <c r="M187" s="248"/>
      <c r="N187" s="250">
        <f>ROUND($L$187*$K$187,2)</f>
        <v>0</v>
      </c>
      <c r="O187" s="248"/>
      <c r="P187" s="248"/>
      <c r="Q187" s="248"/>
      <c r="R187" s="110"/>
      <c r="S187" s="41"/>
      <c r="T187" s="113"/>
      <c r="U187" s="114" t="s">
        <v>34</v>
      </c>
      <c r="V187" s="22"/>
      <c r="W187" s="22"/>
      <c r="X187" s="115">
        <v>0</v>
      </c>
      <c r="Y187" s="115">
        <f>$X$187*$K$187</f>
        <v>0</v>
      </c>
      <c r="Z187" s="115">
        <v>0</v>
      </c>
      <c r="AA187" s="116">
        <f>$Z$187*$K$187</f>
        <v>0</v>
      </c>
      <c r="AR187" s="76" t="s">
        <v>115</v>
      </c>
      <c r="AT187" s="76" t="s">
        <v>111</v>
      </c>
      <c r="AU187" s="76" t="s">
        <v>17</v>
      </c>
      <c r="AY187" s="6" t="s">
        <v>110</v>
      </c>
      <c r="BE187" s="117">
        <f>IF($U$187="základní",$N$187,0)</f>
        <v>0</v>
      </c>
      <c r="BF187" s="117">
        <f>IF($U$187="snížená",$N$187,0)</f>
        <v>0</v>
      </c>
      <c r="BG187" s="117">
        <f>IF($U$187="zákl. přenesená",$N$187,0)</f>
        <v>0</v>
      </c>
      <c r="BH187" s="117">
        <f>IF($U$187="sníž. přenesená",$N$187,0)</f>
        <v>0</v>
      </c>
      <c r="BI187" s="117">
        <f>IF($U$187="nulová",$N$187,0)</f>
        <v>0</v>
      </c>
      <c r="BJ187" s="76" t="s">
        <v>17</v>
      </c>
      <c r="BK187" s="117">
        <f>ROUND($L$187*$K$187,2)</f>
        <v>0</v>
      </c>
      <c r="BL187" s="76" t="s">
        <v>115</v>
      </c>
      <c r="BM187" s="76" t="s">
        <v>256</v>
      </c>
    </row>
    <row r="188" spans="2:47" s="6" customFormat="1" ht="16.5" customHeight="1">
      <c r="B188" s="21"/>
      <c r="C188" s="22"/>
      <c r="D188" s="22"/>
      <c r="E188" s="22"/>
      <c r="F188" s="245" t="s">
        <v>255</v>
      </c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41"/>
      <c r="T188" s="50"/>
      <c r="U188" s="22"/>
      <c r="V188" s="22"/>
      <c r="W188" s="22"/>
      <c r="X188" s="22"/>
      <c r="Y188" s="22"/>
      <c r="Z188" s="22"/>
      <c r="AA188" s="51"/>
      <c r="AT188" s="6" t="s">
        <v>116</v>
      </c>
      <c r="AU188" s="6" t="s">
        <v>17</v>
      </c>
    </row>
    <row r="189" spans="2:63" s="98" customFormat="1" ht="37.5" customHeight="1">
      <c r="B189" s="99"/>
      <c r="C189" s="100"/>
      <c r="D189" s="101" t="s">
        <v>92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242">
        <f>$BK$189</f>
        <v>0</v>
      </c>
      <c r="O189" s="243"/>
      <c r="P189" s="243"/>
      <c r="Q189" s="243"/>
      <c r="R189" s="100"/>
      <c r="S189" s="102"/>
      <c r="T189" s="103"/>
      <c r="U189" s="100"/>
      <c r="V189" s="100"/>
      <c r="W189" s="104">
        <f>SUM($W$190:$W$215)</f>
        <v>0</v>
      </c>
      <c r="X189" s="100"/>
      <c r="Y189" s="104">
        <f>SUM($Y$190:$Y$215)</f>
        <v>0</v>
      </c>
      <c r="Z189" s="100"/>
      <c r="AA189" s="105">
        <f>SUM($AA$190:$AA$215)</f>
        <v>0</v>
      </c>
      <c r="AR189" s="106" t="s">
        <v>17</v>
      </c>
      <c r="AT189" s="106" t="s">
        <v>63</v>
      </c>
      <c r="AU189" s="106" t="s">
        <v>64</v>
      </c>
      <c r="AY189" s="106" t="s">
        <v>110</v>
      </c>
      <c r="BK189" s="107">
        <f>SUM($BK$190:$BK$215)</f>
        <v>0</v>
      </c>
    </row>
    <row r="190" spans="2:65" s="6" customFormat="1" ht="27" customHeight="1">
      <c r="B190" s="21"/>
      <c r="C190" s="118" t="s">
        <v>64</v>
      </c>
      <c r="D190" s="118" t="s">
        <v>257</v>
      </c>
      <c r="E190" s="119" t="s">
        <v>138</v>
      </c>
      <c r="F190" s="251" t="s">
        <v>258</v>
      </c>
      <c r="G190" s="252"/>
      <c r="H190" s="252"/>
      <c r="I190" s="252"/>
      <c r="J190" s="120" t="s">
        <v>230</v>
      </c>
      <c r="K190" s="121">
        <v>2</v>
      </c>
      <c r="L190" s="253"/>
      <c r="M190" s="252"/>
      <c r="N190" s="254">
        <f>ROUND($L$190*$K$190,2)</f>
        <v>0</v>
      </c>
      <c r="O190" s="248"/>
      <c r="P190" s="248"/>
      <c r="Q190" s="248"/>
      <c r="R190" s="110"/>
      <c r="S190" s="41"/>
      <c r="T190" s="113"/>
      <c r="U190" s="114" t="s">
        <v>34</v>
      </c>
      <c r="V190" s="22"/>
      <c r="W190" s="22"/>
      <c r="X190" s="115">
        <v>0</v>
      </c>
      <c r="Y190" s="115">
        <f>$X$190*$K$190</f>
        <v>0</v>
      </c>
      <c r="Z190" s="115">
        <v>0</v>
      </c>
      <c r="AA190" s="116">
        <f>$Z$190*$K$190</f>
        <v>0</v>
      </c>
      <c r="AR190" s="76" t="s">
        <v>137</v>
      </c>
      <c r="AT190" s="76" t="s">
        <v>257</v>
      </c>
      <c r="AU190" s="76" t="s">
        <v>17</v>
      </c>
      <c r="AY190" s="6" t="s">
        <v>110</v>
      </c>
      <c r="BE190" s="117">
        <f>IF($U$190="základní",$N$190,0)</f>
        <v>0</v>
      </c>
      <c r="BF190" s="117">
        <f>IF($U$190="snížená",$N$190,0)</f>
        <v>0</v>
      </c>
      <c r="BG190" s="117">
        <f>IF($U$190="zákl. přenesená",$N$190,0)</f>
        <v>0</v>
      </c>
      <c r="BH190" s="117">
        <f>IF($U$190="sníž. přenesená",$N$190,0)</f>
        <v>0</v>
      </c>
      <c r="BI190" s="117">
        <f>IF($U$190="nulová",$N$190,0)</f>
        <v>0</v>
      </c>
      <c r="BJ190" s="76" t="s">
        <v>17</v>
      </c>
      <c r="BK190" s="117">
        <f>ROUND($L$190*$K$190,2)</f>
        <v>0</v>
      </c>
      <c r="BL190" s="76" t="s">
        <v>115</v>
      </c>
      <c r="BM190" s="76" t="s">
        <v>259</v>
      </c>
    </row>
    <row r="191" spans="2:47" s="6" customFormat="1" ht="16.5" customHeight="1">
      <c r="B191" s="21"/>
      <c r="C191" s="22"/>
      <c r="D191" s="22"/>
      <c r="E191" s="22"/>
      <c r="F191" s="245" t="s">
        <v>258</v>
      </c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41"/>
      <c r="T191" s="50"/>
      <c r="U191" s="22"/>
      <c r="V191" s="22"/>
      <c r="W191" s="22"/>
      <c r="X191" s="22"/>
      <c r="Y191" s="22"/>
      <c r="Z191" s="22"/>
      <c r="AA191" s="51"/>
      <c r="AT191" s="6" t="s">
        <v>116</v>
      </c>
      <c r="AU191" s="6" t="s">
        <v>17</v>
      </c>
    </row>
    <row r="192" spans="2:65" s="6" customFormat="1" ht="27" customHeight="1">
      <c r="B192" s="21"/>
      <c r="C192" s="118" t="s">
        <v>64</v>
      </c>
      <c r="D192" s="118" t="s">
        <v>257</v>
      </c>
      <c r="E192" s="119" t="s">
        <v>181</v>
      </c>
      <c r="F192" s="251" t="s">
        <v>260</v>
      </c>
      <c r="G192" s="252"/>
      <c r="H192" s="252"/>
      <c r="I192" s="252"/>
      <c r="J192" s="120" t="s">
        <v>230</v>
      </c>
      <c r="K192" s="121">
        <v>4</v>
      </c>
      <c r="L192" s="253"/>
      <c r="M192" s="252"/>
      <c r="N192" s="254">
        <f>ROUND($L$192*$K$192,2)</f>
        <v>0</v>
      </c>
      <c r="O192" s="248"/>
      <c r="P192" s="248"/>
      <c r="Q192" s="248"/>
      <c r="R192" s="110"/>
      <c r="S192" s="41"/>
      <c r="T192" s="113"/>
      <c r="U192" s="114" t="s">
        <v>34</v>
      </c>
      <c r="V192" s="22"/>
      <c r="W192" s="22"/>
      <c r="X192" s="115">
        <v>0</v>
      </c>
      <c r="Y192" s="115">
        <f>$X$192*$K$192</f>
        <v>0</v>
      </c>
      <c r="Z192" s="115">
        <v>0</v>
      </c>
      <c r="AA192" s="116">
        <f>$Z$192*$K$192</f>
        <v>0</v>
      </c>
      <c r="AR192" s="76" t="s">
        <v>137</v>
      </c>
      <c r="AT192" s="76" t="s">
        <v>257</v>
      </c>
      <c r="AU192" s="76" t="s">
        <v>17</v>
      </c>
      <c r="AY192" s="6" t="s">
        <v>110</v>
      </c>
      <c r="BE192" s="117">
        <f>IF($U$192="základní",$N$192,0)</f>
        <v>0</v>
      </c>
      <c r="BF192" s="117">
        <f>IF($U$192="snížená",$N$192,0)</f>
        <v>0</v>
      </c>
      <c r="BG192" s="117">
        <f>IF($U$192="zákl. přenesená",$N$192,0)</f>
        <v>0</v>
      </c>
      <c r="BH192" s="117">
        <f>IF($U$192="sníž. přenesená",$N$192,0)</f>
        <v>0</v>
      </c>
      <c r="BI192" s="117">
        <f>IF($U$192="nulová",$N$192,0)</f>
        <v>0</v>
      </c>
      <c r="BJ192" s="76" t="s">
        <v>17</v>
      </c>
      <c r="BK192" s="117">
        <f>ROUND($L$192*$K$192,2)</f>
        <v>0</v>
      </c>
      <c r="BL192" s="76" t="s">
        <v>115</v>
      </c>
      <c r="BM192" s="76" t="s">
        <v>261</v>
      </c>
    </row>
    <row r="193" spans="2:47" s="6" customFormat="1" ht="16.5" customHeight="1">
      <c r="B193" s="21"/>
      <c r="C193" s="22"/>
      <c r="D193" s="22"/>
      <c r="E193" s="22"/>
      <c r="F193" s="245" t="s">
        <v>260</v>
      </c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41"/>
      <c r="T193" s="50"/>
      <c r="U193" s="22"/>
      <c r="V193" s="22"/>
      <c r="W193" s="22"/>
      <c r="X193" s="22"/>
      <c r="Y193" s="22"/>
      <c r="Z193" s="22"/>
      <c r="AA193" s="51"/>
      <c r="AT193" s="6" t="s">
        <v>116</v>
      </c>
      <c r="AU193" s="6" t="s">
        <v>17</v>
      </c>
    </row>
    <row r="194" spans="2:65" s="6" customFormat="1" ht="27" customHeight="1">
      <c r="B194" s="21"/>
      <c r="C194" s="118" t="s">
        <v>64</v>
      </c>
      <c r="D194" s="118" t="s">
        <v>257</v>
      </c>
      <c r="E194" s="119" t="s">
        <v>186</v>
      </c>
      <c r="F194" s="251" t="s">
        <v>262</v>
      </c>
      <c r="G194" s="252"/>
      <c r="H194" s="252"/>
      <c r="I194" s="252"/>
      <c r="J194" s="120" t="s">
        <v>230</v>
      </c>
      <c r="K194" s="121">
        <v>1.03</v>
      </c>
      <c r="L194" s="253"/>
      <c r="M194" s="252"/>
      <c r="N194" s="254">
        <f>ROUND($L$194*$K$194,2)</f>
        <v>0</v>
      </c>
      <c r="O194" s="248"/>
      <c r="P194" s="248"/>
      <c r="Q194" s="248"/>
      <c r="R194" s="110"/>
      <c r="S194" s="41"/>
      <c r="T194" s="113"/>
      <c r="U194" s="114" t="s">
        <v>34</v>
      </c>
      <c r="V194" s="22"/>
      <c r="W194" s="22"/>
      <c r="X194" s="115">
        <v>0</v>
      </c>
      <c r="Y194" s="115">
        <f>$X$194*$K$194</f>
        <v>0</v>
      </c>
      <c r="Z194" s="115">
        <v>0</v>
      </c>
      <c r="AA194" s="116">
        <f>$Z$194*$K$194</f>
        <v>0</v>
      </c>
      <c r="AR194" s="76" t="s">
        <v>137</v>
      </c>
      <c r="AT194" s="76" t="s">
        <v>257</v>
      </c>
      <c r="AU194" s="76" t="s">
        <v>17</v>
      </c>
      <c r="AY194" s="6" t="s">
        <v>110</v>
      </c>
      <c r="BE194" s="117">
        <f>IF($U$194="základní",$N$194,0)</f>
        <v>0</v>
      </c>
      <c r="BF194" s="117">
        <f>IF($U$194="snížená",$N$194,0)</f>
        <v>0</v>
      </c>
      <c r="BG194" s="117">
        <f>IF($U$194="zákl. přenesená",$N$194,0)</f>
        <v>0</v>
      </c>
      <c r="BH194" s="117">
        <f>IF($U$194="sníž. přenesená",$N$194,0)</f>
        <v>0</v>
      </c>
      <c r="BI194" s="117">
        <f>IF($U$194="nulová",$N$194,0)</f>
        <v>0</v>
      </c>
      <c r="BJ194" s="76" t="s">
        <v>17</v>
      </c>
      <c r="BK194" s="117">
        <f>ROUND($L$194*$K$194,2)</f>
        <v>0</v>
      </c>
      <c r="BL194" s="76" t="s">
        <v>115</v>
      </c>
      <c r="BM194" s="76" t="s">
        <v>263</v>
      </c>
    </row>
    <row r="195" spans="2:47" s="6" customFormat="1" ht="16.5" customHeight="1">
      <c r="B195" s="21"/>
      <c r="C195" s="22"/>
      <c r="D195" s="22"/>
      <c r="E195" s="22"/>
      <c r="F195" s="245" t="s">
        <v>262</v>
      </c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41"/>
      <c r="T195" s="50"/>
      <c r="U195" s="22"/>
      <c r="V195" s="22"/>
      <c r="W195" s="22"/>
      <c r="X195" s="22"/>
      <c r="Y195" s="22"/>
      <c r="Z195" s="22"/>
      <c r="AA195" s="51"/>
      <c r="AT195" s="6" t="s">
        <v>116</v>
      </c>
      <c r="AU195" s="6" t="s">
        <v>17</v>
      </c>
    </row>
    <row r="196" spans="2:65" s="6" customFormat="1" ht="15.75" customHeight="1">
      <c r="B196" s="21"/>
      <c r="C196" s="118" t="s">
        <v>64</v>
      </c>
      <c r="D196" s="118" t="s">
        <v>257</v>
      </c>
      <c r="E196" s="119" t="s">
        <v>192</v>
      </c>
      <c r="F196" s="251" t="s">
        <v>264</v>
      </c>
      <c r="G196" s="252"/>
      <c r="H196" s="252"/>
      <c r="I196" s="252"/>
      <c r="J196" s="120" t="s">
        <v>230</v>
      </c>
      <c r="K196" s="121">
        <v>3.3</v>
      </c>
      <c r="L196" s="253"/>
      <c r="M196" s="252"/>
      <c r="N196" s="254">
        <f>ROUND($L$196*$K$196,2)</f>
        <v>0</v>
      </c>
      <c r="O196" s="248"/>
      <c r="P196" s="248"/>
      <c r="Q196" s="248"/>
      <c r="R196" s="110"/>
      <c r="S196" s="41"/>
      <c r="T196" s="113"/>
      <c r="U196" s="114" t="s">
        <v>34</v>
      </c>
      <c r="V196" s="22"/>
      <c r="W196" s="22"/>
      <c r="X196" s="115">
        <v>0</v>
      </c>
      <c r="Y196" s="115">
        <f>$X$196*$K$196</f>
        <v>0</v>
      </c>
      <c r="Z196" s="115">
        <v>0</v>
      </c>
      <c r="AA196" s="116">
        <f>$Z$196*$K$196</f>
        <v>0</v>
      </c>
      <c r="AR196" s="76" t="s">
        <v>137</v>
      </c>
      <c r="AT196" s="76" t="s">
        <v>257</v>
      </c>
      <c r="AU196" s="76" t="s">
        <v>17</v>
      </c>
      <c r="AY196" s="6" t="s">
        <v>110</v>
      </c>
      <c r="BE196" s="117">
        <f>IF($U$196="základní",$N$196,0)</f>
        <v>0</v>
      </c>
      <c r="BF196" s="117">
        <f>IF($U$196="snížená",$N$196,0)</f>
        <v>0</v>
      </c>
      <c r="BG196" s="117">
        <f>IF($U$196="zákl. přenesená",$N$196,0)</f>
        <v>0</v>
      </c>
      <c r="BH196" s="117">
        <f>IF($U$196="sníž. přenesená",$N$196,0)</f>
        <v>0</v>
      </c>
      <c r="BI196" s="117">
        <f>IF($U$196="nulová",$N$196,0)</f>
        <v>0</v>
      </c>
      <c r="BJ196" s="76" t="s">
        <v>17</v>
      </c>
      <c r="BK196" s="117">
        <f>ROUND($L$196*$K$196,2)</f>
        <v>0</v>
      </c>
      <c r="BL196" s="76" t="s">
        <v>115</v>
      </c>
      <c r="BM196" s="76" t="s">
        <v>265</v>
      </c>
    </row>
    <row r="197" spans="2:47" s="6" customFormat="1" ht="16.5" customHeight="1">
      <c r="B197" s="21"/>
      <c r="C197" s="22"/>
      <c r="D197" s="22"/>
      <c r="E197" s="22"/>
      <c r="F197" s="245" t="s">
        <v>264</v>
      </c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41"/>
      <c r="T197" s="50"/>
      <c r="U197" s="22"/>
      <c r="V197" s="22"/>
      <c r="W197" s="22"/>
      <c r="X197" s="22"/>
      <c r="Y197" s="22"/>
      <c r="Z197" s="22"/>
      <c r="AA197" s="51"/>
      <c r="AT197" s="6" t="s">
        <v>116</v>
      </c>
      <c r="AU197" s="6" t="s">
        <v>17</v>
      </c>
    </row>
    <row r="198" spans="2:65" s="6" customFormat="1" ht="15.75" customHeight="1">
      <c r="B198" s="21"/>
      <c r="C198" s="118" t="s">
        <v>64</v>
      </c>
      <c r="D198" s="118" t="s">
        <v>257</v>
      </c>
      <c r="E198" s="119" t="s">
        <v>219</v>
      </c>
      <c r="F198" s="251" t="s">
        <v>266</v>
      </c>
      <c r="G198" s="252"/>
      <c r="H198" s="252"/>
      <c r="I198" s="252"/>
      <c r="J198" s="120" t="s">
        <v>230</v>
      </c>
      <c r="K198" s="121">
        <v>2</v>
      </c>
      <c r="L198" s="253"/>
      <c r="M198" s="252"/>
      <c r="N198" s="254">
        <f>ROUND($L$198*$K$198,2)</f>
        <v>0</v>
      </c>
      <c r="O198" s="248"/>
      <c r="P198" s="248"/>
      <c r="Q198" s="248"/>
      <c r="R198" s="110"/>
      <c r="S198" s="41"/>
      <c r="T198" s="113"/>
      <c r="U198" s="114" t="s">
        <v>34</v>
      </c>
      <c r="V198" s="22"/>
      <c r="W198" s="22"/>
      <c r="X198" s="115">
        <v>0</v>
      </c>
      <c r="Y198" s="115">
        <f>$X$198*$K$198</f>
        <v>0</v>
      </c>
      <c r="Z198" s="115">
        <v>0</v>
      </c>
      <c r="AA198" s="116">
        <f>$Z$198*$K$198</f>
        <v>0</v>
      </c>
      <c r="AR198" s="76" t="s">
        <v>137</v>
      </c>
      <c r="AT198" s="76" t="s">
        <v>257</v>
      </c>
      <c r="AU198" s="76" t="s">
        <v>17</v>
      </c>
      <c r="AY198" s="6" t="s">
        <v>110</v>
      </c>
      <c r="BE198" s="117">
        <f>IF($U$198="základní",$N$198,0)</f>
        <v>0</v>
      </c>
      <c r="BF198" s="117">
        <f>IF($U$198="snížená",$N$198,0)</f>
        <v>0</v>
      </c>
      <c r="BG198" s="117">
        <f>IF($U$198="zákl. přenesená",$N$198,0)</f>
        <v>0</v>
      </c>
      <c r="BH198" s="117">
        <f>IF($U$198="sníž. přenesená",$N$198,0)</f>
        <v>0</v>
      </c>
      <c r="BI198" s="117">
        <f>IF($U$198="nulová",$N$198,0)</f>
        <v>0</v>
      </c>
      <c r="BJ198" s="76" t="s">
        <v>17</v>
      </c>
      <c r="BK198" s="117">
        <f>ROUND($L$198*$K$198,2)</f>
        <v>0</v>
      </c>
      <c r="BL198" s="76" t="s">
        <v>115</v>
      </c>
      <c r="BM198" s="76" t="s">
        <v>267</v>
      </c>
    </row>
    <row r="199" spans="2:47" s="6" customFormat="1" ht="16.5" customHeight="1">
      <c r="B199" s="21"/>
      <c r="C199" s="22"/>
      <c r="D199" s="22"/>
      <c r="E199" s="22"/>
      <c r="F199" s="245" t="s">
        <v>266</v>
      </c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41"/>
      <c r="T199" s="50"/>
      <c r="U199" s="22"/>
      <c r="V199" s="22"/>
      <c r="W199" s="22"/>
      <c r="X199" s="22"/>
      <c r="Y199" s="22"/>
      <c r="Z199" s="22"/>
      <c r="AA199" s="51"/>
      <c r="AT199" s="6" t="s">
        <v>116</v>
      </c>
      <c r="AU199" s="6" t="s">
        <v>17</v>
      </c>
    </row>
    <row r="200" spans="2:65" s="6" customFormat="1" ht="15.75" customHeight="1">
      <c r="B200" s="21"/>
      <c r="C200" s="118" t="s">
        <v>64</v>
      </c>
      <c r="D200" s="118" t="s">
        <v>257</v>
      </c>
      <c r="E200" s="119" t="s">
        <v>241</v>
      </c>
      <c r="F200" s="251" t="s">
        <v>268</v>
      </c>
      <c r="G200" s="252"/>
      <c r="H200" s="252"/>
      <c r="I200" s="252"/>
      <c r="J200" s="120" t="s">
        <v>230</v>
      </c>
      <c r="K200" s="121">
        <v>2</v>
      </c>
      <c r="L200" s="253"/>
      <c r="M200" s="252"/>
      <c r="N200" s="254">
        <f>ROUND($L$200*$K$200,2)</f>
        <v>0</v>
      </c>
      <c r="O200" s="248"/>
      <c r="P200" s="248"/>
      <c r="Q200" s="248"/>
      <c r="R200" s="110"/>
      <c r="S200" s="41"/>
      <c r="T200" s="113"/>
      <c r="U200" s="114" t="s">
        <v>34</v>
      </c>
      <c r="V200" s="22"/>
      <c r="W200" s="22"/>
      <c r="X200" s="115">
        <v>0</v>
      </c>
      <c r="Y200" s="115">
        <f>$X$200*$K$200</f>
        <v>0</v>
      </c>
      <c r="Z200" s="115">
        <v>0</v>
      </c>
      <c r="AA200" s="116">
        <f>$Z$200*$K$200</f>
        <v>0</v>
      </c>
      <c r="AR200" s="76" t="s">
        <v>137</v>
      </c>
      <c r="AT200" s="76" t="s">
        <v>257</v>
      </c>
      <c r="AU200" s="76" t="s">
        <v>17</v>
      </c>
      <c r="AY200" s="6" t="s">
        <v>110</v>
      </c>
      <c r="BE200" s="117">
        <f>IF($U$200="základní",$N$200,0)</f>
        <v>0</v>
      </c>
      <c r="BF200" s="117">
        <f>IF($U$200="snížená",$N$200,0)</f>
        <v>0</v>
      </c>
      <c r="BG200" s="117">
        <f>IF($U$200="zákl. přenesená",$N$200,0)</f>
        <v>0</v>
      </c>
      <c r="BH200" s="117">
        <f>IF($U$200="sníž. přenesená",$N$200,0)</f>
        <v>0</v>
      </c>
      <c r="BI200" s="117">
        <f>IF($U$200="nulová",$N$200,0)</f>
        <v>0</v>
      </c>
      <c r="BJ200" s="76" t="s">
        <v>17</v>
      </c>
      <c r="BK200" s="117">
        <f>ROUND($L$200*$K$200,2)</f>
        <v>0</v>
      </c>
      <c r="BL200" s="76" t="s">
        <v>115</v>
      </c>
      <c r="BM200" s="76" t="s">
        <v>269</v>
      </c>
    </row>
    <row r="201" spans="2:47" s="6" customFormat="1" ht="16.5" customHeight="1">
      <c r="B201" s="21"/>
      <c r="C201" s="22"/>
      <c r="D201" s="22"/>
      <c r="E201" s="22"/>
      <c r="F201" s="245" t="s">
        <v>268</v>
      </c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41"/>
      <c r="T201" s="50"/>
      <c r="U201" s="22"/>
      <c r="V201" s="22"/>
      <c r="W201" s="22"/>
      <c r="X201" s="22"/>
      <c r="Y201" s="22"/>
      <c r="Z201" s="22"/>
      <c r="AA201" s="51"/>
      <c r="AT201" s="6" t="s">
        <v>116</v>
      </c>
      <c r="AU201" s="6" t="s">
        <v>17</v>
      </c>
    </row>
    <row r="202" spans="2:65" s="6" customFormat="1" ht="15.75" customHeight="1">
      <c r="B202" s="21"/>
      <c r="C202" s="118" t="s">
        <v>64</v>
      </c>
      <c r="D202" s="118" t="s">
        <v>257</v>
      </c>
      <c r="E202" s="119" t="s">
        <v>251</v>
      </c>
      <c r="F202" s="251" t="s">
        <v>270</v>
      </c>
      <c r="G202" s="252"/>
      <c r="H202" s="252"/>
      <c r="I202" s="252"/>
      <c r="J202" s="120" t="s">
        <v>230</v>
      </c>
      <c r="K202" s="121">
        <v>2</v>
      </c>
      <c r="L202" s="253"/>
      <c r="M202" s="252"/>
      <c r="N202" s="254">
        <f>ROUND($L$202*$K$202,2)</f>
        <v>0</v>
      </c>
      <c r="O202" s="248"/>
      <c r="P202" s="248"/>
      <c r="Q202" s="248"/>
      <c r="R202" s="110"/>
      <c r="S202" s="41"/>
      <c r="T202" s="113"/>
      <c r="U202" s="114" t="s">
        <v>34</v>
      </c>
      <c r="V202" s="22"/>
      <c r="W202" s="22"/>
      <c r="X202" s="115">
        <v>0</v>
      </c>
      <c r="Y202" s="115">
        <f>$X$202*$K$202</f>
        <v>0</v>
      </c>
      <c r="Z202" s="115">
        <v>0</v>
      </c>
      <c r="AA202" s="116">
        <f>$Z$202*$K$202</f>
        <v>0</v>
      </c>
      <c r="AR202" s="76" t="s">
        <v>137</v>
      </c>
      <c r="AT202" s="76" t="s">
        <v>257</v>
      </c>
      <c r="AU202" s="76" t="s">
        <v>17</v>
      </c>
      <c r="AY202" s="6" t="s">
        <v>110</v>
      </c>
      <c r="BE202" s="117">
        <f>IF($U$202="základní",$N$202,0)</f>
        <v>0</v>
      </c>
      <c r="BF202" s="117">
        <f>IF($U$202="snížená",$N$202,0)</f>
        <v>0</v>
      </c>
      <c r="BG202" s="117">
        <f>IF($U$202="zákl. přenesená",$N$202,0)</f>
        <v>0</v>
      </c>
      <c r="BH202" s="117">
        <f>IF($U$202="sníž. přenesená",$N$202,0)</f>
        <v>0</v>
      </c>
      <c r="BI202" s="117">
        <f>IF($U$202="nulová",$N$202,0)</f>
        <v>0</v>
      </c>
      <c r="BJ202" s="76" t="s">
        <v>17</v>
      </c>
      <c r="BK202" s="117">
        <f>ROUND($L$202*$K$202,2)</f>
        <v>0</v>
      </c>
      <c r="BL202" s="76" t="s">
        <v>115</v>
      </c>
      <c r="BM202" s="76" t="s">
        <v>271</v>
      </c>
    </row>
    <row r="203" spans="2:47" s="6" customFormat="1" ht="16.5" customHeight="1">
      <c r="B203" s="21"/>
      <c r="C203" s="22"/>
      <c r="D203" s="22"/>
      <c r="E203" s="22"/>
      <c r="F203" s="245" t="s">
        <v>270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41"/>
      <c r="T203" s="50"/>
      <c r="U203" s="22"/>
      <c r="V203" s="22"/>
      <c r="W203" s="22"/>
      <c r="X203" s="22"/>
      <c r="Y203" s="22"/>
      <c r="Z203" s="22"/>
      <c r="AA203" s="51"/>
      <c r="AT203" s="6" t="s">
        <v>116</v>
      </c>
      <c r="AU203" s="6" t="s">
        <v>17</v>
      </c>
    </row>
    <row r="204" spans="2:65" s="6" customFormat="1" ht="15.75" customHeight="1">
      <c r="B204" s="21"/>
      <c r="C204" s="118" t="s">
        <v>64</v>
      </c>
      <c r="D204" s="118" t="s">
        <v>257</v>
      </c>
      <c r="E204" s="119" t="s">
        <v>254</v>
      </c>
      <c r="F204" s="251" t="s">
        <v>272</v>
      </c>
      <c r="G204" s="252"/>
      <c r="H204" s="252"/>
      <c r="I204" s="252"/>
      <c r="J204" s="120" t="s">
        <v>230</v>
      </c>
      <c r="K204" s="121">
        <v>1</v>
      </c>
      <c r="L204" s="253"/>
      <c r="M204" s="252"/>
      <c r="N204" s="254">
        <f>ROUND($L$204*$K$204,2)</f>
        <v>0</v>
      </c>
      <c r="O204" s="248"/>
      <c r="P204" s="248"/>
      <c r="Q204" s="248"/>
      <c r="R204" s="110"/>
      <c r="S204" s="41"/>
      <c r="T204" s="113"/>
      <c r="U204" s="114" t="s">
        <v>34</v>
      </c>
      <c r="V204" s="22"/>
      <c r="W204" s="22"/>
      <c r="X204" s="115">
        <v>0</v>
      </c>
      <c r="Y204" s="115">
        <f>$X$204*$K$204</f>
        <v>0</v>
      </c>
      <c r="Z204" s="115">
        <v>0</v>
      </c>
      <c r="AA204" s="116">
        <f>$Z$204*$K$204</f>
        <v>0</v>
      </c>
      <c r="AR204" s="76" t="s">
        <v>137</v>
      </c>
      <c r="AT204" s="76" t="s">
        <v>257</v>
      </c>
      <c r="AU204" s="76" t="s">
        <v>17</v>
      </c>
      <c r="AY204" s="6" t="s">
        <v>110</v>
      </c>
      <c r="BE204" s="117">
        <f>IF($U$204="základní",$N$204,0)</f>
        <v>0</v>
      </c>
      <c r="BF204" s="117">
        <f>IF($U$204="snížená",$N$204,0)</f>
        <v>0</v>
      </c>
      <c r="BG204" s="117">
        <f>IF($U$204="zákl. přenesená",$N$204,0)</f>
        <v>0</v>
      </c>
      <c r="BH204" s="117">
        <f>IF($U$204="sníž. přenesená",$N$204,0)</f>
        <v>0</v>
      </c>
      <c r="BI204" s="117">
        <f>IF($U$204="nulová",$N$204,0)</f>
        <v>0</v>
      </c>
      <c r="BJ204" s="76" t="s">
        <v>17</v>
      </c>
      <c r="BK204" s="117">
        <f>ROUND($L$204*$K$204,2)</f>
        <v>0</v>
      </c>
      <c r="BL204" s="76" t="s">
        <v>115</v>
      </c>
      <c r="BM204" s="76" t="s">
        <v>273</v>
      </c>
    </row>
    <row r="205" spans="2:47" s="6" customFormat="1" ht="16.5" customHeight="1">
      <c r="B205" s="21"/>
      <c r="C205" s="22"/>
      <c r="D205" s="22"/>
      <c r="E205" s="22"/>
      <c r="F205" s="245" t="s">
        <v>272</v>
      </c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41"/>
      <c r="T205" s="50"/>
      <c r="U205" s="22"/>
      <c r="V205" s="22"/>
      <c r="W205" s="22"/>
      <c r="X205" s="22"/>
      <c r="Y205" s="22"/>
      <c r="Z205" s="22"/>
      <c r="AA205" s="51"/>
      <c r="AT205" s="6" t="s">
        <v>116</v>
      </c>
      <c r="AU205" s="6" t="s">
        <v>17</v>
      </c>
    </row>
    <row r="206" spans="2:65" s="6" customFormat="1" ht="15.75" customHeight="1">
      <c r="B206" s="21"/>
      <c r="C206" s="118" t="s">
        <v>64</v>
      </c>
      <c r="D206" s="118" t="s">
        <v>257</v>
      </c>
      <c r="E206" s="119" t="s">
        <v>274</v>
      </c>
      <c r="F206" s="251" t="s">
        <v>275</v>
      </c>
      <c r="G206" s="252"/>
      <c r="H206" s="252"/>
      <c r="I206" s="252"/>
      <c r="J206" s="120" t="s">
        <v>230</v>
      </c>
      <c r="K206" s="121">
        <v>1</v>
      </c>
      <c r="L206" s="253"/>
      <c r="M206" s="252"/>
      <c r="N206" s="254">
        <f>ROUND($L$206*$K$206,2)</f>
        <v>0</v>
      </c>
      <c r="O206" s="248"/>
      <c r="P206" s="248"/>
      <c r="Q206" s="248"/>
      <c r="R206" s="110"/>
      <c r="S206" s="41"/>
      <c r="T206" s="113"/>
      <c r="U206" s="114" t="s">
        <v>34</v>
      </c>
      <c r="V206" s="22"/>
      <c r="W206" s="22"/>
      <c r="X206" s="115">
        <v>0</v>
      </c>
      <c r="Y206" s="115">
        <f>$X$206*$K$206</f>
        <v>0</v>
      </c>
      <c r="Z206" s="115">
        <v>0</v>
      </c>
      <c r="AA206" s="116">
        <f>$Z$206*$K$206</f>
        <v>0</v>
      </c>
      <c r="AR206" s="76" t="s">
        <v>137</v>
      </c>
      <c r="AT206" s="76" t="s">
        <v>257</v>
      </c>
      <c r="AU206" s="76" t="s">
        <v>17</v>
      </c>
      <c r="AY206" s="6" t="s">
        <v>110</v>
      </c>
      <c r="BE206" s="117">
        <f>IF($U$206="základní",$N$206,0)</f>
        <v>0</v>
      </c>
      <c r="BF206" s="117">
        <f>IF($U$206="snížená",$N$206,0)</f>
        <v>0</v>
      </c>
      <c r="BG206" s="117">
        <f>IF($U$206="zákl. přenesená",$N$206,0)</f>
        <v>0</v>
      </c>
      <c r="BH206" s="117">
        <f>IF($U$206="sníž. přenesená",$N$206,0)</f>
        <v>0</v>
      </c>
      <c r="BI206" s="117">
        <f>IF($U$206="nulová",$N$206,0)</f>
        <v>0</v>
      </c>
      <c r="BJ206" s="76" t="s">
        <v>17</v>
      </c>
      <c r="BK206" s="117">
        <f>ROUND($L$206*$K$206,2)</f>
        <v>0</v>
      </c>
      <c r="BL206" s="76" t="s">
        <v>115</v>
      </c>
      <c r="BM206" s="76" t="s">
        <v>276</v>
      </c>
    </row>
    <row r="207" spans="2:47" s="6" customFormat="1" ht="16.5" customHeight="1">
      <c r="B207" s="21"/>
      <c r="C207" s="22"/>
      <c r="D207" s="22"/>
      <c r="E207" s="22"/>
      <c r="F207" s="245" t="s">
        <v>275</v>
      </c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41"/>
      <c r="T207" s="50"/>
      <c r="U207" s="22"/>
      <c r="V207" s="22"/>
      <c r="W207" s="22"/>
      <c r="X207" s="22"/>
      <c r="Y207" s="22"/>
      <c r="Z207" s="22"/>
      <c r="AA207" s="51"/>
      <c r="AT207" s="6" t="s">
        <v>116</v>
      </c>
      <c r="AU207" s="6" t="s">
        <v>17</v>
      </c>
    </row>
    <row r="208" spans="2:65" s="6" customFormat="1" ht="15.75" customHeight="1">
      <c r="B208" s="21"/>
      <c r="C208" s="118" t="s">
        <v>64</v>
      </c>
      <c r="D208" s="118" t="s">
        <v>257</v>
      </c>
      <c r="E208" s="119" t="s">
        <v>277</v>
      </c>
      <c r="F208" s="251" t="s">
        <v>278</v>
      </c>
      <c r="G208" s="252"/>
      <c r="H208" s="252"/>
      <c r="I208" s="252"/>
      <c r="J208" s="120" t="s">
        <v>230</v>
      </c>
      <c r="K208" s="121">
        <v>1</v>
      </c>
      <c r="L208" s="253"/>
      <c r="M208" s="252"/>
      <c r="N208" s="254">
        <f>ROUND($L$208*$K$208,2)</f>
        <v>0</v>
      </c>
      <c r="O208" s="248"/>
      <c r="P208" s="248"/>
      <c r="Q208" s="248"/>
      <c r="R208" s="110"/>
      <c r="S208" s="41"/>
      <c r="T208" s="113"/>
      <c r="U208" s="114" t="s">
        <v>34</v>
      </c>
      <c r="V208" s="22"/>
      <c r="W208" s="22"/>
      <c r="X208" s="115">
        <v>0</v>
      </c>
      <c r="Y208" s="115">
        <f>$X$208*$K$208</f>
        <v>0</v>
      </c>
      <c r="Z208" s="115">
        <v>0</v>
      </c>
      <c r="AA208" s="116">
        <f>$Z$208*$K$208</f>
        <v>0</v>
      </c>
      <c r="AR208" s="76" t="s">
        <v>137</v>
      </c>
      <c r="AT208" s="76" t="s">
        <v>257</v>
      </c>
      <c r="AU208" s="76" t="s">
        <v>17</v>
      </c>
      <c r="AY208" s="6" t="s">
        <v>110</v>
      </c>
      <c r="BE208" s="117">
        <f>IF($U$208="základní",$N$208,0)</f>
        <v>0</v>
      </c>
      <c r="BF208" s="117">
        <f>IF($U$208="snížená",$N$208,0)</f>
        <v>0</v>
      </c>
      <c r="BG208" s="117">
        <f>IF($U$208="zákl. přenesená",$N$208,0)</f>
        <v>0</v>
      </c>
      <c r="BH208" s="117">
        <f>IF($U$208="sníž. přenesená",$N$208,0)</f>
        <v>0</v>
      </c>
      <c r="BI208" s="117">
        <f>IF($U$208="nulová",$N$208,0)</f>
        <v>0</v>
      </c>
      <c r="BJ208" s="76" t="s">
        <v>17</v>
      </c>
      <c r="BK208" s="117">
        <f>ROUND($L$208*$K$208,2)</f>
        <v>0</v>
      </c>
      <c r="BL208" s="76" t="s">
        <v>115</v>
      </c>
      <c r="BM208" s="76" t="s">
        <v>279</v>
      </c>
    </row>
    <row r="209" spans="2:47" s="6" customFormat="1" ht="16.5" customHeight="1">
      <c r="B209" s="21"/>
      <c r="C209" s="22"/>
      <c r="D209" s="22"/>
      <c r="E209" s="22"/>
      <c r="F209" s="245" t="s">
        <v>278</v>
      </c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41"/>
      <c r="T209" s="50"/>
      <c r="U209" s="22"/>
      <c r="V209" s="22"/>
      <c r="W209" s="22"/>
      <c r="X209" s="22"/>
      <c r="Y209" s="22"/>
      <c r="Z209" s="22"/>
      <c r="AA209" s="51"/>
      <c r="AT209" s="6" t="s">
        <v>116</v>
      </c>
      <c r="AU209" s="6" t="s">
        <v>17</v>
      </c>
    </row>
    <row r="210" spans="2:65" s="6" customFormat="1" ht="15.75" customHeight="1">
      <c r="B210" s="21"/>
      <c r="C210" s="118" t="s">
        <v>64</v>
      </c>
      <c r="D210" s="118" t="s">
        <v>257</v>
      </c>
      <c r="E210" s="119" t="s">
        <v>280</v>
      </c>
      <c r="F210" s="251" t="s">
        <v>281</v>
      </c>
      <c r="G210" s="252"/>
      <c r="H210" s="252"/>
      <c r="I210" s="252"/>
      <c r="J210" s="120" t="s">
        <v>230</v>
      </c>
      <c r="K210" s="121">
        <v>2</v>
      </c>
      <c r="L210" s="253"/>
      <c r="M210" s="252"/>
      <c r="N210" s="254">
        <f>ROUND($L$210*$K$210,2)</f>
        <v>0</v>
      </c>
      <c r="O210" s="248"/>
      <c r="P210" s="248"/>
      <c r="Q210" s="248"/>
      <c r="R210" s="110"/>
      <c r="S210" s="41"/>
      <c r="T210" s="113"/>
      <c r="U210" s="114" t="s">
        <v>34</v>
      </c>
      <c r="V210" s="22"/>
      <c r="W210" s="22"/>
      <c r="X210" s="115">
        <v>0</v>
      </c>
      <c r="Y210" s="115">
        <f>$X$210*$K$210</f>
        <v>0</v>
      </c>
      <c r="Z210" s="115">
        <v>0</v>
      </c>
      <c r="AA210" s="116">
        <f>$Z$210*$K$210</f>
        <v>0</v>
      </c>
      <c r="AR210" s="76" t="s">
        <v>137</v>
      </c>
      <c r="AT210" s="76" t="s">
        <v>257</v>
      </c>
      <c r="AU210" s="76" t="s">
        <v>17</v>
      </c>
      <c r="AY210" s="6" t="s">
        <v>110</v>
      </c>
      <c r="BE210" s="117">
        <f>IF($U$210="základní",$N$210,0)</f>
        <v>0</v>
      </c>
      <c r="BF210" s="117">
        <f>IF($U$210="snížená",$N$210,0)</f>
        <v>0</v>
      </c>
      <c r="BG210" s="117">
        <f>IF($U$210="zákl. přenesená",$N$210,0)</f>
        <v>0</v>
      </c>
      <c r="BH210" s="117">
        <f>IF($U$210="sníž. přenesená",$N$210,0)</f>
        <v>0</v>
      </c>
      <c r="BI210" s="117">
        <f>IF($U$210="nulová",$N$210,0)</f>
        <v>0</v>
      </c>
      <c r="BJ210" s="76" t="s">
        <v>17</v>
      </c>
      <c r="BK210" s="117">
        <f>ROUND($L$210*$K$210,2)</f>
        <v>0</v>
      </c>
      <c r="BL210" s="76" t="s">
        <v>115</v>
      </c>
      <c r="BM210" s="76" t="s">
        <v>282</v>
      </c>
    </row>
    <row r="211" spans="2:47" s="6" customFormat="1" ht="16.5" customHeight="1">
      <c r="B211" s="21"/>
      <c r="C211" s="22"/>
      <c r="D211" s="22"/>
      <c r="E211" s="22"/>
      <c r="F211" s="245" t="s">
        <v>281</v>
      </c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41"/>
      <c r="T211" s="50"/>
      <c r="U211" s="22"/>
      <c r="V211" s="22"/>
      <c r="W211" s="22"/>
      <c r="X211" s="22"/>
      <c r="Y211" s="22"/>
      <c r="Z211" s="22"/>
      <c r="AA211" s="51"/>
      <c r="AT211" s="6" t="s">
        <v>116</v>
      </c>
      <c r="AU211" s="6" t="s">
        <v>17</v>
      </c>
    </row>
    <row r="212" spans="2:65" s="6" customFormat="1" ht="15.75" customHeight="1">
      <c r="B212" s="21"/>
      <c r="C212" s="108" t="s">
        <v>64</v>
      </c>
      <c r="D212" s="108" t="s">
        <v>111</v>
      </c>
      <c r="E212" s="109" t="s">
        <v>274</v>
      </c>
      <c r="F212" s="247" t="s">
        <v>283</v>
      </c>
      <c r="G212" s="248"/>
      <c r="H212" s="248"/>
      <c r="I212" s="248"/>
      <c r="J212" s="111" t="s">
        <v>243</v>
      </c>
      <c r="K212" s="112">
        <v>1</v>
      </c>
      <c r="L212" s="249"/>
      <c r="M212" s="248"/>
      <c r="N212" s="250">
        <f>ROUND($L$212*$K$212,2)</f>
        <v>0</v>
      </c>
      <c r="O212" s="248"/>
      <c r="P212" s="248"/>
      <c r="Q212" s="248"/>
      <c r="R212" s="110"/>
      <c r="S212" s="41"/>
      <c r="T212" s="113"/>
      <c r="U212" s="114" t="s">
        <v>34</v>
      </c>
      <c r="V212" s="22"/>
      <c r="W212" s="22"/>
      <c r="X212" s="115">
        <v>0</v>
      </c>
      <c r="Y212" s="115">
        <f>$X$212*$K$212</f>
        <v>0</v>
      </c>
      <c r="Z212" s="115">
        <v>0</v>
      </c>
      <c r="AA212" s="116">
        <f>$Z$212*$K$212</f>
        <v>0</v>
      </c>
      <c r="AR212" s="76" t="s">
        <v>115</v>
      </c>
      <c r="AT212" s="76" t="s">
        <v>111</v>
      </c>
      <c r="AU212" s="76" t="s">
        <v>17</v>
      </c>
      <c r="AY212" s="6" t="s">
        <v>110</v>
      </c>
      <c r="BE212" s="117">
        <f>IF($U$212="základní",$N$212,0)</f>
        <v>0</v>
      </c>
      <c r="BF212" s="117">
        <f>IF($U$212="snížená",$N$212,0)</f>
        <v>0</v>
      </c>
      <c r="BG212" s="117">
        <f>IF($U$212="zákl. přenesená",$N$212,0)</f>
        <v>0</v>
      </c>
      <c r="BH212" s="117">
        <f>IF($U$212="sníž. přenesená",$N$212,0)</f>
        <v>0</v>
      </c>
      <c r="BI212" s="117">
        <f>IF($U$212="nulová",$N$212,0)</f>
        <v>0</v>
      </c>
      <c r="BJ212" s="76" t="s">
        <v>17</v>
      </c>
      <c r="BK212" s="117">
        <f>ROUND($L$212*$K$212,2)</f>
        <v>0</v>
      </c>
      <c r="BL212" s="76" t="s">
        <v>115</v>
      </c>
      <c r="BM212" s="76" t="s">
        <v>284</v>
      </c>
    </row>
    <row r="213" spans="2:47" s="6" customFormat="1" ht="16.5" customHeight="1">
      <c r="B213" s="21"/>
      <c r="C213" s="22"/>
      <c r="D213" s="22"/>
      <c r="E213" s="22"/>
      <c r="F213" s="245" t="s">
        <v>283</v>
      </c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41"/>
      <c r="T213" s="50"/>
      <c r="U213" s="22"/>
      <c r="V213" s="22"/>
      <c r="W213" s="22"/>
      <c r="X213" s="22"/>
      <c r="Y213" s="22"/>
      <c r="Z213" s="22"/>
      <c r="AA213" s="51"/>
      <c r="AT213" s="6" t="s">
        <v>116</v>
      </c>
      <c r="AU213" s="6" t="s">
        <v>17</v>
      </c>
    </row>
    <row r="214" spans="2:65" s="6" customFormat="1" ht="15.75" customHeight="1">
      <c r="B214" s="21"/>
      <c r="C214" s="108" t="s">
        <v>64</v>
      </c>
      <c r="D214" s="108" t="s">
        <v>111</v>
      </c>
      <c r="E214" s="109" t="s">
        <v>285</v>
      </c>
      <c r="F214" s="247" t="s">
        <v>286</v>
      </c>
      <c r="G214" s="248"/>
      <c r="H214" s="248"/>
      <c r="I214" s="248"/>
      <c r="J214" s="111" t="s">
        <v>243</v>
      </c>
      <c r="K214" s="112">
        <v>1</v>
      </c>
      <c r="L214" s="249"/>
      <c r="M214" s="248"/>
      <c r="N214" s="250">
        <f>ROUND($L$214*$K$214,2)</f>
        <v>0</v>
      </c>
      <c r="O214" s="248"/>
      <c r="P214" s="248"/>
      <c r="Q214" s="248"/>
      <c r="R214" s="110"/>
      <c r="S214" s="41"/>
      <c r="T214" s="113"/>
      <c r="U214" s="114" t="s">
        <v>34</v>
      </c>
      <c r="V214" s="22"/>
      <c r="W214" s="22"/>
      <c r="X214" s="115">
        <v>0</v>
      </c>
      <c r="Y214" s="115">
        <f>$X$214*$K$214</f>
        <v>0</v>
      </c>
      <c r="Z214" s="115">
        <v>0</v>
      </c>
      <c r="AA214" s="116">
        <f>$Z$214*$K$214</f>
        <v>0</v>
      </c>
      <c r="AR214" s="76" t="s">
        <v>115</v>
      </c>
      <c r="AT214" s="76" t="s">
        <v>111</v>
      </c>
      <c r="AU214" s="76" t="s">
        <v>17</v>
      </c>
      <c r="AY214" s="6" t="s">
        <v>110</v>
      </c>
      <c r="BE214" s="117">
        <f>IF($U$214="základní",$N$214,0)</f>
        <v>0</v>
      </c>
      <c r="BF214" s="117">
        <f>IF($U$214="snížená",$N$214,0)</f>
        <v>0</v>
      </c>
      <c r="BG214" s="117">
        <f>IF($U$214="zákl. přenesená",$N$214,0)</f>
        <v>0</v>
      </c>
      <c r="BH214" s="117">
        <f>IF($U$214="sníž. přenesená",$N$214,0)</f>
        <v>0</v>
      </c>
      <c r="BI214" s="117">
        <f>IF($U$214="nulová",$N$214,0)</f>
        <v>0</v>
      </c>
      <c r="BJ214" s="76" t="s">
        <v>17</v>
      </c>
      <c r="BK214" s="117">
        <f>ROUND($L$214*$K$214,2)</f>
        <v>0</v>
      </c>
      <c r="BL214" s="76" t="s">
        <v>115</v>
      </c>
      <c r="BM214" s="76" t="s">
        <v>287</v>
      </c>
    </row>
    <row r="215" spans="2:47" s="6" customFormat="1" ht="16.5" customHeight="1">
      <c r="B215" s="21"/>
      <c r="C215" s="22"/>
      <c r="D215" s="22"/>
      <c r="E215" s="22"/>
      <c r="F215" s="245" t="s">
        <v>286</v>
      </c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41"/>
      <c r="T215" s="50"/>
      <c r="U215" s="22"/>
      <c r="V215" s="22"/>
      <c r="W215" s="22"/>
      <c r="X215" s="22"/>
      <c r="Y215" s="22"/>
      <c r="Z215" s="22"/>
      <c r="AA215" s="51"/>
      <c r="AT215" s="6" t="s">
        <v>116</v>
      </c>
      <c r="AU215" s="6" t="s">
        <v>17</v>
      </c>
    </row>
    <row r="216" spans="2:63" s="98" customFormat="1" ht="37.5" customHeight="1">
      <c r="B216" s="99"/>
      <c r="C216" s="100"/>
      <c r="D216" s="101" t="s">
        <v>93</v>
      </c>
      <c r="E216" s="100"/>
      <c r="F216" s="100"/>
      <c r="G216" s="100"/>
      <c r="H216" s="100"/>
      <c r="I216" s="100"/>
      <c r="J216" s="100"/>
      <c r="K216" s="100"/>
      <c r="L216" s="100"/>
      <c r="M216" s="100"/>
      <c r="N216" s="242">
        <f>$BK$216</f>
        <v>0</v>
      </c>
      <c r="O216" s="243"/>
      <c r="P216" s="243"/>
      <c r="Q216" s="243"/>
      <c r="R216" s="100"/>
      <c r="S216" s="102"/>
      <c r="T216" s="103"/>
      <c r="U216" s="100"/>
      <c r="V216" s="100"/>
      <c r="W216" s="104">
        <v>0</v>
      </c>
      <c r="X216" s="100"/>
      <c r="Y216" s="104">
        <v>0</v>
      </c>
      <c r="Z216" s="100"/>
      <c r="AA216" s="105">
        <v>0</v>
      </c>
      <c r="AR216" s="106" t="s">
        <v>17</v>
      </c>
      <c r="AT216" s="106" t="s">
        <v>63</v>
      </c>
      <c r="AU216" s="106" t="s">
        <v>64</v>
      </c>
      <c r="AY216" s="106" t="s">
        <v>110</v>
      </c>
      <c r="BK216" s="107">
        <v>0</v>
      </c>
    </row>
    <row r="217" spans="2:63" s="98" customFormat="1" ht="25.5" customHeight="1">
      <c r="B217" s="99"/>
      <c r="C217" s="100"/>
      <c r="D217" s="101" t="s">
        <v>94</v>
      </c>
      <c r="E217" s="100"/>
      <c r="F217" s="100"/>
      <c r="G217" s="100"/>
      <c r="H217" s="100"/>
      <c r="I217" s="100"/>
      <c r="J217" s="100"/>
      <c r="K217" s="100"/>
      <c r="L217" s="100"/>
      <c r="M217" s="100"/>
      <c r="N217" s="242">
        <f>$BK$217</f>
        <v>0</v>
      </c>
      <c r="O217" s="243"/>
      <c r="P217" s="243"/>
      <c r="Q217" s="243"/>
      <c r="R217" s="100"/>
      <c r="S217" s="102"/>
      <c r="T217" s="122"/>
      <c r="U217" s="123"/>
      <c r="V217" s="123"/>
      <c r="W217" s="124">
        <v>0</v>
      </c>
      <c r="X217" s="123"/>
      <c r="Y217" s="124">
        <v>0</v>
      </c>
      <c r="Z217" s="123"/>
      <c r="AA217" s="125">
        <v>0</v>
      </c>
      <c r="AR217" s="106" t="s">
        <v>17</v>
      </c>
      <c r="AT217" s="106" t="s">
        <v>63</v>
      </c>
      <c r="AU217" s="106" t="s">
        <v>64</v>
      </c>
      <c r="AY217" s="106" t="s">
        <v>110</v>
      </c>
      <c r="BK217" s="107">
        <v>0</v>
      </c>
    </row>
    <row r="218" spans="2:19" s="6" customFormat="1" ht="7.5" customHeight="1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41"/>
    </row>
    <row r="219" s="2" customFormat="1" ht="14.25" customHeight="1"/>
  </sheetData>
  <sheetProtection password="CC35" sheet="1" objects="1" scenarios="1" formatColumns="0" formatRows="0" sort="0" autoFilter="0"/>
  <mergeCells count="31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C71:R71"/>
    <mergeCell ref="F73:Q73"/>
    <mergeCell ref="F74:Q74"/>
    <mergeCell ref="M76:P76"/>
    <mergeCell ref="M78:Q78"/>
    <mergeCell ref="F81:I81"/>
    <mergeCell ref="L81:M81"/>
    <mergeCell ref="N81:Q81"/>
    <mergeCell ref="F85:I85"/>
    <mergeCell ref="L85:M85"/>
    <mergeCell ref="N85:Q85"/>
    <mergeCell ref="F86:R86"/>
    <mergeCell ref="F87:I87"/>
    <mergeCell ref="L87:M87"/>
    <mergeCell ref="N87:Q87"/>
    <mergeCell ref="F88:R88"/>
    <mergeCell ref="F89:I89"/>
    <mergeCell ref="L89:M89"/>
    <mergeCell ref="N89:Q89"/>
    <mergeCell ref="F90:R90"/>
    <mergeCell ref="F91:I91"/>
    <mergeCell ref="L91:M91"/>
    <mergeCell ref="N91:Q91"/>
    <mergeCell ref="F92:R92"/>
    <mergeCell ref="F93:I93"/>
    <mergeCell ref="L93:M93"/>
    <mergeCell ref="N93:Q93"/>
    <mergeCell ref="F94:R94"/>
    <mergeCell ref="F95:I95"/>
    <mergeCell ref="L95:M95"/>
    <mergeCell ref="N95:Q95"/>
    <mergeCell ref="F96:R96"/>
    <mergeCell ref="F97:I97"/>
    <mergeCell ref="L97:M97"/>
    <mergeCell ref="N97:Q97"/>
    <mergeCell ref="F98:R98"/>
    <mergeCell ref="F99:I99"/>
    <mergeCell ref="L99:M99"/>
    <mergeCell ref="N99:Q99"/>
    <mergeCell ref="F100:R100"/>
    <mergeCell ref="F101:I101"/>
    <mergeCell ref="L101:M101"/>
    <mergeCell ref="N101:Q101"/>
    <mergeCell ref="F102:R102"/>
    <mergeCell ref="F105:I105"/>
    <mergeCell ref="L105:M105"/>
    <mergeCell ref="N105:Q105"/>
    <mergeCell ref="F106:R106"/>
    <mergeCell ref="F107:I107"/>
    <mergeCell ref="L107:M107"/>
    <mergeCell ref="N107:Q107"/>
    <mergeCell ref="F108:R108"/>
    <mergeCell ref="F109:I109"/>
    <mergeCell ref="L109:M109"/>
    <mergeCell ref="N109:Q109"/>
    <mergeCell ref="F110:R110"/>
    <mergeCell ref="F111:I111"/>
    <mergeCell ref="L111:M111"/>
    <mergeCell ref="N111:Q111"/>
    <mergeCell ref="F112:R112"/>
    <mergeCell ref="F113:I113"/>
    <mergeCell ref="L113:M113"/>
    <mergeCell ref="N113:Q113"/>
    <mergeCell ref="F114:R114"/>
    <mergeCell ref="F115:I115"/>
    <mergeCell ref="L115:M115"/>
    <mergeCell ref="N115:Q115"/>
    <mergeCell ref="F116:R116"/>
    <mergeCell ref="F117:I117"/>
    <mergeCell ref="L117:M117"/>
    <mergeCell ref="N117:Q117"/>
    <mergeCell ref="F118:R118"/>
    <mergeCell ref="F119:I119"/>
    <mergeCell ref="L119:M119"/>
    <mergeCell ref="N119:Q119"/>
    <mergeCell ref="F120:R120"/>
    <mergeCell ref="F121:I121"/>
    <mergeCell ref="L121:M121"/>
    <mergeCell ref="N121:Q121"/>
    <mergeCell ref="F122:R122"/>
    <mergeCell ref="F123:I123"/>
    <mergeCell ref="L123:M123"/>
    <mergeCell ref="N123:Q123"/>
    <mergeCell ref="F124:R124"/>
    <mergeCell ref="F125:I125"/>
    <mergeCell ref="L125:M125"/>
    <mergeCell ref="N125:Q125"/>
    <mergeCell ref="F126:R126"/>
    <mergeCell ref="F127:I127"/>
    <mergeCell ref="L127:M127"/>
    <mergeCell ref="N127:Q127"/>
    <mergeCell ref="F128:R128"/>
    <mergeCell ref="F129:I129"/>
    <mergeCell ref="L129:M129"/>
    <mergeCell ref="N129:Q129"/>
    <mergeCell ref="F130:R130"/>
    <mergeCell ref="F131:I131"/>
    <mergeCell ref="L131:M131"/>
    <mergeCell ref="N131:Q131"/>
    <mergeCell ref="F132:R132"/>
    <mergeCell ref="F133:I133"/>
    <mergeCell ref="L133:M133"/>
    <mergeCell ref="N133:Q133"/>
    <mergeCell ref="F134:R134"/>
    <mergeCell ref="F135:I135"/>
    <mergeCell ref="L135:M135"/>
    <mergeCell ref="N135:Q135"/>
    <mergeCell ref="F136:R136"/>
    <mergeCell ref="F137:I137"/>
    <mergeCell ref="L137:M137"/>
    <mergeCell ref="N137:Q137"/>
    <mergeCell ref="F138:R138"/>
    <mergeCell ref="F139:I139"/>
    <mergeCell ref="L139:M139"/>
    <mergeCell ref="N139:Q139"/>
    <mergeCell ref="F140:R140"/>
    <mergeCell ref="F141:I141"/>
    <mergeCell ref="L141:M141"/>
    <mergeCell ref="N141:Q141"/>
    <mergeCell ref="F142:R142"/>
    <mergeCell ref="F145:I145"/>
    <mergeCell ref="L145:M145"/>
    <mergeCell ref="N145:Q145"/>
    <mergeCell ref="F146:R146"/>
    <mergeCell ref="F149:I149"/>
    <mergeCell ref="L149:M149"/>
    <mergeCell ref="N149:Q149"/>
    <mergeCell ref="F150:R150"/>
    <mergeCell ref="F151:I151"/>
    <mergeCell ref="L151:M151"/>
    <mergeCell ref="N151:Q151"/>
    <mergeCell ref="F152:R152"/>
    <mergeCell ref="F153:I153"/>
    <mergeCell ref="L153:M153"/>
    <mergeCell ref="N153:Q153"/>
    <mergeCell ref="F154:R154"/>
    <mergeCell ref="F155:I155"/>
    <mergeCell ref="L155:M155"/>
    <mergeCell ref="N155:Q155"/>
    <mergeCell ref="F156:R156"/>
    <mergeCell ref="F157:I157"/>
    <mergeCell ref="L157:M157"/>
    <mergeCell ref="N157:Q157"/>
    <mergeCell ref="F158:R158"/>
    <mergeCell ref="F159:I159"/>
    <mergeCell ref="L159:M159"/>
    <mergeCell ref="N159:Q159"/>
    <mergeCell ref="F160:R160"/>
    <mergeCell ref="F161:I161"/>
    <mergeCell ref="L161:M161"/>
    <mergeCell ref="N161:Q161"/>
    <mergeCell ref="F162:R162"/>
    <mergeCell ref="F163:I163"/>
    <mergeCell ref="L163:M163"/>
    <mergeCell ref="N163:Q163"/>
    <mergeCell ref="F164:R164"/>
    <mergeCell ref="F167:I167"/>
    <mergeCell ref="L167:M167"/>
    <mergeCell ref="N167:Q167"/>
    <mergeCell ref="F168:R168"/>
    <mergeCell ref="F169:I169"/>
    <mergeCell ref="L169:M169"/>
    <mergeCell ref="N169:Q169"/>
    <mergeCell ref="N165:Q165"/>
    <mergeCell ref="N166:Q166"/>
    <mergeCell ref="F170:R170"/>
    <mergeCell ref="F171:I171"/>
    <mergeCell ref="L171:M171"/>
    <mergeCell ref="N171:Q171"/>
    <mergeCell ref="F172:R172"/>
    <mergeCell ref="F173:I173"/>
    <mergeCell ref="L173:M173"/>
    <mergeCell ref="N173:Q173"/>
    <mergeCell ref="F174:R174"/>
    <mergeCell ref="F175:I175"/>
    <mergeCell ref="L175:M175"/>
    <mergeCell ref="N175:Q175"/>
    <mergeCell ref="F176:R176"/>
    <mergeCell ref="F177:I177"/>
    <mergeCell ref="L177:M177"/>
    <mergeCell ref="N177:Q177"/>
    <mergeCell ref="F178:R178"/>
    <mergeCell ref="F179:I179"/>
    <mergeCell ref="L179:M179"/>
    <mergeCell ref="N179:Q179"/>
    <mergeCell ref="F180:R180"/>
    <mergeCell ref="F181:I181"/>
    <mergeCell ref="L181:M181"/>
    <mergeCell ref="N181:Q181"/>
    <mergeCell ref="F182:R182"/>
    <mergeCell ref="F183:I183"/>
    <mergeCell ref="L183:M183"/>
    <mergeCell ref="N183:Q183"/>
    <mergeCell ref="F184:R184"/>
    <mergeCell ref="F185:I185"/>
    <mergeCell ref="L185:M185"/>
    <mergeCell ref="N185:Q185"/>
    <mergeCell ref="F186:R186"/>
    <mergeCell ref="F187:I187"/>
    <mergeCell ref="L187:M187"/>
    <mergeCell ref="N187:Q187"/>
    <mergeCell ref="F188:R188"/>
    <mergeCell ref="F190:I190"/>
    <mergeCell ref="L190:M190"/>
    <mergeCell ref="N190:Q190"/>
    <mergeCell ref="N189:Q189"/>
    <mergeCell ref="F191:R191"/>
    <mergeCell ref="F192:I192"/>
    <mergeCell ref="L192:M192"/>
    <mergeCell ref="N192:Q192"/>
    <mergeCell ref="F193:R193"/>
    <mergeCell ref="F194:I194"/>
    <mergeCell ref="L194:M194"/>
    <mergeCell ref="N194:Q194"/>
    <mergeCell ref="F195:R195"/>
    <mergeCell ref="F196:I196"/>
    <mergeCell ref="L196:M196"/>
    <mergeCell ref="N196:Q196"/>
    <mergeCell ref="F197:R197"/>
    <mergeCell ref="F198:I198"/>
    <mergeCell ref="L198:M198"/>
    <mergeCell ref="N198:Q198"/>
    <mergeCell ref="F199:R199"/>
    <mergeCell ref="F200:I200"/>
    <mergeCell ref="L200:M200"/>
    <mergeCell ref="N200:Q200"/>
    <mergeCell ref="F201:R201"/>
    <mergeCell ref="F202:I202"/>
    <mergeCell ref="L202:M202"/>
    <mergeCell ref="N202:Q202"/>
    <mergeCell ref="F203:R203"/>
    <mergeCell ref="F204:I204"/>
    <mergeCell ref="L204:M204"/>
    <mergeCell ref="N204:Q204"/>
    <mergeCell ref="F205:R205"/>
    <mergeCell ref="F206:I206"/>
    <mergeCell ref="L206:M206"/>
    <mergeCell ref="N206:Q206"/>
    <mergeCell ref="F213:R213"/>
    <mergeCell ref="F214:I214"/>
    <mergeCell ref="L214:M214"/>
    <mergeCell ref="N214:Q214"/>
    <mergeCell ref="F207:R207"/>
    <mergeCell ref="F208:I208"/>
    <mergeCell ref="L208:M208"/>
    <mergeCell ref="N208:Q208"/>
    <mergeCell ref="F209:R209"/>
    <mergeCell ref="F210:I210"/>
    <mergeCell ref="N143:Q143"/>
    <mergeCell ref="N144:Q144"/>
    <mergeCell ref="N147:Q147"/>
    <mergeCell ref="N148:Q148"/>
    <mergeCell ref="F211:R211"/>
    <mergeCell ref="F212:I212"/>
    <mergeCell ref="L212:M212"/>
    <mergeCell ref="N212:Q212"/>
    <mergeCell ref="L210:M210"/>
    <mergeCell ref="N210:Q210"/>
    <mergeCell ref="N216:Q216"/>
    <mergeCell ref="N217:Q217"/>
    <mergeCell ref="H1:K1"/>
    <mergeCell ref="S2:AC2"/>
    <mergeCell ref="F215:R215"/>
    <mergeCell ref="N82:Q82"/>
    <mergeCell ref="N83:Q83"/>
    <mergeCell ref="N84:Q84"/>
    <mergeCell ref="N103:Q103"/>
    <mergeCell ref="N104:Q104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3"/>
      <c r="C2" s="134"/>
      <c r="D2" s="134"/>
      <c r="E2" s="134"/>
      <c r="F2" s="134"/>
      <c r="G2" s="134"/>
      <c r="H2" s="134"/>
      <c r="I2" s="134"/>
      <c r="J2" s="134"/>
      <c r="K2" s="135"/>
    </row>
    <row r="3" spans="2:11" s="138" customFormat="1" ht="45" customHeight="1">
      <c r="B3" s="136"/>
      <c r="C3" s="268" t="s">
        <v>295</v>
      </c>
      <c r="D3" s="268"/>
      <c r="E3" s="268"/>
      <c r="F3" s="268"/>
      <c r="G3" s="268"/>
      <c r="H3" s="268"/>
      <c r="I3" s="268"/>
      <c r="J3" s="268"/>
      <c r="K3" s="137"/>
    </row>
    <row r="4" spans="2:11" ht="25.5" customHeight="1">
      <c r="B4" s="139"/>
      <c r="C4" s="273" t="s">
        <v>296</v>
      </c>
      <c r="D4" s="273"/>
      <c r="E4" s="273"/>
      <c r="F4" s="273"/>
      <c r="G4" s="273"/>
      <c r="H4" s="273"/>
      <c r="I4" s="273"/>
      <c r="J4" s="273"/>
      <c r="K4" s="140"/>
    </row>
    <row r="5" spans="2:11" ht="5.25" customHeight="1">
      <c r="B5" s="139"/>
      <c r="C5" s="141"/>
      <c r="D5" s="141"/>
      <c r="E5" s="141"/>
      <c r="F5" s="141"/>
      <c r="G5" s="141"/>
      <c r="H5" s="141"/>
      <c r="I5" s="141"/>
      <c r="J5" s="141"/>
      <c r="K5" s="140"/>
    </row>
    <row r="6" spans="2:11" ht="15" customHeight="1">
      <c r="B6" s="139"/>
      <c r="C6" s="270" t="s">
        <v>297</v>
      </c>
      <c r="D6" s="270"/>
      <c r="E6" s="270"/>
      <c r="F6" s="270"/>
      <c r="G6" s="270"/>
      <c r="H6" s="270"/>
      <c r="I6" s="270"/>
      <c r="J6" s="270"/>
      <c r="K6" s="140"/>
    </row>
    <row r="7" spans="2:11" ht="15" customHeight="1">
      <c r="B7" s="143"/>
      <c r="C7" s="270" t="s">
        <v>298</v>
      </c>
      <c r="D7" s="270"/>
      <c r="E7" s="270"/>
      <c r="F7" s="270"/>
      <c r="G7" s="270"/>
      <c r="H7" s="270"/>
      <c r="I7" s="270"/>
      <c r="J7" s="270"/>
      <c r="K7" s="140"/>
    </row>
    <row r="8" spans="2:11" ht="12.75" customHeight="1">
      <c r="B8" s="143"/>
      <c r="C8" s="142"/>
      <c r="D8" s="142"/>
      <c r="E8" s="142"/>
      <c r="F8" s="142"/>
      <c r="G8" s="142"/>
      <c r="H8" s="142"/>
      <c r="I8" s="142"/>
      <c r="J8" s="142"/>
      <c r="K8" s="140"/>
    </row>
    <row r="9" spans="2:11" ht="15" customHeight="1">
      <c r="B9" s="143"/>
      <c r="C9" s="270" t="s">
        <v>299</v>
      </c>
      <c r="D9" s="270"/>
      <c r="E9" s="270"/>
      <c r="F9" s="270"/>
      <c r="G9" s="270"/>
      <c r="H9" s="270"/>
      <c r="I9" s="270"/>
      <c r="J9" s="270"/>
      <c r="K9" s="140"/>
    </row>
    <row r="10" spans="2:11" ht="15" customHeight="1">
      <c r="B10" s="143"/>
      <c r="C10" s="142"/>
      <c r="D10" s="270" t="s">
        <v>300</v>
      </c>
      <c r="E10" s="270"/>
      <c r="F10" s="270"/>
      <c r="G10" s="270"/>
      <c r="H10" s="270"/>
      <c r="I10" s="270"/>
      <c r="J10" s="270"/>
      <c r="K10" s="140"/>
    </row>
    <row r="11" spans="2:11" ht="15" customHeight="1">
      <c r="B11" s="143"/>
      <c r="C11" s="144"/>
      <c r="D11" s="270" t="s">
        <v>301</v>
      </c>
      <c r="E11" s="270"/>
      <c r="F11" s="270"/>
      <c r="G11" s="270"/>
      <c r="H11" s="270"/>
      <c r="I11" s="270"/>
      <c r="J11" s="270"/>
      <c r="K11" s="140"/>
    </row>
    <row r="12" spans="2:11" ht="12.7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0"/>
    </row>
    <row r="13" spans="2:11" ht="15" customHeight="1">
      <c r="B13" s="143"/>
      <c r="C13" s="144"/>
      <c r="D13" s="270" t="s">
        <v>302</v>
      </c>
      <c r="E13" s="270"/>
      <c r="F13" s="270"/>
      <c r="G13" s="270"/>
      <c r="H13" s="270"/>
      <c r="I13" s="270"/>
      <c r="J13" s="270"/>
      <c r="K13" s="140"/>
    </row>
    <row r="14" spans="2:11" ht="15" customHeight="1">
      <c r="B14" s="143"/>
      <c r="C14" s="144"/>
      <c r="D14" s="270" t="s">
        <v>303</v>
      </c>
      <c r="E14" s="270"/>
      <c r="F14" s="270"/>
      <c r="G14" s="270"/>
      <c r="H14" s="270"/>
      <c r="I14" s="270"/>
      <c r="J14" s="270"/>
      <c r="K14" s="140"/>
    </row>
    <row r="15" spans="2:11" ht="15" customHeight="1">
      <c r="B15" s="143"/>
      <c r="C15" s="144"/>
      <c r="D15" s="270" t="s">
        <v>304</v>
      </c>
      <c r="E15" s="270"/>
      <c r="F15" s="270"/>
      <c r="G15" s="270"/>
      <c r="H15" s="270"/>
      <c r="I15" s="270"/>
      <c r="J15" s="270"/>
      <c r="K15" s="140"/>
    </row>
    <row r="16" spans="2:11" ht="15" customHeight="1">
      <c r="B16" s="143"/>
      <c r="C16" s="144"/>
      <c r="D16" s="144"/>
      <c r="E16" s="145" t="s">
        <v>69</v>
      </c>
      <c r="F16" s="270" t="s">
        <v>305</v>
      </c>
      <c r="G16" s="270"/>
      <c r="H16" s="270"/>
      <c r="I16" s="270"/>
      <c r="J16" s="270"/>
      <c r="K16" s="140"/>
    </row>
    <row r="17" spans="2:11" ht="15" customHeight="1">
      <c r="B17" s="143"/>
      <c r="C17" s="144"/>
      <c r="D17" s="144"/>
      <c r="E17" s="145" t="s">
        <v>306</v>
      </c>
      <c r="F17" s="270" t="s">
        <v>307</v>
      </c>
      <c r="G17" s="270"/>
      <c r="H17" s="270"/>
      <c r="I17" s="270"/>
      <c r="J17" s="270"/>
      <c r="K17" s="140"/>
    </row>
    <row r="18" spans="2:11" ht="15" customHeight="1">
      <c r="B18" s="143"/>
      <c r="C18" s="144"/>
      <c r="D18" s="144"/>
      <c r="E18" s="145" t="s">
        <v>308</v>
      </c>
      <c r="F18" s="270" t="s">
        <v>309</v>
      </c>
      <c r="G18" s="270"/>
      <c r="H18" s="270"/>
      <c r="I18" s="270"/>
      <c r="J18" s="270"/>
      <c r="K18" s="140"/>
    </row>
    <row r="19" spans="2:11" ht="15" customHeight="1">
      <c r="B19" s="143"/>
      <c r="C19" s="144"/>
      <c r="D19" s="144"/>
      <c r="E19" s="145" t="s">
        <v>310</v>
      </c>
      <c r="F19" s="270" t="s">
        <v>311</v>
      </c>
      <c r="G19" s="270"/>
      <c r="H19" s="270"/>
      <c r="I19" s="270"/>
      <c r="J19" s="270"/>
      <c r="K19" s="140"/>
    </row>
    <row r="20" spans="2:11" ht="15" customHeight="1">
      <c r="B20" s="143"/>
      <c r="C20" s="144"/>
      <c r="D20" s="144"/>
      <c r="E20" s="145" t="s">
        <v>312</v>
      </c>
      <c r="F20" s="270" t="s">
        <v>313</v>
      </c>
      <c r="G20" s="270"/>
      <c r="H20" s="270"/>
      <c r="I20" s="270"/>
      <c r="J20" s="270"/>
      <c r="K20" s="140"/>
    </row>
    <row r="21" spans="2:11" ht="15" customHeight="1">
      <c r="B21" s="143"/>
      <c r="C21" s="144"/>
      <c r="D21" s="144"/>
      <c r="E21" s="145" t="s">
        <v>314</v>
      </c>
      <c r="F21" s="270" t="s">
        <v>315</v>
      </c>
      <c r="G21" s="270"/>
      <c r="H21" s="270"/>
      <c r="I21" s="270"/>
      <c r="J21" s="270"/>
      <c r="K21" s="140"/>
    </row>
    <row r="22" spans="2:11" ht="12.7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0"/>
    </row>
    <row r="23" spans="2:11" ht="15" customHeight="1">
      <c r="B23" s="143"/>
      <c r="C23" s="270" t="s">
        <v>316</v>
      </c>
      <c r="D23" s="270"/>
      <c r="E23" s="270"/>
      <c r="F23" s="270"/>
      <c r="G23" s="270"/>
      <c r="H23" s="270"/>
      <c r="I23" s="270"/>
      <c r="J23" s="270"/>
      <c r="K23" s="140"/>
    </row>
    <row r="24" spans="2:11" ht="15" customHeight="1">
      <c r="B24" s="143"/>
      <c r="C24" s="270" t="s">
        <v>317</v>
      </c>
      <c r="D24" s="270"/>
      <c r="E24" s="270"/>
      <c r="F24" s="270"/>
      <c r="G24" s="270"/>
      <c r="H24" s="270"/>
      <c r="I24" s="270"/>
      <c r="J24" s="270"/>
      <c r="K24" s="140"/>
    </row>
    <row r="25" spans="2:11" ht="15" customHeight="1">
      <c r="B25" s="143"/>
      <c r="C25" s="142"/>
      <c r="D25" s="270" t="s">
        <v>318</v>
      </c>
      <c r="E25" s="270"/>
      <c r="F25" s="270"/>
      <c r="G25" s="270"/>
      <c r="H25" s="270"/>
      <c r="I25" s="270"/>
      <c r="J25" s="270"/>
      <c r="K25" s="140"/>
    </row>
    <row r="26" spans="2:11" ht="15" customHeight="1">
      <c r="B26" s="143"/>
      <c r="C26" s="144"/>
      <c r="D26" s="270" t="s">
        <v>319</v>
      </c>
      <c r="E26" s="270"/>
      <c r="F26" s="270"/>
      <c r="G26" s="270"/>
      <c r="H26" s="270"/>
      <c r="I26" s="270"/>
      <c r="J26" s="270"/>
      <c r="K26" s="140"/>
    </row>
    <row r="27" spans="2:11" ht="12.75" customHeight="1">
      <c r="B27" s="143"/>
      <c r="C27" s="144"/>
      <c r="D27" s="144"/>
      <c r="E27" s="144"/>
      <c r="F27" s="144"/>
      <c r="G27" s="144"/>
      <c r="H27" s="144"/>
      <c r="I27" s="144"/>
      <c r="J27" s="144"/>
      <c r="K27" s="140"/>
    </row>
    <row r="28" spans="2:11" ht="15" customHeight="1">
      <c r="B28" s="143"/>
      <c r="C28" s="144"/>
      <c r="D28" s="270" t="s">
        <v>320</v>
      </c>
      <c r="E28" s="270"/>
      <c r="F28" s="270"/>
      <c r="G28" s="270"/>
      <c r="H28" s="270"/>
      <c r="I28" s="270"/>
      <c r="J28" s="270"/>
      <c r="K28" s="140"/>
    </row>
    <row r="29" spans="2:11" ht="15" customHeight="1">
      <c r="B29" s="143"/>
      <c r="C29" s="144"/>
      <c r="D29" s="270" t="s">
        <v>321</v>
      </c>
      <c r="E29" s="270"/>
      <c r="F29" s="270"/>
      <c r="G29" s="270"/>
      <c r="H29" s="270"/>
      <c r="I29" s="270"/>
      <c r="J29" s="270"/>
      <c r="K29" s="140"/>
    </row>
    <row r="30" spans="2:11" ht="12.75" customHeight="1">
      <c r="B30" s="143"/>
      <c r="C30" s="144"/>
      <c r="D30" s="144"/>
      <c r="E30" s="144"/>
      <c r="F30" s="144"/>
      <c r="G30" s="144"/>
      <c r="H30" s="144"/>
      <c r="I30" s="144"/>
      <c r="J30" s="144"/>
      <c r="K30" s="140"/>
    </row>
    <row r="31" spans="2:11" ht="15" customHeight="1">
      <c r="B31" s="143"/>
      <c r="C31" s="144"/>
      <c r="D31" s="270" t="s">
        <v>322</v>
      </c>
      <c r="E31" s="270"/>
      <c r="F31" s="270"/>
      <c r="G31" s="270"/>
      <c r="H31" s="270"/>
      <c r="I31" s="270"/>
      <c r="J31" s="270"/>
      <c r="K31" s="140"/>
    </row>
    <row r="32" spans="2:11" ht="15" customHeight="1">
      <c r="B32" s="143"/>
      <c r="C32" s="144"/>
      <c r="D32" s="270" t="s">
        <v>323</v>
      </c>
      <c r="E32" s="270"/>
      <c r="F32" s="270"/>
      <c r="G32" s="270"/>
      <c r="H32" s="270"/>
      <c r="I32" s="270"/>
      <c r="J32" s="270"/>
      <c r="K32" s="140"/>
    </row>
    <row r="33" spans="2:11" ht="15" customHeight="1">
      <c r="B33" s="143"/>
      <c r="C33" s="144"/>
      <c r="D33" s="270" t="s">
        <v>324</v>
      </c>
      <c r="E33" s="270"/>
      <c r="F33" s="270"/>
      <c r="G33" s="270"/>
      <c r="H33" s="270"/>
      <c r="I33" s="270"/>
      <c r="J33" s="270"/>
      <c r="K33" s="140"/>
    </row>
    <row r="34" spans="2:11" ht="15" customHeight="1">
      <c r="B34" s="143"/>
      <c r="C34" s="144"/>
      <c r="D34" s="142"/>
      <c r="E34" s="146" t="s">
        <v>96</v>
      </c>
      <c r="F34" s="142"/>
      <c r="G34" s="270" t="s">
        <v>325</v>
      </c>
      <c r="H34" s="270"/>
      <c r="I34" s="270"/>
      <c r="J34" s="270"/>
      <c r="K34" s="140"/>
    </row>
    <row r="35" spans="2:11" ht="15" customHeight="1">
      <c r="B35" s="143"/>
      <c r="C35" s="144"/>
      <c r="D35" s="142"/>
      <c r="E35" s="146" t="s">
        <v>326</v>
      </c>
      <c r="F35" s="142"/>
      <c r="G35" s="270" t="s">
        <v>327</v>
      </c>
      <c r="H35" s="270"/>
      <c r="I35" s="270"/>
      <c r="J35" s="270"/>
      <c r="K35" s="140"/>
    </row>
    <row r="36" spans="2:11" ht="15" customHeight="1">
      <c r="B36" s="143"/>
      <c r="C36" s="144"/>
      <c r="D36" s="142"/>
      <c r="E36" s="146" t="s">
        <v>45</v>
      </c>
      <c r="F36" s="142"/>
      <c r="G36" s="270" t="s">
        <v>328</v>
      </c>
      <c r="H36" s="270"/>
      <c r="I36" s="270"/>
      <c r="J36" s="270"/>
      <c r="K36" s="140"/>
    </row>
    <row r="37" spans="2:11" ht="15" customHeight="1">
      <c r="B37" s="143"/>
      <c r="C37" s="144"/>
      <c r="D37" s="142"/>
      <c r="E37" s="146" t="s">
        <v>97</v>
      </c>
      <c r="F37" s="142"/>
      <c r="G37" s="270" t="s">
        <v>329</v>
      </c>
      <c r="H37" s="270"/>
      <c r="I37" s="270"/>
      <c r="J37" s="270"/>
      <c r="K37" s="140"/>
    </row>
    <row r="38" spans="2:11" ht="15" customHeight="1">
      <c r="B38" s="143"/>
      <c r="C38" s="144"/>
      <c r="D38" s="142"/>
      <c r="E38" s="146" t="s">
        <v>98</v>
      </c>
      <c r="F38" s="142"/>
      <c r="G38" s="270" t="s">
        <v>330</v>
      </c>
      <c r="H38" s="270"/>
      <c r="I38" s="270"/>
      <c r="J38" s="270"/>
      <c r="K38" s="140"/>
    </row>
    <row r="39" spans="2:11" ht="15" customHeight="1">
      <c r="B39" s="143"/>
      <c r="C39" s="144"/>
      <c r="D39" s="142"/>
      <c r="E39" s="146" t="s">
        <v>99</v>
      </c>
      <c r="F39" s="142"/>
      <c r="G39" s="270" t="s">
        <v>331</v>
      </c>
      <c r="H39" s="270"/>
      <c r="I39" s="270"/>
      <c r="J39" s="270"/>
      <c r="K39" s="140"/>
    </row>
    <row r="40" spans="2:11" ht="15" customHeight="1">
      <c r="B40" s="143"/>
      <c r="C40" s="144"/>
      <c r="D40" s="142"/>
      <c r="E40" s="146" t="s">
        <v>332</v>
      </c>
      <c r="F40" s="142"/>
      <c r="G40" s="270" t="s">
        <v>333</v>
      </c>
      <c r="H40" s="270"/>
      <c r="I40" s="270"/>
      <c r="J40" s="270"/>
      <c r="K40" s="140"/>
    </row>
    <row r="41" spans="2:11" ht="15" customHeight="1">
      <c r="B41" s="143"/>
      <c r="C41" s="144"/>
      <c r="D41" s="142"/>
      <c r="E41" s="146"/>
      <c r="F41" s="142"/>
      <c r="G41" s="270" t="s">
        <v>334</v>
      </c>
      <c r="H41" s="270"/>
      <c r="I41" s="270"/>
      <c r="J41" s="270"/>
      <c r="K41" s="140"/>
    </row>
    <row r="42" spans="2:11" ht="15" customHeight="1">
      <c r="B42" s="143"/>
      <c r="C42" s="144"/>
      <c r="D42" s="142"/>
      <c r="E42" s="146" t="s">
        <v>335</v>
      </c>
      <c r="F42" s="142"/>
      <c r="G42" s="270" t="s">
        <v>336</v>
      </c>
      <c r="H42" s="270"/>
      <c r="I42" s="270"/>
      <c r="J42" s="270"/>
      <c r="K42" s="140"/>
    </row>
    <row r="43" spans="2:11" ht="15" customHeight="1">
      <c r="B43" s="143"/>
      <c r="C43" s="144"/>
      <c r="D43" s="142"/>
      <c r="E43" s="146" t="s">
        <v>102</v>
      </c>
      <c r="F43" s="142"/>
      <c r="G43" s="270" t="s">
        <v>337</v>
      </c>
      <c r="H43" s="270"/>
      <c r="I43" s="270"/>
      <c r="J43" s="270"/>
      <c r="K43" s="140"/>
    </row>
    <row r="44" spans="2:11" ht="12.75" customHeight="1">
      <c r="B44" s="143"/>
      <c r="C44" s="144"/>
      <c r="D44" s="142"/>
      <c r="E44" s="142"/>
      <c r="F44" s="142"/>
      <c r="G44" s="142"/>
      <c r="H44" s="142"/>
      <c r="I44" s="142"/>
      <c r="J44" s="142"/>
      <c r="K44" s="140"/>
    </row>
    <row r="45" spans="2:11" ht="15" customHeight="1">
      <c r="B45" s="143"/>
      <c r="C45" s="144"/>
      <c r="D45" s="270" t="s">
        <v>338</v>
      </c>
      <c r="E45" s="270"/>
      <c r="F45" s="270"/>
      <c r="G45" s="270"/>
      <c r="H45" s="270"/>
      <c r="I45" s="270"/>
      <c r="J45" s="270"/>
      <c r="K45" s="140"/>
    </row>
    <row r="46" spans="2:11" ht="15" customHeight="1">
      <c r="B46" s="143"/>
      <c r="C46" s="144"/>
      <c r="D46" s="144"/>
      <c r="E46" s="270" t="s">
        <v>339</v>
      </c>
      <c r="F46" s="270"/>
      <c r="G46" s="270"/>
      <c r="H46" s="270"/>
      <c r="I46" s="270"/>
      <c r="J46" s="270"/>
      <c r="K46" s="140"/>
    </row>
    <row r="47" spans="2:11" ht="15" customHeight="1">
      <c r="B47" s="143"/>
      <c r="C47" s="144"/>
      <c r="D47" s="144"/>
      <c r="E47" s="270" t="s">
        <v>340</v>
      </c>
      <c r="F47" s="270"/>
      <c r="G47" s="270"/>
      <c r="H47" s="270"/>
      <c r="I47" s="270"/>
      <c r="J47" s="270"/>
      <c r="K47" s="140"/>
    </row>
    <row r="48" spans="2:11" ht="15" customHeight="1">
      <c r="B48" s="143"/>
      <c r="C48" s="144"/>
      <c r="D48" s="144"/>
      <c r="E48" s="270" t="s">
        <v>341</v>
      </c>
      <c r="F48" s="270"/>
      <c r="G48" s="270"/>
      <c r="H48" s="270"/>
      <c r="I48" s="270"/>
      <c r="J48" s="270"/>
      <c r="K48" s="140"/>
    </row>
    <row r="49" spans="2:11" ht="15" customHeight="1">
      <c r="B49" s="143"/>
      <c r="C49" s="144"/>
      <c r="D49" s="270" t="s">
        <v>342</v>
      </c>
      <c r="E49" s="270"/>
      <c r="F49" s="270"/>
      <c r="G49" s="270"/>
      <c r="H49" s="270"/>
      <c r="I49" s="270"/>
      <c r="J49" s="270"/>
      <c r="K49" s="140"/>
    </row>
    <row r="50" spans="2:11" ht="25.5" customHeight="1">
      <c r="B50" s="139"/>
      <c r="C50" s="273" t="s">
        <v>343</v>
      </c>
      <c r="D50" s="273"/>
      <c r="E50" s="273"/>
      <c r="F50" s="273"/>
      <c r="G50" s="273"/>
      <c r="H50" s="273"/>
      <c r="I50" s="273"/>
      <c r="J50" s="273"/>
      <c r="K50" s="140"/>
    </row>
    <row r="51" spans="2:11" ht="5.25" customHeight="1">
      <c r="B51" s="139"/>
      <c r="C51" s="141"/>
      <c r="D51" s="141"/>
      <c r="E51" s="141"/>
      <c r="F51" s="141"/>
      <c r="G51" s="141"/>
      <c r="H51" s="141"/>
      <c r="I51" s="141"/>
      <c r="J51" s="141"/>
      <c r="K51" s="140"/>
    </row>
    <row r="52" spans="2:11" ht="15" customHeight="1">
      <c r="B52" s="139"/>
      <c r="C52" s="270" t="s">
        <v>344</v>
      </c>
      <c r="D52" s="270"/>
      <c r="E52" s="270"/>
      <c r="F52" s="270"/>
      <c r="G52" s="270"/>
      <c r="H52" s="270"/>
      <c r="I52" s="270"/>
      <c r="J52" s="270"/>
      <c r="K52" s="140"/>
    </row>
    <row r="53" spans="2:11" ht="15" customHeight="1">
      <c r="B53" s="139"/>
      <c r="C53" s="270" t="s">
        <v>345</v>
      </c>
      <c r="D53" s="270"/>
      <c r="E53" s="270"/>
      <c r="F53" s="270"/>
      <c r="G53" s="270"/>
      <c r="H53" s="270"/>
      <c r="I53" s="270"/>
      <c r="J53" s="270"/>
      <c r="K53" s="140"/>
    </row>
    <row r="54" spans="2:11" ht="12.75" customHeight="1">
      <c r="B54" s="139"/>
      <c r="C54" s="142"/>
      <c r="D54" s="142"/>
      <c r="E54" s="142"/>
      <c r="F54" s="142"/>
      <c r="G54" s="142"/>
      <c r="H54" s="142"/>
      <c r="I54" s="142"/>
      <c r="J54" s="142"/>
      <c r="K54" s="140"/>
    </row>
    <row r="55" spans="2:11" ht="15" customHeight="1">
      <c r="B55" s="139"/>
      <c r="C55" s="270" t="s">
        <v>346</v>
      </c>
      <c r="D55" s="270"/>
      <c r="E55" s="270"/>
      <c r="F55" s="270"/>
      <c r="G55" s="270"/>
      <c r="H55" s="270"/>
      <c r="I55" s="270"/>
      <c r="J55" s="270"/>
      <c r="K55" s="140"/>
    </row>
    <row r="56" spans="2:11" ht="15" customHeight="1">
      <c r="B56" s="139"/>
      <c r="C56" s="144"/>
      <c r="D56" s="270" t="s">
        <v>347</v>
      </c>
      <c r="E56" s="270"/>
      <c r="F56" s="270"/>
      <c r="G56" s="270"/>
      <c r="H56" s="270"/>
      <c r="I56" s="270"/>
      <c r="J56" s="270"/>
      <c r="K56" s="140"/>
    </row>
    <row r="57" spans="2:11" ht="15" customHeight="1">
      <c r="B57" s="139"/>
      <c r="C57" s="144"/>
      <c r="D57" s="270" t="s">
        <v>348</v>
      </c>
      <c r="E57" s="270"/>
      <c r="F57" s="270"/>
      <c r="G57" s="270"/>
      <c r="H57" s="270"/>
      <c r="I57" s="270"/>
      <c r="J57" s="270"/>
      <c r="K57" s="140"/>
    </row>
    <row r="58" spans="2:11" ht="15" customHeight="1">
      <c r="B58" s="139"/>
      <c r="C58" s="144"/>
      <c r="D58" s="270" t="s">
        <v>349</v>
      </c>
      <c r="E58" s="270"/>
      <c r="F58" s="270"/>
      <c r="G58" s="270"/>
      <c r="H58" s="270"/>
      <c r="I58" s="270"/>
      <c r="J58" s="270"/>
      <c r="K58" s="140"/>
    </row>
    <row r="59" spans="2:11" ht="15" customHeight="1">
      <c r="B59" s="139"/>
      <c r="C59" s="144"/>
      <c r="D59" s="270" t="s">
        <v>350</v>
      </c>
      <c r="E59" s="270"/>
      <c r="F59" s="270"/>
      <c r="G59" s="270"/>
      <c r="H59" s="270"/>
      <c r="I59" s="270"/>
      <c r="J59" s="270"/>
      <c r="K59" s="140"/>
    </row>
    <row r="60" spans="2:11" ht="15" customHeight="1">
      <c r="B60" s="139"/>
      <c r="C60" s="144"/>
      <c r="D60" s="272" t="s">
        <v>351</v>
      </c>
      <c r="E60" s="272"/>
      <c r="F60" s="272"/>
      <c r="G60" s="272"/>
      <c r="H60" s="272"/>
      <c r="I60" s="272"/>
      <c r="J60" s="272"/>
      <c r="K60" s="140"/>
    </row>
    <row r="61" spans="2:11" ht="15" customHeight="1">
      <c r="B61" s="139"/>
      <c r="C61" s="144"/>
      <c r="D61" s="270" t="s">
        <v>352</v>
      </c>
      <c r="E61" s="270"/>
      <c r="F61" s="270"/>
      <c r="G61" s="270"/>
      <c r="H61" s="270"/>
      <c r="I61" s="270"/>
      <c r="J61" s="270"/>
      <c r="K61" s="140"/>
    </row>
    <row r="62" spans="2:11" ht="12.75" customHeight="1">
      <c r="B62" s="139"/>
      <c r="C62" s="144"/>
      <c r="D62" s="144"/>
      <c r="E62" s="147"/>
      <c r="F62" s="144"/>
      <c r="G62" s="144"/>
      <c r="H62" s="144"/>
      <c r="I62" s="144"/>
      <c r="J62" s="144"/>
      <c r="K62" s="140"/>
    </row>
    <row r="63" spans="2:11" ht="15" customHeight="1">
      <c r="B63" s="139"/>
      <c r="C63" s="144"/>
      <c r="D63" s="270" t="s">
        <v>353</v>
      </c>
      <c r="E63" s="270"/>
      <c r="F63" s="270"/>
      <c r="G63" s="270"/>
      <c r="H63" s="270"/>
      <c r="I63" s="270"/>
      <c r="J63" s="270"/>
      <c r="K63" s="140"/>
    </row>
    <row r="64" spans="2:11" ht="15" customHeight="1">
      <c r="B64" s="139"/>
      <c r="C64" s="144"/>
      <c r="D64" s="272" t="s">
        <v>354</v>
      </c>
      <c r="E64" s="272"/>
      <c r="F64" s="272"/>
      <c r="G64" s="272"/>
      <c r="H64" s="272"/>
      <c r="I64" s="272"/>
      <c r="J64" s="272"/>
      <c r="K64" s="140"/>
    </row>
    <row r="65" spans="2:11" ht="15" customHeight="1">
      <c r="B65" s="139"/>
      <c r="C65" s="144"/>
      <c r="D65" s="270" t="s">
        <v>355</v>
      </c>
      <c r="E65" s="270"/>
      <c r="F65" s="270"/>
      <c r="G65" s="270"/>
      <c r="H65" s="270"/>
      <c r="I65" s="270"/>
      <c r="J65" s="270"/>
      <c r="K65" s="140"/>
    </row>
    <row r="66" spans="2:11" ht="15" customHeight="1">
      <c r="B66" s="139"/>
      <c r="C66" s="144"/>
      <c r="D66" s="270" t="s">
        <v>356</v>
      </c>
      <c r="E66" s="270"/>
      <c r="F66" s="270"/>
      <c r="G66" s="270"/>
      <c r="H66" s="270"/>
      <c r="I66" s="270"/>
      <c r="J66" s="270"/>
      <c r="K66" s="140"/>
    </row>
    <row r="67" spans="2:11" ht="15" customHeight="1">
      <c r="B67" s="139"/>
      <c r="C67" s="144"/>
      <c r="D67" s="270" t="s">
        <v>357</v>
      </c>
      <c r="E67" s="270"/>
      <c r="F67" s="270"/>
      <c r="G67" s="270"/>
      <c r="H67" s="270"/>
      <c r="I67" s="270"/>
      <c r="J67" s="270"/>
      <c r="K67" s="140"/>
    </row>
    <row r="68" spans="2:11" ht="15" customHeight="1">
      <c r="B68" s="139"/>
      <c r="C68" s="144"/>
      <c r="D68" s="270" t="s">
        <v>358</v>
      </c>
      <c r="E68" s="270"/>
      <c r="F68" s="270"/>
      <c r="G68" s="270"/>
      <c r="H68" s="270"/>
      <c r="I68" s="270"/>
      <c r="J68" s="270"/>
      <c r="K68" s="140"/>
    </row>
    <row r="69" spans="2:11" ht="12.75" customHeight="1">
      <c r="B69" s="148"/>
      <c r="C69" s="149"/>
      <c r="D69" s="149"/>
      <c r="E69" s="149"/>
      <c r="F69" s="149"/>
      <c r="G69" s="149"/>
      <c r="H69" s="149"/>
      <c r="I69" s="149"/>
      <c r="J69" s="149"/>
      <c r="K69" s="150"/>
    </row>
    <row r="70" spans="2:11" ht="18.75" customHeight="1">
      <c r="B70" s="151"/>
      <c r="C70" s="151"/>
      <c r="D70" s="151"/>
      <c r="E70" s="151"/>
      <c r="F70" s="151"/>
      <c r="G70" s="151"/>
      <c r="H70" s="151"/>
      <c r="I70" s="151"/>
      <c r="J70" s="151"/>
      <c r="K70" s="152"/>
    </row>
    <row r="71" spans="2:11" ht="18.75" customHeigh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2:11" ht="7.5" customHeight="1">
      <c r="B72" s="153"/>
      <c r="C72" s="154"/>
      <c r="D72" s="154"/>
      <c r="E72" s="154"/>
      <c r="F72" s="154"/>
      <c r="G72" s="154"/>
      <c r="H72" s="154"/>
      <c r="I72" s="154"/>
      <c r="J72" s="154"/>
      <c r="K72" s="155"/>
    </row>
    <row r="73" spans="2:11" ht="45" customHeight="1">
      <c r="B73" s="156"/>
      <c r="C73" s="271" t="s">
        <v>294</v>
      </c>
      <c r="D73" s="271"/>
      <c r="E73" s="271"/>
      <c r="F73" s="271"/>
      <c r="G73" s="271"/>
      <c r="H73" s="271"/>
      <c r="I73" s="271"/>
      <c r="J73" s="271"/>
      <c r="K73" s="157"/>
    </row>
    <row r="74" spans="2:11" ht="17.25" customHeight="1">
      <c r="B74" s="156"/>
      <c r="C74" s="158" t="s">
        <v>359</v>
      </c>
      <c r="D74" s="158"/>
      <c r="E74" s="158"/>
      <c r="F74" s="158" t="s">
        <v>360</v>
      </c>
      <c r="G74" s="159"/>
      <c r="H74" s="158" t="s">
        <v>97</v>
      </c>
      <c r="I74" s="158" t="s">
        <v>49</v>
      </c>
      <c r="J74" s="158" t="s">
        <v>361</v>
      </c>
      <c r="K74" s="157"/>
    </row>
    <row r="75" spans="2:11" ht="17.25" customHeight="1">
      <c r="B75" s="156"/>
      <c r="C75" s="160" t="s">
        <v>362</v>
      </c>
      <c r="D75" s="160"/>
      <c r="E75" s="160"/>
      <c r="F75" s="161" t="s">
        <v>363</v>
      </c>
      <c r="G75" s="162"/>
      <c r="H75" s="160"/>
      <c r="I75" s="160"/>
      <c r="J75" s="160" t="s">
        <v>364</v>
      </c>
      <c r="K75" s="157"/>
    </row>
    <row r="76" spans="2:11" ht="5.25" customHeight="1">
      <c r="B76" s="156"/>
      <c r="C76" s="163"/>
      <c r="D76" s="163"/>
      <c r="E76" s="163"/>
      <c r="F76" s="163"/>
      <c r="G76" s="164"/>
      <c r="H76" s="163"/>
      <c r="I76" s="163"/>
      <c r="J76" s="163"/>
      <c r="K76" s="157"/>
    </row>
    <row r="77" spans="2:11" ht="15" customHeight="1">
      <c r="B77" s="156"/>
      <c r="C77" s="146" t="s">
        <v>365</v>
      </c>
      <c r="D77" s="146"/>
      <c r="E77" s="146"/>
      <c r="F77" s="165" t="s">
        <v>366</v>
      </c>
      <c r="G77" s="164"/>
      <c r="H77" s="146" t="s">
        <v>367</v>
      </c>
      <c r="I77" s="146" t="s">
        <v>368</v>
      </c>
      <c r="J77" s="146" t="s">
        <v>369</v>
      </c>
      <c r="K77" s="157"/>
    </row>
    <row r="78" spans="2:11" ht="15" customHeight="1">
      <c r="B78" s="166"/>
      <c r="C78" s="146" t="s">
        <v>370</v>
      </c>
      <c r="D78" s="146"/>
      <c r="E78" s="146"/>
      <c r="F78" s="165" t="s">
        <v>371</v>
      </c>
      <c r="G78" s="164"/>
      <c r="H78" s="146" t="s">
        <v>372</v>
      </c>
      <c r="I78" s="146" t="s">
        <v>368</v>
      </c>
      <c r="J78" s="146">
        <v>50</v>
      </c>
      <c r="K78" s="157"/>
    </row>
    <row r="79" spans="2:11" ht="15" customHeight="1">
      <c r="B79" s="166"/>
      <c r="C79" s="146" t="s">
        <v>373</v>
      </c>
      <c r="D79" s="146"/>
      <c r="E79" s="146"/>
      <c r="F79" s="165" t="s">
        <v>366</v>
      </c>
      <c r="G79" s="164"/>
      <c r="H79" s="146" t="s">
        <v>374</v>
      </c>
      <c r="I79" s="146" t="s">
        <v>375</v>
      </c>
      <c r="J79" s="146"/>
      <c r="K79" s="157"/>
    </row>
    <row r="80" spans="2:11" ht="15" customHeight="1">
      <c r="B80" s="166"/>
      <c r="C80" s="146" t="s">
        <v>376</v>
      </c>
      <c r="D80" s="146"/>
      <c r="E80" s="146"/>
      <c r="F80" s="165" t="s">
        <v>371</v>
      </c>
      <c r="G80" s="164"/>
      <c r="H80" s="146" t="s">
        <v>377</v>
      </c>
      <c r="I80" s="146" t="s">
        <v>368</v>
      </c>
      <c r="J80" s="146">
        <v>50</v>
      </c>
      <c r="K80" s="157"/>
    </row>
    <row r="81" spans="2:11" ht="15" customHeight="1">
      <c r="B81" s="166"/>
      <c r="C81" s="146" t="s">
        <v>378</v>
      </c>
      <c r="D81" s="146"/>
      <c r="E81" s="146"/>
      <c r="F81" s="165" t="s">
        <v>371</v>
      </c>
      <c r="G81" s="164"/>
      <c r="H81" s="146" t="s">
        <v>379</v>
      </c>
      <c r="I81" s="146" t="s">
        <v>368</v>
      </c>
      <c r="J81" s="146">
        <v>20</v>
      </c>
      <c r="K81" s="157"/>
    </row>
    <row r="82" spans="2:11" ht="15" customHeight="1">
      <c r="B82" s="166"/>
      <c r="C82" s="146" t="s">
        <v>380</v>
      </c>
      <c r="D82" s="146"/>
      <c r="E82" s="146"/>
      <c r="F82" s="165" t="s">
        <v>371</v>
      </c>
      <c r="G82" s="164"/>
      <c r="H82" s="146" t="s">
        <v>381</v>
      </c>
      <c r="I82" s="146" t="s">
        <v>368</v>
      </c>
      <c r="J82" s="146">
        <v>20</v>
      </c>
      <c r="K82" s="157"/>
    </row>
    <row r="83" spans="2:11" ht="15" customHeight="1">
      <c r="B83" s="166"/>
      <c r="C83" s="146" t="s">
        <v>382</v>
      </c>
      <c r="D83" s="146"/>
      <c r="E83" s="146"/>
      <c r="F83" s="165" t="s">
        <v>371</v>
      </c>
      <c r="G83" s="164"/>
      <c r="H83" s="146" t="s">
        <v>383</v>
      </c>
      <c r="I83" s="146" t="s">
        <v>368</v>
      </c>
      <c r="J83" s="146">
        <v>50</v>
      </c>
      <c r="K83" s="157"/>
    </row>
    <row r="84" spans="2:11" ht="15" customHeight="1">
      <c r="B84" s="166"/>
      <c r="C84" s="146" t="s">
        <v>384</v>
      </c>
      <c r="D84" s="146"/>
      <c r="E84" s="146"/>
      <c r="F84" s="165" t="s">
        <v>371</v>
      </c>
      <c r="G84" s="164"/>
      <c r="H84" s="146" t="s">
        <v>384</v>
      </c>
      <c r="I84" s="146" t="s">
        <v>368</v>
      </c>
      <c r="J84" s="146">
        <v>50</v>
      </c>
      <c r="K84" s="157"/>
    </row>
    <row r="85" spans="2:11" ht="15" customHeight="1">
      <c r="B85" s="166"/>
      <c r="C85" s="146" t="s">
        <v>103</v>
      </c>
      <c r="D85" s="146"/>
      <c r="E85" s="146"/>
      <c r="F85" s="165" t="s">
        <v>371</v>
      </c>
      <c r="G85" s="164"/>
      <c r="H85" s="146" t="s">
        <v>385</v>
      </c>
      <c r="I85" s="146" t="s">
        <v>368</v>
      </c>
      <c r="J85" s="146">
        <v>255</v>
      </c>
      <c r="K85" s="157"/>
    </row>
    <row r="86" spans="2:11" ht="15" customHeight="1">
      <c r="B86" s="166"/>
      <c r="C86" s="146" t="s">
        <v>386</v>
      </c>
      <c r="D86" s="146"/>
      <c r="E86" s="146"/>
      <c r="F86" s="165" t="s">
        <v>366</v>
      </c>
      <c r="G86" s="164"/>
      <c r="H86" s="146" t="s">
        <v>387</v>
      </c>
      <c r="I86" s="146" t="s">
        <v>388</v>
      </c>
      <c r="J86" s="146"/>
      <c r="K86" s="157"/>
    </row>
    <row r="87" spans="2:11" ht="15" customHeight="1">
      <c r="B87" s="166"/>
      <c r="C87" s="146" t="s">
        <v>389</v>
      </c>
      <c r="D87" s="146"/>
      <c r="E87" s="146"/>
      <c r="F87" s="165" t="s">
        <v>366</v>
      </c>
      <c r="G87" s="164"/>
      <c r="H87" s="146" t="s">
        <v>390</v>
      </c>
      <c r="I87" s="146" t="s">
        <v>391</v>
      </c>
      <c r="J87" s="146"/>
      <c r="K87" s="157"/>
    </row>
    <row r="88" spans="2:11" ht="15" customHeight="1">
      <c r="B88" s="166"/>
      <c r="C88" s="146" t="s">
        <v>392</v>
      </c>
      <c r="D88" s="146"/>
      <c r="E88" s="146"/>
      <c r="F88" s="165" t="s">
        <v>366</v>
      </c>
      <c r="G88" s="164"/>
      <c r="H88" s="146" t="s">
        <v>392</v>
      </c>
      <c r="I88" s="146" t="s">
        <v>391</v>
      </c>
      <c r="J88" s="146"/>
      <c r="K88" s="157"/>
    </row>
    <row r="89" spans="2:11" ht="15" customHeight="1">
      <c r="B89" s="166"/>
      <c r="C89" s="146" t="s">
        <v>32</v>
      </c>
      <c r="D89" s="146"/>
      <c r="E89" s="146"/>
      <c r="F89" s="165" t="s">
        <v>366</v>
      </c>
      <c r="G89" s="164"/>
      <c r="H89" s="146" t="s">
        <v>393</v>
      </c>
      <c r="I89" s="146" t="s">
        <v>391</v>
      </c>
      <c r="J89" s="146"/>
      <c r="K89" s="157"/>
    </row>
    <row r="90" spans="2:11" ht="15" customHeight="1">
      <c r="B90" s="166"/>
      <c r="C90" s="146" t="s">
        <v>40</v>
      </c>
      <c r="D90" s="146"/>
      <c r="E90" s="146"/>
      <c r="F90" s="165" t="s">
        <v>366</v>
      </c>
      <c r="G90" s="164"/>
      <c r="H90" s="146" t="s">
        <v>394</v>
      </c>
      <c r="I90" s="146" t="s">
        <v>391</v>
      </c>
      <c r="J90" s="146"/>
      <c r="K90" s="157"/>
    </row>
    <row r="91" spans="2:11" ht="15" customHeight="1">
      <c r="B91" s="167"/>
      <c r="C91" s="168"/>
      <c r="D91" s="168"/>
      <c r="E91" s="168"/>
      <c r="F91" s="168"/>
      <c r="G91" s="168"/>
      <c r="H91" s="168"/>
      <c r="I91" s="168"/>
      <c r="J91" s="168"/>
      <c r="K91" s="169"/>
    </row>
    <row r="92" spans="2:11" ht="18.75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0"/>
    </row>
    <row r="93" spans="2:11" ht="18.75" customHeight="1">
      <c r="B93" s="152"/>
      <c r="C93" s="152"/>
      <c r="D93" s="152"/>
      <c r="E93" s="152"/>
      <c r="F93" s="152"/>
      <c r="G93" s="152"/>
      <c r="H93" s="152"/>
      <c r="I93" s="152"/>
      <c r="J93" s="152"/>
      <c r="K93" s="152"/>
    </row>
    <row r="94" spans="2:11" ht="7.5" customHeight="1">
      <c r="B94" s="153"/>
      <c r="C94" s="154"/>
      <c r="D94" s="154"/>
      <c r="E94" s="154"/>
      <c r="F94" s="154"/>
      <c r="G94" s="154"/>
      <c r="H94" s="154"/>
      <c r="I94" s="154"/>
      <c r="J94" s="154"/>
      <c r="K94" s="155"/>
    </row>
    <row r="95" spans="2:11" ht="45" customHeight="1">
      <c r="B95" s="156"/>
      <c r="C95" s="271" t="s">
        <v>395</v>
      </c>
      <c r="D95" s="271"/>
      <c r="E95" s="271"/>
      <c r="F95" s="271"/>
      <c r="G95" s="271"/>
      <c r="H95" s="271"/>
      <c r="I95" s="271"/>
      <c r="J95" s="271"/>
      <c r="K95" s="157"/>
    </row>
    <row r="96" spans="2:11" ht="17.25" customHeight="1">
      <c r="B96" s="156"/>
      <c r="C96" s="158" t="s">
        <v>359</v>
      </c>
      <c r="D96" s="158"/>
      <c r="E96" s="158"/>
      <c r="F96" s="158" t="s">
        <v>360</v>
      </c>
      <c r="G96" s="159"/>
      <c r="H96" s="158" t="s">
        <v>97</v>
      </c>
      <c r="I96" s="158" t="s">
        <v>49</v>
      </c>
      <c r="J96" s="158" t="s">
        <v>361</v>
      </c>
      <c r="K96" s="157"/>
    </row>
    <row r="97" spans="2:11" ht="17.25" customHeight="1">
      <c r="B97" s="156"/>
      <c r="C97" s="160" t="s">
        <v>362</v>
      </c>
      <c r="D97" s="160"/>
      <c r="E97" s="160"/>
      <c r="F97" s="161" t="s">
        <v>363</v>
      </c>
      <c r="G97" s="162"/>
      <c r="H97" s="160"/>
      <c r="I97" s="160"/>
      <c r="J97" s="160" t="s">
        <v>364</v>
      </c>
      <c r="K97" s="157"/>
    </row>
    <row r="98" spans="2:11" ht="5.25" customHeight="1">
      <c r="B98" s="156"/>
      <c r="C98" s="158"/>
      <c r="D98" s="158"/>
      <c r="E98" s="158"/>
      <c r="F98" s="158"/>
      <c r="G98" s="172"/>
      <c r="H98" s="158"/>
      <c r="I98" s="158"/>
      <c r="J98" s="158"/>
      <c r="K98" s="157"/>
    </row>
    <row r="99" spans="2:11" ht="15" customHeight="1">
      <c r="B99" s="156"/>
      <c r="C99" s="146" t="s">
        <v>365</v>
      </c>
      <c r="D99" s="146"/>
      <c r="E99" s="146"/>
      <c r="F99" s="165" t="s">
        <v>366</v>
      </c>
      <c r="G99" s="146"/>
      <c r="H99" s="146" t="s">
        <v>396</v>
      </c>
      <c r="I99" s="146" t="s">
        <v>368</v>
      </c>
      <c r="J99" s="146" t="s">
        <v>369</v>
      </c>
      <c r="K99" s="157"/>
    </row>
    <row r="100" spans="2:11" ht="15" customHeight="1">
      <c r="B100" s="166"/>
      <c r="C100" s="146" t="s">
        <v>370</v>
      </c>
      <c r="D100" s="146"/>
      <c r="E100" s="146"/>
      <c r="F100" s="165" t="s">
        <v>371</v>
      </c>
      <c r="G100" s="146"/>
      <c r="H100" s="146" t="s">
        <v>396</v>
      </c>
      <c r="I100" s="146" t="s">
        <v>368</v>
      </c>
      <c r="J100" s="146">
        <v>50</v>
      </c>
      <c r="K100" s="157"/>
    </row>
    <row r="101" spans="2:11" ht="15" customHeight="1">
      <c r="B101" s="166"/>
      <c r="C101" s="146" t="s">
        <v>373</v>
      </c>
      <c r="D101" s="146"/>
      <c r="E101" s="146"/>
      <c r="F101" s="165" t="s">
        <v>366</v>
      </c>
      <c r="G101" s="146"/>
      <c r="H101" s="146" t="s">
        <v>396</v>
      </c>
      <c r="I101" s="146" t="s">
        <v>375</v>
      </c>
      <c r="J101" s="146"/>
      <c r="K101" s="157"/>
    </row>
    <row r="102" spans="2:11" ht="15" customHeight="1">
      <c r="B102" s="166"/>
      <c r="C102" s="146" t="s">
        <v>376</v>
      </c>
      <c r="D102" s="146"/>
      <c r="E102" s="146"/>
      <c r="F102" s="165" t="s">
        <v>371</v>
      </c>
      <c r="G102" s="146"/>
      <c r="H102" s="146" t="s">
        <v>396</v>
      </c>
      <c r="I102" s="146" t="s">
        <v>368</v>
      </c>
      <c r="J102" s="146">
        <v>50</v>
      </c>
      <c r="K102" s="157"/>
    </row>
    <row r="103" spans="2:11" ht="15" customHeight="1">
      <c r="B103" s="166"/>
      <c r="C103" s="146" t="s">
        <v>384</v>
      </c>
      <c r="D103" s="146"/>
      <c r="E103" s="146"/>
      <c r="F103" s="165" t="s">
        <v>371</v>
      </c>
      <c r="G103" s="146"/>
      <c r="H103" s="146" t="s">
        <v>396</v>
      </c>
      <c r="I103" s="146" t="s">
        <v>368</v>
      </c>
      <c r="J103" s="146">
        <v>50</v>
      </c>
      <c r="K103" s="157"/>
    </row>
    <row r="104" spans="2:11" ht="15" customHeight="1">
      <c r="B104" s="166"/>
      <c r="C104" s="146" t="s">
        <v>382</v>
      </c>
      <c r="D104" s="146"/>
      <c r="E104" s="146"/>
      <c r="F104" s="165" t="s">
        <v>371</v>
      </c>
      <c r="G104" s="146"/>
      <c r="H104" s="146" t="s">
        <v>396</v>
      </c>
      <c r="I104" s="146" t="s">
        <v>368</v>
      </c>
      <c r="J104" s="146">
        <v>50</v>
      </c>
      <c r="K104" s="157"/>
    </row>
    <row r="105" spans="2:11" ht="15" customHeight="1">
      <c r="B105" s="166"/>
      <c r="C105" s="146" t="s">
        <v>45</v>
      </c>
      <c r="D105" s="146"/>
      <c r="E105" s="146"/>
      <c r="F105" s="165" t="s">
        <v>366</v>
      </c>
      <c r="G105" s="146"/>
      <c r="H105" s="146" t="s">
        <v>397</v>
      </c>
      <c r="I105" s="146" t="s">
        <v>368</v>
      </c>
      <c r="J105" s="146">
        <v>20</v>
      </c>
      <c r="K105" s="157"/>
    </row>
    <row r="106" spans="2:11" ht="15" customHeight="1">
      <c r="B106" s="166"/>
      <c r="C106" s="146" t="s">
        <v>398</v>
      </c>
      <c r="D106" s="146"/>
      <c r="E106" s="146"/>
      <c r="F106" s="165" t="s">
        <v>366</v>
      </c>
      <c r="G106" s="146"/>
      <c r="H106" s="146" t="s">
        <v>399</v>
      </c>
      <c r="I106" s="146" t="s">
        <v>368</v>
      </c>
      <c r="J106" s="146">
        <v>120</v>
      </c>
      <c r="K106" s="157"/>
    </row>
    <row r="107" spans="2:11" ht="15" customHeight="1">
      <c r="B107" s="166"/>
      <c r="C107" s="146" t="s">
        <v>32</v>
      </c>
      <c r="D107" s="146"/>
      <c r="E107" s="146"/>
      <c r="F107" s="165" t="s">
        <v>366</v>
      </c>
      <c r="G107" s="146"/>
      <c r="H107" s="146" t="s">
        <v>400</v>
      </c>
      <c r="I107" s="146" t="s">
        <v>391</v>
      </c>
      <c r="J107" s="146"/>
      <c r="K107" s="157"/>
    </row>
    <row r="108" spans="2:11" ht="15" customHeight="1">
      <c r="B108" s="166"/>
      <c r="C108" s="146" t="s">
        <v>40</v>
      </c>
      <c r="D108" s="146"/>
      <c r="E108" s="146"/>
      <c r="F108" s="165" t="s">
        <v>366</v>
      </c>
      <c r="G108" s="146"/>
      <c r="H108" s="146" t="s">
        <v>401</v>
      </c>
      <c r="I108" s="146" t="s">
        <v>391</v>
      </c>
      <c r="J108" s="146"/>
      <c r="K108" s="157"/>
    </row>
    <row r="109" spans="2:11" ht="15" customHeight="1">
      <c r="B109" s="166"/>
      <c r="C109" s="146" t="s">
        <v>49</v>
      </c>
      <c r="D109" s="146"/>
      <c r="E109" s="146"/>
      <c r="F109" s="165" t="s">
        <v>366</v>
      </c>
      <c r="G109" s="146"/>
      <c r="H109" s="146" t="s">
        <v>402</v>
      </c>
      <c r="I109" s="146" t="s">
        <v>403</v>
      </c>
      <c r="J109" s="146"/>
      <c r="K109" s="157"/>
    </row>
    <row r="110" spans="2:11" ht="15" customHeight="1">
      <c r="B110" s="167"/>
      <c r="C110" s="173"/>
      <c r="D110" s="173"/>
      <c r="E110" s="173"/>
      <c r="F110" s="173"/>
      <c r="G110" s="173"/>
      <c r="H110" s="173"/>
      <c r="I110" s="173"/>
      <c r="J110" s="173"/>
      <c r="K110" s="169"/>
    </row>
    <row r="111" spans="2:11" ht="18.75" customHeight="1">
      <c r="B111" s="174"/>
      <c r="C111" s="142"/>
      <c r="D111" s="142"/>
      <c r="E111" s="142"/>
      <c r="F111" s="175"/>
      <c r="G111" s="142"/>
      <c r="H111" s="142"/>
      <c r="I111" s="142"/>
      <c r="J111" s="142"/>
      <c r="K111" s="174"/>
    </row>
    <row r="112" spans="2:11" ht="18.75" customHeight="1"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2:11" ht="7.5" customHeight="1">
      <c r="B113" s="176"/>
      <c r="C113" s="177"/>
      <c r="D113" s="177"/>
      <c r="E113" s="177"/>
      <c r="F113" s="177"/>
      <c r="G113" s="177"/>
      <c r="H113" s="177"/>
      <c r="I113" s="177"/>
      <c r="J113" s="177"/>
      <c r="K113" s="178"/>
    </row>
    <row r="114" spans="2:11" ht="45" customHeight="1">
      <c r="B114" s="179"/>
      <c r="C114" s="268" t="s">
        <v>404</v>
      </c>
      <c r="D114" s="268"/>
      <c r="E114" s="268"/>
      <c r="F114" s="268"/>
      <c r="G114" s="268"/>
      <c r="H114" s="268"/>
      <c r="I114" s="268"/>
      <c r="J114" s="268"/>
      <c r="K114" s="180"/>
    </row>
    <row r="115" spans="2:11" ht="17.25" customHeight="1">
      <c r="B115" s="181"/>
      <c r="C115" s="158" t="s">
        <v>359</v>
      </c>
      <c r="D115" s="158"/>
      <c r="E115" s="158"/>
      <c r="F115" s="158" t="s">
        <v>360</v>
      </c>
      <c r="G115" s="159"/>
      <c r="H115" s="158" t="s">
        <v>97</v>
      </c>
      <c r="I115" s="158" t="s">
        <v>49</v>
      </c>
      <c r="J115" s="158" t="s">
        <v>361</v>
      </c>
      <c r="K115" s="182"/>
    </row>
    <row r="116" spans="2:11" ht="17.25" customHeight="1">
      <c r="B116" s="181"/>
      <c r="C116" s="160" t="s">
        <v>362</v>
      </c>
      <c r="D116" s="160"/>
      <c r="E116" s="160"/>
      <c r="F116" s="161" t="s">
        <v>363</v>
      </c>
      <c r="G116" s="162"/>
      <c r="H116" s="160"/>
      <c r="I116" s="160"/>
      <c r="J116" s="160" t="s">
        <v>364</v>
      </c>
      <c r="K116" s="182"/>
    </row>
    <row r="117" spans="2:11" ht="5.25" customHeight="1">
      <c r="B117" s="183"/>
      <c r="C117" s="163"/>
      <c r="D117" s="163"/>
      <c r="E117" s="163"/>
      <c r="F117" s="163"/>
      <c r="G117" s="146"/>
      <c r="H117" s="163"/>
      <c r="I117" s="163"/>
      <c r="J117" s="163"/>
      <c r="K117" s="184"/>
    </row>
    <row r="118" spans="2:11" ht="15" customHeight="1">
      <c r="B118" s="183"/>
      <c r="C118" s="146" t="s">
        <v>365</v>
      </c>
      <c r="D118" s="163"/>
      <c r="E118" s="163"/>
      <c r="F118" s="165" t="s">
        <v>366</v>
      </c>
      <c r="G118" s="146"/>
      <c r="H118" s="146" t="s">
        <v>396</v>
      </c>
      <c r="I118" s="146" t="s">
        <v>368</v>
      </c>
      <c r="J118" s="146" t="s">
        <v>369</v>
      </c>
      <c r="K118" s="185"/>
    </row>
    <row r="119" spans="2:11" ht="15" customHeight="1">
      <c r="B119" s="183"/>
      <c r="C119" s="146" t="s">
        <v>405</v>
      </c>
      <c r="D119" s="146"/>
      <c r="E119" s="146"/>
      <c r="F119" s="165" t="s">
        <v>366</v>
      </c>
      <c r="G119" s="146"/>
      <c r="H119" s="146" t="s">
        <v>406</v>
      </c>
      <c r="I119" s="146" t="s">
        <v>368</v>
      </c>
      <c r="J119" s="146" t="s">
        <v>369</v>
      </c>
      <c r="K119" s="185"/>
    </row>
    <row r="120" spans="2:11" ht="15" customHeight="1">
      <c r="B120" s="183"/>
      <c r="C120" s="146" t="s">
        <v>314</v>
      </c>
      <c r="D120" s="146"/>
      <c r="E120" s="146"/>
      <c r="F120" s="165" t="s">
        <v>366</v>
      </c>
      <c r="G120" s="146"/>
      <c r="H120" s="146" t="s">
        <v>407</v>
      </c>
      <c r="I120" s="146" t="s">
        <v>368</v>
      </c>
      <c r="J120" s="146" t="s">
        <v>369</v>
      </c>
      <c r="K120" s="185"/>
    </row>
    <row r="121" spans="2:11" ht="15" customHeight="1">
      <c r="B121" s="183"/>
      <c r="C121" s="146" t="s">
        <v>408</v>
      </c>
      <c r="D121" s="146"/>
      <c r="E121" s="146"/>
      <c r="F121" s="165" t="s">
        <v>371</v>
      </c>
      <c r="G121" s="146"/>
      <c r="H121" s="146" t="s">
        <v>409</v>
      </c>
      <c r="I121" s="146" t="s">
        <v>368</v>
      </c>
      <c r="J121" s="146">
        <v>15</v>
      </c>
      <c r="K121" s="185"/>
    </row>
    <row r="122" spans="2:11" ht="15" customHeight="1">
      <c r="B122" s="183"/>
      <c r="C122" s="146" t="s">
        <v>370</v>
      </c>
      <c r="D122" s="146"/>
      <c r="E122" s="146"/>
      <c r="F122" s="165" t="s">
        <v>371</v>
      </c>
      <c r="G122" s="146"/>
      <c r="H122" s="146" t="s">
        <v>396</v>
      </c>
      <c r="I122" s="146" t="s">
        <v>368</v>
      </c>
      <c r="J122" s="146">
        <v>50</v>
      </c>
      <c r="K122" s="185"/>
    </row>
    <row r="123" spans="2:11" ht="15" customHeight="1">
      <c r="B123" s="183"/>
      <c r="C123" s="146" t="s">
        <v>376</v>
      </c>
      <c r="D123" s="146"/>
      <c r="E123" s="146"/>
      <c r="F123" s="165" t="s">
        <v>371</v>
      </c>
      <c r="G123" s="146"/>
      <c r="H123" s="146" t="s">
        <v>396</v>
      </c>
      <c r="I123" s="146" t="s">
        <v>368</v>
      </c>
      <c r="J123" s="146">
        <v>50</v>
      </c>
      <c r="K123" s="185"/>
    </row>
    <row r="124" spans="2:11" ht="15" customHeight="1">
      <c r="B124" s="183"/>
      <c r="C124" s="146" t="s">
        <v>382</v>
      </c>
      <c r="D124" s="146"/>
      <c r="E124" s="146"/>
      <c r="F124" s="165" t="s">
        <v>371</v>
      </c>
      <c r="G124" s="146"/>
      <c r="H124" s="146" t="s">
        <v>396</v>
      </c>
      <c r="I124" s="146" t="s">
        <v>368</v>
      </c>
      <c r="J124" s="146">
        <v>50</v>
      </c>
      <c r="K124" s="185"/>
    </row>
    <row r="125" spans="2:11" ht="15" customHeight="1">
      <c r="B125" s="183"/>
      <c r="C125" s="146" t="s">
        <v>384</v>
      </c>
      <c r="D125" s="146"/>
      <c r="E125" s="146"/>
      <c r="F125" s="165" t="s">
        <v>371</v>
      </c>
      <c r="G125" s="146"/>
      <c r="H125" s="146" t="s">
        <v>396</v>
      </c>
      <c r="I125" s="146" t="s">
        <v>368</v>
      </c>
      <c r="J125" s="146">
        <v>50</v>
      </c>
      <c r="K125" s="185"/>
    </row>
    <row r="126" spans="2:11" ht="15" customHeight="1">
      <c r="B126" s="183"/>
      <c r="C126" s="146" t="s">
        <v>103</v>
      </c>
      <c r="D126" s="146"/>
      <c r="E126" s="146"/>
      <c r="F126" s="165" t="s">
        <v>371</v>
      </c>
      <c r="G126" s="146"/>
      <c r="H126" s="146" t="s">
        <v>410</v>
      </c>
      <c r="I126" s="146" t="s">
        <v>368</v>
      </c>
      <c r="J126" s="146">
        <v>255</v>
      </c>
      <c r="K126" s="185"/>
    </row>
    <row r="127" spans="2:11" ht="15" customHeight="1">
      <c r="B127" s="183"/>
      <c r="C127" s="146" t="s">
        <v>386</v>
      </c>
      <c r="D127" s="146"/>
      <c r="E127" s="146"/>
      <c r="F127" s="165" t="s">
        <v>366</v>
      </c>
      <c r="G127" s="146"/>
      <c r="H127" s="146" t="s">
        <v>411</v>
      </c>
      <c r="I127" s="146" t="s">
        <v>388</v>
      </c>
      <c r="J127" s="146"/>
      <c r="K127" s="185"/>
    </row>
    <row r="128" spans="2:11" ht="15" customHeight="1">
      <c r="B128" s="183"/>
      <c r="C128" s="146" t="s">
        <v>389</v>
      </c>
      <c r="D128" s="146"/>
      <c r="E128" s="146"/>
      <c r="F128" s="165" t="s">
        <v>366</v>
      </c>
      <c r="G128" s="146"/>
      <c r="H128" s="146" t="s">
        <v>412</v>
      </c>
      <c r="I128" s="146" t="s">
        <v>391</v>
      </c>
      <c r="J128" s="146"/>
      <c r="K128" s="185"/>
    </row>
    <row r="129" spans="2:11" ht="15" customHeight="1">
      <c r="B129" s="183"/>
      <c r="C129" s="146" t="s">
        <v>392</v>
      </c>
      <c r="D129" s="146"/>
      <c r="E129" s="146"/>
      <c r="F129" s="165" t="s">
        <v>366</v>
      </c>
      <c r="G129" s="146"/>
      <c r="H129" s="146" t="s">
        <v>392</v>
      </c>
      <c r="I129" s="146" t="s">
        <v>391</v>
      </c>
      <c r="J129" s="146"/>
      <c r="K129" s="185"/>
    </row>
    <row r="130" spans="2:11" ht="15" customHeight="1">
      <c r="B130" s="183"/>
      <c r="C130" s="146" t="s">
        <v>32</v>
      </c>
      <c r="D130" s="146"/>
      <c r="E130" s="146"/>
      <c r="F130" s="165" t="s">
        <v>366</v>
      </c>
      <c r="G130" s="146"/>
      <c r="H130" s="146" t="s">
        <v>413</v>
      </c>
      <c r="I130" s="146" t="s">
        <v>391</v>
      </c>
      <c r="J130" s="146"/>
      <c r="K130" s="185"/>
    </row>
    <row r="131" spans="2:11" ht="15" customHeight="1">
      <c r="B131" s="183"/>
      <c r="C131" s="146" t="s">
        <v>414</v>
      </c>
      <c r="D131" s="146"/>
      <c r="E131" s="146"/>
      <c r="F131" s="165" t="s">
        <v>366</v>
      </c>
      <c r="G131" s="146"/>
      <c r="H131" s="146" t="s">
        <v>415</v>
      </c>
      <c r="I131" s="146" t="s">
        <v>391</v>
      </c>
      <c r="J131" s="146"/>
      <c r="K131" s="185"/>
    </row>
    <row r="132" spans="2:11" ht="15" customHeight="1">
      <c r="B132" s="186"/>
      <c r="C132" s="187"/>
      <c r="D132" s="187"/>
      <c r="E132" s="187"/>
      <c r="F132" s="187"/>
      <c r="G132" s="187"/>
      <c r="H132" s="187"/>
      <c r="I132" s="187"/>
      <c r="J132" s="187"/>
      <c r="K132" s="188"/>
    </row>
    <row r="133" spans="2:11" ht="18.75" customHeight="1">
      <c r="B133" s="142"/>
      <c r="C133" s="142"/>
      <c r="D133" s="142"/>
      <c r="E133" s="142"/>
      <c r="F133" s="175"/>
      <c r="G133" s="142"/>
      <c r="H133" s="142"/>
      <c r="I133" s="142"/>
      <c r="J133" s="142"/>
      <c r="K133" s="142"/>
    </row>
    <row r="134" spans="2:11" ht="18.75" customHeight="1"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2:11" ht="7.5" customHeight="1">
      <c r="B135" s="153"/>
      <c r="C135" s="154"/>
      <c r="D135" s="154"/>
      <c r="E135" s="154"/>
      <c r="F135" s="154"/>
      <c r="G135" s="154"/>
      <c r="H135" s="154"/>
      <c r="I135" s="154"/>
      <c r="J135" s="154"/>
      <c r="K135" s="155"/>
    </row>
    <row r="136" spans="2:11" ht="45" customHeight="1">
      <c r="B136" s="156"/>
      <c r="C136" s="271" t="s">
        <v>416</v>
      </c>
      <c r="D136" s="271"/>
      <c r="E136" s="271"/>
      <c r="F136" s="271"/>
      <c r="G136" s="271"/>
      <c r="H136" s="271"/>
      <c r="I136" s="271"/>
      <c r="J136" s="271"/>
      <c r="K136" s="157"/>
    </row>
    <row r="137" spans="2:11" ht="17.25" customHeight="1">
      <c r="B137" s="156"/>
      <c r="C137" s="158" t="s">
        <v>359</v>
      </c>
      <c r="D137" s="158"/>
      <c r="E137" s="158"/>
      <c r="F137" s="158" t="s">
        <v>360</v>
      </c>
      <c r="G137" s="159"/>
      <c r="H137" s="158" t="s">
        <v>97</v>
      </c>
      <c r="I137" s="158" t="s">
        <v>49</v>
      </c>
      <c r="J137" s="158" t="s">
        <v>361</v>
      </c>
      <c r="K137" s="157"/>
    </row>
    <row r="138" spans="2:11" ht="17.25" customHeight="1">
      <c r="B138" s="156"/>
      <c r="C138" s="160" t="s">
        <v>362</v>
      </c>
      <c r="D138" s="160"/>
      <c r="E138" s="160"/>
      <c r="F138" s="161" t="s">
        <v>363</v>
      </c>
      <c r="G138" s="162"/>
      <c r="H138" s="160"/>
      <c r="I138" s="160"/>
      <c r="J138" s="160" t="s">
        <v>364</v>
      </c>
      <c r="K138" s="157"/>
    </row>
    <row r="139" spans="2:11" ht="5.25" customHeight="1">
      <c r="B139" s="166"/>
      <c r="C139" s="163"/>
      <c r="D139" s="163"/>
      <c r="E139" s="163"/>
      <c r="F139" s="163"/>
      <c r="G139" s="164"/>
      <c r="H139" s="163"/>
      <c r="I139" s="163"/>
      <c r="J139" s="163"/>
      <c r="K139" s="185"/>
    </row>
    <row r="140" spans="2:11" ht="15" customHeight="1">
      <c r="B140" s="166"/>
      <c r="C140" s="189" t="s">
        <v>365</v>
      </c>
      <c r="D140" s="146"/>
      <c r="E140" s="146"/>
      <c r="F140" s="190" t="s">
        <v>366</v>
      </c>
      <c r="G140" s="146"/>
      <c r="H140" s="189" t="s">
        <v>396</v>
      </c>
      <c r="I140" s="189" t="s">
        <v>368</v>
      </c>
      <c r="J140" s="189" t="s">
        <v>369</v>
      </c>
      <c r="K140" s="185"/>
    </row>
    <row r="141" spans="2:11" ht="15" customHeight="1">
      <c r="B141" s="166"/>
      <c r="C141" s="189" t="s">
        <v>405</v>
      </c>
      <c r="D141" s="146"/>
      <c r="E141" s="146"/>
      <c r="F141" s="190" t="s">
        <v>366</v>
      </c>
      <c r="G141" s="146"/>
      <c r="H141" s="189" t="s">
        <v>417</v>
      </c>
      <c r="I141" s="189" t="s">
        <v>368</v>
      </c>
      <c r="J141" s="189" t="s">
        <v>369</v>
      </c>
      <c r="K141" s="185"/>
    </row>
    <row r="142" spans="2:11" ht="15" customHeight="1">
      <c r="B142" s="166"/>
      <c r="C142" s="189" t="s">
        <v>314</v>
      </c>
      <c r="D142" s="146"/>
      <c r="E142" s="146"/>
      <c r="F142" s="190" t="s">
        <v>366</v>
      </c>
      <c r="G142" s="146"/>
      <c r="H142" s="189" t="s">
        <v>418</v>
      </c>
      <c r="I142" s="189" t="s">
        <v>368</v>
      </c>
      <c r="J142" s="189" t="s">
        <v>369</v>
      </c>
      <c r="K142" s="185"/>
    </row>
    <row r="143" spans="2:11" ht="15" customHeight="1">
      <c r="B143" s="166"/>
      <c r="C143" s="189" t="s">
        <v>370</v>
      </c>
      <c r="D143" s="146"/>
      <c r="E143" s="146"/>
      <c r="F143" s="190" t="s">
        <v>371</v>
      </c>
      <c r="G143" s="146"/>
      <c r="H143" s="189" t="s">
        <v>396</v>
      </c>
      <c r="I143" s="189" t="s">
        <v>368</v>
      </c>
      <c r="J143" s="189">
        <v>50</v>
      </c>
      <c r="K143" s="185"/>
    </row>
    <row r="144" spans="2:11" ht="15" customHeight="1">
      <c r="B144" s="166"/>
      <c r="C144" s="189" t="s">
        <v>373</v>
      </c>
      <c r="D144" s="146"/>
      <c r="E144" s="146"/>
      <c r="F144" s="190" t="s">
        <v>366</v>
      </c>
      <c r="G144" s="146"/>
      <c r="H144" s="189" t="s">
        <v>396</v>
      </c>
      <c r="I144" s="189" t="s">
        <v>375</v>
      </c>
      <c r="J144" s="189"/>
      <c r="K144" s="185"/>
    </row>
    <row r="145" spans="2:11" ht="15" customHeight="1">
      <c r="B145" s="166"/>
      <c r="C145" s="189" t="s">
        <v>376</v>
      </c>
      <c r="D145" s="146"/>
      <c r="E145" s="146"/>
      <c r="F145" s="190" t="s">
        <v>371</v>
      </c>
      <c r="G145" s="146"/>
      <c r="H145" s="189" t="s">
        <v>396</v>
      </c>
      <c r="I145" s="189" t="s">
        <v>368</v>
      </c>
      <c r="J145" s="189">
        <v>50</v>
      </c>
      <c r="K145" s="185"/>
    </row>
    <row r="146" spans="2:11" ht="15" customHeight="1">
      <c r="B146" s="166"/>
      <c r="C146" s="189" t="s">
        <v>384</v>
      </c>
      <c r="D146" s="146"/>
      <c r="E146" s="146"/>
      <c r="F146" s="190" t="s">
        <v>371</v>
      </c>
      <c r="G146" s="146"/>
      <c r="H146" s="189" t="s">
        <v>396</v>
      </c>
      <c r="I146" s="189" t="s">
        <v>368</v>
      </c>
      <c r="J146" s="189">
        <v>50</v>
      </c>
      <c r="K146" s="185"/>
    </row>
    <row r="147" spans="2:11" ht="15" customHeight="1">
      <c r="B147" s="166"/>
      <c r="C147" s="189" t="s">
        <v>382</v>
      </c>
      <c r="D147" s="146"/>
      <c r="E147" s="146"/>
      <c r="F147" s="190" t="s">
        <v>371</v>
      </c>
      <c r="G147" s="146"/>
      <c r="H147" s="189" t="s">
        <v>396</v>
      </c>
      <c r="I147" s="189" t="s">
        <v>368</v>
      </c>
      <c r="J147" s="189">
        <v>50</v>
      </c>
      <c r="K147" s="185"/>
    </row>
    <row r="148" spans="2:11" ht="15" customHeight="1">
      <c r="B148" s="166"/>
      <c r="C148" s="189" t="s">
        <v>78</v>
      </c>
      <c r="D148" s="146"/>
      <c r="E148" s="146"/>
      <c r="F148" s="190" t="s">
        <v>366</v>
      </c>
      <c r="G148" s="146"/>
      <c r="H148" s="189" t="s">
        <v>419</v>
      </c>
      <c r="I148" s="189" t="s">
        <v>368</v>
      </c>
      <c r="J148" s="189" t="s">
        <v>420</v>
      </c>
      <c r="K148" s="185"/>
    </row>
    <row r="149" spans="2:11" ht="15" customHeight="1">
      <c r="B149" s="166"/>
      <c r="C149" s="189" t="s">
        <v>421</v>
      </c>
      <c r="D149" s="146"/>
      <c r="E149" s="146"/>
      <c r="F149" s="190" t="s">
        <v>366</v>
      </c>
      <c r="G149" s="146"/>
      <c r="H149" s="189" t="s">
        <v>422</v>
      </c>
      <c r="I149" s="189" t="s">
        <v>391</v>
      </c>
      <c r="J149" s="189"/>
      <c r="K149" s="185"/>
    </row>
    <row r="150" spans="2:11" ht="15" customHeight="1">
      <c r="B150" s="191"/>
      <c r="C150" s="173"/>
      <c r="D150" s="173"/>
      <c r="E150" s="173"/>
      <c r="F150" s="173"/>
      <c r="G150" s="173"/>
      <c r="H150" s="173"/>
      <c r="I150" s="173"/>
      <c r="J150" s="173"/>
      <c r="K150" s="192"/>
    </row>
    <row r="151" spans="2:11" ht="18.75" customHeight="1">
      <c r="B151" s="142"/>
      <c r="C151" s="146"/>
      <c r="D151" s="146"/>
      <c r="E151" s="146"/>
      <c r="F151" s="165"/>
      <c r="G151" s="146"/>
      <c r="H151" s="146"/>
      <c r="I151" s="146"/>
      <c r="J151" s="146"/>
      <c r="K151" s="142"/>
    </row>
    <row r="152" spans="2:11" ht="18.75" customHeight="1"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2:11" ht="7.5" customHeight="1">
      <c r="B153" s="133"/>
      <c r="C153" s="134"/>
      <c r="D153" s="134"/>
      <c r="E153" s="134"/>
      <c r="F153" s="134"/>
      <c r="G153" s="134"/>
      <c r="H153" s="134"/>
      <c r="I153" s="134"/>
      <c r="J153" s="134"/>
      <c r="K153" s="135"/>
    </row>
    <row r="154" spans="2:11" ht="45" customHeight="1">
      <c r="B154" s="136"/>
      <c r="C154" s="268" t="s">
        <v>423</v>
      </c>
      <c r="D154" s="268"/>
      <c r="E154" s="268"/>
      <c r="F154" s="268"/>
      <c r="G154" s="268"/>
      <c r="H154" s="268"/>
      <c r="I154" s="268"/>
      <c r="J154" s="268"/>
      <c r="K154" s="137"/>
    </row>
    <row r="155" spans="2:11" ht="17.25" customHeight="1">
      <c r="B155" s="136"/>
      <c r="C155" s="158" t="s">
        <v>359</v>
      </c>
      <c r="D155" s="158"/>
      <c r="E155" s="158"/>
      <c r="F155" s="158" t="s">
        <v>360</v>
      </c>
      <c r="G155" s="193"/>
      <c r="H155" s="194" t="s">
        <v>97</v>
      </c>
      <c r="I155" s="194" t="s">
        <v>49</v>
      </c>
      <c r="J155" s="158" t="s">
        <v>361</v>
      </c>
      <c r="K155" s="137"/>
    </row>
    <row r="156" spans="2:11" ht="17.25" customHeight="1">
      <c r="B156" s="139"/>
      <c r="C156" s="160" t="s">
        <v>362</v>
      </c>
      <c r="D156" s="160"/>
      <c r="E156" s="160"/>
      <c r="F156" s="161" t="s">
        <v>363</v>
      </c>
      <c r="G156" s="195"/>
      <c r="H156" s="196"/>
      <c r="I156" s="196"/>
      <c r="J156" s="160" t="s">
        <v>364</v>
      </c>
      <c r="K156" s="140"/>
    </row>
    <row r="157" spans="2:11" ht="5.25" customHeight="1">
      <c r="B157" s="166"/>
      <c r="C157" s="163"/>
      <c r="D157" s="163"/>
      <c r="E157" s="163"/>
      <c r="F157" s="163"/>
      <c r="G157" s="164"/>
      <c r="H157" s="163"/>
      <c r="I157" s="163"/>
      <c r="J157" s="163"/>
      <c r="K157" s="185"/>
    </row>
    <row r="158" spans="2:11" ht="15" customHeight="1">
      <c r="B158" s="166"/>
      <c r="C158" s="146" t="s">
        <v>365</v>
      </c>
      <c r="D158" s="146"/>
      <c r="E158" s="146"/>
      <c r="F158" s="165" t="s">
        <v>366</v>
      </c>
      <c r="G158" s="146"/>
      <c r="H158" s="146" t="s">
        <v>396</v>
      </c>
      <c r="I158" s="146" t="s">
        <v>368</v>
      </c>
      <c r="J158" s="146" t="s">
        <v>369</v>
      </c>
      <c r="K158" s="185"/>
    </row>
    <row r="159" spans="2:11" ht="15" customHeight="1">
      <c r="B159" s="166"/>
      <c r="C159" s="146" t="s">
        <v>405</v>
      </c>
      <c r="D159" s="146"/>
      <c r="E159" s="146"/>
      <c r="F159" s="165" t="s">
        <v>366</v>
      </c>
      <c r="G159" s="146"/>
      <c r="H159" s="146" t="s">
        <v>406</v>
      </c>
      <c r="I159" s="146" t="s">
        <v>368</v>
      </c>
      <c r="J159" s="146" t="s">
        <v>369</v>
      </c>
      <c r="K159" s="185"/>
    </row>
    <row r="160" spans="2:11" ht="15" customHeight="1">
      <c r="B160" s="166"/>
      <c r="C160" s="146" t="s">
        <v>314</v>
      </c>
      <c r="D160" s="146"/>
      <c r="E160" s="146"/>
      <c r="F160" s="165" t="s">
        <v>366</v>
      </c>
      <c r="G160" s="146"/>
      <c r="H160" s="146" t="s">
        <v>424</v>
      </c>
      <c r="I160" s="146" t="s">
        <v>368</v>
      </c>
      <c r="J160" s="146" t="s">
        <v>369</v>
      </c>
      <c r="K160" s="185"/>
    </row>
    <row r="161" spans="2:11" ht="15" customHeight="1">
      <c r="B161" s="166"/>
      <c r="C161" s="146" t="s">
        <v>370</v>
      </c>
      <c r="D161" s="146"/>
      <c r="E161" s="146"/>
      <c r="F161" s="165" t="s">
        <v>371</v>
      </c>
      <c r="G161" s="146"/>
      <c r="H161" s="146" t="s">
        <v>424</v>
      </c>
      <c r="I161" s="146" t="s">
        <v>368</v>
      </c>
      <c r="J161" s="146">
        <v>50</v>
      </c>
      <c r="K161" s="185"/>
    </row>
    <row r="162" spans="2:11" ht="15" customHeight="1">
      <c r="B162" s="166"/>
      <c r="C162" s="146" t="s">
        <v>373</v>
      </c>
      <c r="D162" s="146"/>
      <c r="E162" s="146"/>
      <c r="F162" s="165" t="s">
        <v>366</v>
      </c>
      <c r="G162" s="146"/>
      <c r="H162" s="146" t="s">
        <v>424</v>
      </c>
      <c r="I162" s="146" t="s">
        <v>375</v>
      </c>
      <c r="J162" s="146"/>
      <c r="K162" s="185"/>
    </row>
    <row r="163" spans="2:11" ht="15" customHeight="1">
      <c r="B163" s="166"/>
      <c r="C163" s="146" t="s">
        <v>376</v>
      </c>
      <c r="D163" s="146"/>
      <c r="E163" s="146"/>
      <c r="F163" s="165" t="s">
        <v>371</v>
      </c>
      <c r="G163" s="146"/>
      <c r="H163" s="146" t="s">
        <v>424</v>
      </c>
      <c r="I163" s="146" t="s">
        <v>368</v>
      </c>
      <c r="J163" s="146">
        <v>50</v>
      </c>
      <c r="K163" s="185"/>
    </row>
    <row r="164" spans="2:11" ht="15" customHeight="1">
      <c r="B164" s="166"/>
      <c r="C164" s="146" t="s">
        <v>384</v>
      </c>
      <c r="D164" s="146"/>
      <c r="E164" s="146"/>
      <c r="F164" s="165" t="s">
        <v>371</v>
      </c>
      <c r="G164" s="146"/>
      <c r="H164" s="146" t="s">
        <v>424</v>
      </c>
      <c r="I164" s="146" t="s">
        <v>368</v>
      </c>
      <c r="J164" s="146">
        <v>50</v>
      </c>
      <c r="K164" s="185"/>
    </row>
    <row r="165" spans="2:11" ht="15" customHeight="1">
      <c r="B165" s="166"/>
      <c r="C165" s="146" t="s">
        <v>382</v>
      </c>
      <c r="D165" s="146"/>
      <c r="E165" s="146"/>
      <c r="F165" s="165" t="s">
        <v>371</v>
      </c>
      <c r="G165" s="146"/>
      <c r="H165" s="146" t="s">
        <v>424</v>
      </c>
      <c r="I165" s="146" t="s">
        <v>368</v>
      </c>
      <c r="J165" s="146">
        <v>50</v>
      </c>
      <c r="K165" s="185"/>
    </row>
    <row r="166" spans="2:11" ht="15" customHeight="1">
      <c r="B166" s="166"/>
      <c r="C166" s="146" t="s">
        <v>96</v>
      </c>
      <c r="D166" s="146"/>
      <c r="E166" s="146"/>
      <c r="F166" s="165" t="s">
        <v>366</v>
      </c>
      <c r="G166" s="146"/>
      <c r="H166" s="146" t="s">
        <v>425</v>
      </c>
      <c r="I166" s="146" t="s">
        <v>426</v>
      </c>
      <c r="J166" s="146"/>
      <c r="K166" s="185"/>
    </row>
    <row r="167" spans="2:11" ht="15" customHeight="1">
      <c r="B167" s="166"/>
      <c r="C167" s="146" t="s">
        <v>49</v>
      </c>
      <c r="D167" s="146"/>
      <c r="E167" s="146"/>
      <c r="F167" s="165" t="s">
        <v>366</v>
      </c>
      <c r="G167" s="146"/>
      <c r="H167" s="146" t="s">
        <v>427</v>
      </c>
      <c r="I167" s="146" t="s">
        <v>428</v>
      </c>
      <c r="J167" s="146">
        <v>1</v>
      </c>
      <c r="K167" s="185"/>
    </row>
    <row r="168" spans="2:11" ht="15" customHeight="1">
      <c r="B168" s="166"/>
      <c r="C168" s="146" t="s">
        <v>45</v>
      </c>
      <c r="D168" s="146"/>
      <c r="E168" s="146"/>
      <c r="F168" s="165" t="s">
        <v>366</v>
      </c>
      <c r="G168" s="146"/>
      <c r="H168" s="146" t="s">
        <v>429</v>
      </c>
      <c r="I168" s="146" t="s">
        <v>368</v>
      </c>
      <c r="J168" s="146">
        <v>20</v>
      </c>
      <c r="K168" s="185"/>
    </row>
    <row r="169" spans="2:11" ht="15" customHeight="1">
      <c r="B169" s="166"/>
      <c r="C169" s="146" t="s">
        <v>97</v>
      </c>
      <c r="D169" s="146"/>
      <c r="E169" s="146"/>
      <c r="F169" s="165" t="s">
        <v>366</v>
      </c>
      <c r="G169" s="146"/>
      <c r="H169" s="146" t="s">
        <v>430</v>
      </c>
      <c r="I169" s="146" t="s">
        <v>368</v>
      </c>
      <c r="J169" s="146">
        <v>255</v>
      </c>
      <c r="K169" s="185"/>
    </row>
    <row r="170" spans="2:11" ht="15" customHeight="1">
      <c r="B170" s="166"/>
      <c r="C170" s="146" t="s">
        <v>98</v>
      </c>
      <c r="D170" s="146"/>
      <c r="E170" s="146"/>
      <c r="F170" s="165" t="s">
        <v>366</v>
      </c>
      <c r="G170" s="146"/>
      <c r="H170" s="146" t="s">
        <v>330</v>
      </c>
      <c r="I170" s="146" t="s">
        <v>368</v>
      </c>
      <c r="J170" s="146">
        <v>10</v>
      </c>
      <c r="K170" s="185"/>
    </row>
    <row r="171" spans="2:11" ht="15" customHeight="1">
      <c r="B171" s="166"/>
      <c r="C171" s="146" t="s">
        <v>99</v>
      </c>
      <c r="D171" s="146"/>
      <c r="E171" s="146"/>
      <c r="F171" s="165" t="s">
        <v>366</v>
      </c>
      <c r="G171" s="146"/>
      <c r="H171" s="146" t="s">
        <v>431</v>
      </c>
      <c r="I171" s="146" t="s">
        <v>391</v>
      </c>
      <c r="J171" s="146"/>
      <c r="K171" s="185"/>
    </row>
    <row r="172" spans="2:11" ht="15" customHeight="1">
      <c r="B172" s="166"/>
      <c r="C172" s="146" t="s">
        <v>432</v>
      </c>
      <c r="D172" s="146"/>
      <c r="E172" s="146"/>
      <c r="F172" s="165" t="s">
        <v>366</v>
      </c>
      <c r="G172" s="146"/>
      <c r="H172" s="146" t="s">
        <v>433</v>
      </c>
      <c r="I172" s="146" t="s">
        <v>391</v>
      </c>
      <c r="J172" s="146"/>
      <c r="K172" s="185"/>
    </row>
    <row r="173" spans="2:11" ht="15" customHeight="1">
      <c r="B173" s="166"/>
      <c r="C173" s="146" t="s">
        <v>421</v>
      </c>
      <c r="D173" s="146"/>
      <c r="E173" s="146"/>
      <c r="F173" s="165" t="s">
        <v>366</v>
      </c>
      <c r="G173" s="146"/>
      <c r="H173" s="146" t="s">
        <v>434</v>
      </c>
      <c r="I173" s="146" t="s">
        <v>391</v>
      </c>
      <c r="J173" s="146"/>
      <c r="K173" s="185"/>
    </row>
    <row r="174" spans="2:11" ht="15" customHeight="1">
      <c r="B174" s="166"/>
      <c r="C174" s="146" t="s">
        <v>102</v>
      </c>
      <c r="D174" s="146"/>
      <c r="E174" s="146"/>
      <c r="F174" s="165" t="s">
        <v>371</v>
      </c>
      <c r="G174" s="146"/>
      <c r="H174" s="146" t="s">
        <v>435</v>
      </c>
      <c r="I174" s="146" t="s">
        <v>368</v>
      </c>
      <c r="J174" s="146">
        <v>50</v>
      </c>
      <c r="K174" s="185"/>
    </row>
    <row r="175" spans="2:11" ht="15" customHeight="1">
      <c r="B175" s="191"/>
      <c r="C175" s="173"/>
      <c r="D175" s="173"/>
      <c r="E175" s="173"/>
      <c r="F175" s="173"/>
      <c r="G175" s="173"/>
      <c r="H175" s="173"/>
      <c r="I175" s="173"/>
      <c r="J175" s="173"/>
      <c r="K175" s="192"/>
    </row>
    <row r="176" spans="2:11" ht="18.75" customHeight="1">
      <c r="B176" s="142"/>
      <c r="C176" s="146"/>
      <c r="D176" s="146"/>
      <c r="E176" s="146"/>
      <c r="F176" s="165"/>
      <c r="G176" s="146"/>
      <c r="H176" s="146"/>
      <c r="I176" s="146"/>
      <c r="J176" s="146"/>
      <c r="K176" s="142"/>
    </row>
    <row r="177" spans="2:11" ht="18.75" customHeight="1"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</row>
    <row r="178" spans="2:11" ht="13.5">
      <c r="B178" s="133"/>
      <c r="C178" s="134"/>
      <c r="D178" s="134"/>
      <c r="E178" s="134"/>
      <c r="F178" s="134"/>
      <c r="G178" s="134"/>
      <c r="H178" s="134"/>
      <c r="I178" s="134"/>
      <c r="J178" s="134"/>
      <c r="K178" s="135"/>
    </row>
    <row r="179" spans="2:11" ht="21">
      <c r="B179" s="136"/>
      <c r="C179" s="268" t="s">
        <v>436</v>
      </c>
      <c r="D179" s="268"/>
      <c r="E179" s="268"/>
      <c r="F179" s="268"/>
      <c r="G179" s="268"/>
      <c r="H179" s="268"/>
      <c r="I179" s="268"/>
      <c r="J179" s="268"/>
      <c r="K179" s="137"/>
    </row>
    <row r="180" spans="2:11" ht="25.5" customHeight="1">
      <c r="B180" s="136"/>
      <c r="C180" s="197" t="s">
        <v>437</v>
      </c>
      <c r="D180" s="197"/>
      <c r="E180" s="197"/>
      <c r="F180" s="197" t="s">
        <v>438</v>
      </c>
      <c r="G180" s="198"/>
      <c r="H180" s="269" t="s">
        <v>439</v>
      </c>
      <c r="I180" s="269"/>
      <c r="J180" s="269"/>
      <c r="K180" s="137"/>
    </row>
    <row r="181" spans="2:11" ht="5.25" customHeight="1">
      <c r="B181" s="166"/>
      <c r="C181" s="163"/>
      <c r="D181" s="163"/>
      <c r="E181" s="163"/>
      <c r="F181" s="163"/>
      <c r="G181" s="146"/>
      <c r="H181" s="163"/>
      <c r="I181" s="163"/>
      <c r="J181" s="163"/>
      <c r="K181" s="185"/>
    </row>
    <row r="182" spans="2:11" ht="15" customHeight="1">
      <c r="B182" s="166"/>
      <c r="C182" s="146" t="s">
        <v>440</v>
      </c>
      <c r="D182" s="146"/>
      <c r="E182" s="146"/>
      <c r="F182" s="165" t="s">
        <v>34</v>
      </c>
      <c r="G182" s="146"/>
      <c r="H182" s="267" t="s">
        <v>441</v>
      </c>
      <c r="I182" s="267"/>
      <c r="J182" s="267"/>
      <c r="K182" s="185"/>
    </row>
    <row r="183" spans="2:11" ht="15" customHeight="1">
      <c r="B183" s="166"/>
      <c r="C183" s="170"/>
      <c r="D183" s="146"/>
      <c r="E183" s="146"/>
      <c r="F183" s="165" t="s">
        <v>36</v>
      </c>
      <c r="G183" s="146"/>
      <c r="H183" s="267" t="s">
        <v>442</v>
      </c>
      <c r="I183" s="267"/>
      <c r="J183" s="267"/>
      <c r="K183" s="185"/>
    </row>
    <row r="184" spans="2:11" ht="15" customHeight="1">
      <c r="B184" s="166"/>
      <c r="C184" s="170"/>
      <c r="D184" s="146"/>
      <c r="E184" s="146"/>
      <c r="F184" s="165" t="s">
        <v>39</v>
      </c>
      <c r="G184" s="146"/>
      <c r="H184" s="267" t="s">
        <v>443</v>
      </c>
      <c r="I184" s="267"/>
      <c r="J184" s="267"/>
      <c r="K184" s="185"/>
    </row>
    <row r="185" spans="2:11" ht="15" customHeight="1">
      <c r="B185" s="166"/>
      <c r="C185" s="146"/>
      <c r="D185" s="146"/>
      <c r="E185" s="146"/>
      <c r="F185" s="165" t="s">
        <v>37</v>
      </c>
      <c r="G185" s="146"/>
      <c r="H185" s="267" t="s">
        <v>444</v>
      </c>
      <c r="I185" s="267"/>
      <c r="J185" s="267"/>
      <c r="K185" s="185"/>
    </row>
    <row r="186" spans="2:11" ht="15" customHeight="1">
      <c r="B186" s="166"/>
      <c r="C186" s="146"/>
      <c r="D186" s="146"/>
      <c r="E186" s="146"/>
      <c r="F186" s="165" t="s">
        <v>38</v>
      </c>
      <c r="G186" s="146"/>
      <c r="H186" s="267" t="s">
        <v>445</v>
      </c>
      <c r="I186" s="267"/>
      <c r="J186" s="267"/>
      <c r="K186" s="185"/>
    </row>
    <row r="187" spans="2:11" ht="15" customHeight="1">
      <c r="B187" s="166"/>
      <c r="C187" s="146"/>
      <c r="D187" s="146"/>
      <c r="E187" s="146"/>
      <c r="F187" s="165"/>
      <c r="G187" s="146"/>
      <c r="H187" s="146"/>
      <c r="I187" s="146"/>
      <c r="J187" s="146"/>
      <c r="K187" s="185"/>
    </row>
    <row r="188" spans="2:11" ht="15" customHeight="1">
      <c r="B188" s="166"/>
      <c r="C188" s="146" t="s">
        <v>403</v>
      </c>
      <c r="D188" s="146"/>
      <c r="E188" s="146"/>
      <c r="F188" s="165" t="s">
        <v>69</v>
      </c>
      <c r="G188" s="146"/>
      <c r="H188" s="267" t="s">
        <v>446</v>
      </c>
      <c r="I188" s="267"/>
      <c r="J188" s="267"/>
      <c r="K188" s="185"/>
    </row>
    <row r="189" spans="2:11" ht="15" customHeight="1">
      <c r="B189" s="166"/>
      <c r="C189" s="170"/>
      <c r="D189" s="146"/>
      <c r="E189" s="146"/>
      <c r="F189" s="165" t="s">
        <v>308</v>
      </c>
      <c r="G189" s="146"/>
      <c r="H189" s="267" t="s">
        <v>309</v>
      </c>
      <c r="I189" s="267"/>
      <c r="J189" s="267"/>
      <c r="K189" s="185"/>
    </row>
    <row r="190" spans="2:11" ht="15" customHeight="1">
      <c r="B190" s="166"/>
      <c r="C190" s="146"/>
      <c r="D190" s="146"/>
      <c r="E190" s="146"/>
      <c r="F190" s="165" t="s">
        <v>306</v>
      </c>
      <c r="G190" s="146"/>
      <c r="H190" s="267" t="s">
        <v>447</v>
      </c>
      <c r="I190" s="267"/>
      <c r="J190" s="267"/>
      <c r="K190" s="185"/>
    </row>
    <row r="191" spans="2:11" ht="15" customHeight="1">
      <c r="B191" s="199"/>
      <c r="C191" s="170"/>
      <c r="D191" s="170"/>
      <c r="E191" s="170"/>
      <c r="F191" s="165" t="s">
        <v>310</v>
      </c>
      <c r="G191" s="151"/>
      <c r="H191" s="266" t="s">
        <v>311</v>
      </c>
      <c r="I191" s="266"/>
      <c r="J191" s="266"/>
      <c r="K191" s="200"/>
    </row>
    <row r="192" spans="2:11" ht="15" customHeight="1">
      <c r="B192" s="199"/>
      <c r="C192" s="170"/>
      <c r="D192" s="170"/>
      <c r="E192" s="170"/>
      <c r="F192" s="165" t="s">
        <v>312</v>
      </c>
      <c r="G192" s="151"/>
      <c r="H192" s="266" t="s">
        <v>448</v>
      </c>
      <c r="I192" s="266"/>
      <c r="J192" s="266"/>
      <c r="K192" s="200"/>
    </row>
    <row r="193" spans="2:11" ht="15" customHeight="1">
      <c r="B193" s="199"/>
      <c r="C193" s="170"/>
      <c r="D193" s="170"/>
      <c r="E193" s="170"/>
      <c r="F193" s="201"/>
      <c r="G193" s="151"/>
      <c r="H193" s="202"/>
      <c r="I193" s="202"/>
      <c r="J193" s="202"/>
      <c r="K193" s="200"/>
    </row>
    <row r="194" spans="2:11" ht="15" customHeight="1">
      <c r="B194" s="199"/>
      <c r="C194" s="146" t="s">
        <v>428</v>
      </c>
      <c r="D194" s="170"/>
      <c r="E194" s="170"/>
      <c r="F194" s="165">
        <v>1</v>
      </c>
      <c r="G194" s="151"/>
      <c r="H194" s="266" t="s">
        <v>449</v>
      </c>
      <c r="I194" s="266"/>
      <c r="J194" s="266"/>
      <c r="K194" s="200"/>
    </row>
    <row r="195" spans="2:11" ht="15" customHeight="1">
      <c r="B195" s="199"/>
      <c r="C195" s="170"/>
      <c r="D195" s="170"/>
      <c r="E195" s="170"/>
      <c r="F195" s="165">
        <v>2</v>
      </c>
      <c r="G195" s="151"/>
      <c r="H195" s="266" t="s">
        <v>450</v>
      </c>
      <c r="I195" s="266"/>
      <c r="J195" s="266"/>
      <c r="K195" s="200"/>
    </row>
    <row r="196" spans="2:11" ht="15" customHeight="1">
      <c r="B196" s="199"/>
      <c r="C196" s="170"/>
      <c r="D196" s="170"/>
      <c r="E196" s="170"/>
      <c r="F196" s="165">
        <v>3</v>
      </c>
      <c r="G196" s="151"/>
      <c r="H196" s="266" t="s">
        <v>451</v>
      </c>
      <c r="I196" s="266"/>
      <c r="J196" s="266"/>
      <c r="K196" s="200"/>
    </row>
    <row r="197" spans="2:11" ht="15" customHeight="1">
      <c r="B197" s="199"/>
      <c r="C197" s="170"/>
      <c r="D197" s="170"/>
      <c r="E197" s="170"/>
      <c r="F197" s="165">
        <v>4</v>
      </c>
      <c r="G197" s="151"/>
      <c r="H197" s="266" t="s">
        <v>452</v>
      </c>
      <c r="I197" s="266"/>
      <c r="J197" s="266"/>
      <c r="K197" s="200"/>
    </row>
    <row r="198" spans="2:11" ht="12.75" customHeight="1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Sakařová Jitka</dc:creator>
  <cp:keywords/>
  <dc:description/>
  <cp:lastModifiedBy>Jitka Sakařová</cp:lastModifiedBy>
  <dcterms:created xsi:type="dcterms:W3CDTF">2013-07-31T13:55:31Z</dcterms:created>
  <dcterms:modified xsi:type="dcterms:W3CDTF">2013-07-31T13:55:31Z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