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O - komunikace Fr.Halase" sheetId="2" r:id="rId2"/>
    <sheet name="Pokyny pro vyplnění" sheetId="3" r:id="rId3"/>
  </sheets>
  <definedNames>
    <definedName name="_xlnm.Print_Titles" localSheetId="0">'Rekapitulace stavby'!$47:$47</definedName>
    <definedName name="_xlnm.Print_Titles" localSheetId="1">'SO - komunikace Fr.Halase'!$75:$75</definedName>
    <definedName name="_xlnm.Print_Area" localSheetId="2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stavby'!$C$38:$AQ$51</definedName>
    <definedName name="_xlnm.Print_Area" localSheetId="1">'SO - komunikace Fr.Halase'!$C$4:$P$33,'SO - komunikace Fr.Halase'!$C$39:$Q$59,'SO - komunikace Fr.Halase'!$C$65:$R$205</definedName>
  </definedNames>
  <calcPr fullCalcOnLoad="1"/>
</workbook>
</file>

<file path=xl/sharedStrings.xml><?xml version="1.0" encoding="utf-8"?>
<sst xmlns="http://schemas.openxmlformats.org/spreadsheetml/2006/main" count="1636" uniqueCount="454">
  <si>
    <t>Export VZ</t>
  </si>
  <si>
    <t>List obsahuje:</t>
  </si>
  <si>
    <t>1.0</t>
  </si>
  <si>
    <t>False</t>
  </si>
  <si>
    <t>{97BE988F-F7FD-4060-930E-E8DB519267C5}</t>
  </si>
  <si>
    <t>optimalizováno pro tisk sestav ve formátu A4 - na výšku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</si>
  <si>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</si>
  <si>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</si>
  <si>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</si>
  <si>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</si>
  <si>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</si>
  <si>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</si>
  <si>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</si>
  <si>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</si>
  <si>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0</t>
  </si>
  <si>
    <t>Stavba:</t>
  </si>
  <si>
    <t>S10 - komunikace F.Halase 2</t>
  </si>
  <si>
    <t>Místo:</t>
  </si>
  <si>
    <t xml:space="preserve"> </t>
  </si>
  <si>
    <t>Datum:</t>
  </si>
  <si>
    <t>07.10.2013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</si>
  <si>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</si>
  <si>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</si>
  <si>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</si>
  <si>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</si>
  <si>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</si>
  <si>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</si>
  <si>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</si>
  <si>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</si>
  <si>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0,1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</si>
  <si>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</si>
  <si>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</si>
  <si>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</si>
  <si>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</si>
  <si>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</si>
  <si>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</si>
  <si>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</si>
  <si>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</si>
  <si>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</si>
  <si>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</si>
  <si>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</si>
  <si>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</si>
  <si>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</si>
  <si>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</si>
  <si>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</si>
  <si>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</si>
  <si>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</si>
  <si>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</si>
  <si>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</si>
  <si>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</si>
  <si>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</si>
  <si>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</si>
  <si>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</si>
  <si>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</si>
  <si>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</si>
  <si>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</si>
  <si>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</si>
  <si>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</si>
  <si>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</si>
  <si>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</si>
  <si>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</si>
  <si>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</si>
  <si>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###NOIMPORT###</t>
  </si>
  <si>
    <t>IMPORT</t>
  </si>
  <si>
    <t>{00000000-0000-0000-0000-000000000000}</t>
  </si>
  <si>
    <t>SO</t>
  </si>
  <si>
    <t>komunikace Fr.Halase</t>
  </si>
  <si>
    <t>STA</t>
  </si>
  <si>
    <t>1</t>
  </si>
  <si>
    <t>{A0CC6DC1-6178-49E7-BC2C-AD02BF49BC25}</t>
  </si>
  <si>
    <t>2</t>
  </si>
  <si>
    <t>Zpět na list:</t>
  </si>
  <si>
    <t>KRYCÍ LIST SOUPISU</t>
  </si>
  <si>
    <t>Objekt:</t>
  </si>
  <si>
    <t>SO - komunikace Fr.Halase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</si>
  <si>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</si>
  <si>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</si>
  <si>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</si>
  <si>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</si>
  <si>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</si>
  <si>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</si>
  <si>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Všeobecné konstrukce - Všeobecné konstrukce</t>
  </si>
  <si>
    <t>Zemní práce - Zemní práce</t>
  </si>
  <si>
    <t>Základy - Základy</t>
  </si>
  <si>
    <t>Vodorovné konstrukce - Vodorovné konstrukce</t>
  </si>
  <si>
    <t>Komunikace - Komunikace</t>
  </si>
  <si>
    <t>Potrubí - Potrubí</t>
  </si>
  <si>
    <t>Ostatní konstrukce a - Ostatní konstrukce a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</si>
  <si>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</si>
  <si>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</si>
  <si>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</si>
  <si>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</si>
  <si>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</si>
  <si>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</si>
  <si>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</si>
  <si>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</si>
  <si>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</si>
  <si>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</si>
  <si>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</si>
  <si>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</si>
  <si>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</si>
  <si>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</si>
  <si>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</si>
  <si>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</si>
  <si>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</si>
  <si>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02910</t>
  </si>
  <si>
    <t>OSTATNÍ POŽADAVKY - ZEMĚMĚŘIČSKÁ MĚŘENÍ Zaměření skutečného provedení stavby, vklad do DTMM</t>
  </si>
  <si>
    <t>soubor</t>
  </si>
  <si>
    <t>4</t>
  </si>
  <si>
    <t>PP</t>
  </si>
  <si>
    <t>02911</t>
  </si>
  <si>
    <t>OSTATNÍ POŽADAVKY - GEODETICKÉ ZAMĚŘENÍ Geometrický plán</t>
  </si>
  <si>
    <t>3</t>
  </si>
  <si>
    <t>02911a</t>
  </si>
  <si>
    <t>OSTATNÍ POŽADAVKY - GEODETICKÉ ZAMĚŘENÍ Vytýčení stavby a stávajících inženýrských sítí</t>
  </si>
  <si>
    <t>029612</t>
  </si>
  <si>
    <t>OSTATNÍ POŽADAVKY - OZNAČENÍ STAVBY informační tabule</t>
  </si>
  <si>
    <t>5</t>
  </si>
  <si>
    <t>03110</t>
  </si>
  <si>
    <t>ZAŘÍZENÍ STAVENIŠTĚ vč.POV a DIO</t>
  </si>
  <si>
    <t>6</t>
  </si>
  <si>
    <t>11313</t>
  </si>
  <si>
    <t>ODSTRANĚNÍ KRYTU VOZOVEK A CHODNÍKŮ S ASFALT POJIVEM vč.odvozu na skládku s poplatkem za uložení</t>
  </si>
  <si>
    <t>M3</t>
  </si>
  <si>
    <t>7</t>
  </si>
  <si>
    <t>11315</t>
  </si>
  <si>
    <t>ODSTRANĚNÍ KRYTU VOZOVEK A CHODNÍKŮ Z BETONU vč.odvozu na skládku s polatkem za uložení</t>
  </si>
  <si>
    <t>8</t>
  </si>
  <si>
    <t>11318</t>
  </si>
  <si>
    <t>ODSTRANĚNÍ KRYTU CHODNÍKŮ Z DLAŽDIC vč.odvozu na skládku města</t>
  </si>
  <si>
    <t>9</t>
  </si>
  <si>
    <t>11332</t>
  </si>
  <si>
    <t>ODSTRAN PODKL VOZOVEK A CHOD Z KAM NESTMEL vč.odvozu na skládku s poplatkem za uložení</t>
  </si>
  <si>
    <t>10</t>
  </si>
  <si>
    <t>11351</t>
  </si>
  <si>
    <t>ODSTRANĚNÍ ZÁHONOVÝCH OBRUBNÍKŮ vč.odvozu na skládku města</t>
  </si>
  <si>
    <t>M</t>
  </si>
  <si>
    <t>11</t>
  </si>
  <si>
    <t>11352</t>
  </si>
  <si>
    <t>ODSTRANĚNÍ CHODNÍKOVÝCH BETON OBRUBNÍKŮ vč.odvozu na skládku města</t>
  </si>
  <si>
    <t>12</t>
  </si>
  <si>
    <t>11353</t>
  </si>
  <si>
    <t>ODSTRANĚNÍ CHODNÍKOVÝCH KAMENNÝCH OBRUBNÍKŮ vč.odvozu na skládku města</t>
  </si>
  <si>
    <t>13</t>
  </si>
  <si>
    <t>12110</t>
  </si>
  <si>
    <t>SEJMUTÍ ORNICE NEBO LESNÍ PŮDY s ponecháním na místě pro ohumusování</t>
  </si>
  <si>
    <t>14</t>
  </si>
  <si>
    <t>12373a</t>
  </si>
  <si>
    <t>ODKOP PRO SPOD STAVBU SILNIC A ŽELEZNIC TŘ I s ponecháním na místě pro násyp a dosyp</t>
  </si>
  <si>
    <t>12373b</t>
  </si>
  <si>
    <t>ODKOP PRO SPOD STAVBU SILNIC A ŽELEZNIC TŘ I vč.odvozu na skládku s poplatkem za uložení, Položka bude čerpána na základě rozhodnutí TDI</t>
  </si>
  <si>
    <t>16</t>
  </si>
  <si>
    <t>12373c</t>
  </si>
  <si>
    <t>17</t>
  </si>
  <si>
    <t>12573a</t>
  </si>
  <si>
    <t>VYKOPÁVKY ZE ZEMNÍKŮ A SKLÁDEK TŘ I - ornice vč.dovozu</t>
  </si>
  <si>
    <t>18</t>
  </si>
  <si>
    <t>13273a</t>
  </si>
  <si>
    <t>HLOUB RÝH A MELIOR KAN ŠÍŘ DO 2M PAŽ I NEPAŽ TŘ I vč.odvozu na skládku s polatkem za uložení, po zásypu</t>
  </si>
  <si>
    <t>19</t>
  </si>
  <si>
    <t>171101</t>
  </si>
  <si>
    <t>ULOŽENÍ SYPANINY DO NÁSYPŮ SE ZHUT DO 95%PS</t>
  </si>
  <si>
    <t>20</t>
  </si>
  <si>
    <t>17310</t>
  </si>
  <si>
    <t>ZEMNÍ KRAJNICE A DOSYPÁVKY SE ZHUT</t>
  </si>
  <si>
    <t>17411</t>
  </si>
  <si>
    <t>ZÁSYP JAM A RÝH ZEMINOU SE ZHUT</t>
  </si>
  <si>
    <t>22</t>
  </si>
  <si>
    <t>17581</t>
  </si>
  <si>
    <t>OBSYP POTRUBÍ A OBJEKTŮ Z NAKUPOVANÝCH MATERIÁLŮ</t>
  </si>
  <si>
    <t>23</t>
  </si>
  <si>
    <t>18110</t>
  </si>
  <si>
    <t>ÚPRAVA PLÁNĚ SE ZHUT V HOR TŘ 1-4</t>
  </si>
  <si>
    <t>M2</t>
  </si>
  <si>
    <t>24</t>
  </si>
  <si>
    <t>18232</t>
  </si>
  <si>
    <t>ROZPROSTŘENÍ ORNICE V ROVINĚ V TL DO 0,15M</t>
  </si>
  <si>
    <t>25</t>
  </si>
  <si>
    <t>18241</t>
  </si>
  <si>
    <t>ZALOŽENÍ TRÁVNÍKU RUČNÍM VÝSEVEM</t>
  </si>
  <si>
    <t>26</t>
  </si>
  <si>
    <t>18247</t>
  </si>
  <si>
    <t>OŠETŘOVÁNÍ TRÁVNÍKU 3 x pokosení se shrabáním, naložením a odvozem shrabků</t>
  </si>
  <si>
    <t>27</t>
  </si>
  <si>
    <t>18351</t>
  </si>
  <si>
    <t>CHEMICKÉ ODPLEVELENÍ</t>
  </si>
  <si>
    <t>28</t>
  </si>
  <si>
    <t>18600</t>
  </si>
  <si>
    <t>ZALÉVÁNÍ VODOU 0,03 m3/m2/1měsíc po dobu 3 měsíců</t>
  </si>
  <si>
    <t>29</t>
  </si>
  <si>
    <t>21263</t>
  </si>
  <si>
    <t>TRATIVODY KOMPLET Z TRUB Z PLAST HMOT DN DO 150MM typ "A"</t>
  </si>
  <si>
    <t>30</t>
  </si>
  <si>
    <t>21264</t>
  </si>
  <si>
    <t>TRATIVODY KOMPLET Z TRUB Z PLAST HMOT DN DO 200MM typ "B"</t>
  </si>
  <si>
    <t>31</t>
  </si>
  <si>
    <t>272314a</t>
  </si>
  <si>
    <t>ZÁKLADY Z PROST BETONU DO C25/30 (B30) vč.nutných zemních prací, Položka bude čerpána na základě rozhodnutí TDI</t>
  </si>
  <si>
    <t>32</t>
  </si>
  <si>
    <t>45157</t>
  </si>
  <si>
    <t>PODKL A VÝPLŇ VRSTVY Z KAMENIVA TĚŽENÉHO</t>
  </si>
  <si>
    <t>33</t>
  </si>
  <si>
    <t>56330a</t>
  </si>
  <si>
    <t>VOZOVKOVÉ VRSTVY ZE ŠTĚRKODRTI fr.0/32</t>
  </si>
  <si>
    <t>34</t>
  </si>
  <si>
    <t>56330b</t>
  </si>
  <si>
    <t>VOZOVKOVÉ VRSTVY ZE ŠTĚRKODRTI fr.32/63, Položka bude čerpána na základě rozhodnutí TDI</t>
  </si>
  <si>
    <t>35</t>
  </si>
  <si>
    <t>56333a</t>
  </si>
  <si>
    <t>VOZOVKOVÉ VRSTVY ZE ŠTĚRKODRTI TL DO 150MM fr.16/32</t>
  </si>
  <si>
    <t>36</t>
  </si>
  <si>
    <t>56333b</t>
  </si>
  <si>
    <t>VOZOVKOVÉ VRSTVY ZE ŠTĚRKODRTI TL DO 150MM fr.16/32, Položka bude čerpána na základě rozhodnutí TDI</t>
  </si>
  <si>
    <t>37</t>
  </si>
  <si>
    <t>572111</t>
  </si>
  <si>
    <t>INFILTRAČNÍ POSTŘIK ASFALTOVÝ DO 0,5KG/M2</t>
  </si>
  <si>
    <t>38</t>
  </si>
  <si>
    <t>572213</t>
  </si>
  <si>
    <t>SPOJOVACÍ POSTŘIK Z EMULZE DO 0,5KG/M2</t>
  </si>
  <si>
    <t>39</t>
  </si>
  <si>
    <t>574132</t>
  </si>
  <si>
    <t>ASFALTOVÝ BETON TŘ II TL 40MM ACO 11</t>
  </si>
  <si>
    <t>40</t>
  </si>
  <si>
    <t>574601</t>
  </si>
  <si>
    <t>OBALOVANÉ KAMENIVO TŘ I ACP 16 +  tl.70mm</t>
  </si>
  <si>
    <t>41</t>
  </si>
  <si>
    <t>58221</t>
  </si>
  <si>
    <t>DLÁŽDĚNÉ KRYTY Z DROBNÝCH KOSTEK DO LOŽE Z KAMENIVA kamenná kostka 100/100</t>
  </si>
  <si>
    <t>42</t>
  </si>
  <si>
    <t>582611</t>
  </si>
  <si>
    <t>KRYTY Z BET DLAŽ SE ZÁMKEM ŠEDÝCH TL 60MM DO LOŽE Z KAM</t>
  </si>
  <si>
    <t>43</t>
  </si>
  <si>
    <t>582612</t>
  </si>
  <si>
    <t>KRYTY Z BET DLAŽ SE ZÁMKEM ŠEDÝCH TL 80MM DO LOŽE Z KAM</t>
  </si>
  <si>
    <t>44</t>
  </si>
  <si>
    <t>582615a</t>
  </si>
  <si>
    <t>KRYTY Z BET DLAŽ SE ZÁMKEM BAREV TL 80MM DO LOŽE Z KAM - dlažba pro nevidomé</t>
  </si>
  <si>
    <t>45</t>
  </si>
  <si>
    <t>87433</t>
  </si>
  <si>
    <t>POTRUBÍ Z TRUB PLAST ODPAD DN DO 150MM PP DN150</t>
  </si>
  <si>
    <t>46</t>
  </si>
  <si>
    <t>89471</t>
  </si>
  <si>
    <t>ŠACHTA KANALIZAČNÍ PLASTOVÁ</t>
  </si>
  <si>
    <t>KUS</t>
  </si>
  <si>
    <t>47</t>
  </si>
  <si>
    <t>89536</t>
  </si>
  <si>
    <t>DRENÁŽNÍ VÝUSŤ Z PROST BETONU</t>
  </si>
  <si>
    <t>48</t>
  </si>
  <si>
    <t>89712</t>
  </si>
  <si>
    <t>VPUSŤ KANALIZAČNÍ ULIČNÍ KOMPLETNÍ Z BETON DÍLCŮ</t>
  </si>
  <si>
    <t>49</t>
  </si>
  <si>
    <t>89946</t>
  </si>
  <si>
    <t>VÝŘEZ, VÝSEK, ÚTES NA POTRUBÍ DN DO 400MM napojení přípojek do stávající kanalizace</t>
  </si>
  <si>
    <t>50</t>
  </si>
  <si>
    <t>899632</t>
  </si>
  <si>
    <t>ZKOUŠKA VODOTĚSNOSTI POTRUBÍ DN DO 150MM</t>
  </si>
  <si>
    <t>51</t>
  </si>
  <si>
    <t>914131</t>
  </si>
  <si>
    <t>DOPRAV ZNAČKY ZÁKLAD VEL OCEL FÓLIE TŘ 2 - DODÁVKA A MONT</t>
  </si>
  <si>
    <t>52</t>
  </si>
  <si>
    <t>914134</t>
  </si>
  <si>
    <t>DOPRAV ZNAČKY ZÁKLAD VEL OCEL FÓLIE TŘ 2 - DOD, MONT, DEMONT</t>
  </si>
  <si>
    <t>53</t>
  </si>
  <si>
    <t>914921</t>
  </si>
  <si>
    <t>SLOUPKY A STOJKY DZ Z OCEL TRUBEK DO PATKY DOD A MONTÁŽ</t>
  </si>
  <si>
    <t>54</t>
  </si>
  <si>
    <t>914954</t>
  </si>
  <si>
    <t>SLOUP A STOJKY DZ Z JÄKL PROF S PŘENOS PODST DOD,MONT,DEMON</t>
  </si>
  <si>
    <t>55</t>
  </si>
  <si>
    <t>915111</t>
  </si>
  <si>
    <t>VODOR DOPRAV ZNAČ BARVOU HLADKÉ - DOD A POKLÁDKA</t>
  </si>
  <si>
    <t>56</t>
  </si>
  <si>
    <t>916364</t>
  </si>
  <si>
    <t>SMĚROVACÍ DESKY Z4 OBOUSTR S FÓLIÍ TŘ 2 - DOD, MONT, DEMONT</t>
  </si>
  <si>
    <t>57</t>
  </si>
  <si>
    <t>91721</t>
  </si>
  <si>
    <t>ZÁHONOVÉ OBRUBY Z BETON OBRUBNÍKŮ</t>
  </si>
  <si>
    <t>58</t>
  </si>
  <si>
    <t>91722</t>
  </si>
  <si>
    <t>CHODNÍK OBRUBY Z BETON OBRUBNÍKŮ</t>
  </si>
  <si>
    <t>59</t>
  </si>
  <si>
    <t>91743</t>
  </si>
  <si>
    <t>CHODNÍK OBRUBY Z KAMEN KRAJNÍKŮ 150/150</t>
  </si>
  <si>
    <t>60</t>
  </si>
  <si>
    <t>919111</t>
  </si>
  <si>
    <t>ŘEZÁNÍ ASFALT KRYTU VOZOVEK TL DO 50MM</t>
  </si>
  <si>
    <t>61</t>
  </si>
  <si>
    <t>931315</t>
  </si>
  <si>
    <t>TĚSNĚNÍ DILATAČ SPAR ASF ZÁLIVKOU PRŮŘ DO 600MM2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</si>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</sst>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8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6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9" fillId="35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9" fillId="35" borderId="27" xfId="0" applyFont="1" applyFill="1" applyBorder="1" applyAlignment="1" applyProtection="1">
      <alignment horizontal="center" vertical="center" wrapText="1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7" fontId="22" fillId="0" borderId="22" xfId="0" applyNumberFormat="1" applyFont="1" applyBorder="1" applyAlignment="1" applyProtection="1">
      <alignment horizontal="right"/>
      <protection/>
    </xf>
    <xf numFmtId="167" fontId="22" fillId="0" borderId="23" xfId="0" applyNumberFormat="1" applyFont="1" applyBorder="1" applyAlignment="1" applyProtection="1">
      <alignment horizontal="right"/>
      <protection/>
    </xf>
    <xf numFmtId="164" fontId="2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4" fillId="0" borderId="13" xfId="0" applyFont="1" applyBorder="1" applyAlignment="1">
      <alignment horizontal="left"/>
    </xf>
    <xf numFmtId="0" fontId="24" fillId="0" borderId="25" xfId="0" applyFont="1" applyBorder="1" applyAlignment="1" applyProtection="1">
      <alignment horizontal="left"/>
      <protection/>
    </xf>
    <xf numFmtId="167" fontId="24" fillId="0" borderId="0" xfId="0" applyNumberFormat="1" applyFont="1" applyAlignment="1" applyProtection="1">
      <alignment horizontal="right"/>
      <protection/>
    </xf>
    <xf numFmtId="167" fontId="24" fillId="0" borderId="24" xfId="0" applyNumberFormat="1" applyFont="1" applyBorder="1" applyAlignment="1" applyProtection="1">
      <alignment horizontal="right"/>
      <protection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right" vertical="center"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68" fontId="0" fillId="0" borderId="34" xfId="0" applyNumberFormat="1" applyFont="1" applyBorder="1" applyAlignment="1" applyProtection="1">
      <alignment horizontal="right" vertical="center"/>
      <protection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7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8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9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0" fillId="35" borderId="28" xfId="0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167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164" fontId="21" fillId="0" borderId="0" xfId="0" applyNumberFormat="1" applyFont="1" applyAlignment="1" applyProtection="1">
      <alignment horizontal="right"/>
      <protection/>
    </xf>
    <xf numFmtId="0" fontId="24" fillId="0" borderId="0" xfId="0" applyFont="1" applyAlignment="1" applyProtection="1">
      <alignment horizontal="left"/>
      <protection/>
    </xf>
    <xf numFmtId="0" fontId="51" fillId="33" borderId="0" xfId="36" applyFill="1" applyAlignment="1">
      <alignment horizontal="left" vertical="top"/>
    </xf>
    <xf numFmtId="0" fontId="66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45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7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67" fillId="33" borderId="0" xfId="36" applyFont="1" applyFill="1" applyAlignment="1" applyProtection="1">
      <alignment horizontal="center" vertical="center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19" fillId="0" borderId="40" xfId="0" applyFont="1" applyBorder="1" applyAlignment="1">
      <alignment horizontal="left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45" fillId="0" borderId="4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0" xfId="0" applyFont="1" applyBorder="1" applyAlignment="1">
      <alignment horizontal="left"/>
    </xf>
    <xf numFmtId="0" fontId="16" fillId="0" borderId="40" xfId="0" applyFont="1" applyBorder="1" applyAlignment="1">
      <alignment/>
    </xf>
    <xf numFmtId="0" fontId="19" fillId="0" borderId="4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2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D51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D10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D51D.tmp" descr="C:\KROSplusData\System\Temp\rad5D51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AD100.tmp" descr="C:\KROSplusData\System\Temp\radAD10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78" t="s">
        <v>0</v>
      </c>
      <c r="B1" s="179"/>
      <c r="C1" s="179"/>
      <c r="D1" s="180" t="s">
        <v>1</v>
      </c>
      <c r="E1" s="179"/>
      <c r="F1" s="179"/>
      <c r="G1" s="179"/>
      <c r="H1" s="179"/>
      <c r="I1" s="179"/>
      <c r="J1" s="179"/>
      <c r="K1" s="181" t="s">
        <v>289</v>
      </c>
      <c r="L1" s="181"/>
      <c r="M1" s="181"/>
      <c r="N1" s="181"/>
      <c r="O1" s="181"/>
      <c r="P1" s="181"/>
      <c r="Q1" s="181"/>
      <c r="R1" s="181"/>
      <c r="S1" s="181"/>
      <c r="T1" s="179"/>
      <c r="U1" s="179"/>
      <c r="V1" s="179"/>
      <c r="W1" s="181" t="s">
        <v>290</v>
      </c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76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21" t="s">
        <v>5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56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23" t="s">
        <v>9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5"/>
      <c r="AS4" s="13" t="s">
        <v>10</v>
      </c>
      <c r="BE4" s="14" t="s">
        <v>11</v>
      </c>
      <c r="BS4" s="6" t="s">
        <v>12</v>
      </c>
    </row>
    <row r="5" spans="2:71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2"/>
      <c r="BE5" s="126" t="s">
        <v>13</v>
      </c>
      <c r="BS5" s="6" t="s">
        <v>14</v>
      </c>
    </row>
    <row r="6" spans="2:71" s="2" customFormat="1" ht="26.25" customHeight="1">
      <c r="B6" s="10"/>
      <c r="C6" s="11"/>
      <c r="D6" s="15" t="s">
        <v>15</v>
      </c>
      <c r="E6" s="11"/>
      <c r="F6" s="11"/>
      <c r="G6" s="11"/>
      <c r="H6" s="11"/>
      <c r="I6" s="11"/>
      <c r="J6" s="11"/>
      <c r="K6" s="129" t="s">
        <v>16</v>
      </c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1"/>
      <c r="AQ6" s="12"/>
      <c r="BE6" s="122"/>
      <c r="BS6" s="6" t="s">
        <v>14</v>
      </c>
    </row>
    <row r="7" spans="2:71" s="2" customFormat="1" ht="7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  <c r="BE7" s="122"/>
      <c r="BS7" s="6" t="s">
        <v>14</v>
      </c>
    </row>
    <row r="8" spans="2:71" s="2" customFormat="1" ht="15" customHeight="1">
      <c r="B8" s="10"/>
      <c r="C8" s="11"/>
      <c r="D8" s="16" t="s">
        <v>17</v>
      </c>
      <c r="E8" s="11"/>
      <c r="F8" s="11"/>
      <c r="G8" s="11"/>
      <c r="H8" s="11"/>
      <c r="I8" s="11"/>
      <c r="J8" s="11"/>
      <c r="K8" s="17" t="s">
        <v>18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6" t="s">
        <v>19</v>
      </c>
      <c r="AL8" s="11"/>
      <c r="AM8" s="11"/>
      <c r="AN8" s="18" t="s">
        <v>20</v>
      </c>
      <c r="AO8" s="11"/>
      <c r="AP8" s="11"/>
      <c r="AQ8" s="12"/>
      <c r="BE8" s="122"/>
      <c r="BS8" s="6" t="s">
        <v>14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22"/>
      <c r="BS9" s="6" t="s">
        <v>14</v>
      </c>
    </row>
    <row r="10" spans="2:71" s="2" customFormat="1" ht="15" customHeight="1">
      <c r="B10" s="10"/>
      <c r="C10" s="11"/>
      <c r="D10" s="16" t="s">
        <v>21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6" t="s">
        <v>22</v>
      </c>
      <c r="AL10" s="11"/>
      <c r="AM10" s="11"/>
      <c r="AN10" s="17"/>
      <c r="AO10" s="11"/>
      <c r="AP10" s="11"/>
      <c r="AQ10" s="12"/>
      <c r="BE10" s="122"/>
      <c r="BS10" s="6" t="s">
        <v>14</v>
      </c>
    </row>
    <row r="11" spans="2:71" s="2" customFormat="1" ht="19.5" customHeight="1">
      <c r="B11" s="10"/>
      <c r="C11" s="11"/>
      <c r="D11" s="11"/>
      <c r="E11" s="17" t="s">
        <v>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6" t="s">
        <v>23</v>
      </c>
      <c r="AL11" s="11"/>
      <c r="AM11" s="11"/>
      <c r="AN11" s="17"/>
      <c r="AO11" s="11"/>
      <c r="AP11" s="11"/>
      <c r="AQ11" s="12"/>
      <c r="BE11" s="122"/>
      <c r="BS11" s="6" t="s">
        <v>14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22"/>
      <c r="BS12" s="6" t="s">
        <v>14</v>
      </c>
    </row>
    <row r="13" spans="2:71" s="2" customFormat="1" ht="15" customHeight="1">
      <c r="B13" s="10"/>
      <c r="C13" s="11"/>
      <c r="D13" s="16" t="s">
        <v>24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6" t="s">
        <v>22</v>
      </c>
      <c r="AL13" s="11"/>
      <c r="AM13" s="11"/>
      <c r="AN13" s="19" t="s">
        <v>25</v>
      </c>
      <c r="AO13" s="11"/>
      <c r="AP13" s="11"/>
      <c r="AQ13" s="12"/>
      <c r="BE13" s="122"/>
      <c r="BS13" s="6" t="s">
        <v>14</v>
      </c>
    </row>
    <row r="14" spans="2:71" s="2" customFormat="1" ht="15.75" customHeight="1">
      <c r="B14" s="10"/>
      <c r="C14" s="11"/>
      <c r="D14" s="11"/>
      <c r="E14" s="130" t="s">
        <v>25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6" t="s">
        <v>23</v>
      </c>
      <c r="AL14" s="11"/>
      <c r="AM14" s="11"/>
      <c r="AN14" s="19" t="s">
        <v>25</v>
      </c>
      <c r="AO14" s="11"/>
      <c r="AP14" s="11"/>
      <c r="AQ14" s="12"/>
      <c r="BE14" s="122"/>
      <c r="BS14" s="6" t="s">
        <v>14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22"/>
      <c r="BS15" s="6" t="s">
        <v>3</v>
      </c>
    </row>
    <row r="16" spans="2:71" s="2" customFormat="1" ht="15" customHeight="1">
      <c r="B16" s="10"/>
      <c r="C16" s="11"/>
      <c r="D16" s="16" t="s">
        <v>26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6" t="s">
        <v>22</v>
      </c>
      <c r="AL16" s="11"/>
      <c r="AM16" s="11"/>
      <c r="AN16" s="17"/>
      <c r="AO16" s="11"/>
      <c r="AP16" s="11"/>
      <c r="AQ16" s="12"/>
      <c r="BE16" s="122"/>
      <c r="BS16" s="6" t="s">
        <v>3</v>
      </c>
    </row>
    <row r="17" spans="2:71" s="2" customFormat="1" ht="19.5" customHeight="1">
      <c r="B17" s="10"/>
      <c r="C17" s="11"/>
      <c r="D17" s="11"/>
      <c r="E17" s="17" t="s">
        <v>18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6" t="s">
        <v>23</v>
      </c>
      <c r="AL17" s="11"/>
      <c r="AM17" s="11"/>
      <c r="AN17" s="17"/>
      <c r="AO17" s="11"/>
      <c r="AP17" s="11"/>
      <c r="AQ17" s="12"/>
      <c r="BE17" s="122"/>
      <c r="BS17" s="6" t="s">
        <v>27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22"/>
      <c r="BS18" s="6" t="s">
        <v>6</v>
      </c>
    </row>
    <row r="19" spans="2:71" s="2" customFormat="1" ht="15" customHeight="1">
      <c r="B19" s="10"/>
      <c r="C19" s="11"/>
      <c r="D19" s="16" t="s">
        <v>28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BE19" s="122"/>
      <c r="BS19" s="6" t="s">
        <v>29</v>
      </c>
    </row>
    <row r="20" spans="2:71" s="2" customFormat="1" ht="15.75" customHeight="1">
      <c r="B20" s="10"/>
      <c r="C20" s="11"/>
      <c r="D20" s="11"/>
      <c r="E20" s="131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1"/>
      <c r="AP20" s="11"/>
      <c r="AQ20" s="12"/>
      <c r="BE20" s="122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22"/>
    </row>
    <row r="22" spans="2:57" s="2" customFormat="1" ht="7.5" customHeight="1">
      <c r="B22" s="10"/>
      <c r="C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"/>
      <c r="AQ22" s="12"/>
      <c r="BE22" s="122"/>
    </row>
    <row r="23" spans="2:57" s="6" customFormat="1" ht="27" customHeight="1">
      <c r="B23" s="21"/>
      <c r="C23" s="22"/>
      <c r="D23" s="23" t="s">
        <v>30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32">
        <f>ROUNDUP($AG$49,2)</f>
        <v>0</v>
      </c>
      <c r="AL23" s="133"/>
      <c r="AM23" s="133"/>
      <c r="AN23" s="133"/>
      <c r="AO23" s="133"/>
      <c r="AP23" s="22"/>
      <c r="AQ23" s="25"/>
      <c r="BE23" s="127"/>
    </row>
    <row r="24" spans="2:57" s="6" customFormat="1" ht="7.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5"/>
      <c r="BE24" s="127"/>
    </row>
    <row r="25" spans="2:57" s="6" customFormat="1" ht="15" customHeight="1">
      <c r="B25" s="26"/>
      <c r="C25" s="27"/>
      <c r="D25" s="27" t="s">
        <v>31</v>
      </c>
      <c r="E25" s="27"/>
      <c r="F25" s="27" t="s">
        <v>32</v>
      </c>
      <c r="G25" s="27"/>
      <c r="H25" s="27"/>
      <c r="I25" s="27"/>
      <c r="J25" s="27"/>
      <c r="K25" s="27"/>
      <c r="L25" s="134">
        <v>0.21</v>
      </c>
      <c r="M25" s="135"/>
      <c r="N25" s="135"/>
      <c r="O25" s="135"/>
      <c r="P25" s="27"/>
      <c r="Q25" s="27"/>
      <c r="R25" s="27"/>
      <c r="S25" s="27"/>
      <c r="T25" s="29" t="s">
        <v>33</v>
      </c>
      <c r="U25" s="27"/>
      <c r="V25" s="27"/>
      <c r="W25" s="136">
        <f>ROUNDUP($AZ$49,2)</f>
        <v>0</v>
      </c>
      <c r="X25" s="135"/>
      <c r="Y25" s="135"/>
      <c r="Z25" s="135"/>
      <c r="AA25" s="135"/>
      <c r="AB25" s="135"/>
      <c r="AC25" s="135"/>
      <c r="AD25" s="135"/>
      <c r="AE25" s="135"/>
      <c r="AF25" s="27"/>
      <c r="AG25" s="27"/>
      <c r="AH25" s="27"/>
      <c r="AI25" s="27"/>
      <c r="AJ25" s="27"/>
      <c r="AK25" s="136">
        <f>ROUNDUP($AV$49,1)</f>
        <v>0</v>
      </c>
      <c r="AL25" s="135"/>
      <c r="AM25" s="135"/>
      <c r="AN25" s="135"/>
      <c r="AO25" s="135"/>
      <c r="AP25" s="27"/>
      <c r="AQ25" s="30"/>
      <c r="BE25" s="128"/>
    </row>
    <row r="26" spans="2:57" s="6" customFormat="1" ht="15" customHeight="1">
      <c r="B26" s="26"/>
      <c r="C26" s="27"/>
      <c r="D26" s="27"/>
      <c r="E26" s="27"/>
      <c r="F26" s="27" t="s">
        <v>34</v>
      </c>
      <c r="G26" s="27"/>
      <c r="H26" s="27"/>
      <c r="I26" s="27"/>
      <c r="J26" s="27"/>
      <c r="K26" s="27"/>
      <c r="L26" s="134">
        <v>0.15</v>
      </c>
      <c r="M26" s="135"/>
      <c r="N26" s="135"/>
      <c r="O26" s="135"/>
      <c r="P26" s="27"/>
      <c r="Q26" s="27"/>
      <c r="R26" s="27"/>
      <c r="S26" s="27"/>
      <c r="T26" s="29" t="s">
        <v>33</v>
      </c>
      <c r="U26" s="27"/>
      <c r="V26" s="27"/>
      <c r="W26" s="136">
        <f>ROUNDUP($BA$49,2)</f>
        <v>0</v>
      </c>
      <c r="X26" s="135"/>
      <c r="Y26" s="135"/>
      <c r="Z26" s="135"/>
      <c r="AA26" s="135"/>
      <c r="AB26" s="135"/>
      <c r="AC26" s="135"/>
      <c r="AD26" s="135"/>
      <c r="AE26" s="135"/>
      <c r="AF26" s="27"/>
      <c r="AG26" s="27"/>
      <c r="AH26" s="27"/>
      <c r="AI26" s="27"/>
      <c r="AJ26" s="27"/>
      <c r="AK26" s="136">
        <f>ROUNDUP($AW$49,1)</f>
        <v>0</v>
      </c>
      <c r="AL26" s="135"/>
      <c r="AM26" s="135"/>
      <c r="AN26" s="135"/>
      <c r="AO26" s="135"/>
      <c r="AP26" s="27"/>
      <c r="AQ26" s="30"/>
      <c r="BE26" s="128"/>
    </row>
    <row r="27" spans="2:57" s="6" customFormat="1" ht="15" customHeight="1" hidden="1">
      <c r="B27" s="26"/>
      <c r="C27" s="27"/>
      <c r="D27" s="27"/>
      <c r="E27" s="27"/>
      <c r="F27" s="27" t="s">
        <v>35</v>
      </c>
      <c r="G27" s="27"/>
      <c r="H27" s="27"/>
      <c r="I27" s="27"/>
      <c r="J27" s="27"/>
      <c r="K27" s="27"/>
      <c r="L27" s="134">
        <v>0.21</v>
      </c>
      <c r="M27" s="135"/>
      <c r="N27" s="135"/>
      <c r="O27" s="135"/>
      <c r="P27" s="27"/>
      <c r="Q27" s="27"/>
      <c r="R27" s="27"/>
      <c r="S27" s="27"/>
      <c r="T27" s="29" t="s">
        <v>33</v>
      </c>
      <c r="U27" s="27"/>
      <c r="V27" s="27"/>
      <c r="W27" s="136">
        <f>ROUNDUP($BB$49,2)</f>
        <v>0</v>
      </c>
      <c r="X27" s="135"/>
      <c r="Y27" s="135"/>
      <c r="Z27" s="135"/>
      <c r="AA27" s="135"/>
      <c r="AB27" s="135"/>
      <c r="AC27" s="135"/>
      <c r="AD27" s="135"/>
      <c r="AE27" s="135"/>
      <c r="AF27" s="27"/>
      <c r="AG27" s="27"/>
      <c r="AH27" s="27"/>
      <c r="AI27" s="27"/>
      <c r="AJ27" s="27"/>
      <c r="AK27" s="136">
        <v>0</v>
      </c>
      <c r="AL27" s="135"/>
      <c r="AM27" s="135"/>
      <c r="AN27" s="135"/>
      <c r="AO27" s="135"/>
      <c r="AP27" s="27"/>
      <c r="AQ27" s="30"/>
      <c r="BE27" s="128"/>
    </row>
    <row r="28" spans="2:57" s="6" customFormat="1" ht="15" customHeight="1" hidden="1">
      <c r="B28" s="26"/>
      <c r="C28" s="27"/>
      <c r="D28" s="27"/>
      <c r="E28" s="27"/>
      <c r="F28" s="27" t="s">
        <v>36</v>
      </c>
      <c r="G28" s="27"/>
      <c r="H28" s="27"/>
      <c r="I28" s="27"/>
      <c r="J28" s="27"/>
      <c r="K28" s="27"/>
      <c r="L28" s="134">
        <v>0.15</v>
      </c>
      <c r="M28" s="135"/>
      <c r="N28" s="135"/>
      <c r="O28" s="135"/>
      <c r="P28" s="27"/>
      <c r="Q28" s="27"/>
      <c r="R28" s="27"/>
      <c r="S28" s="27"/>
      <c r="T28" s="29" t="s">
        <v>33</v>
      </c>
      <c r="U28" s="27"/>
      <c r="V28" s="27"/>
      <c r="W28" s="136">
        <f>ROUNDUP($BC$49,2)</f>
        <v>0</v>
      </c>
      <c r="X28" s="135"/>
      <c r="Y28" s="135"/>
      <c r="Z28" s="135"/>
      <c r="AA28" s="135"/>
      <c r="AB28" s="135"/>
      <c r="AC28" s="135"/>
      <c r="AD28" s="135"/>
      <c r="AE28" s="135"/>
      <c r="AF28" s="27"/>
      <c r="AG28" s="27"/>
      <c r="AH28" s="27"/>
      <c r="AI28" s="27"/>
      <c r="AJ28" s="27"/>
      <c r="AK28" s="136">
        <v>0</v>
      </c>
      <c r="AL28" s="135"/>
      <c r="AM28" s="135"/>
      <c r="AN28" s="135"/>
      <c r="AO28" s="135"/>
      <c r="AP28" s="27"/>
      <c r="AQ28" s="30"/>
      <c r="BE28" s="128"/>
    </row>
    <row r="29" spans="2:57" s="6" customFormat="1" ht="15" customHeight="1" hidden="1">
      <c r="B29" s="26"/>
      <c r="C29" s="27"/>
      <c r="D29" s="27"/>
      <c r="E29" s="27"/>
      <c r="F29" s="27" t="s">
        <v>37</v>
      </c>
      <c r="G29" s="27"/>
      <c r="H29" s="27"/>
      <c r="I29" s="27"/>
      <c r="J29" s="27"/>
      <c r="K29" s="27"/>
      <c r="L29" s="134">
        <v>0</v>
      </c>
      <c r="M29" s="135"/>
      <c r="N29" s="135"/>
      <c r="O29" s="135"/>
      <c r="P29" s="27"/>
      <c r="Q29" s="27"/>
      <c r="R29" s="27"/>
      <c r="S29" s="27"/>
      <c r="T29" s="29" t="s">
        <v>33</v>
      </c>
      <c r="U29" s="27"/>
      <c r="V29" s="27"/>
      <c r="W29" s="136">
        <f>ROUNDUP($BD$49,2)</f>
        <v>0</v>
      </c>
      <c r="X29" s="135"/>
      <c r="Y29" s="135"/>
      <c r="Z29" s="135"/>
      <c r="AA29" s="135"/>
      <c r="AB29" s="135"/>
      <c r="AC29" s="135"/>
      <c r="AD29" s="135"/>
      <c r="AE29" s="135"/>
      <c r="AF29" s="27"/>
      <c r="AG29" s="27"/>
      <c r="AH29" s="27"/>
      <c r="AI29" s="27"/>
      <c r="AJ29" s="27"/>
      <c r="AK29" s="136">
        <v>0</v>
      </c>
      <c r="AL29" s="135"/>
      <c r="AM29" s="135"/>
      <c r="AN29" s="135"/>
      <c r="AO29" s="135"/>
      <c r="AP29" s="27"/>
      <c r="AQ29" s="30"/>
      <c r="BE29" s="128"/>
    </row>
    <row r="30" spans="2:57" s="6" customFormat="1" ht="7.5" customHeight="1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5"/>
      <c r="BE30" s="127"/>
    </row>
    <row r="31" spans="2:57" s="6" customFormat="1" ht="27" customHeight="1">
      <c r="B31" s="21"/>
      <c r="C31" s="31"/>
      <c r="D31" s="32" t="s">
        <v>38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 t="s">
        <v>39</v>
      </c>
      <c r="U31" s="33"/>
      <c r="V31" s="33"/>
      <c r="W31" s="33"/>
      <c r="X31" s="137" t="s">
        <v>40</v>
      </c>
      <c r="Y31" s="138"/>
      <c r="Z31" s="138"/>
      <c r="AA31" s="138"/>
      <c r="AB31" s="138"/>
      <c r="AC31" s="33"/>
      <c r="AD31" s="33"/>
      <c r="AE31" s="33"/>
      <c r="AF31" s="33"/>
      <c r="AG31" s="33"/>
      <c r="AH31" s="33"/>
      <c r="AI31" s="33"/>
      <c r="AJ31" s="33"/>
      <c r="AK31" s="139">
        <f>ROUNDUP(SUM($AK$23:$AK$29),2)</f>
        <v>0</v>
      </c>
      <c r="AL31" s="138"/>
      <c r="AM31" s="138"/>
      <c r="AN31" s="138"/>
      <c r="AO31" s="140"/>
      <c r="AP31" s="31"/>
      <c r="AQ31" s="35"/>
      <c r="BE31" s="127"/>
    </row>
    <row r="32" spans="2:57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5"/>
      <c r="BE32" s="127"/>
    </row>
    <row r="33" spans="2:43" s="6" customFormat="1" ht="7.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7" spans="2:44" s="6" customFormat="1" ht="7.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</row>
    <row r="38" spans="2:44" s="6" customFormat="1" ht="37.5" customHeight="1">
      <c r="B38" s="21"/>
      <c r="C38" s="123" t="s">
        <v>41</v>
      </c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41"/>
    </row>
    <row r="39" spans="2:44" s="6" customFormat="1" ht="7.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41"/>
    </row>
    <row r="40" spans="2:44" s="42" customFormat="1" ht="27" customHeight="1">
      <c r="B40" s="43"/>
      <c r="C40" s="15" t="s">
        <v>15</v>
      </c>
      <c r="D40" s="15"/>
      <c r="E40" s="15"/>
      <c r="F40" s="15"/>
      <c r="G40" s="15"/>
      <c r="H40" s="15"/>
      <c r="I40" s="15"/>
      <c r="J40" s="15"/>
      <c r="K40" s="15"/>
      <c r="L40" s="129" t="str">
        <f>$K$6</f>
        <v>S10 - komunikace F.Halase 2</v>
      </c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5"/>
      <c r="AQ40" s="15"/>
      <c r="AR40" s="44"/>
    </row>
    <row r="41" spans="2:44" s="6" customFormat="1" ht="7.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41"/>
    </row>
    <row r="42" spans="2:44" s="6" customFormat="1" ht="15.75" customHeight="1">
      <c r="B42" s="21"/>
      <c r="C42" s="16" t="s">
        <v>17</v>
      </c>
      <c r="D42" s="22"/>
      <c r="E42" s="22"/>
      <c r="F42" s="22"/>
      <c r="G42" s="22"/>
      <c r="H42" s="22"/>
      <c r="I42" s="22"/>
      <c r="J42" s="22"/>
      <c r="K42" s="22"/>
      <c r="L42" s="45" t="str">
        <f>IF($K$8="","",$K$8)</f>
        <v> 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16" t="s">
        <v>19</v>
      </c>
      <c r="AJ42" s="22"/>
      <c r="AK42" s="22"/>
      <c r="AL42" s="22"/>
      <c r="AM42" s="46" t="str">
        <f>IF($AN$8="","",$AN$8)</f>
        <v>07.10.2013</v>
      </c>
      <c r="AN42" s="22"/>
      <c r="AO42" s="22"/>
      <c r="AP42" s="22"/>
      <c r="AQ42" s="22"/>
      <c r="AR42" s="41"/>
    </row>
    <row r="43" spans="2:44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41"/>
    </row>
    <row r="44" spans="2:56" s="6" customFormat="1" ht="18.75" customHeight="1">
      <c r="B44" s="21"/>
      <c r="C44" s="16" t="s">
        <v>21</v>
      </c>
      <c r="D44" s="22"/>
      <c r="E44" s="22"/>
      <c r="F44" s="22"/>
      <c r="G44" s="22"/>
      <c r="H44" s="22"/>
      <c r="I44" s="22"/>
      <c r="J44" s="22"/>
      <c r="K44" s="22"/>
      <c r="L44" s="17" t="str">
        <f>IF($E$11="","",$E$11)</f>
        <v> 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6" t="s">
        <v>26</v>
      </c>
      <c r="AJ44" s="22"/>
      <c r="AK44" s="22"/>
      <c r="AL44" s="22"/>
      <c r="AM44" s="142" t="str">
        <f>IF($E$17="","",$E$17)</f>
        <v> </v>
      </c>
      <c r="AN44" s="141"/>
      <c r="AO44" s="141"/>
      <c r="AP44" s="141"/>
      <c r="AQ44" s="22"/>
      <c r="AR44" s="41"/>
      <c r="AS44" s="143" t="s">
        <v>42</v>
      </c>
      <c r="AT44" s="144"/>
      <c r="AU44" s="47"/>
      <c r="AV44" s="47"/>
      <c r="AW44" s="47"/>
      <c r="AX44" s="47"/>
      <c r="AY44" s="47"/>
      <c r="AZ44" s="47"/>
      <c r="BA44" s="47"/>
      <c r="BB44" s="47"/>
      <c r="BC44" s="47"/>
      <c r="BD44" s="48"/>
    </row>
    <row r="45" spans="2:56" s="6" customFormat="1" ht="15.75" customHeight="1">
      <c r="B45" s="21"/>
      <c r="C45" s="16" t="s">
        <v>24</v>
      </c>
      <c r="D45" s="22"/>
      <c r="E45" s="22"/>
      <c r="F45" s="22"/>
      <c r="G45" s="22"/>
      <c r="H45" s="22"/>
      <c r="I45" s="22"/>
      <c r="J45" s="22"/>
      <c r="K45" s="22"/>
      <c r="L45" s="17">
        <f>IF($E$14="Vyplň údaj","",$E$14)</f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41"/>
      <c r="AS45" s="145"/>
      <c r="AT45" s="127"/>
      <c r="BD45" s="49"/>
    </row>
    <row r="46" spans="2:56" s="6" customFormat="1" ht="12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41"/>
      <c r="AS46" s="146"/>
      <c r="AT46" s="141"/>
      <c r="AU46" s="22"/>
      <c r="AV46" s="22"/>
      <c r="AW46" s="22"/>
      <c r="AX46" s="22"/>
      <c r="AY46" s="22"/>
      <c r="AZ46" s="22"/>
      <c r="BA46" s="22"/>
      <c r="BB46" s="22"/>
      <c r="BC46" s="22"/>
      <c r="BD46" s="51"/>
    </row>
    <row r="47" spans="2:57" s="6" customFormat="1" ht="30" customHeight="1">
      <c r="B47" s="21"/>
      <c r="C47" s="147" t="s">
        <v>43</v>
      </c>
      <c r="D47" s="138"/>
      <c r="E47" s="138"/>
      <c r="F47" s="138"/>
      <c r="G47" s="138"/>
      <c r="H47" s="33"/>
      <c r="I47" s="148" t="s">
        <v>44</v>
      </c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49" t="s">
        <v>45</v>
      </c>
      <c r="AH47" s="138"/>
      <c r="AI47" s="138"/>
      <c r="AJ47" s="138"/>
      <c r="AK47" s="138"/>
      <c r="AL47" s="138"/>
      <c r="AM47" s="138"/>
      <c r="AN47" s="148" t="s">
        <v>46</v>
      </c>
      <c r="AO47" s="138"/>
      <c r="AP47" s="138"/>
      <c r="AQ47" s="52" t="s">
        <v>47</v>
      </c>
      <c r="AR47" s="41"/>
      <c r="AS47" s="53" t="s">
        <v>48</v>
      </c>
      <c r="AT47" s="54" t="s">
        <v>49</v>
      </c>
      <c r="AU47" s="54" t="s">
        <v>50</v>
      </c>
      <c r="AV47" s="54" t="s">
        <v>51</v>
      </c>
      <c r="AW47" s="54" t="s">
        <v>52</v>
      </c>
      <c r="AX47" s="54" t="s">
        <v>53</v>
      </c>
      <c r="AY47" s="54" t="s">
        <v>54</v>
      </c>
      <c r="AZ47" s="54" t="s">
        <v>55</v>
      </c>
      <c r="BA47" s="54" t="s">
        <v>56</v>
      </c>
      <c r="BB47" s="54" t="s">
        <v>57</v>
      </c>
      <c r="BC47" s="54" t="s">
        <v>58</v>
      </c>
      <c r="BD47" s="55" t="s">
        <v>59</v>
      </c>
      <c r="BE47" s="56"/>
    </row>
    <row r="48" spans="2:56" s="6" customFormat="1" ht="12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41"/>
      <c r="AS48" s="57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9"/>
    </row>
    <row r="49" spans="2:76" s="42" customFormat="1" ht="33" customHeight="1">
      <c r="B49" s="43"/>
      <c r="C49" s="60" t="s">
        <v>60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154">
        <f>ROUNDUP($AG$50,2)</f>
        <v>0</v>
      </c>
      <c r="AH49" s="155"/>
      <c r="AI49" s="155"/>
      <c r="AJ49" s="155"/>
      <c r="AK49" s="155"/>
      <c r="AL49" s="155"/>
      <c r="AM49" s="155"/>
      <c r="AN49" s="154">
        <f>ROUNDUP(SUM($AG$49,$AT$49),2)</f>
        <v>0</v>
      </c>
      <c r="AO49" s="155"/>
      <c r="AP49" s="155"/>
      <c r="AQ49" s="61"/>
      <c r="AR49" s="44"/>
      <c r="AS49" s="62">
        <f>ROUNDUP($AS$50,2)</f>
        <v>0</v>
      </c>
      <c r="AT49" s="63">
        <f>ROUNDUP(SUM($AV$49:$AW$49),1)</f>
        <v>0</v>
      </c>
      <c r="AU49" s="64">
        <f>ROUNDUP($AU$50,5)</f>
        <v>0</v>
      </c>
      <c r="AV49" s="63">
        <f>ROUNDUP($AZ$49*$L$25,2)</f>
        <v>0</v>
      </c>
      <c r="AW49" s="63">
        <f>ROUNDUP($BA$49*$L$26,2)</f>
        <v>0</v>
      </c>
      <c r="AX49" s="63">
        <f>ROUNDUP($BB$49*$L$25,2)</f>
        <v>0</v>
      </c>
      <c r="AY49" s="63">
        <f>ROUNDUP($BC$49*$L$26,2)</f>
        <v>0</v>
      </c>
      <c r="AZ49" s="63">
        <f>ROUNDUP($AZ$50,2)</f>
        <v>0</v>
      </c>
      <c r="BA49" s="63">
        <f>ROUNDUP($BA$50,2)</f>
        <v>0</v>
      </c>
      <c r="BB49" s="63">
        <f>ROUNDUP($BB$50,2)</f>
        <v>0</v>
      </c>
      <c r="BC49" s="63">
        <f>ROUNDUP($BC$50,2)</f>
        <v>0</v>
      </c>
      <c r="BD49" s="65">
        <f>ROUNDUP($BD$50,2)</f>
        <v>0</v>
      </c>
      <c r="BS49" s="42" t="s">
        <v>61</v>
      </c>
      <c r="BT49" s="42" t="s">
        <v>14</v>
      </c>
      <c r="BU49" s="66" t="s">
        <v>62</v>
      </c>
      <c r="BV49" s="42" t="s">
        <v>63</v>
      </c>
      <c r="BW49" s="42" t="s">
        <v>4</v>
      </c>
      <c r="BX49" s="42" t="s">
        <v>64</v>
      </c>
    </row>
    <row r="50" spans="1:91" s="67" customFormat="1" ht="28.5" customHeight="1">
      <c r="A50" s="177" t="s">
        <v>291</v>
      </c>
      <c r="B50" s="68"/>
      <c r="C50" s="69"/>
      <c r="D50" s="152" t="s">
        <v>65</v>
      </c>
      <c r="E50" s="153"/>
      <c r="F50" s="153"/>
      <c r="G50" s="153"/>
      <c r="H50" s="153"/>
      <c r="I50" s="69"/>
      <c r="J50" s="152" t="s">
        <v>66</v>
      </c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0">
        <f>'SO - komunikace Fr.Halase'!$M$25</f>
        <v>0</v>
      </c>
      <c r="AH50" s="151"/>
      <c r="AI50" s="151"/>
      <c r="AJ50" s="151"/>
      <c r="AK50" s="151"/>
      <c r="AL50" s="151"/>
      <c r="AM50" s="151"/>
      <c r="AN50" s="150">
        <f>ROUNDUP(SUM($AG$50,$AT$50),2)</f>
        <v>0</v>
      </c>
      <c r="AO50" s="151"/>
      <c r="AP50" s="151"/>
      <c r="AQ50" s="70" t="s">
        <v>67</v>
      </c>
      <c r="AR50" s="71"/>
      <c r="AS50" s="72">
        <v>0</v>
      </c>
      <c r="AT50" s="73">
        <f>ROUNDUP(SUM($AV$50:$AW$50),1)</f>
        <v>0</v>
      </c>
      <c r="AU50" s="74">
        <f>'SO - komunikace Fr.Halase'!$W$76</f>
        <v>0</v>
      </c>
      <c r="AV50" s="73">
        <f>'SO - komunikace Fr.Halase'!$M$27</f>
        <v>0</v>
      </c>
      <c r="AW50" s="73">
        <f>'SO - komunikace Fr.Halase'!$M$28</f>
        <v>0</v>
      </c>
      <c r="AX50" s="73">
        <f>'SO - komunikace Fr.Halase'!$M$29</f>
        <v>0</v>
      </c>
      <c r="AY50" s="73">
        <f>'SO - komunikace Fr.Halase'!$M$30</f>
        <v>0</v>
      </c>
      <c r="AZ50" s="73">
        <f>'SO - komunikace Fr.Halase'!$H$27</f>
        <v>0</v>
      </c>
      <c r="BA50" s="73">
        <f>'SO - komunikace Fr.Halase'!$H$28</f>
        <v>0</v>
      </c>
      <c r="BB50" s="73">
        <f>'SO - komunikace Fr.Halase'!$H$29</f>
        <v>0</v>
      </c>
      <c r="BC50" s="73">
        <f>'SO - komunikace Fr.Halase'!$H$30</f>
        <v>0</v>
      </c>
      <c r="BD50" s="75">
        <f>'SO - komunikace Fr.Halase'!$H$31</f>
        <v>0</v>
      </c>
      <c r="BT50" s="67" t="s">
        <v>68</v>
      </c>
      <c r="BV50" s="67" t="s">
        <v>63</v>
      </c>
      <c r="BW50" s="67" t="s">
        <v>69</v>
      </c>
      <c r="BX50" s="67" t="s">
        <v>4</v>
      </c>
      <c r="CM50" s="67" t="s">
        <v>70</v>
      </c>
    </row>
    <row r="51" spans="2:44" s="6" customFormat="1" ht="30.75" customHeight="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41"/>
    </row>
    <row r="52" spans="2:44" s="6" customFormat="1" ht="7.5" customHeight="1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41"/>
    </row>
  </sheetData>
  <sheetProtection password="CC35" sheet="1" objects="1" scenarios="1" formatColumns="0" formatRows="0" sort="0" autoFilter="0"/>
  <mergeCells count="39">
    <mergeCell ref="AR2:BE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  <mergeCell ref="AN49:AP49"/>
    <mergeCell ref="X31:AB31"/>
    <mergeCell ref="AK31:AO31"/>
    <mergeCell ref="C38:AQ38"/>
    <mergeCell ref="L40:AO40"/>
    <mergeCell ref="AM44:AP44"/>
    <mergeCell ref="AS44:AT46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SO - komunikace Fr.Halase'!C2" tooltip="SO - komunikace Fr.Halase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82"/>
      <c r="B1" s="179"/>
      <c r="C1" s="179"/>
      <c r="D1" s="180" t="s">
        <v>1</v>
      </c>
      <c r="E1" s="179"/>
      <c r="F1" s="181" t="s">
        <v>292</v>
      </c>
      <c r="G1" s="181"/>
      <c r="H1" s="183" t="s">
        <v>293</v>
      </c>
      <c r="I1" s="183"/>
      <c r="J1" s="183"/>
      <c r="K1" s="183"/>
      <c r="L1" s="181" t="s">
        <v>294</v>
      </c>
      <c r="M1" s="181"/>
      <c r="N1" s="179"/>
      <c r="O1" s="180" t="s">
        <v>71</v>
      </c>
      <c r="P1" s="179"/>
      <c r="Q1" s="179"/>
      <c r="R1" s="179"/>
      <c r="S1" s="181" t="s">
        <v>295</v>
      </c>
      <c r="T1" s="181"/>
      <c r="U1" s="182"/>
      <c r="V1" s="18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21" t="s">
        <v>5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56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T2" s="2" t="s">
        <v>69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70</v>
      </c>
    </row>
    <row r="4" spans="2:46" s="2" customFormat="1" ht="37.5" customHeight="1">
      <c r="B4" s="10"/>
      <c r="C4" s="123" t="s">
        <v>72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5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15</v>
      </c>
      <c r="E6" s="11"/>
      <c r="F6" s="157" t="str">
        <f>'Rekapitulace stavby'!$K$6</f>
        <v>S10 - komunikace F.Halase 2</v>
      </c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"/>
    </row>
    <row r="7" spans="2:18" s="6" customFormat="1" ht="18.75" customHeight="1">
      <c r="B7" s="21"/>
      <c r="C7" s="22"/>
      <c r="D7" s="15" t="s">
        <v>73</v>
      </c>
      <c r="E7" s="22"/>
      <c r="F7" s="129" t="s">
        <v>74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25"/>
    </row>
    <row r="8" spans="2:18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75</v>
      </c>
      <c r="E9" s="22"/>
      <c r="F9" s="1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2:18" s="6" customFormat="1" ht="15" customHeight="1">
      <c r="B10" s="21"/>
      <c r="C10" s="22"/>
      <c r="D10" s="16" t="s">
        <v>17</v>
      </c>
      <c r="E10" s="22"/>
      <c r="F10" s="17" t="s">
        <v>18</v>
      </c>
      <c r="G10" s="22"/>
      <c r="H10" s="22"/>
      <c r="I10" s="22"/>
      <c r="J10" s="22"/>
      <c r="K10" s="22"/>
      <c r="L10" s="22"/>
      <c r="M10" s="16" t="s">
        <v>19</v>
      </c>
      <c r="N10" s="22"/>
      <c r="O10" s="158" t="str">
        <f>'Rekapitulace stavby'!$AN$8</f>
        <v>07.10.2013</v>
      </c>
      <c r="P10" s="141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21</v>
      </c>
      <c r="E12" s="22"/>
      <c r="F12" s="22"/>
      <c r="G12" s="22"/>
      <c r="H12" s="22"/>
      <c r="I12" s="22"/>
      <c r="J12" s="22"/>
      <c r="K12" s="22"/>
      <c r="L12" s="22"/>
      <c r="M12" s="16" t="s">
        <v>22</v>
      </c>
      <c r="N12" s="22"/>
      <c r="O12" s="142">
        <f>IF('Rekapitulace stavby'!$AN$10="","",'Rekapitulace stavby'!$AN$10)</f>
      </c>
      <c r="P12" s="141"/>
      <c r="Q12" s="22"/>
      <c r="R12" s="25"/>
    </row>
    <row r="13" spans="2:18" s="6" customFormat="1" ht="18.75" customHeight="1">
      <c r="B13" s="21"/>
      <c r="C13" s="22"/>
      <c r="D13" s="22"/>
      <c r="E13" s="17" t="str">
        <f>IF('Rekapitulace stavby'!$E$11="","",'Rekapitulace stavby'!$E$11)</f>
        <v> </v>
      </c>
      <c r="F13" s="22"/>
      <c r="G13" s="22"/>
      <c r="H13" s="22"/>
      <c r="I13" s="22"/>
      <c r="J13" s="22"/>
      <c r="K13" s="22"/>
      <c r="L13" s="22"/>
      <c r="M13" s="16" t="s">
        <v>23</v>
      </c>
      <c r="N13" s="22"/>
      <c r="O13" s="142">
        <f>IF('Rekapitulace stavby'!$AN$11="","",'Rekapitulace stavby'!$AN$11)</f>
      </c>
      <c r="P13" s="141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24</v>
      </c>
      <c r="E15" s="22"/>
      <c r="F15" s="22"/>
      <c r="G15" s="22"/>
      <c r="H15" s="22"/>
      <c r="I15" s="22"/>
      <c r="J15" s="22"/>
      <c r="K15" s="22"/>
      <c r="L15" s="22"/>
      <c r="M15" s="16" t="s">
        <v>22</v>
      </c>
      <c r="N15" s="22"/>
      <c r="O15" s="142" t="str">
        <f>IF('Rekapitulace stavby'!$AN$13="","",'Rekapitulace stavby'!$AN$13)</f>
        <v>Vyplň údaj</v>
      </c>
      <c r="P15" s="141"/>
      <c r="Q15" s="22"/>
      <c r="R15" s="25"/>
    </row>
    <row r="16" spans="2:18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23</v>
      </c>
      <c r="N16" s="22"/>
      <c r="O16" s="142" t="str">
        <f>IF('Rekapitulace stavby'!$AN$14="","",'Rekapitulace stavby'!$AN$14)</f>
        <v>Vyplň údaj</v>
      </c>
      <c r="P16" s="141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26</v>
      </c>
      <c r="E18" s="22"/>
      <c r="F18" s="22"/>
      <c r="G18" s="22"/>
      <c r="H18" s="22"/>
      <c r="I18" s="22"/>
      <c r="J18" s="22"/>
      <c r="K18" s="22"/>
      <c r="L18" s="22"/>
      <c r="M18" s="16" t="s">
        <v>22</v>
      </c>
      <c r="N18" s="22"/>
      <c r="O18" s="142">
        <f>IF('Rekapitulace stavby'!$AN$16="","",'Rekapitulace stavby'!$AN$16)</f>
      </c>
      <c r="P18" s="141"/>
      <c r="Q18" s="22"/>
      <c r="R18" s="25"/>
    </row>
    <row r="19" spans="2:18" s="6" customFormat="1" ht="18.75" customHeight="1">
      <c r="B19" s="21"/>
      <c r="C19" s="22"/>
      <c r="D19" s="22"/>
      <c r="E19" s="17" t="str">
        <f>IF('Rekapitulace stavby'!$E$17="","",'Rekapitulace stavby'!$E$17)</f>
        <v> </v>
      </c>
      <c r="F19" s="22"/>
      <c r="G19" s="22"/>
      <c r="H19" s="22"/>
      <c r="I19" s="22"/>
      <c r="J19" s="22"/>
      <c r="K19" s="22"/>
      <c r="L19" s="22"/>
      <c r="M19" s="16" t="s">
        <v>23</v>
      </c>
      <c r="N19" s="22"/>
      <c r="O19" s="142">
        <f>IF('Rekapitulace stavby'!$AN$17="","",'Rekapitulace stavby'!$AN$17)</f>
      </c>
      <c r="P19" s="141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28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76" customFormat="1" ht="15.75" customHeight="1">
      <c r="B22" s="77"/>
      <c r="C22" s="78"/>
      <c r="D22" s="78"/>
      <c r="E22" s="131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78"/>
      <c r="R22" s="79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0" t="s">
        <v>30</v>
      </c>
      <c r="E25" s="22"/>
      <c r="F25" s="22"/>
      <c r="G25" s="22"/>
      <c r="H25" s="22"/>
      <c r="I25" s="22"/>
      <c r="J25" s="22"/>
      <c r="K25" s="22"/>
      <c r="L25" s="22"/>
      <c r="M25" s="154">
        <f>ROUNDUP($N$76,2)</f>
        <v>0</v>
      </c>
      <c r="N25" s="141"/>
      <c r="O25" s="141"/>
      <c r="P25" s="141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31</v>
      </c>
      <c r="E27" s="27" t="s">
        <v>32</v>
      </c>
      <c r="F27" s="28">
        <v>0.21</v>
      </c>
      <c r="G27" s="81" t="s">
        <v>33</v>
      </c>
      <c r="H27" s="160">
        <f>SUM($BE$76:$BE$205)</f>
        <v>0</v>
      </c>
      <c r="I27" s="141"/>
      <c r="J27" s="141"/>
      <c r="K27" s="22"/>
      <c r="L27" s="22"/>
      <c r="M27" s="160">
        <f>SUM($BE$76:$BE$205)*$F$27</f>
        <v>0</v>
      </c>
      <c r="N27" s="141"/>
      <c r="O27" s="141"/>
      <c r="P27" s="141"/>
      <c r="Q27" s="22"/>
      <c r="R27" s="25"/>
    </row>
    <row r="28" spans="2:18" s="6" customFormat="1" ht="15" customHeight="1">
      <c r="B28" s="21"/>
      <c r="C28" s="22"/>
      <c r="D28" s="22"/>
      <c r="E28" s="27" t="s">
        <v>34</v>
      </c>
      <c r="F28" s="28">
        <v>0.15</v>
      </c>
      <c r="G28" s="81" t="s">
        <v>33</v>
      </c>
      <c r="H28" s="160">
        <f>SUM($BF$76:$BF$205)</f>
        <v>0</v>
      </c>
      <c r="I28" s="141"/>
      <c r="J28" s="141"/>
      <c r="K28" s="22"/>
      <c r="L28" s="22"/>
      <c r="M28" s="160">
        <f>SUM($BF$76:$BF$205)*$F$28</f>
        <v>0</v>
      </c>
      <c r="N28" s="141"/>
      <c r="O28" s="141"/>
      <c r="P28" s="141"/>
      <c r="Q28" s="22"/>
      <c r="R28" s="25"/>
    </row>
    <row r="29" spans="2:18" s="6" customFormat="1" ht="15" customHeight="1" hidden="1">
      <c r="B29" s="21"/>
      <c r="C29" s="22"/>
      <c r="D29" s="22"/>
      <c r="E29" s="27" t="s">
        <v>35</v>
      </c>
      <c r="F29" s="28">
        <v>0.21</v>
      </c>
      <c r="G29" s="81" t="s">
        <v>33</v>
      </c>
      <c r="H29" s="160">
        <f>SUM($BG$76:$BG$205)</f>
        <v>0</v>
      </c>
      <c r="I29" s="141"/>
      <c r="J29" s="141"/>
      <c r="K29" s="22"/>
      <c r="L29" s="22"/>
      <c r="M29" s="160">
        <v>0</v>
      </c>
      <c r="N29" s="141"/>
      <c r="O29" s="141"/>
      <c r="P29" s="141"/>
      <c r="Q29" s="22"/>
      <c r="R29" s="25"/>
    </row>
    <row r="30" spans="2:18" s="6" customFormat="1" ht="15" customHeight="1" hidden="1">
      <c r="B30" s="21"/>
      <c r="C30" s="22"/>
      <c r="D30" s="22"/>
      <c r="E30" s="27" t="s">
        <v>36</v>
      </c>
      <c r="F30" s="28">
        <v>0.15</v>
      </c>
      <c r="G30" s="81" t="s">
        <v>33</v>
      </c>
      <c r="H30" s="160">
        <f>SUM($BH$76:$BH$205)</f>
        <v>0</v>
      </c>
      <c r="I30" s="141"/>
      <c r="J30" s="141"/>
      <c r="K30" s="22"/>
      <c r="L30" s="22"/>
      <c r="M30" s="160">
        <v>0</v>
      </c>
      <c r="N30" s="141"/>
      <c r="O30" s="141"/>
      <c r="P30" s="141"/>
      <c r="Q30" s="22"/>
      <c r="R30" s="25"/>
    </row>
    <row r="31" spans="2:18" s="6" customFormat="1" ht="15" customHeight="1" hidden="1">
      <c r="B31" s="21"/>
      <c r="C31" s="22"/>
      <c r="D31" s="22"/>
      <c r="E31" s="27" t="s">
        <v>37</v>
      </c>
      <c r="F31" s="28">
        <v>0</v>
      </c>
      <c r="G31" s="81" t="s">
        <v>33</v>
      </c>
      <c r="H31" s="160">
        <f>SUM($BI$76:$BI$205)</f>
        <v>0</v>
      </c>
      <c r="I31" s="141"/>
      <c r="J31" s="141"/>
      <c r="K31" s="22"/>
      <c r="L31" s="22"/>
      <c r="M31" s="160">
        <v>0</v>
      </c>
      <c r="N31" s="141"/>
      <c r="O31" s="141"/>
      <c r="P31" s="141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38</v>
      </c>
      <c r="E33" s="33"/>
      <c r="F33" s="33"/>
      <c r="G33" s="82" t="s">
        <v>39</v>
      </c>
      <c r="H33" s="34" t="s">
        <v>40</v>
      </c>
      <c r="I33" s="33"/>
      <c r="J33" s="33"/>
      <c r="K33" s="33"/>
      <c r="L33" s="139">
        <f>ROUNDUP(SUM($M$25:$M$31),2)</f>
        <v>0</v>
      </c>
      <c r="M33" s="138"/>
      <c r="N33" s="138"/>
      <c r="O33" s="138"/>
      <c r="P33" s="140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</row>
    <row r="39" spans="2:21" s="6" customFormat="1" ht="37.5" customHeight="1">
      <c r="B39" s="21"/>
      <c r="C39" s="123" t="s">
        <v>76</v>
      </c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61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15</v>
      </c>
      <c r="D41" s="22"/>
      <c r="E41" s="22"/>
      <c r="F41" s="157" t="str">
        <f>$F$6</f>
        <v>S10 - komunikace F.Halase 2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25"/>
      <c r="T41" s="22"/>
      <c r="U41" s="22"/>
    </row>
    <row r="42" spans="2:21" s="6" customFormat="1" ht="15" customHeight="1">
      <c r="B42" s="21"/>
      <c r="C42" s="15" t="s">
        <v>73</v>
      </c>
      <c r="D42" s="22"/>
      <c r="E42" s="22"/>
      <c r="F42" s="129" t="str">
        <f>$F$7</f>
        <v>SO - komunikace Fr.Halase</v>
      </c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17</v>
      </c>
      <c r="D44" s="22"/>
      <c r="E44" s="22"/>
      <c r="F44" s="17" t="str">
        <f>$F$10</f>
        <v> </v>
      </c>
      <c r="G44" s="22"/>
      <c r="H44" s="22"/>
      <c r="I44" s="22"/>
      <c r="J44" s="22"/>
      <c r="K44" s="16" t="s">
        <v>19</v>
      </c>
      <c r="L44" s="22"/>
      <c r="M44" s="158" t="str">
        <f>IF($O$10="","",$O$10)</f>
        <v>07.10.2013</v>
      </c>
      <c r="N44" s="141"/>
      <c r="O44" s="141"/>
      <c r="P44" s="141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21</v>
      </c>
      <c r="D46" s="22"/>
      <c r="E46" s="22"/>
      <c r="F46" s="17" t="str">
        <f>$E$13</f>
        <v> </v>
      </c>
      <c r="G46" s="22"/>
      <c r="H46" s="22"/>
      <c r="I46" s="22"/>
      <c r="J46" s="22"/>
      <c r="K46" s="16" t="s">
        <v>26</v>
      </c>
      <c r="L46" s="22"/>
      <c r="M46" s="142" t="str">
        <f>$E$19</f>
        <v> </v>
      </c>
      <c r="N46" s="141"/>
      <c r="O46" s="141"/>
      <c r="P46" s="141"/>
      <c r="Q46" s="141"/>
      <c r="R46" s="25"/>
      <c r="T46" s="22"/>
      <c r="U46" s="22"/>
    </row>
    <row r="47" spans="2:21" s="6" customFormat="1" ht="15" customHeight="1">
      <c r="B47" s="21"/>
      <c r="C47" s="16" t="s">
        <v>24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162" t="s">
        <v>77</v>
      </c>
      <c r="D49" s="163"/>
      <c r="E49" s="163"/>
      <c r="F49" s="163"/>
      <c r="G49" s="163"/>
      <c r="H49" s="31"/>
      <c r="I49" s="31"/>
      <c r="J49" s="31"/>
      <c r="K49" s="31"/>
      <c r="L49" s="31"/>
      <c r="M49" s="31"/>
      <c r="N49" s="162" t="s">
        <v>78</v>
      </c>
      <c r="O49" s="163"/>
      <c r="P49" s="163"/>
      <c r="Q49" s="163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79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154">
        <f>ROUNDUP($N$76,2)</f>
        <v>0</v>
      </c>
      <c r="O51" s="141"/>
      <c r="P51" s="141"/>
      <c r="Q51" s="141"/>
      <c r="R51" s="25"/>
      <c r="T51" s="22"/>
      <c r="U51" s="22"/>
      <c r="AU51" s="6" t="s">
        <v>80</v>
      </c>
    </row>
    <row r="52" spans="2:21" s="66" customFormat="1" ht="25.5" customHeight="1">
      <c r="B52" s="86"/>
      <c r="C52" s="87"/>
      <c r="D52" s="87" t="s">
        <v>81</v>
      </c>
      <c r="E52" s="87"/>
      <c r="F52" s="87"/>
      <c r="G52" s="87"/>
      <c r="H52" s="87"/>
      <c r="I52" s="87"/>
      <c r="J52" s="87"/>
      <c r="K52" s="87"/>
      <c r="L52" s="87"/>
      <c r="M52" s="87"/>
      <c r="N52" s="164">
        <f>ROUNDUP($N$77,2)</f>
        <v>0</v>
      </c>
      <c r="O52" s="165"/>
      <c r="P52" s="165"/>
      <c r="Q52" s="165"/>
      <c r="R52" s="88"/>
      <c r="T52" s="87"/>
      <c r="U52" s="87"/>
    </row>
    <row r="53" spans="2:21" s="66" customFormat="1" ht="25.5" customHeight="1">
      <c r="B53" s="86"/>
      <c r="C53" s="87"/>
      <c r="D53" s="87" t="s">
        <v>82</v>
      </c>
      <c r="E53" s="87"/>
      <c r="F53" s="87"/>
      <c r="G53" s="87"/>
      <c r="H53" s="87"/>
      <c r="I53" s="87"/>
      <c r="J53" s="87"/>
      <c r="K53" s="87"/>
      <c r="L53" s="87"/>
      <c r="M53" s="87"/>
      <c r="N53" s="164">
        <f>ROUNDUP($N$88,2)</f>
        <v>0</v>
      </c>
      <c r="O53" s="165"/>
      <c r="P53" s="165"/>
      <c r="Q53" s="165"/>
      <c r="R53" s="88"/>
      <c r="T53" s="87"/>
      <c r="U53" s="87"/>
    </row>
    <row r="54" spans="2:21" s="66" customFormat="1" ht="25.5" customHeight="1">
      <c r="B54" s="86"/>
      <c r="C54" s="87"/>
      <c r="D54" s="87" t="s">
        <v>83</v>
      </c>
      <c r="E54" s="87"/>
      <c r="F54" s="87"/>
      <c r="G54" s="87"/>
      <c r="H54" s="87"/>
      <c r="I54" s="87"/>
      <c r="J54" s="87"/>
      <c r="K54" s="87"/>
      <c r="L54" s="87"/>
      <c r="M54" s="87"/>
      <c r="N54" s="164">
        <f>ROUNDUP($N$135,2)</f>
        <v>0</v>
      </c>
      <c r="O54" s="165"/>
      <c r="P54" s="165"/>
      <c r="Q54" s="165"/>
      <c r="R54" s="88"/>
      <c r="T54" s="87"/>
      <c r="U54" s="87"/>
    </row>
    <row r="55" spans="2:21" s="66" customFormat="1" ht="25.5" customHeight="1">
      <c r="B55" s="86"/>
      <c r="C55" s="87"/>
      <c r="D55" s="87" t="s">
        <v>84</v>
      </c>
      <c r="E55" s="87"/>
      <c r="F55" s="87"/>
      <c r="G55" s="87"/>
      <c r="H55" s="87"/>
      <c r="I55" s="87"/>
      <c r="J55" s="87"/>
      <c r="K55" s="87"/>
      <c r="L55" s="87"/>
      <c r="M55" s="87"/>
      <c r="N55" s="164">
        <f>ROUNDUP($N$142,2)</f>
        <v>0</v>
      </c>
      <c r="O55" s="165"/>
      <c r="P55" s="165"/>
      <c r="Q55" s="165"/>
      <c r="R55" s="88"/>
      <c r="T55" s="87"/>
      <c r="U55" s="87"/>
    </row>
    <row r="56" spans="2:21" s="66" customFormat="1" ht="25.5" customHeight="1">
      <c r="B56" s="86"/>
      <c r="C56" s="87"/>
      <c r="D56" s="87" t="s">
        <v>85</v>
      </c>
      <c r="E56" s="87"/>
      <c r="F56" s="87"/>
      <c r="G56" s="87"/>
      <c r="H56" s="87"/>
      <c r="I56" s="87"/>
      <c r="J56" s="87"/>
      <c r="K56" s="87"/>
      <c r="L56" s="87"/>
      <c r="M56" s="87"/>
      <c r="N56" s="164">
        <f>ROUNDUP($N$145,2)</f>
        <v>0</v>
      </c>
      <c r="O56" s="165"/>
      <c r="P56" s="165"/>
      <c r="Q56" s="165"/>
      <c r="R56" s="88"/>
      <c r="T56" s="87"/>
      <c r="U56" s="87"/>
    </row>
    <row r="57" spans="2:21" s="66" customFormat="1" ht="25.5" customHeight="1">
      <c r="B57" s="86"/>
      <c r="C57" s="87"/>
      <c r="D57" s="87" t="s">
        <v>86</v>
      </c>
      <c r="E57" s="87"/>
      <c r="F57" s="87"/>
      <c r="G57" s="87"/>
      <c r="H57" s="87"/>
      <c r="I57" s="87"/>
      <c r="J57" s="87"/>
      <c r="K57" s="87"/>
      <c r="L57" s="87"/>
      <c r="M57" s="87"/>
      <c r="N57" s="164">
        <f>ROUNDUP($N$170,2)</f>
        <v>0</v>
      </c>
      <c r="O57" s="165"/>
      <c r="P57" s="165"/>
      <c r="Q57" s="165"/>
      <c r="R57" s="88"/>
      <c r="T57" s="87"/>
      <c r="U57" s="87"/>
    </row>
    <row r="58" spans="2:21" s="66" customFormat="1" ht="25.5" customHeight="1">
      <c r="B58" s="86"/>
      <c r="C58" s="87"/>
      <c r="D58" s="87" t="s">
        <v>87</v>
      </c>
      <c r="E58" s="87"/>
      <c r="F58" s="87"/>
      <c r="G58" s="87"/>
      <c r="H58" s="87"/>
      <c r="I58" s="87"/>
      <c r="J58" s="87"/>
      <c r="K58" s="87"/>
      <c r="L58" s="87"/>
      <c r="M58" s="87"/>
      <c r="N58" s="164">
        <f>ROUNDUP($N$183,2)</f>
        <v>0</v>
      </c>
      <c r="O58" s="165"/>
      <c r="P58" s="165"/>
      <c r="Q58" s="165"/>
      <c r="R58" s="88"/>
      <c r="T58" s="87"/>
      <c r="U58" s="87"/>
    </row>
    <row r="59" spans="2:21" s="6" customFormat="1" ht="22.5" customHeight="1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5"/>
      <c r="T59" s="22"/>
      <c r="U59" s="22"/>
    </row>
    <row r="60" spans="2:21" s="6" customFormat="1" ht="7.5" customHeight="1"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8"/>
      <c r="T60" s="22"/>
      <c r="U60" s="22"/>
    </row>
    <row r="64" spans="2:19" s="6" customFormat="1" ht="7.5" customHeight="1"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1"/>
    </row>
    <row r="65" spans="2:19" s="6" customFormat="1" ht="37.5" customHeight="1">
      <c r="B65" s="21"/>
      <c r="C65" s="123" t="s">
        <v>88</v>
      </c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41"/>
    </row>
    <row r="66" spans="2:19" s="6" customFormat="1" ht="7.5" customHeight="1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41"/>
    </row>
    <row r="67" spans="2:19" s="6" customFormat="1" ht="15" customHeight="1">
      <c r="B67" s="21"/>
      <c r="C67" s="16" t="s">
        <v>15</v>
      </c>
      <c r="D67" s="22"/>
      <c r="E67" s="22"/>
      <c r="F67" s="157" t="str">
        <f>$F$6</f>
        <v>S10 - komunikace F.Halase 2</v>
      </c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22"/>
      <c r="S67" s="41"/>
    </row>
    <row r="68" spans="2:19" s="6" customFormat="1" ht="15" customHeight="1">
      <c r="B68" s="21"/>
      <c r="C68" s="15" t="s">
        <v>73</v>
      </c>
      <c r="D68" s="22"/>
      <c r="E68" s="22"/>
      <c r="F68" s="129" t="str">
        <f>$F$7</f>
        <v>SO - komunikace Fr.Halase</v>
      </c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22"/>
      <c r="S68" s="41"/>
    </row>
    <row r="69" spans="2:19" s="6" customFormat="1" ht="7.5" customHeight="1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41"/>
    </row>
    <row r="70" spans="2:19" s="6" customFormat="1" ht="18.75" customHeight="1">
      <c r="B70" s="21"/>
      <c r="C70" s="16" t="s">
        <v>17</v>
      </c>
      <c r="D70" s="22"/>
      <c r="E70" s="22"/>
      <c r="F70" s="17" t="str">
        <f>$F$10</f>
        <v> </v>
      </c>
      <c r="G70" s="22"/>
      <c r="H70" s="22"/>
      <c r="I70" s="22"/>
      <c r="J70" s="22"/>
      <c r="K70" s="16" t="s">
        <v>19</v>
      </c>
      <c r="L70" s="22"/>
      <c r="M70" s="158" t="str">
        <f>IF($O$10="","",$O$10)</f>
        <v>07.10.2013</v>
      </c>
      <c r="N70" s="141"/>
      <c r="O70" s="141"/>
      <c r="P70" s="141"/>
      <c r="Q70" s="22"/>
      <c r="R70" s="22"/>
      <c r="S70" s="41"/>
    </row>
    <row r="71" spans="2:19" s="6" customFormat="1" ht="7.5" customHeight="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41"/>
    </row>
    <row r="72" spans="2:19" s="6" customFormat="1" ht="15.75" customHeight="1">
      <c r="B72" s="21"/>
      <c r="C72" s="16" t="s">
        <v>21</v>
      </c>
      <c r="D72" s="22"/>
      <c r="E72" s="22"/>
      <c r="F72" s="17" t="str">
        <f>$E$13</f>
        <v> </v>
      </c>
      <c r="G72" s="22"/>
      <c r="H72" s="22"/>
      <c r="I72" s="22"/>
      <c r="J72" s="22"/>
      <c r="K72" s="16" t="s">
        <v>26</v>
      </c>
      <c r="L72" s="22"/>
      <c r="M72" s="142" t="str">
        <f>$E$19</f>
        <v> </v>
      </c>
      <c r="N72" s="141"/>
      <c r="O72" s="141"/>
      <c r="P72" s="141"/>
      <c r="Q72" s="141"/>
      <c r="R72" s="22"/>
      <c r="S72" s="41"/>
    </row>
    <row r="73" spans="2:19" s="6" customFormat="1" ht="15" customHeight="1">
      <c r="B73" s="21"/>
      <c r="C73" s="16" t="s">
        <v>24</v>
      </c>
      <c r="D73" s="22"/>
      <c r="E73" s="22"/>
      <c r="F73" s="17" t="str">
        <f>IF($E$16="","",$E$16)</f>
        <v>Vyplň údaj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41"/>
    </row>
    <row r="74" spans="2:19" s="6" customFormat="1" ht="11.25" customHeight="1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41"/>
    </row>
    <row r="75" spans="2:27" s="89" customFormat="1" ht="30" customHeight="1">
      <c r="B75" s="90"/>
      <c r="C75" s="91" t="s">
        <v>89</v>
      </c>
      <c r="D75" s="92" t="s">
        <v>47</v>
      </c>
      <c r="E75" s="92" t="s">
        <v>43</v>
      </c>
      <c r="F75" s="166" t="s">
        <v>90</v>
      </c>
      <c r="G75" s="167"/>
      <c r="H75" s="167"/>
      <c r="I75" s="167"/>
      <c r="J75" s="92" t="s">
        <v>91</v>
      </c>
      <c r="K75" s="92" t="s">
        <v>92</v>
      </c>
      <c r="L75" s="166" t="s">
        <v>93</v>
      </c>
      <c r="M75" s="167"/>
      <c r="N75" s="166" t="s">
        <v>94</v>
      </c>
      <c r="O75" s="167"/>
      <c r="P75" s="167"/>
      <c r="Q75" s="167"/>
      <c r="R75" s="93" t="s">
        <v>95</v>
      </c>
      <c r="S75" s="94"/>
      <c r="T75" s="53" t="s">
        <v>96</v>
      </c>
      <c r="U75" s="54" t="s">
        <v>31</v>
      </c>
      <c r="V75" s="54" t="s">
        <v>97</v>
      </c>
      <c r="W75" s="54" t="s">
        <v>98</v>
      </c>
      <c r="X75" s="54" t="s">
        <v>99</v>
      </c>
      <c r="Y75" s="54" t="s">
        <v>100</v>
      </c>
      <c r="Z75" s="54" t="s">
        <v>101</v>
      </c>
      <c r="AA75" s="55" t="s">
        <v>102</v>
      </c>
    </row>
    <row r="76" spans="2:63" s="6" customFormat="1" ht="30" customHeight="1">
      <c r="B76" s="21"/>
      <c r="C76" s="60" t="s">
        <v>79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173">
        <f>$BK$76</f>
        <v>0</v>
      </c>
      <c r="O76" s="141"/>
      <c r="P76" s="141"/>
      <c r="Q76" s="141"/>
      <c r="R76" s="22"/>
      <c r="S76" s="41"/>
      <c r="T76" s="57"/>
      <c r="U76" s="58"/>
      <c r="V76" s="58"/>
      <c r="W76" s="95">
        <f>$W$77+$W$88+$W$135+$W$142+$W$145+$W$170+$W$183</f>
        <v>0</v>
      </c>
      <c r="X76" s="58"/>
      <c r="Y76" s="95">
        <f>$Y$77+$Y$88+$Y$135+$Y$142+$Y$145+$Y$170+$Y$183</f>
        <v>0</v>
      </c>
      <c r="Z76" s="58"/>
      <c r="AA76" s="96">
        <f>$AA$77+$AA$88+$AA$135+$AA$142+$AA$145+$AA$170+$AA$183</f>
        <v>0</v>
      </c>
      <c r="AT76" s="6" t="s">
        <v>61</v>
      </c>
      <c r="AU76" s="6" t="s">
        <v>80</v>
      </c>
      <c r="BK76" s="97">
        <f>$BK$77+$BK$88+$BK$135+$BK$142+$BK$145+$BK$170+$BK$183</f>
        <v>0</v>
      </c>
    </row>
    <row r="77" spans="2:63" s="98" customFormat="1" ht="37.5" customHeight="1">
      <c r="B77" s="99"/>
      <c r="C77" s="100"/>
      <c r="D77" s="101" t="s">
        <v>81</v>
      </c>
      <c r="E77" s="100"/>
      <c r="F77" s="100"/>
      <c r="G77" s="100"/>
      <c r="H77" s="100"/>
      <c r="I77" s="100"/>
      <c r="J77" s="100"/>
      <c r="K77" s="100"/>
      <c r="L77" s="100"/>
      <c r="M77" s="100"/>
      <c r="N77" s="174">
        <f>$BK$77</f>
        <v>0</v>
      </c>
      <c r="O77" s="175"/>
      <c r="P77" s="175"/>
      <c r="Q77" s="175"/>
      <c r="R77" s="100"/>
      <c r="S77" s="102"/>
      <c r="T77" s="103"/>
      <c r="U77" s="100"/>
      <c r="V77" s="100"/>
      <c r="W77" s="104">
        <f>SUM($W$78:$W$87)</f>
        <v>0</v>
      </c>
      <c r="X77" s="100"/>
      <c r="Y77" s="104">
        <f>SUM($Y$78:$Y$87)</f>
        <v>0</v>
      </c>
      <c r="Z77" s="100"/>
      <c r="AA77" s="105">
        <f>SUM($AA$78:$AA$87)</f>
        <v>0</v>
      </c>
      <c r="AR77" s="106" t="s">
        <v>68</v>
      </c>
      <c r="AT77" s="106" t="s">
        <v>61</v>
      </c>
      <c r="AU77" s="106" t="s">
        <v>14</v>
      </c>
      <c r="AY77" s="106" t="s">
        <v>103</v>
      </c>
      <c r="BK77" s="107">
        <f>SUM($BK$78:$BK$87)</f>
        <v>0</v>
      </c>
    </row>
    <row r="78" spans="2:65" s="6" customFormat="1" ht="39" customHeight="1">
      <c r="B78" s="21"/>
      <c r="C78" s="108" t="s">
        <v>68</v>
      </c>
      <c r="D78" s="108" t="s">
        <v>104</v>
      </c>
      <c r="E78" s="109" t="s">
        <v>105</v>
      </c>
      <c r="F78" s="168" t="s">
        <v>106</v>
      </c>
      <c r="G78" s="169"/>
      <c r="H78" s="169"/>
      <c r="I78" s="169"/>
      <c r="J78" s="111" t="s">
        <v>107</v>
      </c>
      <c r="K78" s="112">
        <v>1</v>
      </c>
      <c r="L78" s="170"/>
      <c r="M78" s="169"/>
      <c r="N78" s="171">
        <f>ROUND($L$78*$K$78,2)</f>
        <v>0</v>
      </c>
      <c r="O78" s="169"/>
      <c r="P78" s="169"/>
      <c r="Q78" s="169"/>
      <c r="R78" s="110"/>
      <c r="S78" s="41"/>
      <c r="T78" s="113"/>
      <c r="U78" s="114" t="s">
        <v>32</v>
      </c>
      <c r="V78" s="22"/>
      <c r="W78" s="22"/>
      <c r="X78" s="115">
        <v>0</v>
      </c>
      <c r="Y78" s="115">
        <f>$X$78*$K$78</f>
        <v>0</v>
      </c>
      <c r="Z78" s="115">
        <v>0</v>
      </c>
      <c r="AA78" s="116">
        <f>$Z$78*$K$78</f>
        <v>0</v>
      </c>
      <c r="AR78" s="76" t="s">
        <v>108</v>
      </c>
      <c r="AT78" s="76" t="s">
        <v>104</v>
      </c>
      <c r="AU78" s="76" t="s">
        <v>68</v>
      </c>
      <c r="AY78" s="6" t="s">
        <v>103</v>
      </c>
      <c r="BE78" s="117">
        <f>IF($U$78="základní",$N$78,0)</f>
        <v>0</v>
      </c>
      <c r="BF78" s="117">
        <f>IF($U$78="snížená",$N$78,0)</f>
        <v>0</v>
      </c>
      <c r="BG78" s="117">
        <f>IF($U$78="zákl. přenesená",$N$78,0)</f>
        <v>0</v>
      </c>
      <c r="BH78" s="117">
        <f>IF($U$78="sníž. přenesená",$N$78,0)</f>
        <v>0</v>
      </c>
      <c r="BI78" s="117">
        <f>IF($U$78="nulová",$N$78,0)</f>
        <v>0</v>
      </c>
      <c r="BJ78" s="76" t="s">
        <v>68</v>
      </c>
      <c r="BK78" s="117">
        <f>ROUND($L$78*$K$78,2)</f>
        <v>0</v>
      </c>
      <c r="BL78" s="76" t="s">
        <v>108</v>
      </c>
      <c r="BM78" s="76" t="s">
        <v>68</v>
      </c>
    </row>
    <row r="79" spans="2:47" s="6" customFormat="1" ht="16.5" customHeight="1">
      <c r="B79" s="21"/>
      <c r="C79" s="22"/>
      <c r="D79" s="22"/>
      <c r="E79" s="22"/>
      <c r="F79" s="172" t="s">
        <v>106</v>
      </c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41"/>
      <c r="T79" s="50"/>
      <c r="U79" s="22"/>
      <c r="V79" s="22"/>
      <c r="W79" s="22"/>
      <c r="X79" s="22"/>
      <c r="Y79" s="22"/>
      <c r="Z79" s="22"/>
      <c r="AA79" s="51"/>
      <c r="AT79" s="6" t="s">
        <v>109</v>
      </c>
      <c r="AU79" s="6" t="s">
        <v>68</v>
      </c>
    </row>
    <row r="80" spans="2:65" s="6" customFormat="1" ht="27" customHeight="1">
      <c r="B80" s="21"/>
      <c r="C80" s="108" t="s">
        <v>70</v>
      </c>
      <c r="D80" s="108" t="s">
        <v>104</v>
      </c>
      <c r="E80" s="109" t="s">
        <v>110</v>
      </c>
      <c r="F80" s="168" t="s">
        <v>111</v>
      </c>
      <c r="G80" s="169"/>
      <c r="H80" s="169"/>
      <c r="I80" s="169"/>
      <c r="J80" s="111" t="s">
        <v>107</v>
      </c>
      <c r="K80" s="112">
        <v>1</v>
      </c>
      <c r="L80" s="170"/>
      <c r="M80" s="169"/>
      <c r="N80" s="171">
        <f>ROUND($L$80*$K$80,2)</f>
        <v>0</v>
      </c>
      <c r="O80" s="169"/>
      <c r="P80" s="169"/>
      <c r="Q80" s="169"/>
      <c r="R80" s="110"/>
      <c r="S80" s="41"/>
      <c r="T80" s="113"/>
      <c r="U80" s="114" t="s">
        <v>32</v>
      </c>
      <c r="V80" s="22"/>
      <c r="W80" s="22"/>
      <c r="X80" s="115">
        <v>0</v>
      </c>
      <c r="Y80" s="115">
        <f>$X$80*$K$80</f>
        <v>0</v>
      </c>
      <c r="Z80" s="115">
        <v>0</v>
      </c>
      <c r="AA80" s="116">
        <f>$Z$80*$K$80</f>
        <v>0</v>
      </c>
      <c r="AR80" s="76" t="s">
        <v>108</v>
      </c>
      <c r="AT80" s="76" t="s">
        <v>104</v>
      </c>
      <c r="AU80" s="76" t="s">
        <v>68</v>
      </c>
      <c r="AY80" s="6" t="s">
        <v>103</v>
      </c>
      <c r="BE80" s="117">
        <f>IF($U$80="základní",$N$80,0)</f>
        <v>0</v>
      </c>
      <c r="BF80" s="117">
        <f>IF($U$80="snížená",$N$80,0)</f>
        <v>0</v>
      </c>
      <c r="BG80" s="117">
        <f>IF($U$80="zákl. přenesená",$N$80,0)</f>
        <v>0</v>
      </c>
      <c r="BH80" s="117">
        <f>IF($U$80="sníž. přenesená",$N$80,0)</f>
        <v>0</v>
      </c>
      <c r="BI80" s="117">
        <f>IF($U$80="nulová",$N$80,0)</f>
        <v>0</v>
      </c>
      <c r="BJ80" s="76" t="s">
        <v>68</v>
      </c>
      <c r="BK80" s="117">
        <f>ROUND($L$80*$K$80,2)</f>
        <v>0</v>
      </c>
      <c r="BL80" s="76" t="s">
        <v>108</v>
      </c>
      <c r="BM80" s="76" t="s">
        <v>70</v>
      </c>
    </row>
    <row r="81" spans="2:47" s="6" customFormat="1" ht="16.5" customHeight="1">
      <c r="B81" s="21"/>
      <c r="C81" s="22"/>
      <c r="D81" s="22"/>
      <c r="E81" s="22"/>
      <c r="F81" s="172" t="s">
        <v>111</v>
      </c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41"/>
      <c r="T81" s="50"/>
      <c r="U81" s="22"/>
      <c r="V81" s="22"/>
      <c r="W81" s="22"/>
      <c r="X81" s="22"/>
      <c r="Y81" s="22"/>
      <c r="Z81" s="22"/>
      <c r="AA81" s="51"/>
      <c r="AT81" s="6" t="s">
        <v>109</v>
      </c>
      <c r="AU81" s="6" t="s">
        <v>68</v>
      </c>
    </row>
    <row r="82" spans="2:65" s="6" customFormat="1" ht="27" customHeight="1">
      <c r="B82" s="21"/>
      <c r="C82" s="108" t="s">
        <v>112</v>
      </c>
      <c r="D82" s="108" t="s">
        <v>104</v>
      </c>
      <c r="E82" s="109" t="s">
        <v>113</v>
      </c>
      <c r="F82" s="168" t="s">
        <v>114</v>
      </c>
      <c r="G82" s="169"/>
      <c r="H82" s="169"/>
      <c r="I82" s="169"/>
      <c r="J82" s="111" t="s">
        <v>107</v>
      </c>
      <c r="K82" s="112">
        <v>1</v>
      </c>
      <c r="L82" s="170"/>
      <c r="M82" s="169"/>
      <c r="N82" s="171">
        <f>ROUND($L$82*$K$82,2)</f>
        <v>0</v>
      </c>
      <c r="O82" s="169"/>
      <c r="P82" s="169"/>
      <c r="Q82" s="169"/>
      <c r="R82" s="110"/>
      <c r="S82" s="41"/>
      <c r="T82" s="113"/>
      <c r="U82" s="114" t="s">
        <v>32</v>
      </c>
      <c r="V82" s="22"/>
      <c r="W82" s="22"/>
      <c r="X82" s="115">
        <v>0</v>
      </c>
      <c r="Y82" s="115">
        <f>$X$82*$K$82</f>
        <v>0</v>
      </c>
      <c r="Z82" s="115">
        <v>0</v>
      </c>
      <c r="AA82" s="116">
        <f>$Z$82*$K$82</f>
        <v>0</v>
      </c>
      <c r="AR82" s="76" t="s">
        <v>108</v>
      </c>
      <c r="AT82" s="76" t="s">
        <v>104</v>
      </c>
      <c r="AU82" s="76" t="s">
        <v>68</v>
      </c>
      <c r="AY82" s="6" t="s">
        <v>103</v>
      </c>
      <c r="BE82" s="117">
        <f>IF($U$82="základní",$N$82,0)</f>
        <v>0</v>
      </c>
      <c r="BF82" s="117">
        <f>IF($U$82="snížená",$N$82,0)</f>
        <v>0</v>
      </c>
      <c r="BG82" s="117">
        <f>IF($U$82="zákl. přenesená",$N$82,0)</f>
        <v>0</v>
      </c>
      <c r="BH82" s="117">
        <f>IF($U$82="sníž. přenesená",$N$82,0)</f>
        <v>0</v>
      </c>
      <c r="BI82" s="117">
        <f>IF($U$82="nulová",$N$82,0)</f>
        <v>0</v>
      </c>
      <c r="BJ82" s="76" t="s">
        <v>68</v>
      </c>
      <c r="BK82" s="117">
        <f>ROUND($L$82*$K$82,2)</f>
        <v>0</v>
      </c>
      <c r="BL82" s="76" t="s">
        <v>108</v>
      </c>
      <c r="BM82" s="76" t="s">
        <v>112</v>
      </c>
    </row>
    <row r="83" spans="2:47" s="6" customFormat="1" ht="16.5" customHeight="1">
      <c r="B83" s="21"/>
      <c r="C83" s="22"/>
      <c r="D83" s="22"/>
      <c r="E83" s="22"/>
      <c r="F83" s="172" t="s">
        <v>114</v>
      </c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41"/>
      <c r="T83" s="50"/>
      <c r="U83" s="22"/>
      <c r="V83" s="22"/>
      <c r="W83" s="22"/>
      <c r="X83" s="22"/>
      <c r="Y83" s="22"/>
      <c r="Z83" s="22"/>
      <c r="AA83" s="51"/>
      <c r="AT83" s="6" t="s">
        <v>109</v>
      </c>
      <c r="AU83" s="6" t="s">
        <v>68</v>
      </c>
    </row>
    <row r="84" spans="2:65" s="6" customFormat="1" ht="27" customHeight="1">
      <c r="B84" s="21"/>
      <c r="C84" s="108" t="s">
        <v>108</v>
      </c>
      <c r="D84" s="108" t="s">
        <v>104</v>
      </c>
      <c r="E84" s="109" t="s">
        <v>115</v>
      </c>
      <c r="F84" s="168" t="s">
        <v>116</v>
      </c>
      <c r="G84" s="169"/>
      <c r="H84" s="169"/>
      <c r="I84" s="169"/>
      <c r="J84" s="111" t="s">
        <v>107</v>
      </c>
      <c r="K84" s="112">
        <v>1</v>
      </c>
      <c r="L84" s="170"/>
      <c r="M84" s="169"/>
      <c r="N84" s="171">
        <f>ROUND($L$84*$K$84,2)</f>
        <v>0</v>
      </c>
      <c r="O84" s="169"/>
      <c r="P84" s="169"/>
      <c r="Q84" s="169"/>
      <c r="R84" s="110"/>
      <c r="S84" s="41"/>
      <c r="T84" s="113"/>
      <c r="U84" s="114" t="s">
        <v>32</v>
      </c>
      <c r="V84" s="22"/>
      <c r="W84" s="22"/>
      <c r="X84" s="115">
        <v>0</v>
      </c>
      <c r="Y84" s="115">
        <f>$X$84*$K$84</f>
        <v>0</v>
      </c>
      <c r="Z84" s="115">
        <v>0</v>
      </c>
      <c r="AA84" s="116">
        <f>$Z$84*$K$84</f>
        <v>0</v>
      </c>
      <c r="AR84" s="76" t="s">
        <v>108</v>
      </c>
      <c r="AT84" s="76" t="s">
        <v>104</v>
      </c>
      <c r="AU84" s="76" t="s">
        <v>68</v>
      </c>
      <c r="AY84" s="6" t="s">
        <v>103</v>
      </c>
      <c r="BE84" s="117">
        <f>IF($U$84="základní",$N$84,0)</f>
        <v>0</v>
      </c>
      <c r="BF84" s="117">
        <f>IF($U$84="snížená",$N$84,0)</f>
        <v>0</v>
      </c>
      <c r="BG84" s="117">
        <f>IF($U$84="zákl. přenesená",$N$84,0)</f>
        <v>0</v>
      </c>
      <c r="BH84" s="117">
        <f>IF($U$84="sníž. přenesená",$N$84,0)</f>
        <v>0</v>
      </c>
      <c r="BI84" s="117">
        <f>IF($U$84="nulová",$N$84,0)</f>
        <v>0</v>
      </c>
      <c r="BJ84" s="76" t="s">
        <v>68</v>
      </c>
      <c r="BK84" s="117">
        <f>ROUND($L$84*$K$84,2)</f>
        <v>0</v>
      </c>
      <c r="BL84" s="76" t="s">
        <v>108</v>
      </c>
      <c r="BM84" s="76" t="s">
        <v>108</v>
      </c>
    </row>
    <row r="85" spans="2:47" s="6" customFormat="1" ht="16.5" customHeight="1">
      <c r="B85" s="21"/>
      <c r="C85" s="22"/>
      <c r="D85" s="22"/>
      <c r="E85" s="22"/>
      <c r="F85" s="172" t="s">
        <v>116</v>
      </c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41"/>
      <c r="T85" s="50"/>
      <c r="U85" s="22"/>
      <c r="V85" s="22"/>
      <c r="W85" s="22"/>
      <c r="X85" s="22"/>
      <c r="Y85" s="22"/>
      <c r="Z85" s="22"/>
      <c r="AA85" s="51"/>
      <c r="AT85" s="6" t="s">
        <v>109</v>
      </c>
      <c r="AU85" s="6" t="s">
        <v>68</v>
      </c>
    </row>
    <row r="86" spans="2:65" s="6" customFormat="1" ht="15.75" customHeight="1">
      <c r="B86" s="21"/>
      <c r="C86" s="108" t="s">
        <v>117</v>
      </c>
      <c r="D86" s="108" t="s">
        <v>104</v>
      </c>
      <c r="E86" s="109" t="s">
        <v>118</v>
      </c>
      <c r="F86" s="168" t="s">
        <v>119</v>
      </c>
      <c r="G86" s="169"/>
      <c r="H86" s="169"/>
      <c r="I86" s="169"/>
      <c r="J86" s="111" t="s">
        <v>107</v>
      </c>
      <c r="K86" s="112">
        <v>1</v>
      </c>
      <c r="L86" s="170"/>
      <c r="M86" s="169"/>
      <c r="N86" s="171">
        <f>ROUND($L$86*$K$86,2)</f>
        <v>0</v>
      </c>
      <c r="O86" s="169"/>
      <c r="P86" s="169"/>
      <c r="Q86" s="169"/>
      <c r="R86" s="110"/>
      <c r="S86" s="41"/>
      <c r="T86" s="113"/>
      <c r="U86" s="114" t="s">
        <v>32</v>
      </c>
      <c r="V86" s="22"/>
      <c r="W86" s="22"/>
      <c r="X86" s="115">
        <v>0</v>
      </c>
      <c r="Y86" s="115">
        <f>$X$86*$K$86</f>
        <v>0</v>
      </c>
      <c r="Z86" s="115">
        <v>0</v>
      </c>
      <c r="AA86" s="116">
        <f>$Z$86*$K$86</f>
        <v>0</v>
      </c>
      <c r="AR86" s="76" t="s">
        <v>108</v>
      </c>
      <c r="AT86" s="76" t="s">
        <v>104</v>
      </c>
      <c r="AU86" s="76" t="s">
        <v>68</v>
      </c>
      <c r="AY86" s="6" t="s">
        <v>103</v>
      </c>
      <c r="BE86" s="117">
        <f>IF($U$86="základní",$N$86,0)</f>
        <v>0</v>
      </c>
      <c r="BF86" s="117">
        <f>IF($U$86="snížená",$N$86,0)</f>
        <v>0</v>
      </c>
      <c r="BG86" s="117">
        <f>IF($U$86="zákl. přenesená",$N$86,0)</f>
        <v>0</v>
      </c>
      <c r="BH86" s="117">
        <f>IF($U$86="sníž. přenesená",$N$86,0)</f>
        <v>0</v>
      </c>
      <c r="BI86" s="117">
        <f>IF($U$86="nulová",$N$86,0)</f>
        <v>0</v>
      </c>
      <c r="BJ86" s="76" t="s">
        <v>68</v>
      </c>
      <c r="BK86" s="117">
        <f>ROUND($L$86*$K$86,2)</f>
        <v>0</v>
      </c>
      <c r="BL86" s="76" t="s">
        <v>108</v>
      </c>
      <c r="BM86" s="76" t="s">
        <v>117</v>
      </c>
    </row>
    <row r="87" spans="2:47" s="6" customFormat="1" ht="16.5" customHeight="1">
      <c r="B87" s="21"/>
      <c r="C87" s="22"/>
      <c r="D87" s="22"/>
      <c r="E87" s="22"/>
      <c r="F87" s="172" t="s">
        <v>119</v>
      </c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41"/>
      <c r="T87" s="50"/>
      <c r="U87" s="22"/>
      <c r="V87" s="22"/>
      <c r="W87" s="22"/>
      <c r="X87" s="22"/>
      <c r="Y87" s="22"/>
      <c r="Z87" s="22"/>
      <c r="AA87" s="51"/>
      <c r="AT87" s="6" t="s">
        <v>109</v>
      </c>
      <c r="AU87" s="6" t="s">
        <v>68</v>
      </c>
    </row>
    <row r="88" spans="2:63" s="98" customFormat="1" ht="37.5" customHeight="1">
      <c r="B88" s="99"/>
      <c r="C88" s="100"/>
      <c r="D88" s="101" t="s">
        <v>82</v>
      </c>
      <c r="E88" s="100"/>
      <c r="F88" s="100"/>
      <c r="G88" s="100"/>
      <c r="H88" s="100"/>
      <c r="I88" s="100"/>
      <c r="J88" s="100"/>
      <c r="K88" s="100"/>
      <c r="L88" s="100"/>
      <c r="M88" s="100"/>
      <c r="N88" s="174">
        <f>$BK$88</f>
        <v>0</v>
      </c>
      <c r="O88" s="175"/>
      <c r="P88" s="175"/>
      <c r="Q88" s="175"/>
      <c r="R88" s="100"/>
      <c r="S88" s="102"/>
      <c r="T88" s="103"/>
      <c r="U88" s="100"/>
      <c r="V88" s="100"/>
      <c r="W88" s="104">
        <f>SUM($W$89:$W$134)</f>
        <v>0</v>
      </c>
      <c r="X88" s="100"/>
      <c r="Y88" s="104">
        <f>SUM($Y$89:$Y$134)</f>
        <v>0</v>
      </c>
      <c r="Z88" s="100"/>
      <c r="AA88" s="105">
        <f>SUM($AA$89:$AA$134)</f>
        <v>0</v>
      </c>
      <c r="AR88" s="106" t="s">
        <v>68</v>
      </c>
      <c r="AT88" s="106" t="s">
        <v>61</v>
      </c>
      <c r="AU88" s="106" t="s">
        <v>14</v>
      </c>
      <c r="AY88" s="106" t="s">
        <v>103</v>
      </c>
      <c r="BK88" s="107">
        <f>SUM($BK$89:$BK$134)</f>
        <v>0</v>
      </c>
    </row>
    <row r="89" spans="2:65" s="6" customFormat="1" ht="39" customHeight="1">
      <c r="B89" s="21"/>
      <c r="C89" s="108" t="s">
        <v>120</v>
      </c>
      <c r="D89" s="108" t="s">
        <v>104</v>
      </c>
      <c r="E89" s="109" t="s">
        <v>121</v>
      </c>
      <c r="F89" s="168" t="s">
        <v>122</v>
      </c>
      <c r="G89" s="169"/>
      <c r="H89" s="169"/>
      <c r="I89" s="169"/>
      <c r="J89" s="111" t="s">
        <v>123</v>
      </c>
      <c r="K89" s="112">
        <v>7.9</v>
      </c>
      <c r="L89" s="170"/>
      <c r="M89" s="169"/>
      <c r="N89" s="171">
        <f>ROUND($L$89*$K$89,2)</f>
        <v>0</v>
      </c>
      <c r="O89" s="169"/>
      <c r="P89" s="169"/>
      <c r="Q89" s="169"/>
      <c r="R89" s="110"/>
      <c r="S89" s="41"/>
      <c r="T89" s="113"/>
      <c r="U89" s="114" t="s">
        <v>32</v>
      </c>
      <c r="V89" s="22"/>
      <c r="W89" s="22"/>
      <c r="X89" s="115">
        <v>0</v>
      </c>
      <c r="Y89" s="115">
        <f>$X$89*$K$89</f>
        <v>0</v>
      </c>
      <c r="Z89" s="115">
        <v>0</v>
      </c>
      <c r="AA89" s="116">
        <f>$Z$89*$K$89</f>
        <v>0</v>
      </c>
      <c r="AR89" s="76" t="s">
        <v>108</v>
      </c>
      <c r="AT89" s="76" t="s">
        <v>104</v>
      </c>
      <c r="AU89" s="76" t="s">
        <v>68</v>
      </c>
      <c r="AY89" s="6" t="s">
        <v>103</v>
      </c>
      <c r="BE89" s="117">
        <f>IF($U$89="základní",$N$89,0)</f>
        <v>0</v>
      </c>
      <c r="BF89" s="117">
        <f>IF($U$89="snížená",$N$89,0)</f>
        <v>0</v>
      </c>
      <c r="BG89" s="117">
        <f>IF($U$89="zákl. přenesená",$N$89,0)</f>
        <v>0</v>
      </c>
      <c r="BH89" s="117">
        <f>IF($U$89="sníž. přenesená",$N$89,0)</f>
        <v>0</v>
      </c>
      <c r="BI89" s="117">
        <f>IF($U$89="nulová",$N$89,0)</f>
        <v>0</v>
      </c>
      <c r="BJ89" s="76" t="s">
        <v>68</v>
      </c>
      <c r="BK89" s="117">
        <f>ROUND($L$89*$K$89,2)</f>
        <v>0</v>
      </c>
      <c r="BL89" s="76" t="s">
        <v>108</v>
      </c>
      <c r="BM89" s="76" t="s">
        <v>120</v>
      </c>
    </row>
    <row r="90" spans="2:47" s="6" customFormat="1" ht="16.5" customHeight="1">
      <c r="B90" s="21"/>
      <c r="C90" s="22"/>
      <c r="D90" s="22"/>
      <c r="E90" s="22"/>
      <c r="F90" s="172" t="s">
        <v>122</v>
      </c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41"/>
      <c r="T90" s="50"/>
      <c r="U90" s="22"/>
      <c r="V90" s="22"/>
      <c r="W90" s="22"/>
      <c r="X90" s="22"/>
      <c r="Y90" s="22"/>
      <c r="Z90" s="22"/>
      <c r="AA90" s="51"/>
      <c r="AT90" s="6" t="s">
        <v>109</v>
      </c>
      <c r="AU90" s="6" t="s">
        <v>68</v>
      </c>
    </row>
    <row r="91" spans="2:65" s="6" customFormat="1" ht="39" customHeight="1">
      <c r="B91" s="21"/>
      <c r="C91" s="108" t="s">
        <v>124</v>
      </c>
      <c r="D91" s="108" t="s">
        <v>104</v>
      </c>
      <c r="E91" s="109" t="s">
        <v>125</v>
      </c>
      <c r="F91" s="168" t="s">
        <v>126</v>
      </c>
      <c r="G91" s="169"/>
      <c r="H91" s="169"/>
      <c r="I91" s="169"/>
      <c r="J91" s="111" t="s">
        <v>123</v>
      </c>
      <c r="K91" s="112">
        <v>3.525</v>
      </c>
      <c r="L91" s="170"/>
      <c r="M91" s="169"/>
      <c r="N91" s="171">
        <f>ROUND($L$91*$K$91,2)</f>
        <v>0</v>
      </c>
      <c r="O91" s="169"/>
      <c r="P91" s="169"/>
      <c r="Q91" s="169"/>
      <c r="R91" s="110"/>
      <c r="S91" s="41"/>
      <c r="T91" s="113"/>
      <c r="U91" s="114" t="s">
        <v>32</v>
      </c>
      <c r="V91" s="22"/>
      <c r="W91" s="22"/>
      <c r="X91" s="115">
        <v>0</v>
      </c>
      <c r="Y91" s="115">
        <f>$X$91*$K$91</f>
        <v>0</v>
      </c>
      <c r="Z91" s="115">
        <v>0</v>
      </c>
      <c r="AA91" s="116">
        <f>$Z$91*$K$91</f>
        <v>0</v>
      </c>
      <c r="AR91" s="76" t="s">
        <v>108</v>
      </c>
      <c r="AT91" s="76" t="s">
        <v>104</v>
      </c>
      <c r="AU91" s="76" t="s">
        <v>68</v>
      </c>
      <c r="AY91" s="6" t="s">
        <v>103</v>
      </c>
      <c r="BE91" s="117">
        <f>IF($U$91="základní",$N$91,0)</f>
        <v>0</v>
      </c>
      <c r="BF91" s="117">
        <f>IF($U$91="snížená",$N$91,0)</f>
        <v>0</v>
      </c>
      <c r="BG91" s="117">
        <f>IF($U$91="zákl. přenesená",$N$91,0)</f>
        <v>0</v>
      </c>
      <c r="BH91" s="117">
        <f>IF($U$91="sníž. přenesená",$N$91,0)</f>
        <v>0</v>
      </c>
      <c r="BI91" s="117">
        <f>IF($U$91="nulová",$N$91,0)</f>
        <v>0</v>
      </c>
      <c r="BJ91" s="76" t="s">
        <v>68</v>
      </c>
      <c r="BK91" s="117">
        <f>ROUND($L$91*$K$91,2)</f>
        <v>0</v>
      </c>
      <c r="BL91" s="76" t="s">
        <v>108</v>
      </c>
      <c r="BM91" s="76" t="s">
        <v>124</v>
      </c>
    </row>
    <row r="92" spans="2:47" s="6" customFormat="1" ht="16.5" customHeight="1">
      <c r="B92" s="21"/>
      <c r="C92" s="22"/>
      <c r="D92" s="22"/>
      <c r="E92" s="22"/>
      <c r="F92" s="172" t="s">
        <v>126</v>
      </c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41"/>
      <c r="T92" s="50"/>
      <c r="U92" s="22"/>
      <c r="V92" s="22"/>
      <c r="W92" s="22"/>
      <c r="X92" s="22"/>
      <c r="Y92" s="22"/>
      <c r="Z92" s="22"/>
      <c r="AA92" s="51"/>
      <c r="AT92" s="6" t="s">
        <v>109</v>
      </c>
      <c r="AU92" s="6" t="s">
        <v>68</v>
      </c>
    </row>
    <row r="93" spans="2:65" s="6" customFormat="1" ht="27" customHeight="1">
      <c r="B93" s="21"/>
      <c r="C93" s="108" t="s">
        <v>127</v>
      </c>
      <c r="D93" s="108" t="s">
        <v>104</v>
      </c>
      <c r="E93" s="109" t="s">
        <v>128</v>
      </c>
      <c r="F93" s="168" t="s">
        <v>129</v>
      </c>
      <c r="G93" s="169"/>
      <c r="H93" s="169"/>
      <c r="I93" s="169"/>
      <c r="J93" s="111" t="s">
        <v>123</v>
      </c>
      <c r="K93" s="112">
        <v>0.36</v>
      </c>
      <c r="L93" s="170"/>
      <c r="M93" s="169"/>
      <c r="N93" s="171">
        <f>ROUND($L$93*$K$93,2)</f>
        <v>0</v>
      </c>
      <c r="O93" s="169"/>
      <c r="P93" s="169"/>
      <c r="Q93" s="169"/>
      <c r="R93" s="110"/>
      <c r="S93" s="41"/>
      <c r="T93" s="113"/>
      <c r="U93" s="114" t="s">
        <v>32</v>
      </c>
      <c r="V93" s="22"/>
      <c r="W93" s="22"/>
      <c r="X93" s="115">
        <v>0</v>
      </c>
      <c r="Y93" s="115">
        <f>$X$93*$K$93</f>
        <v>0</v>
      </c>
      <c r="Z93" s="115">
        <v>0</v>
      </c>
      <c r="AA93" s="116">
        <f>$Z$93*$K$93</f>
        <v>0</v>
      </c>
      <c r="AR93" s="76" t="s">
        <v>108</v>
      </c>
      <c r="AT93" s="76" t="s">
        <v>104</v>
      </c>
      <c r="AU93" s="76" t="s">
        <v>68</v>
      </c>
      <c r="AY93" s="6" t="s">
        <v>103</v>
      </c>
      <c r="BE93" s="117">
        <f>IF($U$93="základní",$N$93,0)</f>
        <v>0</v>
      </c>
      <c r="BF93" s="117">
        <f>IF($U$93="snížená",$N$93,0)</f>
        <v>0</v>
      </c>
      <c r="BG93" s="117">
        <f>IF($U$93="zákl. přenesená",$N$93,0)</f>
        <v>0</v>
      </c>
      <c r="BH93" s="117">
        <f>IF($U$93="sníž. přenesená",$N$93,0)</f>
        <v>0</v>
      </c>
      <c r="BI93" s="117">
        <f>IF($U$93="nulová",$N$93,0)</f>
        <v>0</v>
      </c>
      <c r="BJ93" s="76" t="s">
        <v>68</v>
      </c>
      <c r="BK93" s="117">
        <f>ROUND($L$93*$K$93,2)</f>
        <v>0</v>
      </c>
      <c r="BL93" s="76" t="s">
        <v>108</v>
      </c>
      <c r="BM93" s="76" t="s">
        <v>127</v>
      </c>
    </row>
    <row r="94" spans="2:47" s="6" customFormat="1" ht="16.5" customHeight="1">
      <c r="B94" s="21"/>
      <c r="C94" s="22"/>
      <c r="D94" s="22"/>
      <c r="E94" s="22"/>
      <c r="F94" s="172" t="s">
        <v>129</v>
      </c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41"/>
      <c r="T94" s="50"/>
      <c r="U94" s="22"/>
      <c r="V94" s="22"/>
      <c r="W94" s="22"/>
      <c r="X94" s="22"/>
      <c r="Y94" s="22"/>
      <c r="Z94" s="22"/>
      <c r="AA94" s="51"/>
      <c r="AT94" s="6" t="s">
        <v>109</v>
      </c>
      <c r="AU94" s="6" t="s">
        <v>68</v>
      </c>
    </row>
    <row r="95" spans="2:65" s="6" customFormat="1" ht="39" customHeight="1">
      <c r="B95" s="21"/>
      <c r="C95" s="108" t="s">
        <v>130</v>
      </c>
      <c r="D95" s="108" t="s">
        <v>104</v>
      </c>
      <c r="E95" s="109" t="s">
        <v>131</v>
      </c>
      <c r="F95" s="168" t="s">
        <v>132</v>
      </c>
      <c r="G95" s="169"/>
      <c r="H95" s="169"/>
      <c r="I95" s="169"/>
      <c r="J95" s="111" t="s">
        <v>123</v>
      </c>
      <c r="K95" s="112">
        <v>13.35</v>
      </c>
      <c r="L95" s="170"/>
      <c r="M95" s="169"/>
      <c r="N95" s="171">
        <f>ROUND($L$95*$K$95,2)</f>
        <v>0</v>
      </c>
      <c r="O95" s="169"/>
      <c r="P95" s="169"/>
      <c r="Q95" s="169"/>
      <c r="R95" s="110"/>
      <c r="S95" s="41"/>
      <c r="T95" s="113"/>
      <c r="U95" s="114" t="s">
        <v>32</v>
      </c>
      <c r="V95" s="22"/>
      <c r="W95" s="22"/>
      <c r="X95" s="115">
        <v>0</v>
      </c>
      <c r="Y95" s="115">
        <f>$X$95*$K$95</f>
        <v>0</v>
      </c>
      <c r="Z95" s="115">
        <v>0</v>
      </c>
      <c r="AA95" s="116">
        <f>$Z$95*$K$95</f>
        <v>0</v>
      </c>
      <c r="AR95" s="76" t="s">
        <v>108</v>
      </c>
      <c r="AT95" s="76" t="s">
        <v>104</v>
      </c>
      <c r="AU95" s="76" t="s">
        <v>68</v>
      </c>
      <c r="AY95" s="6" t="s">
        <v>103</v>
      </c>
      <c r="BE95" s="117">
        <f>IF($U$95="základní",$N$95,0)</f>
        <v>0</v>
      </c>
      <c r="BF95" s="117">
        <f>IF($U$95="snížená",$N$95,0)</f>
        <v>0</v>
      </c>
      <c r="BG95" s="117">
        <f>IF($U$95="zákl. přenesená",$N$95,0)</f>
        <v>0</v>
      </c>
      <c r="BH95" s="117">
        <f>IF($U$95="sníž. přenesená",$N$95,0)</f>
        <v>0</v>
      </c>
      <c r="BI95" s="117">
        <f>IF($U$95="nulová",$N$95,0)</f>
        <v>0</v>
      </c>
      <c r="BJ95" s="76" t="s">
        <v>68</v>
      </c>
      <c r="BK95" s="117">
        <f>ROUND($L$95*$K$95,2)</f>
        <v>0</v>
      </c>
      <c r="BL95" s="76" t="s">
        <v>108</v>
      </c>
      <c r="BM95" s="76" t="s">
        <v>130</v>
      </c>
    </row>
    <row r="96" spans="2:47" s="6" customFormat="1" ht="16.5" customHeight="1">
      <c r="B96" s="21"/>
      <c r="C96" s="22"/>
      <c r="D96" s="22"/>
      <c r="E96" s="22"/>
      <c r="F96" s="172" t="s">
        <v>132</v>
      </c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41"/>
      <c r="T96" s="50"/>
      <c r="U96" s="22"/>
      <c r="V96" s="22"/>
      <c r="W96" s="22"/>
      <c r="X96" s="22"/>
      <c r="Y96" s="22"/>
      <c r="Z96" s="22"/>
      <c r="AA96" s="51"/>
      <c r="AT96" s="6" t="s">
        <v>109</v>
      </c>
      <c r="AU96" s="6" t="s">
        <v>68</v>
      </c>
    </row>
    <row r="97" spans="2:65" s="6" customFormat="1" ht="27" customHeight="1">
      <c r="B97" s="21"/>
      <c r="C97" s="108" t="s">
        <v>133</v>
      </c>
      <c r="D97" s="108" t="s">
        <v>104</v>
      </c>
      <c r="E97" s="109" t="s">
        <v>134</v>
      </c>
      <c r="F97" s="168" t="s">
        <v>135</v>
      </c>
      <c r="G97" s="169"/>
      <c r="H97" s="169"/>
      <c r="I97" s="169"/>
      <c r="J97" s="111" t="s">
        <v>136</v>
      </c>
      <c r="K97" s="112">
        <v>5.7</v>
      </c>
      <c r="L97" s="170"/>
      <c r="M97" s="169"/>
      <c r="N97" s="171">
        <f>ROUND($L$97*$K$97,2)</f>
        <v>0</v>
      </c>
      <c r="O97" s="169"/>
      <c r="P97" s="169"/>
      <c r="Q97" s="169"/>
      <c r="R97" s="110"/>
      <c r="S97" s="41"/>
      <c r="T97" s="113"/>
      <c r="U97" s="114" t="s">
        <v>32</v>
      </c>
      <c r="V97" s="22"/>
      <c r="W97" s="22"/>
      <c r="X97" s="115">
        <v>0</v>
      </c>
      <c r="Y97" s="115">
        <f>$X$97*$K$97</f>
        <v>0</v>
      </c>
      <c r="Z97" s="115">
        <v>0</v>
      </c>
      <c r="AA97" s="116">
        <f>$Z$97*$K$97</f>
        <v>0</v>
      </c>
      <c r="AR97" s="76" t="s">
        <v>108</v>
      </c>
      <c r="AT97" s="76" t="s">
        <v>104</v>
      </c>
      <c r="AU97" s="76" t="s">
        <v>68</v>
      </c>
      <c r="AY97" s="6" t="s">
        <v>103</v>
      </c>
      <c r="BE97" s="117">
        <f>IF($U$97="základní",$N$97,0)</f>
        <v>0</v>
      </c>
      <c r="BF97" s="117">
        <f>IF($U$97="snížená",$N$97,0)</f>
        <v>0</v>
      </c>
      <c r="BG97" s="117">
        <f>IF($U$97="zákl. přenesená",$N$97,0)</f>
        <v>0</v>
      </c>
      <c r="BH97" s="117">
        <f>IF($U$97="sníž. přenesená",$N$97,0)</f>
        <v>0</v>
      </c>
      <c r="BI97" s="117">
        <f>IF($U$97="nulová",$N$97,0)</f>
        <v>0</v>
      </c>
      <c r="BJ97" s="76" t="s">
        <v>68</v>
      </c>
      <c r="BK97" s="117">
        <f>ROUND($L$97*$K$97,2)</f>
        <v>0</v>
      </c>
      <c r="BL97" s="76" t="s">
        <v>108</v>
      </c>
      <c r="BM97" s="76" t="s">
        <v>133</v>
      </c>
    </row>
    <row r="98" spans="2:47" s="6" customFormat="1" ht="16.5" customHeight="1">
      <c r="B98" s="21"/>
      <c r="C98" s="22"/>
      <c r="D98" s="22"/>
      <c r="E98" s="22"/>
      <c r="F98" s="172" t="s">
        <v>135</v>
      </c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41"/>
      <c r="T98" s="50"/>
      <c r="U98" s="22"/>
      <c r="V98" s="22"/>
      <c r="W98" s="22"/>
      <c r="X98" s="22"/>
      <c r="Y98" s="22"/>
      <c r="Z98" s="22"/>
      <c r="AA98" s="51"/>
      <c r="AT98" s="6" t="s">
        <v>109</v>
      </c>
      <c r="AU98" s="6" t="s">
        <v>68</v>
      </c>
    </row>
    <row r="99" spans="2:65" s="6" customFormat="1" ht="27" customHeight="1">
      <c r="B99" s="21"/>
      <c r="C99" s="108" t="s">
        <v>137</v>
      </c>
      <c r="D99" s="108" t="s">
        <v>104</v>
      </c>
      <c r="E99" s="109" t="s">
        <v>138</v>
      </c>
      <c r="F99" s="168" t="s">
        <v>139</v>
      </c>
      <c r="G99" s="169"/>
      <c r="H99" s="169"/>
      <c r="I99" s="169"/>
      <c r="J99" s="111" t="s">
        <v>136</v>
      </c>
      <c r="K99" s="112">
        <v>20</v>
      </c>
      <c r="L99" s="170"/>
      <c r="M99" s="169"/>
      <c r="N99" s="171">
        <f>ROUND($L$99*$K$99,2)</f>
        <v>0</v>
      </c>
      <c r="O99" s="169"/>
      <c r="P99" s="169"/>
      <c r="Q99" s="169"/>
      <c r="R99" s="110"/>
      <c r="S99" s="41"/>
      <c r="T99" s="113"/>
      <c r="U99" s="114" t="s">
        <v>32</v>
      </c>
      <c r="V99" s="22"/>
      <c r="W99" s="22"/>
      <c r="X99" s="115">
        <v>0</v>
      </c>
      <c r="Y99" s="115">
        <f>$X$99*$K$99</f>
        <v>0</v>
      </c>
      <c r="Z99" s="115">
        <v>0</v>
      </c>
      <c r="AA99" s="116">
        <f>$Z$99*$K$99</f>
        <v>0</v>
      </c>
      <c r="AR99" s="76" t="s">
        <v>108</v>
      </c>
      <c r="AT99" s="76" t="s">
        <v>104</v>
      </c>
      <c r="AU99" s="76" t="s">
        <v>68</v>
      </c>
      <c r="AY99" s="6" t="s">
        <v>103</v>
      </c>
      <c r="BE99" s="117">
        <f>IF($U$99="základní",$N$99,0)</f>
        <v>0</v>
      </c>
      <c r="BF99" s="117">
        <f>IF($U$99="snížená",$N$99,0)</f>
        <v>0</v>
      </c>
      <c r="BG99" s="117">
        <f>IF($U$99="zákl. přenesená",$N$99,0)</f>
        <v>0</v>
      </c>
      <c r="BH99" s="117">
        <f>IF($U$99="sníž. přenesená",$N$99,0)</f>
        <v>0</v>
      </c>
      <c r="BI99" s="117">
        <f>IF($U$99="nulová",$N$99,0)</f>
        <v>0</v>
      </c>
      <c r="BJ99" s="76" t="s">
        <v>68</v>
      </c>
      <c r="BK99" s="117">
        <f>ROUND($L$99*$K$99,2)</f>
        <v>0</v>
      </c>
      <c r="BL99" s="76" t="s">
        <v>108</v>
      </c>
      <c r="BM99" s="76" t="s">
        <v>137</v>
      </c>
    </row>
    <row r="100" spans="2:47" s="6" customFormat="1" ht="16.5" customHeight="1">
      <c r="B100" s="21"/>
      <c r="C100" s="22"/>
      <c r="D100" s="22"/>
      <c r="E100" s="22"/>
      <c r="F100" s="172" t="s">
        <v>139</v>
      </c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41"/>
      <c r="T100" s="50"/>
      <c r="U100" s="22"/>
      <c r="V100" s="22"/>
      <c r="W100" s="22"/>
      <c r="X100" s="22"/>
      <c r="Y100" s="22"/>
      <c r="Z100" s="22"/>
      <c r="AA100" s="51"/>
      <c r="AT100" s="6" t="s">
        <v>109</v>
      </c>
      <c r="AU100" s="6" t="s">
        <v>68</v>
      </c>
    </row>
    <row r="101" spans="2:65" s="6" customFormat="1" ht="27" customHeight="1">
      <c r="B101" s="21"/>
      <c r="C101" s="108" t="s">
        <v>140</v>
      </c>
      <c r="D101" s="108" t="s">
        <v>104</v>
      </c>
      <c r="E101" s="109" t="s">
        <v>141</v>
      </c>
      <c r="F101" s="168" t="s">
        <v>142</v>
      </c>
      <c r="G101" s="169"/>
      <c r="H101" s="169"/>
      <c r="I101" s="169"/>
      <c r="J101" s="111" t="s">
        <v>136</v>
      </c>
      <c r="K101" s="112">
        <v>24</v>
      </c>
      <c r="L101" s="170"/>
      <c r="M101" s="169"/>
      <c r="N101" s="171">
        <f>ROUND($L$101*$K$101,2)</f>
        <v>0</v>
      </c>
      <c r="O101" s="169"/>
      <c r="P101" s="169"/>
      <c r="Q101" s="169"/>
      <c r="R101" s="110"/>
      <c r="S101" s="41"/>
      <c r="T101" s="113"/>
      <c r="U101" s="114" t="s">
        <v>32</v>
      </c>
      <c r="V101" s="22"/>
      <c r="W101" s="22"/>
      <c r="X101" s="115">
        <v>0</v>
      </c>
      <c r="Y101" s="115">
        <f>$X$101*$K$101</f>
        <v>0</v>
      </c>
      <c r="Z101" s="115">
        <v>0</v>
      </c>
      <c r="AA101" s="116">
        <f>$Z$101*$K$101</f>
        <v>0</v>
      </c>
      <c r="AR101" s="76" t="s">
        <v>108</v>
      </c>
      <c r="AT101" s="76" t="s">
        <v>104</v>
      </c>
      <c r="AU101" s="76" t="s">
        <v>68</v>
      </c>
      <c r="AY101" s="6" t="s">
        <v>103</v>
      </c>
      <c r="BE101" s="117">
        <f>IF($U$101="základní",$N$101,0)</f>
        <v>0</v>
      </c>
      <c r="BF101" s="117">
        <f>IF($U$101="snížená",$N$101,0)</f>
        <v>0</v>
      </c>
      <c r="BG101" s="117">
        <f>IF($U$101="zákl. přenesená",$N$101,0)</f>
        <v>0</v>
      </c>
      <c r="BH101" s="117">
        <f>IF($U$101="sníž. přenesená",$N$101,0)</f>
        <v>0</v>
      </c>
      <c r="BI101" s="117">
        <f>IF($U$101="nulová",$N$101,0)</f>
        <v>0</v>
      </c>
      <c r="BJ101" s="76" t="s">
        <v>68</v>
      </c>
      <c r="BK101" s="117">
        <f>ROUND($L$101*$K$101,2)</f>
        <v>0</v>
      </c>
      <c r="BL101" s="76" t="s">
        <v>108</v>
      </c>
      <c r="BM101" s="76" t="s">
        <v>140</v>
      </c>
    </row>
    <row r="102" spans="2:47" s="6" customFormat="1" ht="16.5" customHeight="1">
      <c r="B102" s="21"/>
      <c r="C102" s="22"/>
      <c r="D102" s="22"/>
      <c r="E102" s="22"/>
      <c r="F102" s="172" t="s">
        <v>142</v>
      </c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41"/>
      <c r="T102" s="50"/>
      <c r="U102" s="22"/>
      <c r="V102" s="22"/>
      <c r="W102" s="22"/>
      <c r="X102" s="22"/>
      <c r="Y102" s="22"/>
      <c r="Z102" s="22"/>
      <c r="AA102" s="51"/>
      <c r="AT102" s="6" t="s">
        <v>109</v>
      </c>
      <c r="AU102" s="6" t="s">
        <v>68</v>
      </c>
    </row>
    <row r="103" spans="2:65" s="6" customFormat="1" ht="27" customHeight="1">
      <c r="B103" s="21"/>
      <c r="C103" s="108" t="s">
        <v>143</v>
      </c>
      <c r="D103" s="108" t="s">
        <v>104</v>
      </c>
      <c r="E103" s="109" t="s">
        <v>144</v>
      </c>
      <c r="F103" s="168" t="s">
        <v>145</v>
      </c>
      <c r="G103" s="169"/>
      <c r="H103" s="169"/>
      <c r="I103" s="169"/>
      <c r="J103" s="111" t="s">
        <v>123</v>
      </c>
      <c r="K103" s="112">
        <v>25.125</v>
      </c>
      <c r="L103" s="170"/>
      <c r="M103" s="169"/>
      <c r="N103" s="171">
        <f>ROUND($L$103*$K$103,2)</f>
        <v>0</v>
      </c>
      <c r="O103" s="169"/>
      <c r="P103" s="169"/>
      <c r="Q103" s="169"/>
      <c r="R103" s="110"/>
      <c r="S103" s="41"/>
      <c r="T103" s="113"/>
      <c r="U103" s="114" t="s">
        <v>32</v>
      </c>
      <c r="V103" s="22"/>
      <c r="W103" s="22"/>
      <c r="X103" s="115">
        <v>0</v>
      </c>
      <c r="Y103" s="115">
        <f>$X$103*$K$103</f>
        <v>0</v>
      </c>
      <c r="Z103" s="115">
        <v>0</v>
      </c>
      <c r="AA103" s="116">
        <f>$Z$103*$K$103</f>
        <v>0</v>
      </c>
      <c r="AR103" s="76" t="s">
        <v>108</v>
      </c>
      <c r="AT103" s="76" t="s">
        <v>104</v>
      </c>
      <c r="AU103" s="76" t="s">
        <v>68</v>
      </c>
      <c r="AY103" s="6" t="s">
        <v>103</v>
      </c>
      <c r="BE103" s="117">
        <f>IF($U$103="základní",$N$103,0)</f>
        <v>0</v>
      </c>
      <c r="BF103" s="117">
        <f>IF($U$103="snížená",$N$103,0)</f>
        <v>0</v>
      </c>
      <c r="BG103" s="117">
        <f>IF($U$103="zákl. přenesená",$N$103,0)</f>
        <v>0</v>
      </c>
      <c r="BH103" s="117">
        <f>IF($U$103="sníž. přenesená",$N$103,0)</f>
        <v>0</v>
      </c>
      <c r="BI103" s="117">
        <f>IF($U$103="nulová",$N$103,0)</f>
        <v>0</v>
      </c>
      <c r="BJ103" s="76" t="s">
        <v>68</v>
      </c>
      <c r="BK103" s="117">
        <f>ROUND($L$103*$K$103,2)</f>
        <v>0</v>
      </c>
      <c r="BL103" s="76" t="s">
        <v>108</v>
      </c>
      <c r="BM103" s="76" t="s">
        <v>143</v>
      </c>
    </row>
    <row r="104" spans="2:47" s="6" customFormat="1" ht="16.5" customHeight="1">
      <c r="B104" s="21"/>
      <c r="C104" s="22"/>
      <c r="D104" s="22"/>
      <c r="E104" s="22"/>
      <c r="F104" s="172" t="s">
        <v>145</v>
      </c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41"/>
      <c r="T104" s="50"/>
      <c r="U104" s="22"/>
      <c r="V104" s="22"/>
      <c r="W104" s="22"/>
      <c r="X104" s="22"/>
      <c r="Y104" s="22"/>
      <c r="Z104" s="22"/>
      <c r="AA104" s="51"/>
      <c r="AT104" s="6" t="s">
        <v>109</v>
      </c>
      <c r="AU104" s="6" t="s">
        <v>68</v>
      </c>
    </row>
    <row r="105" spans="2:65" s="6" customFormat="1" ht="27" customHeight="1">
      <c r="B105" s="21"/>
      <c r="C105" s="108" t="s">
        <v>146</v>
      </c>
      <c r="D105" s="108" t="s">
        <v>104</v>
      </c>
      <c r="E105" s="109" t="s">
        <v>147</v>
      </c>
      <c r="F105" s="168" t="s">
        <v>148</v>
      </c>
      <c r="G105" s="169"/>
      <c r="H105" s="169"/>
      <c r="I105" s="169"/>
      <c r="J105" s="111" t="s">
        <v>123</v>
      </c>
      <c r="K105" s="112">
        <v>44.98</v>
      </c>
      <c r="L105" s="170"/>
      <c r="M105" s="169"/>
      <c r="N105" s="171">
        <f>ROUND($L$105*$K$105,2)</f>
        <v>0</v>
      </c>
      <c r="O105" s="169"/>
      <c r="P105" s="169"/>
      <c r="Q105" s="169"/>
      <c r="R105" s="110"/>
      <c r="S105" s="41"/>
      <c r="T105" s="113"/>
      <c r="U105" s="114" t="s">
        <v>32</v>
      </c>
      <c r="V105" s="22"/>
      <c r="W105" s="22"/>
      <c r="X105" s="115">
        <v>0</v>
      </c>
      <c r="Y105" s="115">
        <f>$X$105*$K$105</f>
        <v>0</v>
      </c>
      <c r="Z105" s="115">
        <v>0</v>
      </c>
      <c r="AA105" s="116">
        <f>$Z$105*$K$105</f>
        <v>0</v>
      </c>
      <c r="AR105" s="76" t="s">
        <v>108</v>
      </c>
      <c r="AT105" s="76" t="s">
        <v>104</v>
      </c>
      <c r="AU105" s="76" t="s">
        <v>68</v>
      </c>
      <c r="AY105" s="6" t="s">
        <v>103</v>
      </c>
      <c r="BE105" s="117">
        <f>IF($U$105="základní",$N$105,0)</f>
        <v>0</v>
      </c>
      <c r="BF105" s="117">
        <f>IF($U$105="snížená",$N$105,0)</f>
        <v>0</v>
      </c>
      <c r="BG105" s="117">
        <f>IF($U$105="zákl. přenesená",$N$105,0)</f>
        <v>0</v>
      </c>
      <c r="BH105" s="117">
        <f>IF($U$105="sníž. přenesená",$N$105,0)</f>
        <v>0</v>
      </c>
      <c r="BI105" s="117">
        <f>IF($U$105="nulová",$N$105,0)</f>
        <v>0</v>
      </c>
      <c r="BJ105" s="76" t="s">
        <v>68</v>
      </c>
      <c r="BK105" s="117">
        <f>ROUND($L$105*$K$105,2)</f>
        <v>0</v>
      </c>
      <c r="BL105" s="76" t="s">
        <v>108</v>
      </c>
      <c r="BM105" s="76" t="s">
        <v>146</v>
      </c>
    </row>
    <row r="106" spans="2:47" s="6" customFormat="1" ht="16.5" customHeight="1">
      <c r="B106" s="21"/>
      <c r="C106" s="22"/>
      <c r="D106" s="22"/>
      <c r="E106" s="22"/>
      <c r="F106" s="172" t="s">
        <v>148</v>
      </c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41"/>
      <c r="T106" s="50"/>
      <c r="U106" s="22"/>
      <c r="V106" s="22"/>
      <c r="W106" s="22"/>
      <c r="X106" s="22"/>
      <c r="Y106" s="22"/>
      <c r="Z106" s="22"/>
      <c r="AA106" s="51"/>
      <c r="AT106" s="6" t="s">
        <v>109</v>
      </c>
      <c r="AU106" s="6" t="s">
        <v>68</v>
      </c>
    </row>
    <row r="107" spans="2:65" s="6" customFormat="1" ht="51" customHeight="1">
      <c r="B107" s="21"/>
      <c r="C107" s="108" t="s">
        <v>8</v>
      </c>
      <c r="D107" s="108" t="s">
        <v>104</v>
      </c>
      <c r="E107" s="109" t="s">
        <v>149</v>
      </c>
      <c r="F107" s="168" t="s">
        <v>150</v>
      </c>
      <c r="G107" s="169"/>
      <c r="H107" s="169"/>
      <c r="I107" s="169"/>
      <c r="J107" s="111" t="s">
        <v>123</v>
      </c>
      <c r="K107" s="112">
        <v>7.485</v>
      </c>
      <c r="L107" s="170"/>
      <c r="M107" s="169"/>
      <c r="N107" s="171">
        <f>ROUND($L$107*$K$107,2)</f>
        <v>0</v>
      </c>
      <c r="O107" s="169"/>
      <c r="P107" s="169"/>
      <c r="Q107" s="169"/>
      <c r="R107" s="110"/>
      <c r="S107" s="41"/>
      <c r="T107" s="113"/>
      <c r="U107" s="114" t="s">
        <v>32</v>
      </c>
      <c r="V107" s="22"/>
      <c r="W107" s="22"/>
      <c r="X107" s="115">
        <v>0</v>
      </c>
      <c r="Y107" s="115">
        <f>$X$107*$K$107</f>
        <v>0</v>
      </c>
      <c r="Z107" s="115">
        <v>0</v>
      </c>
      <c r="AA107" s="116">
        <f>$Z$107*$K$107</f>
        <v>0</v>
      </c>
      <c r="AR107" s="76" t="s">
        <v>108</v>
      </c>
      <c r="AT107" s="76" t="s">
        <v>104</v>
      </c>
      <c r="AU107" s="76" t="s">
        <v>68</v>
      </c>
      <c r="AY107" s="6" t="s">
        <v>103</v>
      </c>
      <c r="BE107" s="117">
        <f>IF($U$107="základní",$N$107,0)</f>
        <v>0</v>
      </c>
      <c r="BF107" s="117">
        <f>IF($U$107="snížená",$N$107,0)</f>
        <v>0</v>
      </c>
      <c r="BG107" s="117">
        <f>IF($U$107="zákl. přenesená",$N$107,0)</f>
        <v>0</v>
      </c>
      <c r="BH107" s="117">
        <f>IF($U$107="sníž. přenesená",$N$107,0)</f>
        <v>0</v>
      </c>
      <c r="BI107" s="117">
        <f>IF($U$107="nulová",$N$107,0)</f>
        <v>0</v>
      </c>
      <c r="BJ107" s="76" t="s">
        <v>68</v>
      </c>
      <c r="BK107" s="117">
        <f>ROUND($L$107*$K$107,2)</f>
        <v>0</v>
      </c>
      <c r="BL107" s="76" t="s">
        <v>108</v>
      </c>
      <c r="BM107" s="76" t="s">
        <v>8</v>
      </c>
    </row>
    <row r="108" spans="2:47" s="6" customFormat="1" ht="16.5" customHeight="1">
      <c r="B108" s="21"/>
      <c r="C108" s="22"/>
      <c r="D108" s="22"/>
      <c r="E108" s="22"/>
      <c r="F108" s="172" t="s">
        <v>150</v>
      </c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41"/>
      <c r="T108" s="50"/>
      <c r="U108" s="22"/>
      <c r="V108" s="22"/>
      <c r="W108" s="22"/>
      <c r="X108" s="22"/>
      <c r="Y108" s="22"/>
      <c r="Z108" s="22"/>
      <c r="AA108" s="51"/>
      <c r="AT108" s="6" t="s">
        <v>109</v>
      </c>
      <c r="AU108" s="6" t="s">
        <v>68</v>
      </c>
    </row>
    <row r="109" spans="2:65" s="6" customFormat="1" ht="51" customHeight="1">
      <c r="B109" s="21"/>
      <c r="C109" s="108" t="s">
        <v>151</v>
      </c>
      <c r="D109" s="108" t="s">
        <v>104</v>
      </c>
      <c r="E109" s="109" t="s">
        <v>152</v>
      </c>
      <c r="F109" s="168" t="s">
        <v>150</v>
      </c>
      <c r="G109" s="169"/>
      <c r="H109" s="169"/>
      <c r="I109" s="169"/>
      <c r="J109" s="111" t="s">
        <v>123</v>
      </c>
      <c r="K109" s="112">
        <v>114.75</v>
      </c>
      <c r="L109" s="170"/>
      <c r="M109" s="169"/>
      <c r="N109" s="171">
        <f>ROUND($L$109*$K$109,2)</f>
        <v>0</v>
      </c>
      <c r="O109" s="169"/>
      <c r="P109" s="169"/>
      <c r="Q109" s="169"/>
      <c r="R109" s="110"/>
      <c r="S109" s="41"/>
      <c r="T109" s="113"/>
      <c r="U109" s="114" t="s">
        <v>32</v>
      </c>
      <c r="V109" s="22"/>
      <c r="W109" s="22"/>
      <c r="X109" s="115">
        <v>0</v>
      </c>
      <c r="Y109" s="115">
        <f>$X$109*$K$109</f>
        <v>0</v>
      </c>
      <c r="Z109" s="115">
        <v>0</v>
      </c>
      <c r="AA109" s="116">
        <f>$Z$109*$K$109</f>
        <v>0</v>
      </c>
      <c r="AR109" s="76" t="s">
        <v>108</v>
      </c>
      <c r="AT109" s="76" t="s">
        <v>104</v>
      </c>
      <c r="AU109" s="76" t="s">
        <v>68</v>
      </c>
      <c r="AY109" s="6" t="s">
        <v>103</v>
      </c>
      <c r="BE109" s="117">
        <f>IF($U$109="základní",$N$109,0)</f>
        <v>0</v>
      </c>
      <c r="BF109" s="117">
        <f>IF($U$109="snížená",$N$109,0)</f>
        <v>0</v>
      </c>
      <c r="BG109" s="117">
        <f>IF($U$109="zákl. přenesená",$N$109,0)</f>
        <v>0</v>
      </c>
      <c r="BH109" s="117">
        <f>IF($U$109="sníž. přenesená",$N$109,0)</f>
        <v>0</v>
      </c>
      <c r="BI109" s="117">
        <f>IF($U$109="nulová",$N$109,0)</f>
        <v>0</v>
      </c>
      <c r="BJ109" s="76" t="s">
        <v>68</v>
      </c>
      <c r="BK109" s="117">
        <f>ROUND($L$109*$K$109,2)</f>
        <v>0</v>
      </c>
      <c r="BL109" s="76" t="s">
        <v>108</v>
      </c>
      <c r="BM109" s="76" t="s">
        <v>151</v>
      </c>
    </row>
    <row r="110" spans="2:47" s="6" customFormat="1" ht="16.5" customHeight="1">
      <c r="B110" s="21"/>
      <c r="C110" s="22"/>
      <c r="D110" s="22"/>
      <c r="E110" s="22"/>
      <c r="F110" s="172" t="s">
        <v>150</v>
      </c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41"/>
      <c r="T110" s="50"/>
      <c r="U110" s="22"/>
      <c r="V110" s="22"/>
      <c r="W110" s="22"/>
      <c r="X110" s="22"/>
      <c r="Y110" s="22"/>
      <c r="Z110" s="22"/>
      <c r="AA110" s="51"/>
      <c r="AT110" s="6" t="s">
        <v>109</v>
      </c>
      <c r="AU110" s="6" t="s">
        <v>68</v>
      </c>
    </row>
    <row r="111" spans="2:65" s="6" customFormat="1" ht="27" customHeight="1">
      <c r="B111" s="21"/>
      <c r="C111" s="108" t="s">
        <v>153</v>
      </c>
      <c r="D111" s="108" t="s">
        <v>104</v>
      </c>
      <c r="E111" s="109" t="s">
        <v>154</v>
      </c>
      <c r="F111" s="168" t="s">
        <v>155</v>
      </c>
      <c r="G111" s="169"/>
      <c r="H111" s="169"/>
      <c r="I111" s="169"/>
      <c r="J111" s="111" t="s">
        <v>123</v>
      </c>
      <c r="K111" s="112">
        <v>17.55</v>
      </c>
      <c r="L111" s="170"/>
      <c r="M111" s="169"/>
      <c r="N111" s="171">
        <f>ROUND($L$111*$K$111,2)</f>
        <v>0</v>
      </c>
      <c r="O111" s="169"/>
      <c r="P111" s="169"/>
      <c r="Q111" s="169"/>
      <c r="R111" s="110"/>
      <c r="S111" s="41"/>
      <c r="T111" s="113"/>
      <c r="U111" s="114" t="s">
        <v>32</v>
      </c>
      <c r="V111" s="22"/>
      <c r="W111" s="22"/>
      <c r="X111" s="115">
        <v>0</v>
      </c>
      <c r="Y111" s="115">
        <f>$X$111*$K$111</f>
        <v>0</v>
      </c>
      <c r="Z111" s="115">
        <v>0</v>
      </c>
      <c r="AA111" s="116">
        <f>$Z$111*$K$111</f>
        <v>0</v>
      </c>
      <c r="AR111" s="76" t="s">
        <v>108</v>
      </c>
      <c r="AT111" s="76" t="s">
        <v>104</v>
      </c>
      <c r="AU111" s="76" t="s">
        <v>68</v>
      </c>
      <c r="AY111" s="6" t="s">
        <v>103</v>
      </c>
      <c r="BE111" s="117">
        <f>IF($U$111="základní",$N$111,0)</f>
        <v>0</v>
      </c>
      <c r="BF111" s="117">
        <f>IF($U$111="snížená",$N$111,0)</f>
        <v>0</v>
      </c>
      <c r="BG111" s="117">
        <f>IF($U$111="zákl. přenesená",$N$111,0)</f>
        <v>0</v>
      </c>
      <c r="BH111" s="117">
        <f>IF($U$111="sníž. přenesená",$N$111,0)</f>
        <v>0</v>
      </c>
      <c r="BI111" s="117">
        <f>IF($U$111="nulová",$N$111,0)</f>
        <v>0</v>
      </c>
      <c r="BJ111" s="76" t="s">
        <v>68</v>
      </c>
      <c r="BK111" s="117">
        <f>ROUND($L$111*$K$111,2)</f>
        <v>0</v>
      </c>
      <c r="BL111" s="76" t="s">
        <v>108</v>
      </c>
      <c r="BM111" s="76" t="s">
        <v>153</v>
      </c>
    </row>
    <row r="112" spans="2:47" s="6" customFormat="1" ht="16.5" customHeight="1">
      <c r="B112" s="21"/>
      <c r="C112" s="22"/>
      <c r="D112" s="22"/>
      <c r="E112" s="22"/>
      <c r="F112" s="172" t="s">
        <v>155</v>
      </c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41"/>
      <c r="T112" s="50"/>
      <c r="U112" s="22"/>
      <c r="V112" s="22"/>
      <c r="W112" s="22"/>
      <c r="X112" s="22"/>
      <c r="Y112" s="22"/>
      <c r="Z112" s="22"/>
      <c r="AA112" s="51"/>
      <c r="AT112" s="6" t="s">
        <v>109</v>
      </c>
      <c r="AU112" s="6" t="s">
        <v>68</v>
      </c>
    </row>
    <row r="113" spans="2:65" s="6" customFormat="1" ht="39" customHeight="1">
      <c r="B113" s="21"/>
      <c r="C113" s="108" t="s">
        <v>156</v>
      </c>
      <c r="D113" s="108" t="s">
        <v>104</v>
      </c>
      <c r="E113" s="109" t="s">
        <v>157</v>
      </c>
      <c r="F113" s="168" t="s">
        <v>158</v>
      </c>
      <c r="G113" s="169"/>
      <c r="H113" s="169"/>
      <c r="I113" s="169"/>
      <c r="J113" s="111" t="s">
        <v>123</v>
      </c>
      <c r="K113" s="112">
        <v>59.33</v>
      </c>
      <c r="L113" s="170"/>
      <c r="M113" s="169"/>
      <c r="N113" s="171">
        <f>ROUND($L$113*$K$113,2)</f>
        <v>0</v>
      </c>
      <c r="O113" s="169"/>
      <c r="P113" s="169"/>
      <c r="Q113" s="169"/>
      <c r="R113" s="110"/>
      <c r="S113" s="41"/>
      <c r="T113" s="113"/>
      <c r="U113" s="114" t="s">
        <v>32</v>
      </c>
      <c r="V113" s="22"/>
      <c r="W113" s="22"/>
      <c r="X113" s="115">
        <v>0</v>
      </c>
      <c r="Y113" s="115">
        <f>$X$113*$K$113</f>
        <v>0</v>
      </c>
      <c r="Z113" s="115">
        <v>0</v>
      </c>
      <c r="AA113" s="116">
        <f>$Z$113*$K$113</f>
        <v>0</v>
      </c>
      <c r="AR113" s="76" t="s">
        <v>108</v>
      </c>
      <c r="AT113" s="76" t="s">
        <v>104</v>
      </c>
      <c r="AU113" s="76" t="s">
        <v>68</v>
      </c>
      <c r="AY113" s="6" t="s">
        <v>103</v>
      </c>
      <c r="BE113" s="117">
        <f>IF($U$113="základní",$N$113,0)</f>
        <v>0</v>
      </c>
      <c r="BF113" s="117">
        <f>IF($U$113="snížená",$N$113,0)</f>
        <v>0</v>
      </c>
      <c r="BG113" s="117">
        <f>IF($U$113="zákl. přenesená",$N$113,0)</f>
        <v>0</v>
      </c>
      <c r="BH113" s="117">
        <f>IF($U$113="sníž. přenesená",$N$113,0)</f>
        <v>0</v>
      </c>
      <c r="BI113" s="117">
        <f>IF($U$113="nulová",$N$113,0)</f>
        <v>0</v>
      </c>
      <c r="BJ113" s="76" t="s">
        <v>68</v>
      </c>
      <c r="BK113" s="117">
        <f>ROUND($L$113*$K$113,2)</f>
        <v>0</v>
      </c>
      <c r="BL113" s="76" t="s">
        <v>108</v>
      </c>
      <c r="BM113" s="76" t="s">
        <v>156</v>
      </c>
    </row>
    <row r="114" spans="2:47" s="6" customFormat="1" ht="16.5" customHeight="1">
      <c r="B114" s="21"/>
      <c r="C114" s="22"/>
      <c r="D114" s="22"/>
      <c r="E114" s="22"/>
      <c r="F114" s="172" t="s">
        <v>158</v>
      </c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41"/>
      <c r="T114" s="50"/>
      <c r="U114" s="22"/>
      <c r="V114" s="22"/>
      <c r="W114" s="22"/>
      <c r="X114" s="22"/>
      <c r="Y114" s="22"/>
      <c r="Z114" s="22"/>
      <c r="AA114" s="51"/>
      <c r="AT114" s="6" t="s">
        <v>109</v>
      </c>
      <c r="AU114" s="6" t="s">
        <v>68</v>
      </c>
    </row>
    <row r="115" spans="2:65" s="6" customFormat="1" ht="27" customHeight="1">
      <c r="B115" s="21"/>
      <c r="C115" s="108" t="s">
        <v>159</v>
      </c>
      <c r="D115" s="108" t="s">
        <v>104</v>
      </c>
      <c r="E115" s="109" t="s">
        <v>160</v>
      </c>
      <c r="F115" s="168" t="s">
        <v>161</v>
      </c>
      <c r="G115" s="169"/>
      <c r="H115" s="169"/>
      <c r="I115" s="169"/>
      <c r="J115" s="111" t="s">
        <v>123</v>
      </c>
      <c r="K115" s="112">
        <v>30.38</v>
      </c>
      <c r="L115" s="170"/>
      <c r="M115" s="169"/>
      <c r="N115" s="171">
        <f>ROUND($L$115*$K$115,2)</f>
        <v>0</v>
      </c>
      <c r="O115" s="169"/>
      <c r="P115" s="169"/>
      <c r="Q115" s="169"/>
      <c r="R115" s="110"/>
      <c r="S115" s="41"/>
      <c r="T115" s="113"/>
      <c r="U115" s="114" t="s">
        <v>32</v>
      </c>
      <c r="V115" s="22"/>
      <c r="W115" s="22"/>
      <c r="X115" s="115">
        <v>0</v>
      </c>
      <c r="Y115" s="115">
        <f>$X$115*$K$115</f>
        <v>0</v>
      </c>
      <c r="Z115" s="115">
        <v>0</v>
      </c>
      <c r="AA115" s="116">
        <f>$Z$115*$K$115</f>
        <v>0</v>
      </c>
      <c r="AR115" s="76" t="s">
        <v>108</v>
      </c>
      <c r="AT115" s="76" t="s">
        <v>104</v>
      </c>
      <c r="AU115" s="76" t="s">
        <v>68</v>
      </c>
      <c r="AY115" s="6" t="s">
        <v>103</v>
      </c>
      <c r="BE115" s="117">
        <f>IF($U$115="základní",$N$115,0)</f>
        <v>0</v>
      </c>
      <c r="BF115" s="117">
        <f>IF($U$115="snížená",$N$115,0)</f>
        <v>0</v>
      </c>
      <c r="BG115" s="117">
        <f>IF($U$115="zákl. přenesená",$N$115,0)</f>
        <v>0</v>
      </c>
      <c r="BH115" s="117">
        <f>IF($U$115="sníž. přenesená",$N$115,0)</f>
        <v>0</v>
      </c>
      <c r="BI115" s="117">
        <f>IF($U$115="nulová",$N$115,0)</f>
        <v>0</v>
      </c>
      <c r="BJ115" s="76" t="s">
        <v>68</v>
      </c>
      <c r="BK115" s="117">
        <f>ROUND($L$115*$K$115,2)</f>
        <v>0</v>
      </c>
      <c r="BL115" s="76" t="s">
        <v>108</v>
      </c>
      <c r="BM115" s="76" t="s">
        <v>159</v>
      </c>
    </row>
    <row r="116" spans="2:47" s="6" customFormat="1" ht="16.5" customHeight="1">
      <c r="B116" s="21"/>
      <c r="C116" s="22"/>
      <c r="D116" s="22"/>
      <c r="E116" s="22"/>
      <c r="F116" s="172" t="s">
        <v>161</v>
      </c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41"/>
      <c r="T116" s="50"/>
      <c r="U116" s="22"/>
      <c r="V116" s="22"/>
      <c r="W116" s="22"/>
      <c r="X116" s="22"/>
      <c r="Y116" s="22"/>
      <c r="Z116" s="22"/>
      <c r="AA116" s="51"/>
      <c r="AT116" s="6" t="s">
        <v>109</v>
      </c>
      <c r="AU116" s="6" t="s">
        <v>68</v>
      </c>
    </row>
    <row r="117" spans="2:65" s="6" customFormat="1" ht="15.75" customHeight="1">
      <c r="B117" s="21"/>
      <c r="C117" s="108" t="s">
        <v>162</v>
      </c>
      <c r="D117" s="108" t="s">
        <v>104</v>
      </c>
      <c r="E117" s="109" t="s">
        <v>163</v>
      </c>
      <c r="F117" s="168" t="s">
        <v>164</v>
      </c>
      <c r="G117" s="169"/>
      <c r="H117" s="169"/>
      <c r="I117" s="169"/>
      <c r="J117" s="111" t="s">
        <v>123</v>
      </c>
      <c r="K117" s="112">
        <v>20.8</v>
      </c>
      <c r="L117" s="170"/>
      <c r="M117" s="169"/>
      <c r="N117" s="171">
        <f>ROUND($L$117*$K$117,2)</f>
        <v>0</v>
      </c>
      <c r="O117" s="169"/>
      <c r="P117" s="169"/>
      <c r="Q117" s="169"/>
      <c r="R117" s="110"/>
      <c r="S117" s="41"/>
      <c r="T117" s="113"/>
      <c r="U117" s="114" t="s">
        <v>32</v>
      </c>
      <c r="V117" s="22"/>
      <c r="W117" s="22"/>
      <c r="X117" s="115">
        <v>0</v>
      </c>
      <c r="Y117" s="115">
        <f>$X$117*$K$117</f>
        <v>0</v>
      </c>
      <c r="Z117" s="115">
        <v>0</v>
      </c>
      <c r="AA117" s="116">
        <f>$Z$117*$K$117</f>
        <v>0</v>
      </c>
      <c r="AR117" s="76" t="s">
        <v>108</v>
      </c>
      <c r="AT117" s="76" t="s">
        <v>104</v>
      </c>
      <c r="AU117" s="76" t="s">
        <v>68</v>
      </c>
      <c r="AY117" s="6" t="s">
        <v>103</v>
      </c>
      <c r="BE117" s="117">
        <f>IF($U$117="základní",$N$117,0)</f>
        <v>0</v>
      </c>
      <c r="BF117" s="117">
        <f>IF($U$117="snížená",$N$117,0)</f>
        <v>0</v>
      </c>
      <c r="BG117" s="117">
        <f>IF($U$117="zákl. přenesená",$N$117,0)</f>
        <v>0</v>
      </c>
      <c r="BH117" s="117">
        <f>IF($U$117="sníž. přenesená",$N$117,0)</f>
        <v>0</v>
      </c>
      <c r="BI117" s="117">
        <f>IF($U$117="nulová",$N$117,0)</f>
        <v>0</v>
      </c>
      <c r="BJ117" s="76" t="s">
        <v>68</v>
      </c>
      <c r="BK117" s="117">
        <f>ROUND($L$117*$K$117,2)</f>
        <v>0</v>
      </c>
      <c r="BL117" s="76" t="s">
        <v>108</v>
      </c>
      <c r="BM117" s="76" t="s">
        <v>162</v>
      </c>
    </row>
    <row r="118" spans="2:47" s="6" customFormat="1" ht="16.5" customHeight="1">
      <c r="B118" s="21"/>
      <c r="C118" s="22"/>
      <c r="D118" s="22"/>
      <c r="E118" s="22"/>
      <c r="F118" s="172" t="s">
        <v>164</v>
      </c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41"/>
      <c r="T118" s="50"/>
      <c r="U118" s="22"/>
      <c r="V118" s="22"/>
      <c r="W118" s="22"/>
      <c r="X118" s="22"/>
      <c r="Y118" s="22"/>
      <c r="Z118" s="22"/>
      <c r="AA118" s="51"/>
      <c r="AT118" s="6" t="s">
        <v>109</v>
      </c>
      <c r="AU118" s="6" t="s">
        <v>68</v>
      </c>
    </row>
    <row r="119" spans="2:65" s="6" customFormat="1" ht="15.75" customHeight="1">
      <c r="B119" s="21"/>
      <c r="C119" s="108" t="s">
        <v>7</v>
      </c>
      <c r="D119" s="108" t="s">
        <v>104</v>
      </c>
      <c r="E119" s="109" t="s">
        <v>165</v>
      </c>
      <c r="F119" s="168" t="s">
        <v>166</v>
      </c>
      <c r="G119" s="169"/>
      <c r="H119" s="169"/>
      <c r="I119" s="169"/>
      <c r="J119" s="111" t="s">
        <v>123</v>
      </c>
      <c r="K119" s="112">
        <v>16.909</v>
      </c>
      <c r="L119" s="170"/>
      <c r="M119" s="169"/>
      <c r="N119" s="171">
        <f>ROUND($L$119*$K$119,2)</f>
        <v>0</v>
      </c>
      <c r="O119" s="169"/>
      <c r="P119" s="169"/>
      <c r="Q119" s="169"/>
      <c r="R119" s="110"/>
      <c r="S119" s="41"/>
      <c r="T119" s="113"/>
      <c r="U119" s="114" t="s">
        <v>32</v>
      </c>
      <c r="V119" s="22"/>
      <c r="W119" s="22"/>
      <c r="X119" s="115">
        <v>0</v>
      </c>
      <c r="Y119" s="115">
        <f>$X$119*$K$119</f>
        <v>0</v>
      </c>
      <c r="Z119" s="115">
        <v>0</v>
      </c>
      <c r="AA119" s="116">
        <f>$Z$119*$K$119</f>
        <v>0</v>
      </c>
      <c r="AR119" s="76" t="s">
        <v>108</v>
      </c>
      <c r="AT119" s="76" t="s">
        <v>104</v>
      </c>
      <c r="AU119" s="76" t="s">
        <v>68</v>
      </c>
      <c r="AY119" s="6" t="s">
        <v>103</v>
      </c>
      <c r="BE119" s="117">
        <f>IF($U$119="základní",$N$119,0)</f>
        <v>0</v>
      </c>
      <c r="BF119" s="117">
        <f>IF($U$119="snížená",$N$119,0)</f>
        <v>0</v>
      </c>
      <c r="BG119" s="117">
        <f>IF($U$119="zákl. přenesená",$N$119,0)</f>
        <v>0</v>
      </c>
      <c r="BH119" s="117">
        <f>IF($U$119="sníž. přenesená",$N$119,0)</f>
        <v>0</v>
      </c>
      <c r="BI119" s="117">
        <f>IF($U$119="nulová",$N$119,0)</f>
        <v>0</v>
      </c>
      <c r="BJ119" s="76" t="s">
        <v>68</v>
      </c>
      <c r="BK119" s="117">
        <f>ROUND($L$119*$K$119,2)</f>
        <v>0</v>
      </c>
      <c r="BL119" s="76" t="s">
        <v>108</v>
      </c>
      <c r="BM119" s="76" t="s">
        <v>7</v>
      </c>
    </row>
    <row r="120" spans="2:47" s="6" customFormat="1" ht="16.5" customHeight="1">
      <c r="B120" s="21"/>
      <c r="C120" s="22"/>
      <c r="D120" s="22"/>
      <c r="E120" s="22"/>
      <c r="F120" s="172" t="s">
        <v>166</v>
      </c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41"/>
      <c r="T120" s="50"/>
      <c r="U120" s="22"/>
      <c r="V120" s="22"/>
      <c r="W120" s="22"/>
      <c r="X120" s="22"/>
      <c r="Y120" s="22"/>
      <c r="Z120" s="22"/>
      <c r="AA120" s="51"/>
      <c r="AT120" s="6" t="s">
        <v>109</v>
      </c>
      <c r="AU120" s="6" t="s">
        <v>68</v>
      </c>
    </row>
    <row r="121" spans="2:65" s="6" customFormat="1" ht="27" customHeight="1">
      <c r="B121" s="21"/>
      <c r="C121" s="108" t="s">
        <v>167</v>
      </c>
      <c r="D121" s="108" t="s">
        <v>104</v>
      </c>
      <c r="E121" s="109" t="s">
        <v>168</v>
      </c>
      <c r="F121" s="168" t="s">
        <v>169</v>
      </c>
      <c r="G121" s="169"/>
      <c r="H121" s="169"/>
      <c r="I121" s="169"/>
      <c r="J121" s="111" t="s">
        <v>123</v>
      </c>
      <c r="K121" s="112">
        <v>3.834</v>
      </c>
      <c r="L121" s="170"/>
      <c r="M121" s="169"/>
      <c r="N121" s="171">
        <f>ROUND($L$121*$K$121,2)</f>
        <v>0</v>
      </c>
      <c r="O121" s="169"/>
      <c r="P121" s="169"/>
      <c r="Q121" s="169"/>
      <c r="R121" s="110"/>
      <c r="S121" s="41"/>
      <c r="T121" s="113"/>
      <c r="U121" s="114" t="s">
        <v>32</v>
      </c>
      <c r="V121" s="22"/>
      <c r="W121" s="22"/>
      <c r="X121" s="115">
        <v>0</v>
      </c>
      <c r="Y121" s="115">
        <f>$X$121*$K$121</f>
        <v>0</v>
      </c>
      <c r="Z121" s="115">
        <v>0</v>
      </c>
      <c r="AA121" s="116">
        <f>$Z$121*$K$121</f>
        <v>0</v>
      </c>
      <c r="AR121" s="76" t="s">
        <v>108</v>
      </c>
      <c r="AT121" s="76" t="s">
        <v>104</v>
      </c>
      <c r="AU121" s="76" t="s">
        <v>68</v>
      </c>
      <c r="AY121" s="6" t="s">
        <v>103</v>
      </c>
      <c r="BE121" s="117">
        <f>IF($U$121="základní",$N$121,0)</f>
        <v>0</v>
      </c>
      <c r="BF121" s="117">
        <f>IF($U$121="snížená",$N$121,0)</f>
        <v>0</v>
      </c>
      <c r="BG121" s="117">
        <f>IF($U$121="zákl. přenesená",$N$121,0)</f>
        <v>0</v>
      </c>
      <c r="BH121" s="117">
        <f>IF($U$121="sníž. přenesená",$N$121,0)</f>
        <v>0</v>
      </c>
      <c r="BI121" s="117">
        <f>IF($U$121="nulová",$N$121,0)</f>
        <v>0</v>
      </c>
      <c r="BJ121" s="76" t="s">
        <v>68</v>
      </c>
      <c r="BK121" s="117">
        <f>ROUND($L$121*$K$121,2)</f>
        <v>0</v>
      </c>
      <c r="BL121" s="76" t="s">
        <v>108</v>
      </c>
      <c r="BM121" s="76" t="s">
        <v>167</v>
      </c>
    </row>
    <row r="122" spans="2:47" s="6" customFormat="1" ht="16.5" customHeight="1">
      <c r="B122" s="21"/>
      <c r="C122" s="22"/>
      <c r="D122" s="22"/>
      <c r="E122" s="22"/>
      <c r="F122" s="172" t="s">
        <v>169</v>
      </c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41"/>
      <c r="T122" s="50"/>
      <c r="U122" s="22"/>
      <c r="V122" s="22"/>
      <c r="W122" s="22"/>
      <c r="X122" s="22"/>
      <c r="Y122" s="22"/>
      <c r="Z122" s="22"/>
      <c r="AA122" s="51"/>
      <c r="AT122" s="6" t="s">
        <v>109</v>
      </c>
      <c r="AU122" s="6" t="s">
        <v>68</v>
      </c>
    </row>
    <row r="123" spans="2:65" s="6" customFormat="1" ht="15.75" customHeight="1">
      <c r="B123" s="21"/>
      <c r="C123" s="108" t="s">
        <v>170</v>
      </c>
      <c r="D123" s="108" t="s">
        <v>104</v>
      </c>
      <c r="E123" s="109" t="s">
        <v>171</v>
      </c>
      <c r="F123" s="168" t="s">
        <v>172</v>
      </c>
      <c r="G123" s="169"/>
      <c r="H123" s="169"/>
      <c r="I123" s="169"/>
      <c r="J123" s="111" t="s">
        <v>173</v>
      </c>
      <c r="K123" s="112">
        <v>621</v>
      </c>
      <c r="L123" s="170"/>
      <c r="M123" s="169"/>
      <c r="N123" s="171">
        <f>ROUND($L$123*$K$123,2)</f>
        <v>0</v>
      </c>
      <c r="O123" s="169"/>
      <c r="P123" s="169"/>
      <c r="Q123" s="169"/>
      <c r="R123" s="110"/>
      <c r="S123" s="41"/>
      <c r="T123" s="113"/>
      <c r="U123" s="114" t="s">
        <v>32</v>
      </c>
      <c r="V123" s="22"/>
      <c r="W123" s="22"/>
      <c r="X123" s="115">
        <v>0</v>
      </c>
      <c r="Y123" s="115">
        <f>$X$123*$K$123</f>
        <v>0</v>
      </c>
      <c r="Z123" s="115">
        <v>0</v>
      </c>
      <c r="AA123" s="116">
        <f>$Z$123*$K$123</f>
        <v>0</v>
      </c>
      <c r="AR123" s="76" t="s">
        <v>108</v>
      </c>
      <c r="AT123" s="76" t="s">
        <v>104</v>
      </c>
      <c r="AU123" s="76" t="s">
        <v>68</v>
      </c>
      <c r="AY123" s="6" t="s">
        <v>103</v>
      </c>
      <c r="BE123" s="117">
        <f>IF($U$123="základní",$N$123,0)</f>
        <v>0</v>
      </c>
      <c r="BF123" s="117">
        <f>IF($U$123="snížená",$N$123,0)</f>
        <v>0</v>
      </c>
      <c r="BG123" s="117">
        <f>IF($U$123="zákl. přenesená",$N$123,0)</f>
        <v>0</v>
      </c>
      <c r="BH123" s="117">
        <f>IF($U$123="sníž. přenesená",$N$123,0)</f>
        <v>0</v>
      </c>
      <c r="BI123" s="117">
        <f>IF($U$123="nulová",$N$123,0)</f>
        <v>0</v>
      </c>
      <c r="BJ123" s="76" t="s">
        <v>68</v>
      </c>
      <c r="BK123" s="117">
        <f>ROUND($L$123*$K$123,2)</f>
        <v>0</v>
      </c>
      <c r="BL123" s="76" t="s">
        <v>108</v>
      </c>
      <c r="BM123" s="76" t="s">
        <v>170</v>
      </c>
    </row>
    <row r="124" spans="2:47" s="6" customFormat="1" ht="16.5" customHeight="1">
      <c r="B124" s="21"/>
      <c r="C124" s="22"/>
      <c r="D124" s="22"/>
      <c r="E124" s="22"/>
      <c r="F124" s="172" t="s">
        <v>172</v>
      </c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41"/>
      <c r="T124" s="50"/>
      <c r="U124" s="22"/>
      <c r="V124" s="22"/>
      <c r="W124" s="22"/>
      <c r="X124" s="22"/>
      <c r="Y124" s="22"/>
      <c r="Z124" s="22"/>
      <c r="AA124" s="51"/>
      <c r="AT124" s="6" t="s">
        <v>109</v>
      </c>
      <c r="AU124" s="6" t="s">
        <v>68</v>
      </c>
    </row>
    <row r="125" spans="2:65" s="6" customFormat="1" ht="27" customHeight="1">
      <c r="B125" s="21"/>
      <c r="C125" s="108" t="s">
        <v>174</v>
      </c>
      <c r="D125" s="108" t="s">
        <v>104</v>
      </c>
      <c r="E125" s="109" t="s">
        <v>175</v>
      </c>
      <c r="F125" s="168" t="s">
        <v>176</v>
      </c>
      <c r="G125" s="169"/>
      <c r="H125" s="169"/>
      <c r="I125" s="169"/>
      <c r="J125" s="111" t="s">
        <v>173</v>
      </c>
      <c r="K125" s="112">
        <v>284.5</v>
      </c>
      <c r="L125" s="170"/>
      <c r="M125" s="169"/>
      <c r="N125" s="171">
        <f>ROUND($L$125*$K$125,2)</f>
        <v>0</v>
      </c>
      <c r="O125" s="169"/>
      <c r="P125" s="169"/>
      <c r="Q125" s="169"/>
      <c r="R125" s="110"/>
      <c r="S125" s="41"/>
      <c r="T125" s="113"/>
      <c r="U125" s="114" t="s">
        <v>32</v>
      </c>
      <c r="V125" s="22"/>
      <c r="W125" s="22"/>
      <c r="X125" s="115">
        <v>0</v>
      </c>
      <c r="Y125" s="115">
        <f>$X$125*$K$125</f>
        <v>0</v>
      </c>
      <c r="Z125" s="115">
        <v>0</v>
      </c>
      <c r="AA125" s="116">
        <f>$Z$125*$K$125</f>
        <v>0</v>
      </c>
      <c r="AR125" s="76" t="s">
        <v>108</v>
      </c>
      <c r="AT125" s="76" t="s">
        <v>104</v>
      </c>
      <c r="AU125" s="76" t="s">
        <v>68</v>
      </c>
      <c r="AY125" s="6" t="s">
        <v>103</v>
      </c>
      <c r="BE125" s="117">
        <f>IF($U$125="základní",$N$125,0)</f>
        <v>0</v>
      </c>
      <c r="BF125" s="117">
        <f>IF($U$125="snížená",$N$125,0)</f>
        <v>0</v>
      </c>
      <c r="BG125" s="117">
        <f>IF($U$125="zákl. přenesená",$N$125,0)</f>
        <v>0</v>
      </c>
      <c r="BH125" s="117">
        <f>IF($U$125="sníž. přenesená",$N$125,0)</f>
        <v>0</v>
      </c>
      <c r="BI125" s="117">
        <f>IF($U$125="nulová",$N$125,0)</f>
        <v>0</v>
      </c>
      <c r="BJ125" s="76" t="s">
        <v>68</v>
      </c>
      <c r="BK125" s="117">
        <f>ROUND($L$125*$K$125,2)</f>
        <v>0</v>
      </c>
      <c r="BL125" s="76" t="s">
        <v>108</v>
      </c>
      <c r="BM125" s="76" t="s">
        <v>174</v>
      </c>
    </row>
    <row r="126" spans="2:47" s="6" customFormat="1" ht="16.5" customHeight="1">
      <c r="B126" s="21"/>
      <c r="C126" s="22"/>
      <c r="D126" s="22"/>
      <c r="E126" s="22"/>
      <c r="F126" s="172" t="s">
        <v>176</v>
      </c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41"/>
      <c r="T126" s="50"/>
      <c r="U126" s="22"/>
      <c r="V126" s="22"/>
      <c r="W126" s="22"/>
      <c r="X126" s="22"/>
      <c r="Y126" s="22"/>
      <c r="Z126" s="22"/>
      <c r="AA126" s="51"/>
      <c r="AT126" s="6" t="s">
        <v>109</v>
      </c>
      <c r="AU126" s="6" t="s">
        <v>68</v>
      </c>
    </row>
    <row r="127" spans="2:65" s="6" customFormat="1" ht="15.75" customHeight="1">
      <c r="B127" s="21"/>
      <c r="C127" s="108" t="s">
        <v>177</v>
      </c>
      <c r="D127" s="108" t="s">
        <v>104</v>
      </c>
      <c r="E127" s="109" t="s">
        <v>178</v>
      </c>
      <c r="F127" s="168" t="s">
        <v>179</v>
      </c>
      <c r="G127" s="169"/>
      <c r="H127" s="169"/>
      <c r="I127" s="169"/>
      <c r="J127" s="111" t="s">
        <v>173</v>
      </c>
      <c r="K127" s="112">
        <v>284.5</v>
      </c>
      <c r="L127" s="170"/>
      <c r="M127" s="169"/>
      <c r="N127" s="171">
        <f>ROUND($L$127*$K$127,2)</f>
        <v>0</v>
      </c>
      <c r="O127" s="169"/>
      <c r="P127" s="169"/>
      <c r="Q127" s="169"/>
      <c r="R127" s="110"/>
      <c r="S127" s="41"/>
      <c r="T127" s="113"/>
      <c r="U127" s="114" t="s">
        <v>32</v>
      </c>
      <c r="V127" s="22"/>
      <c r="W127" s="22"/>
      <c r="X127" s="115">
        <v>0</v>
      </c>
      <c r="Y127" s="115">
        <f>$X$127*$K$127</f>
        <v>0</v>
      </c>
      <c r="Z127" s="115">
        <v>0</v>
      </c>
      <c r="AA127" s="116">
        <f>$Z$127*$K$127</f>
        <v>0</v>
      </c>
      <c r="AR127" s="76" t="s">
        <v>108</v>
      </c>
      <c r="AT127" s="76" t="s">
        <v>104</v>
      </c>
      <c r="AU127" s="76" t="s">
        <v>68</v>
      </c>
      <c r="AY127" s="6" t="s">
        <v>103</v>
      </c>
      <c r="BE127" s="117">
        <f>IF($U$127="základní",$N$127,0)</f>
        <v>0</v>
      </c>
      <c r="BF127" s="117">
        <f>IF($U$127="snížená",$N$127,0)</f>
        <v>0</v>
      </c>
      <c r="BG127" s="117">
        <f>IF($U$127="zákl. přenesená",$N$127,0)</f>
        <v>0</v>
      </c>
      <c r="BH127" s="117">
        <f>IF($U$127="sníž. přenesená",$N$127,0)</f>
        <v>0</v>
      </c>
      <c r="BI127" s="117">
        <f>IF($U$127="nulová",$N$127,0)</f>
        <v>0</v>
      </c>
      <c r="BJ127" s="76" t="s">
        <v>68</v>
      </c>
      <c r="BK127" s="117">
        <f>ROUND($L$127*$K$127,2)</f>
        <v>0</v>
      </c>
      <c r="BL127" s="76" t="s">
        <v>108</v>
      </c>
      <c r="BM127" s="76" t="s">
        <v>177</v>
      </c>
    </row>
    <row r="128" spans="2:47" s="6" customFormat="1" ht="16.5" customHeight="1">
      <c r="B128" s="21"/>
      <c r="C128" s="22"/>
      <c r="D128" s="22"/>
      <c r="E128" s="22"/>
      <c r="F128" s="172" t="s">
        <v>179</v>
      </c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41"/>
      <c r="T128" s="50"/>
      <c r="U128" s="22"/>
      <c r="V128" s="22"/>
      <c r="W128" s="22"/>
      <c r="X128" s="22"/>
      <c r="Y128" s="22"/>
      <c r="Z128" s="22"/>
      <c r="AA128" s="51"/>
      <c r="AT128" s="6" t="s">
        <v>109</v>
      </c>
      <c r="AU128" s="6" t="s">
        <v>68</v>
      </c>
    </row>
    <row r="129" spans="2:65" s="6" customFormat="1" ht="27" customHeight="1">
      <c r="B129" s="21"/>
      <c r="C129" s="108" t="s">
        <v>180</v>
      </c>
      <c r="D129" s="108" t="s">
        <v>104</v>
      </c>
      <c r="E129" s="109" t="s">
        <v>181</v>
      </c>
      <c r="F129" s="168" t="s">
        <v>182</v>
      </c>
      <c r="G129" s="169"/>
      <c r="H129" s="169"/>
      <c r="I129" s="169"/>
      <c r="J129" s="111" t="s">
        <v>173</v>
      </c>
      <c r="K129" s="112">
        <v>853.5</v>
      </c>
      <c r="L129" s="170"/>
      <c r="M129" s="169"/>
      <c r="N129" s="171">
        <f>ROUND($L$129*$K$129,2)</f>
        <v>0</v>
      </c>
      <c r="O129" s="169"/>
      <c r="P129" s="169"/>
      <c r="Q129" s="169"/>
      <c r="R129" s="110"/>
      <c r="S129" s="41"/>
      <c r="T129" s="113"/>
      <c r="U129" s="114" t="s">
        <v>32</v>
      </c>
      <c r="V129" s="22"/>
      <c r="W129" s="22"/>
      <c r="X129" s="115">
        <v>0</v>
      </c>
      <c r="Y129" s="115">
        <f>$X$129*$K$129</f>
        <v>0</v>
      </c>
      <c r="Z129" s="115">
        <v>0</v>
      </c>
      <c r="AA129" s="116">
        <f>$Z$129*$K$129</f>
        <v>0</v>
      </c>
      <c r="AR129" s="76" t="s">
        <v>108</v>
      </c>
      <c r="AT129" s="76" t="s">
        <v>104</v>
      </c>
      <c r="AU129" s="76" t="s">
        <v>68</v>
      </c>
      <c r="AY129" s="6" t="s">
        <v>103</v>
      </c>
      <c r="BE129" s="117">
        <f>IF($U$129="základní",$N$129,0)</f>
        <v>0</v>
      </c>
      <c r="BF129" s="117">
        <f>IF($U$129="snížená",$N$129,0)</f>
        <v>0</v>
      </c>
      <c r="BG129" s="117">
        <f>IF($U$129="zákl. přenesená",$N$129,0)</f>
        <v>0</v>
      </c>
      <c r="BH129" s="117">
        <f>IF($U$129="sníž. přenesená",$N$129,0)</f>
        <v>0</v>
      </c>
      <c r="BI129" s="117">
        <f>IF($U$129="nulová",$N$129,0)</f>
        <v>0</v>
      </c>
      <c r="BJ129" s="76" t="s">
        <v>68</v>
      </c>
      <c r="BK129" s="117">
        <f>ROUND($L$129*$K$129,2)</f>
        <v>0</v>
      </c>
      <c r="BL129" s="76" t="s">
        <v>108</v>
      </c>
      <c r="BM129" s="76" t="s">
        <v>180</v>
      </c>
    </row>
    <row r="130" spans="2:47" s="6" customFormat="1" ht="16.5" customHeight="1">
      <c r="B130" s="21"/>
      <c r="C130" s="22"/>
      <c r="D130" s="22"/>
      <c r="E130" s="22"/>
      <c r="F130" s="172" t="s">
        <v>182</v>
      </c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41"/>
      <c r="T130" s="50"/>
      <c r="U130" s="22"/>
      <c r="V130" s="22"/>
      <c r="W130" s="22"/>
      <c r="X130" s="22"/>
      <c r="Y130" s="22"/>
      <c r="Z130" s="22"/>
      <c r="AA130" s="51"/>
      <c r="AT130" s="6" t="s">
        <v>109</v>
      </c>
      <c r="AU130" s="6" t="s">
        <v>68</v>
      </c>
    </row>
    <row r="131" spans="2:65" s="6" customFormat="1" ht="15.75" customHeight="1">
      <c r="B131" s="21"/>
      <c r="C131" s="108" t="s">
        <v>183</v>
      </c>
      <c r="D131" s="108" t="s">
        <v>104</v>
      </c>
      <c r="E131" s="109" t="s">
        <v>184</v>
      </c>
      <c r="F131" s="168" t="s">
        <v>185</v>
      </c>
      <c r="G131" s="169"/>
      <c r="H131" s="169"/>
      <c r="I131" s="169"/>
      <c r="J131" s="111" t="s">
        <v>173</v>
      </c>
      <c r="K131" s="112">
        <v>284.5</v>
      </c>
      <c r="L131" s="170"/>
      <c r="M131" s="169"/>
      <c r="N131" s="171">
        <f>ROUND($L$131*$K$131,2)</f>
        <v>0</v>
      </c>
      <c r="O131" s="169"/>
      <c r="P131" s="169"/>
      <c r="Q131" s="169"/>
      <c r="R131" s="110"/>
      <c r="S131" s="41"/>
      <c r="T131" s="113"/>
      <c r="U131" s="114" t="s">
        <v>32</v>
      </c>
      <c r="V131" s="22"/>
      <c r="W131" s="22"/>
      <c r="X131" s="115">
        <v>0</v>
      </c>
      <c r="Y131" s="115">
        <f>$X$131*$K$131</f>
        <v>0</v>
      </c>
      <c r="Z131" s="115">
        <v>0</v>
      </c>
      <c r="AA131" s="116">
        <f>$Z$131*$K$131</f>
        <v>0</v>
      </c>
      <c r="AR131" s="76" t="s">
        <v>108</v>
      </c>
      <c r="AT131" s="76" t="s">
        <v>104</v>
      </c>
      <c r="AU131" s="76" t="s">
        <v>68</v>
      </c>
      <c r="AY131" s="6" t="s">
        <v>103</v>
      </c>
      <c r="BE131" s="117">
        <f>IF($U$131="základní",$N$131,0)</f>
        <v>0</v>
      </c>
      <c r="BF131" s="117">
        <f>IF($U$131="snížená",$N$131,0)</f>
        <v>0</v>
      </c>
      <c r="BG131" s="117">
        <f>IF($U$131="zákl. přenesená",$N$131,0)</f>
        <v>0</v>
      </c>
      <c r="BH131" s="117">
        <f>IF($U$131="sníž. přenesená",$N$131,0)</f>
        <v>0</v>
      </c>
      <c r="BI131" s="117">
        <f>IF($U$131="nulová",$N$131,0)</f>
        <v>0</v>
      </c>
      <c r="BJ131" s="76" t="s">
        <v>68</v>
      </c>
      <c r="BK131" s="117">
        <f>ROUND($L$131*$K$131,2)</f>
        <v>0</v>
      </c>
      <c r="BL131" s="76" t="s">
        <v>108</v>
      </c>
      <c r="BM131" s="76" t="s">
        <v>183</v>
      </c>
    </row>
    <row r="132" spans="2:47" s="6" customFormat="1" ht="16.5" customHeight="1">
      <c r="B132" s="21"/>
      <c r="C132" s="22"/>
      <c r="D132" s="22"/>
      <c r="E132" s="22"/>
      <c r="F132" s="172" t="s">
        <v>185</v>
      </c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41"/>
      <c r="T132" s="50"/>
      <c r="U132" s="22"/>
      <c r="V132" s="22"/>
      <c r="W132" s="22"/>
      <c r="X132" s="22"/>
      <c r="Y132" s="22"/>
      <c r="Z132" s="22"/>
      <c r="AA132" s="51"/>
      <c r="AT132" s="6" t="s">
        <v>109</v>
      </c>
      <c r="AU132" s="6" t="s">
        <v>68</v>
      </c>
    </row>
    <row r="133" spans="2:65" s="6" customFormat="1" ht="27" customHeight="1">
      <c r="B133" s="21"/>
      <c r="C133" s="108" t="s">
        <v>186</v>
      </c>
      <c r="D133" s="108" t="s">
        <v>104</v>
      </c>
      <c r="E133" s="109" t="s">
        <v>187</v>
      </c>
      <c r="F133" s="168" t="s">
        <v>188</v>
      </c>
      <c r="G133" s="169"/>
      <c r="H133" s="169"/>
      <c r="I133" s="169"/>
      <c r="J133" s="111" t="s">
        <v>123</v>
      </c>
      <c r="K133" s="112">
        <v>25.605</v>
      </c>
      <c r="L133" s="170"/>
      <c r="M133" s="169"/>
      <c r="N133" s="171">
        <f>ROUND($L$133*$K$133,2)</f>
        <v>0</v>
      </c>
      <c r="O133" s="169"/>
      <c r="P133" s="169"/>
      <c r="Q133" s="169"/>
      <c r="R133" s="110"/>
      <c r="S133" s="41"/>
      <c r="T133" s="113"/>
      <c r="U133" s="114" t="s">
        <v>32</v>
      </c>
      <c r="V133" s="22"/>
      <c r="W133" s="22"/>
      <c r="X133" s="115">
        <v>0</v>
      </c>
      <c r="Y133" s="115">
        <f>$X$133*$K$133</f>
        <v>0</v>
      </c>
      <c r="Z133" s="115">
        <v>0</v>
      </c>
      <c r="AA133" s="116">
        <f>$Z$133*$K$133</f>
        <v>0</v>
      </c>
      <c r="AR133" s="76" t="s">
        <v>108</v>
      </c>
      <c r="AT133" s="76" t="s">
        <v>104</v>
      </c>
      <c r="AU133" s="76" t="s">
        <v>68</v>
      </c>
      <c r="AY133" s="6" t="s">
        <v>103</v>
      </c>
      <c r="BE133" s="117">
        <f>IF($U$133="základní",$N$133,0)</f>
        <v>0</v>
      </c>
      <c r="BF133" s="117">
        <f>IF($U$133="snížená",$N$133,0)</f>
        <v>0</v>
      </c>
      <c r="BG133" s="117">
        <f>IF($U$133="zákl. přenesená",$N$133,0)</f>
        <v>0</v>
      </c>
      <c r="BH133" s="117">
        <f>IF($U$133="sníž. přenesená",$N$133,0)</f>
        <v>0</v>
      </c>
      <c r="BI133" s="117">
        <f>IF($U$133="nulová",$N$133,0)</f>
        <v>0</v>
      </c>
      <c r="BJ133" s="76" t="s">
        <v>68</v>
      </c>
      <c r="BK133" s="117">
        <f>ROUND($L$133*$K$133,2)</f>
        <v>0</v>
      </c>
      <c r="BL133" s="76" t="s">
        <v>108</v>
      </c>
      <c r="BM133" s="76" t="s">
        <v>186</v>
      </c>
    </row>
    <row r="134" spans="2:47" s="6" customFormat="1" ht="16.5" customHeight="1">
      <c r="B134" s="21"/>
      <c r="C134" s="22"/>
      <c r="D134" s="22"/>
      <c r="E134" s="22"/>
      <c r="F134" s="172" t="s">
        <v>188</v>
      </c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41"/>
      <c r="T134" s="50"/>
      <c r="U134" s="22"/>
      <c r="V134" s="22"/>
      <c r="W134" s="22"/>
      <c r="X134" s="22"/>
      <c r="Y134" s="22"/>
      <c r="Z134" s="22"/>
      <c r="AA134" s="51"/>
      <c r="AT134" s="6" t="s">
        <v>109</v>
      </c>
      <c r="AU134" s="6" t="s">
        <v>68</v>
      </c>
    </row>
    <row r="135" spans="2:63" s="98" customFormat="1" ht="37.5" customHeight="1">
      <c r="B135" s="99"/>
      <c r="C135" s="100"/>
      <c r="D135" s="101" t="s">
        <v>83</v>
      </c>
      <c r="E135" s="100"/>
      <c r="F135" s="100"/>
      <c r="G135" s="100"/>
      <c r="H135" s="100"/>
      <c r="I135" s="100"/>
      <c r="J135" s="100"/>
      <c r="K135" s="100"/>
      <c r="L135" s="100"/>
      <c r="M135" s="100"/>
      <c r="N135" s="174">
        <f>$BK$135</f>
        <v>0</v>
      </c>
      <c r="O135" s="175"/>
      <c r="P135" s="175"/>
      <c r="Q135" s="175"/>
      <c r="R135" s="100"/>
      <c r="S135" s="102"/>
      <c r="T135" s="103"/>
      <c r="U135" s="100"/>
      <c r="V135" s="100"/>
      <c r="W135" s="104">
        <f>SUM($W$136:$W$141)</f>
        <v>0</v>
      </c>
      <c r="X135" s="100"/>
      <c r="Y135" s="104">
        <f>SUM($Y$136:$Y$141)</f>
        <v>0</v>
      </c>
      <c r="Z135" s="100"/>
      <c r="AA135" s="105">
        <f>SUM($AA$136:$AA$141)</f>
        <v>0</v>
      </c>
      <c r="AR135" s="106" t="s">
        <v>68</v>
      </c>
      <c r="AT135" s="106" t="s">
        <v>61</v>
      </c>
      <c r="AU135" s="106" t="s">
        <v>14</v>
      </c>
      <c r="AY135" s="106" t="s">
        <v>103</v>
      </c>
      <c r="BK135" s="107">
        <f>SUM($BK$136:$BK$141)</f>
        <v>0</v>
      </c>
    </row>
    <row r="136" spans="2:65" s="6" customFormat="1" ht="27" customHeight="1">
      <c r="B136" s="21"/>
      <c r="C136" s="108" t="s">
        <v>189</v>
      </c>
      <c r="D136" s="108" t="s">
        <v>104</v>
      </c>
      <c r="E136" s="109" t="s">
        <v>190</v>
      </c>
      <c r="F136" s="168" t="s">
        <v>191</v>
      </c>
      <c r="G136" s="169"/>
      <c r="H136" s="169"/>
      <c r="I136" s="169"/>
      <c r="J136" s="111" t="s">
        <v>136</v>
      </c>
      <c r="K136" s="112">
        <v>85</v>
      </c>
      <c r="L136" s="170"/>
      <c r="M136" s="169"/>
      <c r="N136" s="171">
        <f>ROUND($L$136*$K$136,2)</f>
        <v>0</v>
      </c>
      <c r="O136" s="169"/>
      <c r="P136" s="169"/>
      <c r="Q136" s="169"/>
      <c r="R136" s="110"/>
      <c r="S136" s="41"/>
      <c r="T136" s="113"/>
      <c r="U136" s="114" t="s">
        <v>32</v>
      </c>
      <c r="V136" s="22"/>
      <c r="W136" s="22"/>
      <c r="X136" s="115">
        <v>0</v>
      </c>
      <c r="Y136" s="115">
        <f>$X$136*$K$136</f>
        <v>0</v>
      </c>
      <c r="Z136" s="115">
        <v>0</v>
      </c>
      <c r="AA136" s="116">
        <f>$Z$136*$K$136</f>
        <v>0</v>
      </c>
      <c r="AR136" s="76" t="s">
        <v>108</v>
      </c>
      <c r="AT136" s="76" t="s">
        <v>104</v>
      </c>
      <c r="AU136" s="76" t="s">
        <v>68</v>
      </c>
      <c r="AY136" s="6" t="s">
        <v>103</v>
      </c>
      <c r="BE136" s="117">
        <f>IF($U$136="základní",$N$136,0)</f>
        <v>0</v>
      </c>
      <c r="BF136" s="117">
        <f>IF($U$136="snížená",$N$136,0)</f>
        <v>0</v>
      </c>
      <c r="BG136" s="117">
        <f>IF($U$136="zákl. přenesená",$N$136,0)</f>
        <v>0</v>
      </c>
      <c r="BH136" s="117">
        <f>IF($U$136="sníž. přenesená",$N$136,0)</f>
        <v>0</v>
      </c>
      <c r="BI136" s="117">
        <f>IF($U$136="nulová",$N$136,0)</f>
        <v>0</v>
      </c>
      <c r="BJ136" s="76" t="s">
        <v>68</v>
      </c>
      <c r="BK136" s="117">
        <f>ROUND($L$136*$K$136,2)</f>
        <v>0</v>
      </c>
      <c r="BL136" s="76" t="s">
        <v>108</v>
      </c>
      <c r="BM136" s="76" t="s">
        <v>189</v>
      </c>
    </row>
    <row r="137" spans="2:47" s="6" customFormat="1" ht="16.5" customHeight="1">
      <c r="B137" s="21"/>
      <c r="C137" s="22"/>
      <c r="D137" s="22"/>
      <c r="E137" s="22"/>
      <c r="F137" s="172" t="s">
        <v>191</v>
      </c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41"/>
      <c r="T137" s="50"/>
      <c r="U137" s="22"/>
      <c r="V137" s="22"/>
      <c r="W137" s="22"/>
      <c r="X137" s="22"/>
      <c r="Y137" s="22"/>
      <c r="Z137" s="22"/>
      <c r="AA137" s="51"/>
      <c r="AT137" s="6" t="s">
        <v>109</v>
      </c>
      <c r="AU137" s="6" t="s">
        <v>68</v>
      </c>
    </row>
    <row r="138" spans="2:65" s="6" customFormat="1" ht="27" customHeight="1">
      <c r="B138" s="21"/>
      <c r="C138" s="108" t="s">
        <v>192</v>
      </c>
      <c r="D138" s="108" t="s">
        <v>104</v>
      </c>
      <c r="E138" s="109" t="s">
        <v>193</v>
      </c>
      <c r="F138" s="168" t="s">
        <v>194</v>
      </c>
      <c r="G138" s="169"/>
      <c r="H138" s="169"/>
      <c r="I138" s="169"/>
      <c r="J138" s="111" t="s">
        <v>136</v>
      </c>
      <c r="K138" s="112">
        <v>65</v>
      </c>
      <c r="L138" s="170"/>
      <c r="M138" s="169"/>
      <c r="N138" s="171">
        <f>ROUND($L$138*$K$138,2)</f>
        <v>0</v>
      </c>
      <c r="O138" s="169"/>
      <c r="P138" s="169"/>
      <c r="Q138" s="169"/>
      <c r="R138" s="110"/>
      <c r="S138" s="41"/>
      <c r="T138" s="113"/>
      <c r="U138" s="114" t="s">
        <v>32</v>
      </c>
      <c r="V138" s="22"/>
      <c r="W138" s="22"/>
      <c r="X138" s="115">
        <v>0</v>
      </c>
      <c r="Y138" s="115">
        <f>$X$138*$K$138</f>
        <v>0</v>
      </c>
      <c r="Z138" s="115">
        <v>0</v>
      </c>
      <c r="AA138" s="116">
        <f>$Z$138*$K$138</f>
        <v>0</v>
      </c>
      <c r="AR138" s="76" t="s">
        <v>108</v>
      </c>
      <c r="AT138" s="76" t="s">
        <v>104</v>
      </c>
      <c r="AU138" s="76" t="s">
        <v>68</v>
      </c>
      <c r="AY138" s="6" t="s">
        <v>103</v>
      </c>
      <c r="BE138" s="117">
        <f>IF($U$138="základní",$N$138,0)</f>
        <v>0</v>
      </c>
      <c r="BF138" s="117">
        <f>IF($U$138="snížená",$N$138,0)</f>
        <v>0</v>
      </c>
      <c r="BG138" s="117">
        <f>IF($U$138="zákl. přenesená",$N$138,0)</f>
        <v>0</v>
      </c>
      <c r="BH138" s="117">
        <f>IF($U$138="sníž. přenesená",$N$138,0)</f>
        <v>0</v>
      </c>
      <c r="BI138" s="117">
        <f>IF($U$138="nulová",$N$138,0)</f>
        <v>0</v>
      </c>
      <c r="BJ138" s="76" t="s">
        <v>68</v>
      </c>
      <c r="BK138" s="117">
        <f>ROUND($L$138*$K$138,2)</f>
        <v>0</v>
      </c>
      <c r="BL138" s="76" t="s">
        <v>108</v>
      </c>
      <c r="BM138" s="76" t="s">
        <v>192</v>
      </c>
    </row>
    <row r="139" spans="2:47" s="6" customFormat="1" ht="16.5" customHeight="1">
      <c r="B139" s="21"/>
      <c r="C139" s="22"/>
      <c r="D139" s="22"/>
      <c r="E139" s="22"/>
      <c r="F139" s="172" t="s">
        <v>194</v>
      </c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41"/>
      <c r="T139" s="50"/>
      <c r="U139" s="22"/>
      <c r="V139" s="22"/>
      <c r="W139" s="22"/>
      <c r="X139" s="22"/>
      <c r="Y139" s="22"/>
      <c r="Z139" s="22"/>
      <c r="AA139" s="51"/>
      <c r="AT139" s="6" t="s">
        <v>109</v>
      </c>
      <c r="AU139" s="6" t="s">
        <v>68</v>
      </c>
    </row>
    <row r="140" spans="2:65" s="6" customFormat="1" ht="39" customHeight="1">
      <c r="B140" s="21"/>
      <c r="C140" s="108" t="s">
        <v>195</v>
      </c>
      <c r="D140" s="108" t="s">
        <v>104</v>
      </c>
      <c r="E140" s="109" t="s">
        <v>196</v>
      </c>
      <c r="F140" s="168" t="s">
        <v>197</v>
      </c>
      <c r="G140" s="169"/>
      <c r="H140" s="169"/>
      <c r="I140" s="169"/>
      <c r="J140" s="111" t="s">
        <v>123</v>
      </c>
      <c r="K140" s="112">
        <v>0.189</v>
      </c>
      <c r="L140" s="170"/>
      <c r="M140" s="169"/>
      <c r="N140" s="171">
        <f>ROUND($L$140*$K$140,2)</f>
        <v>0</v>
      </c>
      <c r="O140" s="169"/>
      <c r="P140" s="169"/>
      <c r="Q140" s="169"/>
      <c r="R140" s="110"/>
      <c r="S140" s="41"/>
      <c r="T140" s="113"/>
      <c r="U140" s="114" t="s">
        <v>32</v>
      </c>
      <c r="V140" s="22"/>
      <c r="W140" s="22"/>
      <c r="X140" s="115">
        <v>0</v>
      </c>
      <c r="Y140" s="115">
        <f>$X$140*$K$140</f>
        <v>0</v>
      </c>
      <c r="Z140" s="115">
        <v>0</v>
      </c>
      <c r="AA140" s="116">
        <f>$Z$140*$K$140</f>
        <v>0</v>
      </c>
      <c r="AR140" s="76" t="s">
        <v>108</v>
      </c>
      <c r="AT140" s="76" t="s">
        <v>104</v>
      </c>
      <c r="AU140" s="76" t="s">
        <v>68</v>
      </c>
      <c r="AY140" s="6" t="s">
        <v>103</v>
      </c>
      <c r="BE140" s="117">
        <f>IF($U$140="základní",$N$140,0)</f>
        <v>0</v>
      </c>
      <c r="BF140" s="117">
        <f>IF($U$140="snížená",$N$140,0)</f>
        <v>0</v>
      </c>
      <c r="BG140" s="117">
        <f>IF($U$140="zákl. přenesená",$N$140,0)</f>
        <v>0</v>
      </c>
      <c r="BH140" s="117">
        <f>IF($U$140="sníž. přenesená",$N$140,0)</f>
        <v>0</v>
      </c>
      <c r="BI140" s="117">
        <f>IF($U$140="nulová",$N$140,0)</f>
        <v>0</v>
      </c>
      <c r="BJ140" s="76" t="s">
        <v>68</v>
      </c>
      <c r="BK140" s="117">
        <f>ROUND($L$140*$K$140,2)</f>
        <v>0</v>
      </c>
      <c r="BL140" s="76" t="s">
        <v>108</v>
      </c>
      <c r="BM140" s="76" t="s">
        <v>195</v>
      </c>
    </row>
    <row r="141" spans="2:47" s="6" customFormat="1" ht="16.5" customHeight="1">
      <c r="B141" s="21"/>
      <c r="C141" s="22"/>
      <c r="D141" s="22"/>
      <c r="E141" s="22"/>
      <c r="F141" s="172" t="s">
        <v>197</v>
      </c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41"/>
      <c r="T141" s="50"/>
      <c r="U141" s="22"/>
      <c r="V141" s="22"/>
      <c r="W141" s="22"/>
      <c r="X141" s="22"/>
      <c r="Y141" s="22"/>
      <c r="Z141" s="22"/>
      <c r="AA141" s="51"/>
      <c r="AT141" s="6" t="s">
        <v>109</v>
      </c>
      <c r="AU141" s="6" t="s">
        <v>68</v>
      </c>
    </row>
    <row r="142" spans="2:63" s="98" customFormat="1" ht="37.5" customHeight="1">
      <c r="B142" s="99"/>
      <c r="C142" s="100"/>
      <c r="D142" s="101" t="s">
        <v>84</v>
      </c>
      <c r="E142" s="100"/>
      <c r="F142" s="100"/>
      <c r="G142" s="100"/>
      <c r="H142" s="100"/>
      <c r="I142" s="100"/>
      <c r="J142" s="100"/>
      <c r="K142" s="100"/>
      <c r="L142" s="100"/>
      <c r="M142" s="100"/>
      <c r="N142" s="174">
        <f>$BK$142</f>
        <v>0</v>
      </c>
      <c r="O142" s="175"/>
      <c r="P142" s="175"/>
      <c r="Q142" s="175"/>
      <c r="R142" s="100"/>
      <c r="S142" s="102"/>
      <c r="T142" s="103"/>
      <c r="U142" s="100"/>
      <c r="V142" s="100"/>
      <c r="W142" s="104">
        <f>SUM($W$143:$W$144)</f>
        <v>0</v>
      </c>
      <c r="X142" s="100"/>
      <c r="Y142" s="104">
        <f>SUM($Y$143:$Y$144)</f>
        <v>0</v>
      </c>
      <c r="Z142" s="100"/>
      <c r="AA142" s="105">
        <f>SUM($AA$143:$AA$144)</f>
        <v>0</v>
      </c>
      <c r="AR142" s="106" t="s">
        <v>68</v>
      </c>
      <c r="AT142" s="106" t="s">
        <v>61</v>
      </c>
      <c r="AU142" s="106" t="s">
        <v>14</v>
      </c>
      <c r="AY142" s="106" t="s">
        <v>103</v>
      </c>
      <c r="BK142" s="107">
        <f>SUM($BK$143:$BK$144)</f>
        <v>0</v>
      </c>
    </row>
    <row r="143" spans="2:65" s="6" customFormat="1" ht="15.75" customHeight="1">
      <c r="B143" s="21"/>
      <c r="C143" s="108" t="s">
        <v>198</v>
      </c>
      <c r="D143" s="108" t="s">
        <v>104</v>
      </c>
      <c r="E143" s="109" t="s">
        <v>199</v>
      </c>
      <c r="F143" s="168" t="s">
        <v>200</v>
      </c>
      <c r="G143" s="169"/>
      <c r="H143" s="169"/>
      <c r="I143" s="169"/>
      <c r="J143" s="111" t="s">
        <v>123</v>
      </c>
      <c r="K143" s="112">
        <v>6.15</v>
      </c>
      <c r="L143" s="170"/>
      <c r="M143" s="169"/>
      <c r="N143" s="171">
        <f>ROUND($L$143*$K$143,2)</f>
        <v>0</v>
      </c>
      <c r="O143" s="169"/>
      <c r="P143" s="169"/>
      <c r="Q143" s="169"/>
      <c r="R143" s="110"/>
      <c r="S143" s="41"/>
      <c r="T143" s="113"/>
      <c r="U143" s="114" t="s">
        <v>32</v>
      </c>
      <c r="V143" s="22"/>
      <c r="W143" s="22"/>
      <c r="X143" s="115">
        <v>0</v>
      </c>
      <c r="Y143" s="115">
        <f>$X$143*$K$143</f>
        <v>0</v>
      </c>
      <c r="Z143" s="115">
        <v>0</v>
      </c>
      <c r="AA143" s="116">
        <f>$Z$143*$K$143</f>
        <v>0</v>
      </c>
      <c r="AR143" s="76" t="s">
        <v>108</v>
      </c>
      <c r="AT143" s="76" t="s">
        <v>104</v>
      </c>
      <c r="AU143" s="76" t="s">
        <v>68</v>
      </c>
      <c r="AY143" s="6" t="s">
        <v>103</v>
      </c>
      <c r="BE143" s="117">
        <f>IF($U$143="základní",$N$143,0)</f>
        <v>0</v>
      </c>
      <c r="BF143" s="117">
        <f>IF($U$143="snížená",$N$143,0)</f>
        <v>0</v>
      </c>
      <c r="BG143" s="117">
        <f>IF($U$143="zákl. přenesená",$N$143,0)</f>
        <v>0</v>
      </c>
      <c r="BH143" s="117">
        <f>IF($U$143="sníž. přenesená",$N$143,0)</f>
        <v>0</v>
      </c>
      <c r="BI143" s="117">
        <f>IF($U$143="nulová",$N$143,0)</f>
        <v>0</v>
      </c>
      <c r="BJ143" s="76" t="s">
        <v>68</v>
      </c>
      <c r="BK143" s="117">
        <f>ROUND($L$143*$K$143,2)</f>
        <v>0</v>
      </c>
      <c r="BL143" s="76" t="s">
        <v>108</v>
      </c>
      <c r="BM143" s="76" t="s">
        <v>198</v>
      </c>
    </row>
    <row r="144" spans="2:47" s="6" customFormat="1" ht="16.5" customHeight="1">
      <c r="B144" s="21"/>
      <c r="C144" s="22"/>
      <c r="D144" s="22"/>
      <c r="E144" s="22"/>
      <c r="F144" s="172" t="s">
        <v>200</v>
      </c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41"/>
      <c r="T144" s="50"/>
      <c r="U144" s="22"/>
      <c r="V144" s="22"/>
      <c r="W144" s="22"/>
      <c r="X144" s="22"/>
      <c r="Y144" s="22"/>
      <c r="Z144" s="22"/>
      <c r="AA144" s="51"/>
      <c r="AT144" s="6" t="s">
        <v>109</v>
      </c>
      <c r="AU144" s="6" t="s">
        <v>68</v>
      </c>
    </row>
    <row r="145" spans="2:63" s="98" customFormat="1" ht="37.5" customHeight="1">
      <c r="B145" s="99"/>
      <c r="C145" s="100"/>
      <c r="D145" s="101" t="s">
        <v>85</v>
      </c>
      <c r="E145" s="100"/>
      <c r="F145" s="100"/>
      <c r="G145" s="100"/>
      <c r="H145" s="100"/>
      <c r="I145" s="100"/>
      <c r="J145" s="100"/>
      <c r="K145" s="100"/>
      <c r="L145" s="100"/>
      <c r="M145" s="100"/>
      <c r="N145" s="174">
        <f>$BK$145</f>
        <v>0</v>
      </c>
      <c r="O145" s="175"/>
      <c r="P145" s="175"/>
      <c r="Q145" s="175"/>
      <c r="R145" s="100"/>
      <c r="S145" s="102"/>
      <c r="T145" s="103"/>
      <c r="U145" s="100"/>
      <c r="V145" s="100"/>
      <c r="W145" s="104">
        <f>SUM($W$146:$W$169)</f>
        <v>0</v>
      </c>
      <c r="X145" s="100"/>
      <c r="Y145" s="104">
        <f>SUM($Y$146:$Y$169)</f>
        <v>0</v>
      </c>
      <c r="Z145" s="100"/>
      <c r="AA145" s="105">
        <f>SUM($AA$146:$AA$169)</f>
        <v>0</v>
      </c>
      <c r="AR145" s="106" t="s">
        <v>68</v>
      </c>
      <c r="AT145" s="106" t="s">
        <v>61</v>
      </c>
      <c r="AU145" s="106" t="s">
        <v>14</v>
      </c>
      <c r="AY145" s="106" t="s">
        <v>103</v>
      </c>
      <c r="BK145" s="107">
        <f>SUM($BK$146:$BK$169)</f>
        <v>0</v>
      </c>
    </row>
    <row r="146" spans="2:65" s="6" customFormat="1" ht="15.75" customHeight="1">
      <c r="B146" s="21"/>
      <c r="C146" s="108" t="s">
        <v>201</v>
      </c>
      <c r="D146" s="108" t="s">
        <v>104</v>
      </c>
      <c r="E146" s="109" t="s">
        <v>202</v>
      </c>
      <c r="F146" s="168" t="s">
        <v>203</v>
      </c>
      <c r="G146" s="169"/>
      <c r="H146" s="169"/>
      <c r="I146" s="169"/>
      <c r="J146" s="111" t="s">
        <v>123</v>
      </c>
      <c r="K146" s="112">
        <v>173.88</v>
      </c>
      <c r="L146" s="170"/>
      <c r="M146" s="169"/>
      <c r="N146" s="171">
        <f>ROUND($L$146*$K$146,2)</f>
        <v>0</v>
      </c>
      <c r="O146" s="169"/>
      <c r="P146" s="169"/>
      <c r="Q146" s="169"/>
      <c r="R146" s="110"/>
      <c r="S146" s="41"/>
      <c r="T146" s="113"/>
      <c r="U146" s="114" t="s">
        <v>32</v>
      </c>
      <c r="V146" s="22"/>
      <c r="W146" s="22"/>
      <c r="X146" s="115">
        <v>0</v>
      </c>
      <c r="Y146" s="115">
        <f>$X$146*$K$146</f>
        <v>0</v>
      </c>
      <c r="Z146" s="115">
        <v>0</v>
      </c>
      <c r="AA146" s="116">
        <f>$Z$146*$K$146</f>
        <v>0</v>
      </c>
      <c r="AR146" s="76" t="s">
        <v>108</v>
      </c>
      <c r="AT146" s="76" t="s">
        <v>104</v>
      </c>
      <c r="AU146" s="76" t="s">
        <v>68</v>
      </c>
      <c r="AY146" s="6" t="s">
        <v>103</v>
      </c>
      <c r="BE146" s="117">
        <f>IF($U$146="základní",$N$146,0)</f>
        <v>0</v>
      </c>
      <c r="BF146" s="117">
        <f>IF($U$146="snížená",$N$146,0)</f>
        <v>0</v>
      </c>
      <c r="BG146" s="117">
        <f>IF($U$146="zákl. přenesená",$N$146,0)</f>
        <v>0</v>
      </c>
      <c r="BH146" s="117">
        <f>IF($U$146="sníž. přenesená",$N$146,0)</f>
        <v>0</v>
      </c>
      <c r="BI146" s="117">
        <f>IF($U$146="nulová",$N$146,0)</f>
        <v>0</v>
      </c>
      <c r="BJ146" s="76" t="s">
        <v>68</v>
      </c>
      <c r="BK146" s="117">
        <f>ROUND($L$146*$K$146,2)</f>
        <v>0</v>
      </c>
      <c r="BL146" s="76" t="s">
        <v>108</v>
      </c>
      <c r="BM146" s="76" t="s">
        <v>201</v>
      </c>
    </row>
    <row r="147" spans="2:47" s="6" customFormat="1" ht="16.5" customHeight="1">
      <c r="B147" s="21"/>
      <c r="C147" s="22"/>
      <c r="D147" s="22"/>
      <c r="E147" s="22"/>
      <c r="F147" s="172" t="s">
        <v>203</v>
      </c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41"/>
      <c r="T147" s="50"/>
      <c r="U147" s="22"/>
      <c r="V147" s="22"/>
      <c r="W147" s="22"/>
      <c r="X147" s="22"/>
      <c r="Y147" s="22"/>
      <c r="Z147" s="22"/>
      <c r="AA147" s="51"/>
      <c r="AT147" s="6" t="s">
        <v>109</v>
      </c>
      <c r="AU147" s="6" t="s">
        <v>68</v>
      </c>
    </row>
    <row r="148" spans="2:65" s="6" customFormat="1" ht="39" customHeight="1">
      <c r="B148" s="21"/>
      <c r="C148" s="108" t="s">
        <v>204</v>
      </c>
      <c r="D148" s="108" t="s">
        <v>104</v>
      </c>
      <c r="E148" s="109" t="s">
        <v>205</v>
      </c>
      <c r="F148" s="168" t="s">
        <v>206</v>
      </c>
      <c r="G148" s="169"/>
      <c r="H148" s="169"/>
      <c r="I148" s="169"/>
      <c r="J148" s="111" t="s">
        <v>123</v>
      </c>
      <c r="K148" s="112">
        <v>114.75</v>
      </c>
      <c r="L148" s="170"/>
      <c r="M148" s="169"/>
      <c r="N148" s="171">
        <f>ROUND($L$148*$K$148,2)</f>
        <v>0</v>
      </c>
      <c r="O148" s="169"/>
      <c r="P148" s="169"/>
      <c r="Q148" s="169"/>
      <c r="R148" s="110"/>
      <c r="S148" s="41"/>
      <c r="T148" s="113"/>
      <c r="U148" s="114" t="s">
        <v>32</v>
      </c>
      <c r="V148" s="22"/>
      <c r="W148" s="22"/>
      <c r="X148" s="115">
        <v>0</v>
      </c>
      <c r="Y148" s="115">
        <f>$X$148*$K$148</f>
        <v>0</v>
      </c>
      <c r="Z148" s="115">
        <v>0</v>
      </c>
      <c r="AA148" s="116">
        <f>$Z$148*$K$148</f>
        <v>0</v>
      </c>
      <c r="AR148" s="76" t="s">
        <v>108</v>
      </c>
      <c r="AT148" s="76" t="s">
        <v>104</v>
      </c>
      <c r="AU148" s="76" t="s">
        <v>68</v>
      </c>
      <c r="AY148" s="6" t="s">
        <v>103</v>
      </c>
      <c r="BE148" s="117">
        <f>IF($U$148="základní",$N$148,0)</f>
        <v>0</v>
      </c>
      <c r="BF148" s="117">
        <f>IF($U$148="snížená",$N$148,0)</f>
        <v>0</v>
      </c>
      <c r="BG148" s="117">
        <f>IF($U$148="zákl. přenesená",$N$148,0)</f>
        <v>0</v>
      </c>
      <c r="BH148" s="117">
        <f>IF($U$148="sníž. přenesená",$N$148,0)</f>
        <v>0</v>
      </c>
      <c r="BI148" s="117">
        <f>IF($U$148="nulová",$N$148,0)</f>
        <v>0</v>
      </c>
      <c r="BJ148" s="76" t="s">
        <v>68</v>
      </c>
      <c r="BK148" s="117">
        <f>ROUND($L$148*$K$148,2)</f>
        <v>0</v>
      </c>
      <c r="BL148" s="76" t="s">
        <v>108</v>
      </c>
      <c r="BM148" s="76" t="s">
        <v>204</v>
      </c>
    </row>
    <row r="149" spans="2:47" s="6" customFormat="1" ht="16.5" customHeight="1">
      <c r="B149" s="21"/>
      <c r="C149" s="22"/>
      <c r="D149" s="22"/>
      <c r="E149" s="22"/>
      <c r="F149" s="172" t="s">
        <v>206</v>
      </c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41"/>
      <c r="T149" s="50"/>
      <c r="U149" s="22"/>
      <c r="V149" s="22"/>
      <c r="W149" s="22"/>
      <c r="X149" s="22"/>
      <c r="Y149" s="22"/>
      <c r="Z149" s="22"/>
      <c r="AA149" s="51"/>
      <c r="AT149" s="6" t="s">
        <v>109</v>
      </c>
      <c r="AU149" s="6" t="s">
        <v>68</v>
      </c>
    </row>
    <row r="150" spans="2:65" s="6" customFormat="1" ht="27" customHeight="1">
      <c r="B150" s="21"/>
      <c r="C150" s="108" t="s">
        <v>207</v>
      </c>
      <c r="D150" s="108" t="s">
        <v>104</v>
      </c>
      <c r="E150" s="109" t="s">
        <v>208</v>
      </c>
      <c r="F150" s="168" t="s">
        <v>209</v>
      </c>
      <c r="G150" s="169"/>
      <c r="H150" s="169"/>
      <c r="I150" s="169"/>
      <c r="J150" s="111" t="s">
        <v>173</v>
      </c>
      <c r="K150" s="112">
        <v>48</v>
      </c>
      <c r="L150" s="170"/>
      <c r="M150" s="169"/>
      <c r="N150" s="171">
        <f>ROUND($L$150*$K$150,2)</f>
        <v>0</v>
      </c>
      <c r="O150" s="169"/>
      <c r="P150" s="169"/>
      <c r="Q150" s="169"/>
      <c r="R150" s="110"/>
      <c r="S150" s="41"/>
      <c r="T150" s="113"/>
      <c r="U150" s="114" t="s">
        <v>32</v>
      </c>
      <c r="V150" s="22"/>
      <c r="W150" s="22"/>
      <c r="X150" s="115">
        <v>0</v>
      </c>
      <c r="Y150" s="115">
        <f>$X$150*$K$150</f>
        <v>0</v>
      </c>
      <c r="Z150" s="115">
        <v>0</v>
      </c>
      <c r="AA150" s="116">
        <f>$Z$150*$K$150</f>
        <v>0</v>
      </c>
      <c r="AR150" s="76" t="s">
        <v>108</v>
      </c>
      <c r="AT150" s="76" t="s">
        <v>104</v>
      </c>
      <c r="AU150" s="76" t="s">
        <v>68</v>
      </c>
      <c r="AY150" s="6" t="s">
        <v>103</v>
      </c>
      <c r="BE150" s="117">
        <f>IF($U$150="základní",$N$150,0)</f>
        <v>0</v>
      </c>
      <c r="BF150" s="117">
        <f>IF($U$150="snížená",$N$150,0)</f>
        <v>0</v>
      </c>
      <c r="BG150" s="117">
        <f>IF($U$150="zákl. přenesená",$N$150,0)</f>
        <v>0</v>
      </c>
      <c r="BH150" s="117">
        <f>IF($U$150="sníž. přenesená",$N$150,0)</f>
        <v>0</v>
      </c>
      <c r="BI150" s="117">
        <f>IF($U$150="nulová",$N$150,0)</f>
        <v>0</v>
      </c>
      <c r="BJ150" s="76" t="s">
        <v>68</v>
      </c>
      <c r="BK150" s="117">
        <f>ROUND($L$150*$K$150,2)</f>
        <v>0</v>
      </c>
      <c r="BL150" s="76" t="s">
        <v>108</v>
      </c>
      <c r="BM150" s="76" t="s">
        <v>207</v>
      </c>
    </row>
    <row r="151" spans="2:47" s="6" customFormat="1" ht="16.5" customHeight="1">
      <c r="B151" s="21"/>
      <c r="C151" s="22"/>
      <c r="D151" s="22"/>
      <c r="E151" s="22"/>
      <c r="F151" s="172" t="s">
        <v>209</v>
      </c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41"/>
      <c r="T151" s="50"/>
      <c r="U151" s="22"/>
      <c r="V151" s="22"/>
      <c r="W151" s="22"/>
      <c r="X151" s="22"/>
      <c r="Y151" s="22"/>
      <c r="Z151" s="22"/>
      <c r="AA151" s="51"/>
      <c r="AT151" s="6" t="s">
        <v>109</v>
      </c>
      <c r="AU151" s="6" t="s">
        <v>68</v>
      </c>
    </row>
    <row r="152" spans="2:65" s="6" customFormat="1" ht="39" customHeight="1">
      <c r="B152" s="21"/>
      <c r="C152" s="108" t="s">
        <v>210</v>
      </c>
      <c r="D152" s="108" t="s">
        <v>104</v>
      </c>
      <c r="E152" s="109" t="s">
        <v>211</v>
      </c>
      <c r="F152" s="168" t="s">
        <v>212</v>
      </c>
      <c r="G152" s="169"/>
      <c r="H152" s="169"/>
      <c r="I152" s="169"/>
      <c r="J152" s="111" t="s">
        <v>173</v>
      </c>
      <c r="K152" s="112">
        <v>49.9</v>
      </c>
      <c r="L152" s="170"/>
      <c r="M152" s="169"/>
      <c r="N152" s="171">
        <f>ROUND($L$152*$K$152,2)</f>
        <v>0</v>
      </c>
      <c r="O152" s="169"/>
      <c r="P152" s="169"/>
      <c r="Q152" s="169"/>
      <c r="R152" s="110"/>
      <c r="S152" s="41"/>
      <c r="T152" s="113"/>
      <c r="U152" s="114" t="s">
        <v>32</v>
      </c>
      <c r="V152" s="22"/>
      <c r="W152" s="22"/>
      <c r="X152" s="115">
        <v>0</v>
      </c>
      <c r="Y152" s="115">
        <f>$X$152*$K$152</f>
        <v>0</v>
      </c>
      <c r="Z152" s="115">
        <v>0</v>
      </c>
      <c r="AA152" s="116">
        <f>$Z$152*$K$152</f>
        <v>0</v>
      </c>
      <c r="AR152" s="76" t="s">
        <v>108</v>
      </c>
      <c r="AT152" s="76" t="s">
        <v>104</v>
      </c>
      <c r="AU152" s="76" t="s">
        <v>68</v>
      </c>
      <c r="AY152" s="6" t="s">
        <v>103</v>
      </c>
      <c r="BE152" s="117">
        <f>IF($U$152="základní",$N$152,0)</f>
        <v>0</v>
      </c>
      <c r="BF152" s="117">
        <f>IF($U$152="snížená",$N$152,0)</f>
        <v>0</v>
      </c>
      <c r="BG152" s="117">
        <f>IF($U$152="zákl. přenesená",$N$152,0)</f>
        <v>0</v>
      </c>
      <c r="BH152" s="117">
        <f>IF($U$152="sníž. přenesená",$N$152,0)</f>
        <v>0</v>
      </c>
      <c r="BI152" s="117">
        <f>IF($U$152="nulová",$N$152,0)</f>
        <v>0</v>
      </c>
      <c r="BJ152" s="76" t="s">
        <v>68</v>
      </c>
      <c r="BK152" s="117">
        <f>ROUND($L$152*$K$152,2)</f>
        <v>0</v>
      </c>
      <c r="BL152" s="76" t="s">
        <v>108</v>
      </c>
      <c r="BM152" s="76" t="s">
        <v>210</v>
      </c>
    </row>
    <row r="153" spans="2:47" s="6" customFormat="1" ht="16.5" customHeight="1">
      <c r="B153" s="21"/>
      <c r="C153" s="22"/>
      <c r="D153" s="22"/>
      <c r="E153" s="22"/>
      <c r="F153" s="172" t="s">
        <v>212</v>
      </c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41"/>
      <c r="T153" s="50"/>
      <c r="U153" s="22"/>
      <c r="V153" s="22"/>
      <c r="W153" s="22"/>
      <c r="X153" s="22"/>
      <c r="Y153" s="22"/>
      <c r="Z153" s="22"/>
      <c r="AA153" s="51"/>
      <c r="AT153" s="6" t="s">
        <v>109</v>
      </c>
      <c r="AU153" s="6" t="s">
        <v>68</v>
      </c>
    </row>
    <row r="154" spans="2:65" s="6" customFormat="1" ht="15.75" customHeight="1">
      <c r="B154" s="21"/>
      <c r="C154" s="108" t="s">
        <v>213</v>
      </c>
      <c r="D154" s="108" t="s">
        <v>104</v>
      </c>
      <c r="E154" s="109" t="s">
        <v>214</v>
      </c>
      <c r="F154" s="168" t="s">
        <v>215</v>
      </c>
      <c r="G154" s="169"/>
      <c r="H154" s="169"/>
      <c r="I154" s="169"/>
      <c r="J154" s="111" t="s">
        <v>173</v>
      </c>
      <c r="K154" s="112">
        <v>394.5</v>
      </c>
      <c r="L154" s="170"/>
      <c r="M154" s="169"/>
      <c r="N154" s="171">
        <f>ROUND($L$154*$K$154,2)</f>
        <v>0</v>
      </c>
      <c r="O154" s="169"/>
      <c r="P154" s="169"/>
      <c r="Q154" s="169"/>
      <c r="R154" s="110"/>
      <c r="S154" s="41"/>
      <c r="T154" s="113"/>
      <c r="U154" s="114" t="s">
        <v>32</v>
      </c>
      <c r="V154" s="22"/>
      <c r="W154" s="22"/>
      <c r="X154" s="115">
        <v>0</v>
      </c>
      <c r="Y154" s="115">
        <f>$X$154*$K$154</f>
        <v>0</v>
      </c>
      <c r="Z154" s="115">
        <v>0</v>
      </c>
      <c r="AA154" s="116">
        <f>$Z$154*$K$154</f>
        <v>0</v>
      </c>
      <c r="AR154" s="76" t="s">
        <v>108</v>
      </c>
      <c r="AT154" s="76" t="s">
        <v>104</v>
      </c>
      <c r="AU154" s="76" t="s">
        <v>68</v>
      </c>
      <c r="AY154" s="6" t="s">
        <v>103</v>
      </c>
      <c r="BE154" s="117">
        <f>IF($U$154="základní",$N$154,0)</f>
        <v>0</v>
      </c>
      <c r="BF154" s="117">
        <f>IF($U$154="snížená",$N$154,0)</f>
        <v>0</v>
      </c>
      <c r="BG154" s="117">
        <f>IF($U$154="zákl. přenesená",$N$154,0)</f>
        <v>0</v>
      </c>
      <c r="BH154" s="117">
        <f>IF($U$154="sníž. přenesená",$N$154,0)</f>
        <v>0</v>
      </c>
      <c r="BI154" s="117">
        <f>IF($U$154="nulová",$N$154,0)</f>
        <v>0</v>
      </c>
      <c r="BJ154" s="76" t="s">
        <v>68</v>
      </c>
      <c r="BK154" s="117">
        <f>ROUND($L$154*$K$154,2)</f>
        <v>0</v>
      </c>
      <c r="BL154" s="76" t="s">
        <v>108</v>
      </c>
      <c r="BM154" s="76" t="s">
        <v>213</v>
      </c>
    </row>
    <row r="155" spans="2:47" s="6" customFormat="1" ht="16.5" customHeight="1">
      <c r="B155" s="21"/>
      <c r="C155" s="22"/>
      <c r="D155" s="22"/>
      <c r="E155" s="22"/>
      <c r="F155" s="172" t="s">
        <v>215</v>
      </c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41"/>
      <c r="T155" s="50"/>
      <c r="U155" s="22"/>
      <c r="V155" s="22"/>
      <c r="W155" s="22"/>
      <c r="X155" s="22"/>
      <c r="Y155" s="22"/>
      <c r="Z155" s="22"/>
      <c r="AA155" s="51"/>
      <c r="AT155" s="6" t="s">
        <v>109</v>
      </c>
      <c r="AU155" s="6" t="s">
        <v>68</v>
      </c>
    </row>
    <row r="156" spans="2:65" s="6" customFormat="1" ht="15.75" customHeight="1">
      <c r="B156" s="21"/>
      <c r="C156" s="108" t="s">
        <v>216</v>
      </c>
      <c r="D156" s="108" t="s">
        <v>104</v>
      </c>
      <c r="E156" s="109" t="s">
        <v>217</v>
      </c>
      <c r="F156" s="168" t="s">
        <v>218</v>
      </c>
      <c r="G156" s="169"/>
      <c r="H156" s="169"/>
      <c r="I156" s="169"/>
      <c r="J156" s="111" t="s">
        <v>173</v>
      </c>
      <c r="K156" s="112">
        <v>394.5</v>
      </c>
      <c r="L156" s="170"/>
      <c r="M156" s="169"/>
      <c r="N156" s="171">
        <f>ROUND($L$156*$K$156,2)</f>
        <v>0</v>
      </c>
      <c r="O156" s="169"/>
      <c r="P156" s="169"/>
      <c r="Q156" s="169"/>
      <c r="R156" s="110"/>
      <c r="S156" s="41"/>
      <c r="T156" s="113"/>
      <c r="U156" s="114" t="s">
        <v>32</v>
      </c>
      <c r="V156" s="22"/>
      <c r="W156" s="22"/>
      <c r="X156" s="115">
        <v>0</v>
      </c>
      <c r="Y156" s="115">
        <f>$X$156*$K$156</f>
        <v>0</v>
      </c>
      <c r="Z156" s="115">
        <v>0</v>
      </c>
      <c r="AA156" s="116">
        <f>$Z$156*$K$156</f>
        <v>0</v>
      </c>
      <c r="AR156" s="76" t="s">
        <v>108</v>
      </c>
      <c r="AT156" s="76" t="s">
        <v>104</v>
      </c>
      <c r="AU156" s="76" t="s">
        <v>68</v>
      </c>
      <c r="AY156" s="6" t="s">
        <v>103</v>
      </c>
      <c r="BE156" s="117">
        <f>IF($U$156="základní",$N$156,0)</f>
        <v>0</v>
      </c>
      <c r="BF156" s="117">
        <f>IF($U$156="snížená",$N$156,0)</f>
        <v>0</v>
      </c>
      <c r="BG156" s="117">
        <f>IF($U$156="zákl. přenesená",$N$156,0)</f>
        <v>0</v>
      </c>
      <c r="BH156" s="117">
        <f>IF($U$156="sníž. přenesená",$N$156,0)</f>
        <v>0</v>
      </c>
      <c r="BI156" s="117">
        <f>IF($U$156="nulová",$N$156,0)</f>
        <v>0</v>
      </c>
      <c r="BJ156" s="76" t="s">
        <v>68</v>
      </c>
      <c r="BK156" s="117">
        <f>ROUND($L$156*$K$156,2)</f>
        <v>0</v>
      </c>
      <c r="BL156" s="76" t="s">
        <v>108</v>
      </c>
      <c r="BM156" s="76" t="s">
        <v>216</v>
      </c>
    </row>
    <row r="157" spans="2:47" s="6" customFormat="1" ht="16.5" customHeight="1">
      <c r="B157" s="21"/>
      <c r="C157" s="22"/>
      <c r="D157" s="22"/>
      <c r="E157" s="22"/>
      <c r="F157" s="172" t="s">
        <v>218</v>
      </c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41"/>
      <c r="T157" s="50"/>
      <c r="U157" s="22"/>
      <c r="V157" s="22"/>
      <c r="W157" s="22"/>
      <c r="X157" s="22"/>
      <c r="Y157" s="22"/>
      <c r="Z157" s="22"/>
      <c r="AA157" s="51"/>
      <c r="AT157" s="6" t="s">
        <v>109</v>
      </c>
      <c r="AU157" s="6" t="s">
        <v>68</v>
      </c>
    </row>
    <row r="158" spans="2:65" s="6" customFormat="1" ht="15.75" customHeight="1">
      <c r="B158" s="21"/>
      <c r="C158" s="108" t="s">
        <v>219</v>
      </c>
      <c r="D158" s="108" t="s">
        <v>104</v>
      </c>
      <c r="E158" s="109" t="s">
        <v>220</v>
      </c>
      <c r="F158" s="168" t="s">
        <v>221</v>
      </c>
      <c r="G158" s="169"/>
      <c r="H158" s="169"/>
      <c r="I158" s="169"/>
      <c r="J158" s="111" t="s">
        <v>173</v>
      </c>
      <c r="K158" s="112">
        <v>394.5</v>
      </c>
      <c r="L158" s="170"/>
      <c r="M158" s="169"/>
      <c r="N158" s="171">
        <f>ROUND($L$158*$K$158,2)</f>
        <v>0</v>
      </c>
      <c r="O158" s="169"/>
      <c r="P158" s="169"/>
      <c r="Q158" s="169"/>
      <c r="R158" s="110"/>
      <c r="S158" s="41"/>
      <c r="T158" s="113"/>
      <c r="U158" s="114" t="s">
        <v>32</v>
      </c>
      <c r="V158" s="22"/>
      <c r="W158" s="22"/>
      <c r="X158" s="115">
        <v>0</v>
      </c>
      <c r="Y158" s="115">
        <f>$X$158*$K$158</f>
        <v>0</v>
      </c>
      <c r="Z158" s="115">
        <v>0</v>
      </c>
      <c r="AA158" s="116">
        <f>$Z$158*$K$158</f>
        <v>0</v>
      </c>
      <c r="AR158" s="76" t="s">
        <v>108</v>
      </c>
      <c r="AT158" s="76" t="s">
        <v>104</v>
      </c>
      <c r="AU158" s="76" t="s">
        <v>68</v>
      </c>
      <c r="AY158" s="6" t="s">
        <v>103</v>
      </c>
      <c r="BE158" s="117">
        <f>IF($U$158="základní",$N$158,0)</f>
        <v>0</v>
      </c>
      <c r="BF158" s="117">
        <f>IF($U$158="snížená",$N$158,0)</f>
        <v>0</v>
      </c>
      <c r="BG158" s="117">
        <f>IF($U$158="zákl. přenesená",$N$158,0)</f>
        <v>0</v>
      </c>
      <c r="BH158" s="117">
        <f>IF($U$158="sníž. přenesená",$N$158,0)</f>
        <v>0</v>
      </c>
      <c r="BI158" s="117">
        <f>IF($U$158="nulová",$N$158,0)</f>
        <v>0</v>
      </c>
      <c r="BJ158" s="76" t="s">
        <v>68</v>
      </c>
      <c r="BK158" s="117">
        <f>ROUND($L$158*$K$158,2)</f>
        <v>0</v>
      </c>
      <c r="BL158" s="76" t="s">
        <v>108</v>
      </c>
      <c r="BM158" s="76" t="s">
        <v>219</v>
      </c>
    </row>
    <row r="159" spans="2:47" s="6" customFormat="1" ht="16.5" customHeight="1">
      <c r="B159" s="21"/>
      <c r="C159" s="22"/>
      <c r="D159" s="22"/>
      <c r="E159" s="22"/>
      <c r="F159" s="172" t="s">
        <v>221</v>
      </c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41"/>
      <c r="T159" s="50"/>
      <c r="U159" s="22"/>
      <c r="V159" s="22"/>
      <c r="W159" s="22"/>
      <c r="X159" s="22"/>
      <c r="Y159" s="22"/>
      <c r="Z159" s="22"/>
      <c r="AA159" s="51"/>
      <c r="AT159" s="6" t="s">
        <v>109</v>
      </c>
      <c r="AU159" s="6" t="s">
        <v>68</v>
      </c>
    </row>
    <row r="160" spans="2:65" s="6" customFormat="1" ht="15.75" customHeight="1">
      <c r="B160" s="21"/>
      <c r="C160" s="108" t="s">
        <v>222</v>
      </c>
      <c r="D160" s="108" t="s">
        <v>104</v>
      </c>
      <c r="E160" s="109" t="s">
        <v>223</v>
      </c>
      <c r="F160" s="168" t="s">
        <v>224</v>
      </c>
      <c r="G160" s="169"/>
      <c r="H160" s="169"/>
      <c r="I160" s="169"/>
      <c r="J160" s="111" t="s">
        <v>123</v>
      </c>
      <c r="K160" s="112">
        <v>27.615</v>
      </c>
      <c r="L160" s="170"/>
      <c r="M160" s="169"/>
      <c r="N160" s="171">
        <f>ROUND($L$160*$K$160,2)</f>
        <v>0</v>
      </c>
      <c r="O160" s="169"/>
      <c r="P160" s="169"/>
      <c r="Q160" s="169"/>
      <c r="R160" s="110"/>
      <c r="S160" s="41"/>
      <c r="T160" s="113"/>
      <c r="U160" s="114" t="s">
        <v>32</v>
      </c>
      <c r="V160" s="22"/>
      <c r="W160" s="22"/>
      <c r="X160" s="115">
        <v>0</v>
      </c>
      <c r="Y160" s="115">
        <f>$X$160*$K$160</f>
        <v>0</v>
      </c>
      <c r="Z160" s="115">
        <v>0</v>
      </c>
      <c r="AA160" s="116">
        <f>$Z$160*$K$160</f>
        <v>0</v>
      </c>
      <c r="AR160" s="76" t="s">
        <v>108</v>
      </c>
      <c r="AT160" s="76" t="s">
        <v>104</v>
      </c>
      <c r="AU160" s="76" t="s">
        <v>68</v>
      </c>
      <c r="AY160" s="6" t="s">
        <v>103</v>
      </c>
      <c r="BE160" s="117">
        <f>IF($U$160="základní",$N$160,0)</f>
        <v>0</v>
      </c>
      <c r="BF160" s="117">
        <f>IF($U$160="snížená",$N$160,0)</f>
        <v>0</v>
      </c>
      <c r="BG160" s="117">
        <f>IF($U$160="zákl. přenesená",$N$160,0)</f>
        <v>0</v>
      </c>
      <c r="BH160" s="117">
        <f>IF($U$160="sníž. přenesená",$N$160,0)</f>
        <v>0</v>
      </c>
      <c r="BI160" s="117">
        <f>IF($U$160="nulová",$N$160,0)</f>
        <v>0</v>
      </c>
      <c r="BJ160" s="76" t="s">
        <v>68</v>
      </c>
      <c r="BK160" s="117">
        <f>ROUND($L$160*$K$160,2)</f>
        <v>0</v>
      </c>
      <c r="BL160" s="76" t="s">
        <v>108</v>
      </c>
      <c r="BM160" s="76" t="s">
        <v>222</v>
      </c>
    </row>
    <row r="161" spans="2:47" s="6" customFormat="1" ht="16.5" customHeight="1">
      <c r="B161" s="21"/>
      <c r="C161" s="22"/>
      <c r="D161" s="22"/>
      <c r="E161" s="22"/>
      <c r="F161" s="172" t="s">
        <v>224</v>
      </c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41"/>
      <c r="T161" s="50"/>
      <c r="U161" s="22"/>
      <c r="V161" s="22"/>
      <c r="W161" s="22"/>
      <c r="X161" s="22"/>
      <c r="Y161" s="22"/>
      <c r="Z161" s="22"/>
      <c r="AA161" s="51"/>
      <c r="AT161" s="6" t="s">
        <v>109</v>
      </c>
      <c r="AU161" s="6" t="s">
        <v>68</v>
      </c>
    </row>
    <row r="162" spans="2:65" s="6" customFormat="1" ht="27" customHeight="1">
      <c r="B162" s="21"/>
      <c r="C162" s="108" t="s">
        <v>225</v>
      </c>
      <c r="D162" s="108" t="s">
        <v>104</v>
      </c>
      <c r="E162" s="109" t="s">
        <v>226</v>
      </c>
      <c r="F162" s="168" t="s">
        <v>227</v>
      </c>
      <c r="G162" s="169"/>
      <c r="H162" s="169"/>
      <c r="I162" s="169"/>
      <c r="J162" s="111" t="s">
        <v>173</v>
      </c>
      <c r="K162" s="112">
        <v>23.5</v>
      </c>
      <c r="L162" s="170"/>
      <c r="M162" s="169"/>
      <c r="N162" s="171">
        <f>ROUND($L$162*$K$162,2)</f>
        <v>0</v>
      </c>
      <c r="O162" s="169"/>
      <c r="P162" s="169"/>
      <c r="Q162" s="169"/>
      <c r="R162" s="110"/>
      <c r="S162" s="41"/>
      <c r="T162" s="113"/>
      <c r="U162" s="114" t="s">
        <v>32</v>
      </c>
      <c r="V162" s="22"/>
      <c r="W162" s="22"/>
      <c r="X162" s="115">
        <v>0</v>
      </c>
      <c r="Y162" s="115">
        <f>$X$162*$K$162</f>
        <v>0</v>
      </c>
      <c r="Z162" s="115">
        <v>0</v>
      </c>
      <c r="AA162" s="116">
        <f>$Z$162*$K$162</f>
        <v>0</v>
      </c>
      <c r="AR162" s="76" t="s">
        <v>108</v>
      </c>
      <c r="AT162" s="76" t="s">
        <v>104</v>
      </c>
      <c r="AU162" s="76" t="s">
        <v>68</v>
      </c>
      <c r="AY162" s="6" t="s">
        <v>103</v>
      </c>
      <c r="BE162" s="117">
        <f>IF($U$162="základní",$N$162,0)</f>
        <v>0</v>
      </c>
      <c r="BF162" s="117">
        <f>IF($U$162="snížená",$N$162,0)</f>
        <v>0</v>
      </c>
      <c r="BG162" s="117">
        <f>IF($U$162="zákl. přenesená",$N$162,0)</f>
        <v>0</v>
      </c>
      <c r="BH162" s="117">
        <f>IF($U$162="sníž. přenesená",$N$162,0)</f>
        <v>0</v>
      </c>
      <c r="BI162" s="117">
        <f>IF($U$162="nulová",$N$162,0)</f>
        <v>0</v>
      </c>
      <c r="BJ162" s="76" t="s">
        <v>68</v>
      </c>
      <c r="BK162" s="117">
        <f>ROUND($L$162*$K$162,2)</f>
        <v>0</v>
      </c>
      <c r="BL162" s="76" t="s">
        <v>108</v>
      </c>
      <c r="BM162" s="76" t="s">
        <v>225</v>
      </c>
    </row>
    <row r="163" spans="2:47" s="6" customFormat="1" ht="16.5" customHeight="1">
      <c r="B163" s="21"/>
      <c r="C163" s="22"/>
      <c r="D163" s="22"/>
      <c r="E163" s="22"/>
      <c r="F163" s="172" t="s">
        <v>227</v>
      </c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41"/>
      <c r="T163" s="50"/>
      <c r="U163" s="22"/>
      <c r="V163" s="22"/>
      <c r="W163" s="22"/>
      <c r="X163" s="22"/>
      <c r="Y163" s="22"/>
      <c r="Z163" s="22"/>
      <c r="AA163" s="51"/>
      <c r="AT163" s="6" t="s">
        <v>109</v>
      </c>
      <c r="AU163" s="6" t="s">
        <v>68</v>
      </c>
    </row>
    <row r="164" spans="2:65" s="6" customFormat="1" ht="27" customHeight="1">
      <c r="B164" s="21"/>
      <c r="C164" s="108" t="s">
        <v>228</v>
      </c>
      <c r="D164" s="108" t="s">
        <v>104</v>
      </c>
      <c r="E164" s="109" t="s">
        <v>229</v>
      </c>
      <c r="F164" s="168" t="s">
        <v>230</v>
      </c>
      <c r="G164" s="169"/>
      <c r="H164" s="169"/>
      <c r="I164" s="169"/>
      <c r="J164" s="111" t="s">
        <v>173</v>
      </c>
      <c r="K164" s="112">
        <v>52.8</v>
      </c>
      <c r="L164" s="170"/>
      <c r="M164" s="169"/>
      <c r="N164" s="171">
        <f>ROUND($L$164*$K$164,2)</f>
        <v>0</v>
      </c>
      <c r="O164" s="169"/>
      <c r="P164" s="169"/>
      <c r="Q164" s="169"/>
      <c r="R164" s="110"/>
      <c r="S164" s="41"/>
      <c r="T164" s="113"/>
      <c r="U164" s="114" t="s">
        <v>32</v>
      </c>
      <c r="V164" s="22"/>
      <c r="W164" s="22"/>
      <c r="X164" s="115">
        <v>0</v>
      </c>
      <c r="Y164" s="115">
        <f>$X$164*$K$164</f>
        <v>0</v>
      </c>
      <c r="Z164" s="115">
        <v>0</v>
      </c>
      <c r="AA164" s="116">
        <f>$Z$164*$K$164</f>
        <v>0</v>
      </c>
      <c r="AR164" s="76" t="s">
        <v>108</v>
      </c>
      <c r="AT164" s="76" t="s">
        <v>104</v>
      </c>
      <c r="AU164" s="76" t="s">
        <v>68</v>
      </c>
      <c r="AY164" s="6" t="s">
        <v>103</v>
      </c>
      <c r="BE164" s="117">
        <f>IF($U$164="základní",$N$164,0)</f>
        <v>0</v>
      </c>
      <c r="BF164" s="117">
        <f>IF($U$164="snížená",$N$164,0)</f>
        <v>0</v>
      </c>
      <c r="BG164" s="117">
        <f>IF($U$164="zákl. přenesená",$N$164,0)</f>
        <v>0</v>
      </c>
      <c r="BH164" s="117">
        <f>IF($U$164="sníž. přenesená",$N$164,0)</f>
        <v>0</v>
      </c>
      <c r="BI164" s="117">
        <f>IF($U$164="nulová",$N$164,0)</f>
        <v>0</v>
      </c>
      <c r="BJ164" s="76" t="s">
        <v>68</v>
      </c>
      <c r="BK164" s="117">
        <f>ROUND($L$164*$K$164,2)</f>
        <v>0</v>
      </c>
      <c r="BL164" s="76" t="s">
        <v>108</v>
      </c>
      <c r="BM164" s="76" t="s">
        <v>228</v>
      </c>
    </row>
    <row r="165" spans="2:47" s="6" customFormat="1" ht="16.5" customHeight="1">
      <c r="B165" s="21"/>
      <c r="C165" s="22"/>
      <c r="D165" s="22"/>
      <c r="E165" s="22"/>
      <c r="F165" s="172" t="s">
        <v>230</v>
      </c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41"/>
      <c r="T165" s="50"/>
      <c r="U165" s="22"/>
      <c r="V165" s="22"/>
      <c r="W165" s="22"/>
      <c r="X165" s="22"/>
      <c r="Y165" s="22"/>
      <c r="Z165" s="22"/>
      <c r="AA165" s="51"/>
      <c r="AT165" s="6" t="s">
        <v>109</v>
      </c>
      <c r="AU165" s="6" t="s">
        <v>68</v>
      </c>
    </row>
    <row r="166" spans="2:65" s="6" customFormat="1" ht="27" customHeight="1">
      <c r="B166" s="21"/>
      <c r="C166" s="108" t="s">
        <v>231</v>
      </c>
      <c r="D166" s="108" t="s">
        <v>104</v>
      </c>
      <c r="E166" s="109" t="s">
        <v>232</v>
      </c>
      <c r="F166" s="168" t="s">
        <v>233</v>
      </c>
      <c r="G166" s="169"/>
      <c r="H166" s="169"/>
      <c r="I166" s="169"/>
      <c r="J166" s="111" t="s">
        <v>173</v>
      </c>
      <c r="K166" s="112">
        <v>66.5</v>
      </c>
      <c r="L166" s="170"/>
      <c r="M166" s="169"/>
      <c r="N166" s="171">
        <f>ROUND($L$166*$K$166,2)</f>
        <v>0</v>
      </c>
      <c r="O166" s="169"/>
      <c r="P166" s="169"/>
      <c r="Q166" s="169"/>
      <c r="R166" s="110"/>
      <c r="S166" s="41"/>
      <c r="T166" s="113"/>
      <c r="U166" s="114" t="s">
        <v>32</v>
      </c>
      <c r="V166" s="22"/>
      <c r="W166" s="22"/>
      <c r="X166" s="115">
        <v>0</v>
      </c>
      <c r="Y166" s="115">
        <f>$X$166*$K$166</f>
        <v>0</v>
      </c>
      <c r="Z166" s="115">
        <v>0</v>
      </c>
      <c r="AA166" s="116">
        <f>$Z$166*$K$166</f>
        <v>0</v>
      </c>
      <c r="AR166" s="76" t="s">
        <v>108</v>
      </c>
      <c r="AT166" s="76" t="s">
        <v>104</v>
      </c>
      <c r="AU166" s="76" t="s">
        <v>68</v>
      </c>
      <c r="AY166" s="6" t="s">
        <v>103</v>
      </c>
      <c r="BE166" s="117">
        <f>IF($U$166="základní",$N$166,0)</f>
        <v>0</v>
      </c>
      <c r="BF166" s="117">
        <f>IF($U$166="snížená",$N$166,0)</f>
        <v>0</v>
      </c>
      <c r="BG166" s="117">
        <f>IF($U$166="zákl. přenesená",$N$166,0)</f>
        <v>0</v>
      </c>
      <c r="BH166" s="117">
        <f>IF($U$166="sníž. přenesená",$N$166,0)</f>
        <v>0</v>
      </c>
      <c r="BI166" s="117">
        <f>IF($U$166="nulová",$N$166,0)</f>
        <v>0</v>
      </c>
      <c r="BJ166" s="76" t="s">
        <v>68</v>
      </c>
      <c r="BK166" s="117">
        <f>ROUND($L$166*$K$166,2)</f>
        <v>0</v>
      </c>
      <c r="BL166" s="76" t="s">
        <v>108</v>
      </c>
      <c r="BM166" s="76" t="s">
        <v>231</v>
      </c>
    </row>
    <row r="167" spans="2:47" s="6" customFormat="1" ht="16.5" customHeight="1">
      <c r="B167" s="21"/>
      <c r="C167" s="22"/>
      <c r="D167" s="22"/>
      <c r="E167" s="22"/>
      <c r="F167" s="172" t="s">
        <v>233</v>
      </c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41"/>
      <c r="T167" s="50"/>
      <c r="U167" s="22"/>
      <c r="V167" s="22"/>
      <c r="W167" s="22"/>
      <c r="X167" s="22"/>
      <c r="Y167" s="22"/>
      <c r="Z167" s="22"/>
      <c r="AA167" s="51"/>
      <c r="AT167" s="6" t="s">
        <v>109</v>
      </c>
      <c r="AU167" s="6" t="s">
        <v>68</v>
      </c>
    </row>
    <row r="168" spans="2:65" s="6" customFormat="1" ht="27" customHeight="1">
      <c r="B168" s="21"/>
      <c r="C168" s="108" t="s">
        <v>234</v>
      </c>
      <c r="D168" s="108" t="s">
        <v>104</v>
      </c>
      <c r="E168" s="109" t="s">
        <v>235</v>
      </c>
      <c r="F168" s="168" t="s">
        <v>236</v>
      </c>
      <c r="G168" s="169"/>
      <c r="H168" s="169"/>
      <c r="I168" s="169"/>
      <c r="J168" s="111" t="s">
        <v>173</v>
      </c>
      <c r="K168" s="112">
        <v>15.8</v>
      </c>
      <c r="L168" s="170"/>
      <c r="M168" s="169"/>
      <c r="N168" s="171">
        <f>ROUND($L$168*$K$168,2)</f>
        <v>0</v>
      </c>
      <c r="O168" s="169"/>
      <c r="P168" s="169"/>
      <c r="Q168" s="169"/>
      <c r="R168" s="110"/>
      <c r="S168" s="41"/>
      <c r="T168" s="113"/>
      <c r="U168" s="114" t="s">
        <v>32</v>
      </c>
      <c r="V168" s="22"/>
      <c r="W168" s="22"/>
      <c r="X168" s="115">
        <v>0</v>
      </c>
      <c r="Y168" s="115">
        <f>$X$168*$K$168</f>
        <v>0</v>
      </c>
      <c r="Z168" s="115">
        <v>0</v>
      </c>
      <c r="AA168" s="116">
        <f>$Z$168*$K$168</f>
        <v>0</v>
      </c>
      <c r="AR168" s="76" t="s">
        <v>108</v>
      </c>
      <c r="AT168" s="76" t="s">
        <v>104</v>
      </c>
      <c r="AU168" s="76" t="s">
        <v>68</v>
      </c>
      <c r="AY168" s="6" t="s">
        <v>103</v>
      </c>
      <c r="BE168" s="117">
        <f>IF($U$168="základní",$N$168,0)</f>
        <v>0</v>
      </c>
      <c r="BF168" s="117">
        <f>IF($U$168="snížená",$N$168,0)</f>
        <v>0</v>
      </c>
      <c r="BG168" s="117">
        <f>IF($U$168="zákl. přenesená",$N$168,0)</f>
        <v>0</v>
      </c>
      <c r="BH168" s="117">
        <f>IF($U$168="sníž. přenesená",$N$168,0)</f>
        <v>0</v>
      </c>
      <c r="BI168" s="117">
        <f>IF($U$168="nulová",$N$168,0)</f>
        <v>0</v>
      </c>
      <c r="BJ168" s="76" t="s">
        <v>68</v>
      </c>
      <c r="BK168" s="117">
        <f>ROUND($L$168*$K$168,2)</f>
        <v>0</v>
      </c>
      <c r="BL168" s="76" t="s">
        <v>108</v>
      </c>
      <c r="BM168" s="76" t="s">
        <v>234</v>
      </c>
    </row>
    <row r="169" spans="2:47" s="6" customFormat="1" ht="16.5" customHeight="1">
      <c r="B169" s="21"/>
      <c r="C169" s="22"/>
      <c r="D169" s="22"/>
      <c r="E169" s="22"/>
      <c r="F169" s="172" t="s">
        <v>236</v>
      </c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41"/>
      <c r="T169" s="50"/>
      <c r="U169" s="22"/>
      <c r="V169" s="22"/>
      <c r="W169" s="22"/>
      <c r="X169" s="22"/>
      <c r="Y169" s="22"/>
      <c r="Z169" s="22"/>
      <c r="AA169" s="51"/>
      <c r="AT169" s="6" t="s">
        <v>109</v>
      </c>
      <c r="AU169" s="6" t="s">
        <v>68</v>
      </c>
    </row>
    <row r="170" spans="2:63" s="98" customFormat="1" ht="37.5" customHeight="1">
      <c r="B170" s="99"/>
      <c r="C170" s="100"/>
      <c r="D170" s="101" t="s">
        <v>86</v>
      </c>
      <c r="E170" s="100"/>
      <c r="F170" s="100"/>
      <c r="G170" s="100"/>
      <c r="H170" s="100"/>
      <c r="I170" s="100"/>
      <c r="J170" s="100"/>
      <c r="K170" s="100"/>
      <c r="L170" s="100"/>
      <c r="M170" s="100"/>
      <c r="N170" s="174">
        <f>$BK$170</f>
        <v>0</v>
      </c>
      <c r="O170" s="175"/>
      <c r="P170" s="175"/>
      <c r="Q170" s="175"/>
      <c r="R170" s="100"/>
      <c r="S170" s="102"/>
      <c r="T170" s="103"/>
      <c r="U170" s="100"/>
      <c r="V170" s="100"/>
      <c r="W170" s="104">
        <f>SUM($W$171:$W$182)</f>
        <v>0</v>
      </c>
      <c r="X170" s="100"/>
      <c r="Y170" s="104">
        <f>SUM($Y$171:$Y$182)</f>
        <v>0</v>
      </c>
      <c r="Z170" s="100"/>
      <c r="AA170" s="105">
        <f>SUM($AA$171:$AA$182)</f>
        <v>0</v>
      </c>
      <c r="AR170" s="106" t="s">
        <v>68</v>
      </c>
      <c r="AT170" s="106" t="s">
        <v>61</v>
      </c>
      <c r="AU170" s="106" t="s">
        <v>14</v>
      </c>
      <c r="AY170" s="106" t="s">
        <v>103</v>
      </c>
      <c r="BK170" s="107">
        <f>SUM($BK$171:$BK$182)</f>
        <v>0</v>
      </c>
    </row>
    <row r="171" spans="2:65" s="6" customFormat="1" ht="27" customHeight="1">
      <c r="B171" s="21"/>
      <c r="C171" s="108" t="s">
        <v>237</v>
      </c>
      <c r="D171" s="108" t="s">
        <v>104</v>
      </c>
      <c r="E171" s="109" t="s">
        <v>238</v>
      </c>
      <c r="F171" s="168" t="s">
        <v>239</v>
      </c>
      <c r="G171" s="169"/>
      <c r="H171" s="169"/>
      <c r="I171" s="169"/>
      <c r="J171" s="111" t="s">
        <v>136</v>
      </c>
      <c r="K171" s="112">
        <v>15.5</v>
      </c>
      <c r="L171" s="170"/>
      <c r="M171" s="169"/>
      <c r="N171" s="171">
        <f>ROUND($L$171*$K$171,2)</f>
        <v>0</v>
      </c>
      <c r="O171" s="169"/>
      <c r="P171" s="169"/>
      <c r="Q171" s="169"/>
      <c r="R171" s="110"/>
      <c r="S171" s="41"/>
      <c r="T171" s="113"/>
      <c r="U171" s="114" t="s">
        <v>32</v>
      </c>
      <c r="V171" s="22"/>
      <c r="W171" s="22"/>
      <c r="X171" s="115">
        <v>0</v>
      </c>
      <c r="Y171" s="115">
        <f>$X$171*$K$171</f>
        <v>0</v>
      </c>
      <c r="Z171" s="115">
        <v>0</v>
      </c>
      <c r="AA171" s="116">
        <f>$Z$171*$K$171</f>
        <v>0</v>
      </c>
      <c r="AR171" s="76" t="s">
        <v>108</v>
      </c>
      <c r="AT171" s="76" t="s">
        <v>104</v>
      </c>
      <c r="AU171" s="76" t="s">
        <v>68</v>
      </c>
      <c r="AY171" s="6" t="s">
        <v>103</v>
      </c>
      <c r="BE171" s="117">
        <f>IF($U$171="základní",$N$171,0)</f>
        <v>0</v>
      </c>
      <c r="BF171" s="117">
        <f>IF($U$171="snížená",$N$171,0)</f>
        <v>0</v>
      </c>
      <c r="BG171" s="117">
        <f>IF($U$171="zákl. přenesená",$N$171,0)</f>
        <v>0</v>
      </c>
      <c r="BH171" s="117">
        <f>IF($U$171="sníž. přenesená",$N$171,0)</f>
        <v>0</v>
      </c>
      <c r="BI171" s="117">
        <f>IF($U$171="nulová",$N$171,0)</f>
        <v>0</v>
      </c>
      <c r="BJ171" s="76" t="s">
        <v>68</v>
      </c>
      <c r="BK171" s="117">
        <f>ROUND($L$171*$K$171,2)</f>
        <v>0</v>
      </c>
      <c r="BL171" s="76" t="s">
        <v>108</v>
      </c>
      <c r="BM171" s="76" t="s">
        <v>237</v>
      </c>
    </row>
    <row r="172" spans="2:47" s="6" customFormat="1" ht="16.5" customHeight="1">
      <c r="B172" s="21"/>
      <c r="C172" s="22"/>
      <c r="D172" s="22"/>
      <c r="E172" s="22"/>
      <c r="F172" s="172" t="s">
        <v>239</v>
      </c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41"/>
      <c r="T172" s="50"/>
      <c r="U172" s="22"/>
      <c r="V172" s="22"/>
      <c r="W172" s="22"/>
      <c r="X172" s="22"/>
      <c r="Y172" s="22"/>
      <c r="Z172" s="22"/>
      <c r="AA172" s="51"/>
      <c r="AT172" s="6" t="s">
        <v>109</v>
      </c>
      <c r="AU172" s="6" t="s">
        <v>68</v>
      </c>
    </row>
    <row r="173" spans="2:65" s="6" customFormat="1" ht="15.75" customHeight="1">
      <c r="B173" s="21"/>
      <c r="C173" s="108" t="s">
        <v>240</v>
      </c>
      <c r="D173" s="108" t="s">
        <v>104</v>
      </c>
      <c r="E173" s="109" t="s">
        <v>241</v>
      </c>
      <c r="F173" s="168" t="s">
        <v>242</v>
      </c>
      <c r="G173" s="169"/>
      <c r="H173" s="169"/>
      <c r="I173" s="169"/>
      <c r="J173" s="111" t="s">
        <v>243</v>
      </c>
      <c r="K173" s="112">
        <v>1</v>
      </c>
      <c r="L173" s="170"/>
      <c r="M173" s="169"/>
      <c r="N173" s="171">
        <f>ROUND($L$173*$K$173,2)</f>
        <v>0</v>
      </c>
      <c r="O173" s="169"/>
      <c r="P173" s="169"/>
      <c r="Q173" s="169"/>
      <c r="R173" s="110"/>
      <c r="S173" s="41"/>
      <c r="T173" s="113"/>
      <c r="U173" s="114" t="s">
        <v>32</v>
      </c>
      <c r="V173" s="22"/>
      <c r="W173" s="22"/>
      <c r="X173" s="115">
        <v>0</v>
      </c>
      <c r="Y173" s="115">
        <f>$X$173*$K$173</f>
        <v>0</v>
      </c>
      <c r="Z173" s="115">
        <v>0</v>
      </c>
      <c r="AA173" s="116">
        <f>$Z$173*$K$173</f>
        <v>0</v>
      </c>
      <c r="AR173" s="76" t="s">
        <v>108</v>
      </c>
      <c r="AT173" s="76" t="s">
        <v>104</v>
      </c>
      <c r="AU173" s="76" t="s">
        <v>68</v>
      </c>
      <c r="AY173" s="6" t="s">
        <v>103</v>
      </c>
      <c r="BE173" s="117">
        <f>IF($U$173="základní",$N$173,0)</f>
        <v>0</v>
      </c>
      <c r="BF173" s="117">
        <f>IF($U$173="snížená",$N$173,0)</f>
        <v>0</v>
      </c>
      <c r="BG173" s="117">
        <f>IF($U$173="zákl. přenesená",$N$173,0)</f>
        <v>0</v>
      </c>
      <c r="BH173" s="117">
        <f>IF($U$173="sníž. přenesená",$N$173,0)</f>
        <v>0</v>
      </c>
      <c r="BI173" s="117">
        <f>IF($U$173="nulová",$N$173,0)</f>
        <v>0</v>
      </c>
      <c r="BJ173" s="76" t="s">
        <v>68</v>
      </c>
      <c r="BK173" s="117">
        <f>ROUND($L$173*$K$173,2)</f>
        <v>0</v>
      </c>
      <c r="BL173" s="76" t="s">
        <v>108</v>
      </c>
      <c r="BM173" s="76" t="s">
        <v>240</v>
      </c>
    </row>
    <row r="174" spans="2:47" s="6" customFormat="1" ht="16.5" customHeight="1">
      <c r="B174" s="21"/>
      <c r="C174" s="22"/>
      <c r="D174" s="22"/>
      <c r="E174" s="22"/>
      <c r="F174" s="172" t="s">
        <v>242</v>
      </c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41"/>
      <c r="T174" s="50"/>
      <c r="U174" s="22"/>
      <c r="V174" s="22"/>
      <c r="W174" s="22"/>
      <c r="X174" s="22"/>
      <c r="Y174" s="22"/>
      <c r="Z174" s="22"/>
      <c r="AA174" s="51"/>
      <c r="AT174" s="6" t="s">
        <v>109</v>
      </c>
      <c r="AU174" s="6" t="s">
        <v>68</v>
      </c>
    </row>
    <row r="175" spans="2:65" s="6" customFormat="1" ht="15.75" customHeight="1">
      <c r="B175" s="21"/>
      <c r="C175" s="108" t="s">
        <v>244</v>
      </c>
      <c r="D175" s="108" t="s">
        <v>104</v>
      </c>
      <c r="E175" s="109" t="s">
        <v>245</v>
      </c>
      <c r="F175" s="168" t="s">
        <v>246</v>
      </c>
      <c r="G175" s="169"/>
      <c r="H175" s="169"/>
      <c r="I175" s="169"/>
      <c r="J175" s="111" t="s">
        <v>243</v>
      </c>
      <c r="K175" s="112">
        <v>1</v>
      </c>
      <c r="L175" s="170"/>
      <c r="M175" s="169"/>
      <c r="N175" s="171">
        <f>ROUND($L$175*$K$175,2)</f>
        <v>0</v>
      </c>
      <c r="O175" s="169"/>
      <c r="P175" s="169"/>
      <c r="Q175" s="169"/>
      <c r="R175" s="110"/>
      <c r="S175" s="41"/>
      <c r="T175" s="113"/>
      <c r="U175" s="114" t="s">
        <v>32</v>
      </c>
      <c r="V175" s="22"/>
      <c r="W175" s="22"/>
      <c r="X175" s="115">
        <v>0</v>
      </c>
      <c r="Y175" s="115">
        <f>$X$175*$K$175</f>
        <v>0</v>
      </c>
      <c r="Z175" s="115">
        <v>0</v>
      </c>
      <c r="AA175" s="116">
        <f>$Z$175*$K$175</f>
        <v>0</v>
      </c>
      <c r="AR175" s="76" t="s">
        <v>108</v>
      </c>
      <c r="AT175" s="76" t="s">
        <v>104</v>
      </c>
      <c r="AU175" s="76" t="s">
        <v>68</v>
      </c>
      <c r="AY175" s="6" t="s">
        <v>103</v>
      </c>
      <c r="BE175" s="117">
        <f>IF($U$175="základní",$N$175,0)</f>
        <v>0</v>
      </c>
      <c r="BF175" s="117">
        <f>IF($U$175="snížená",$N$175,0)</f>
        <v>0</v>
      </c>
      <c r="BG175" s="117">
        <f>IF($U$175="zákl. přenesená",$N$175,0)</f>
        <v>0</v>
      </c>
      <c r="BH175" s="117">
        <f>IF($U$175="sníž. přenesená",$N$175,0)</f>
        <v>0</v>
      </c>
      <c r="BI175" s="117">
        <f>IF($U$175="nulová",$N$175,0)</f>
        <v>0</v>
      </c>
      <c r="BJ175" s="76" t="s">
        <v>68</v>
      </c>
      <c r="BK175" s="117">
        <f>ROUND($L$175*$K$175,2)</f>
        <v>0</v>
      </c>
      <c r="BL175" s="76" t="s">
        <v>108</v>
      </c>
      <c r="BM175" s="76" t="s">
        <v>244</v>
      </c>
    </row>
    <row r="176" spans="2:47" s="6" customFormat="1" ht="16.5" customHeight="1">
      <c r="B176" s="21"/>
      <c r="C176" s="22"/>
      <c r="D176" s="22"/>
      <c r="E176" s="22"/>
      <c r="F176" s="172" t="s">
        <v>246</v>
      </c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41"/>
      <c r="T176" s="50"/>
      <c r="U176" s="22"/>
      <c r="V176" s="22"/>
      <c r="W176" s="22"/>
      <c r="X176" s="22"/>
      <c r="Y176" s="22"/>
      <c r="Z176" s="22"/>
      <c r="AA176" s="51"/>
      <c r="AT176" s="6" t="s">
        <v>109</v>
      </c>
      <c r="AU176" s="6" t="s">
        <v>68</v>
      </c>
    </row>
    <row r="177" spans="2:65" s="6" customFormat="1" ht="27" customHeight="1">
      <c r="B177" s="21"/>
      <c r="C177" s="108" t="s">
        <v>247</v>
      </c>
      <c r="D177" s="108" t="s">
        <v>104</v>
      </c>
      <c r="E177" s="109" t="s">
        <v>248</v>
      </c>
      <c r="F177" s="168" t="s">
        <v>249</v>
      </c>
      <c r="G177" s="169"/>
      <c r="H177" s="169"/>
      <c r="I177" s="169"/>
      <c r="J177" s="111" t="s">
        <v>243</v>
      </c>
      <c r="K177" s="112">
        <v>2</v>
      </c>
      <c r="L177" s="170"/>
      <c r="M177" s="169"/>
      <c r="N177" s="171">
        <f>ROUND($L$177*$K$177,2)</f>
        <v>0</v>
      </c>
      <c r="O177" s="169"/>
      <c r="P177" s="169"/>
      <c r="Q177" s="169"/>
      <c r="R177" s="110"/>
      <c r="S177" s="41"/>
      <c r="T177" s="113"/>
      <c r="U177" s="114" t="s">
        <v>32</v>
      </c>
      <c r="V177" s="22"/>
      <c r="W177" s="22"/>
      <c r="X177" s="115">
        <v>0</v>
      </c>
      <c r="Y177" s="115">
        <f>$X$177*$K$177</f>
        <v>0</v>
      </c>
      <c r="Z177" s="115">
        <v>0</v>
      </c>
      <c r="AA177" s="116">
        <f>$Z$177*$K$177</f>
        <v>0</v>
      </c>
      <c r="AR177" s="76" t="s">
        <v>108</v>
      </c>
      <c r="AT177" s="76" t="s">
        <v>104</v>
      </c>
      <c r="AU177" s="76" t="s">
        <v>68</v>
      </c>
      <c r="AY177" s="6" t="s">
        <v>103</v>
      </c>
      <c r="BE177" s="117">
        <f>IF($U$177="základní",$N$177,0)</f>
        <v>0</v>
      </c>
      <c r="BF177" s="117">
        <f>IF($U$177="snížená",$N$177,0)</f>
        <v>0</v>
      </c>
      <c r="BG177" s="117">
        <f>IF($U$177="zákl. přenesená",$N$177,0)</f>
        <v>0</v>
      </c>
      <c r="BH177" s="117">
        <f>IF($U$177="sníž. přenesená",$N$177,0)</f>
        <v>0</v>
      </c>
      <c r="BI177" s="117">
        <f>IF($U$177="nulová",$N$177,0)</f>
        <v>0</v>
      </c>
      <c r="BJ177" s="76" t="s">
        <v>68</v>
      </c>
      <c r="BK177" s="117">
        <f>ROUND($L$177*$K$177,2)</f>
        <v>0</v>
      </c>
      <c r="BL177" s="76" t="s">
        <v>108</v>
      </c>
      <c r="BM177" s="76" t="s">
        <v>247</v>
      </c>
    </row>
    <row r="178" spans="2:47" s="6" customFormat="1" ht="16.5" customHeight="1">
      <c r="B178" s="21"/>
      <c r="C178" s="22"/>
      <c r="D178" s="22"/>
      <c r="E178" s="22"/>
      <c r="F178" s="172" t="s">
        <v>249</v>
      </c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41"/>
      <c r="T178" s="50"/>
      <c r="U178" s="22"/>
      <c r="V178" s="22"/>
      <c r="W178" s="22"/>
      <c r="X178" s="22"/>
      <c r="Y178" s="22"/>
      <c r="Z178" s="22"/>
      <c r="AA178" s="51"/>
      <c r="AT178" s="6" t="s">
        <v>109</v>
      </c>
      <c r="AU178" s="6" t="s">
        <v>68</v>
      </c>
    </row>
    <row r="179" spans="2:65" s="6" customFormat="1" ht="27" customHeight="1">
      <c r="B179" s="21"/>
      <c r="C179" s="108" t="s">
        <v>250</v>
      </c>
      <c r="D179" s="108" t="s">
        <v>104</v>
      </c>
      <c r="E179" s="109" t="s">
        <v>251</v>
      </c>
      <c r="F179" s="168" t="s">
        <v>252</v>
      </c>
      <c r="G179" s="169"/>
      <c r="H179" s="169"/>
      <c r="I179" s="169"/>
      <c r="J179" s="111" t="s">
        <v>243</v>
      </c>
      <c r="K179" s="112">
        <v>2</v>
      </c>
      <c r="L179" s="170"/>
      <c r="M179" s="169"/>
      <c r="N179" s="171">
        <f>ROUND($L$179*$K$179,2)</f>
        <v>0</v>
      </c>
      <c r="O179" s="169"/>
      <c r="P179" s="169"/>
      <c r="Q179" s="169"/>
      <c r="R179" s="110"/>
      <c r="S179" s="41"/>
      <c r="T179" s="113"/>
      <c r="U179" s="114" t="s">
        <v>32</v>
      </c>
      <c r="V179" s="22"/>
      <c r="W179" s="22"/>
      <c r="X179" s="115">
        <v>0</v>
      </c>
      <c r="Y179" s="115">
        <f>$X$179*$K$179</f>
        <v>0</v>
      </c>
      <c r="Z179" s="115">
        <v>0</v>
      </c>
      <c r="AA179" s="116">
        <f>$Z$179*$K$179</f>
        <v>0</v>
      </c>
      <c r="AR179" s="76" t="s">
        <v>108</v>
      </c>
      <c r="AT179" s="76" t="s">
        <v>104</v>
      </c>
      <c r="AU179" s="76" t="s">
        <v>68</v>
      </c>
      <c r="AY179" s="6" t="s">
        <v>103</v>
      </c>
      <c r="BE179" s="117">
        <f>IF($U$179="základní",$N$179,0)</f>
        <v>0</v>
      </c>
      <c r="BF179" s="117">
        <f>IF($U$179="snížená",$N$179,0)</f>
        <v>0</v>
      </c>
      <c r="BG179" s="117">
        <f>IF($U$179="zákl. přenesená",$N$179,0)</f>
        <v>0</v>
      </c>
      <c r="BH179" s="117">
        <f>IF($U$179="sníž. přenesená",$N$179,0)</f>
        <v>0</v>
      </c>
      <c r="BI179" s="117">
        <f>IF($U$179="nulová",$N$179,0)</f>
        <v>0</v>
      </c>
      <c r="BJ179" s="76" t="s">
        <v>68</v>
      </c>
      <c r="BK179" s="117">
        <f>ROUND($L$179*$K$179,2)</f>
        <v>0</v>
      </c>
      <c r="BL179" s="76" t="s">
        <v>108</v>
      </c>
      <c r="BM179" s="76" t="s">
        <v>250</v>
      </c>
    </row>
    <row r="180" spans="2:47" s="6" customFormat="1" ht="16.5" customHeight="1">
      <c r="B180" s="21"/>
      <c r="C180" s="22"/>
      <c r="D180" s="22"/>
      <c r="E180" s="22"/>
      <c r="F180" s="172" t="s">
        <v>252</v>
      </c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41"/>
      <c r="T180" s="50"/>
      <c r="U180" s="22"/>
      <c r="V180" s="22"/>
      <c r="W180" s="22"/>
      <c r="X180" s="22"/>
      <c r="Y180" s="22"/>
      <c r="Z180" s="22"/>
      <c r="AA180" s="51"/>
      <c r="AT180" s="6" t="s">
        <v>109</v>
      </c>
      <c r="AU180" s="6" t="s">
        <v>68</v>
      </c>
    </row>
    <row r="181" spans="2:65" s="6" customFormat="1" ht="27" customHeight="1">
      <c r="B181" s="21"/>
      <c r="C181" s="108" t="s">
        <v>253</v>
      </c>
      <c r="D181" s="108" t="s">
        <v>104</v>
      </c>
      <c r="E181" s="109" t="s">
        <v>254</v>
      </c>
      <c r="F181" s="168" t="s">
        <v>255</v>
      </c>
      <c r="G181" s="169"/>
      <c r="H181" s="169"/>
      <c r="I181" s="169"/>
      <c r="J181" s="111" t="s">
        <v>136</v>
      </c>
      <c r="K181" s="112">
        <v>15.5</v>
      </c>
      <c r="L181" s="170"/>
      <c r="M181" s="169"/>
      <c r="N181" s="171">
        <f>ROUND($L$181*$K$181,2)</f>
        <v>0</v>
      </c>
      <c r="O181" s="169"/>
      <c r="P181" s="169"/>
      <c r="Q181" s="169"/>
      <c r="R181" s="110"/>
      <c r="S181" s="41"/>
      <c r="T181" s="113"/>
      <c r="U181" s="114" t="s">
        <v>32</v>
      </c>
      <c r="V181" s="22"/>
      <c r="W181" s="22"/>
      <c r="X181" s="115">
        <v>0</v>
      </c>
      <c r="Y181" s="115">
        <f>$X$181*$K$181</f>
        <v>0</v>
      </c>
      <c r="Z181" s="115">
        <v>0</v>
      </c>
      <c r="AA181" s="116">
        <f>$Z$181*$K$181</f>
        <v>0</v>
      </c>
      <c r="AR181" s="76" t="s">
        <v>108</v>
      </c>
      <c r="AT181" s="76" t="s">
        <v>104</v>
      </c>
      <c r="AU181" s="76" t="s">
        <v>68</v>
      </c>
      <c r="AY181" s="6" t="s">
        <v>103</v>
      </c>
      <c r="BE181" s="117">
        <f>IF($U$181="základní",$N$181,0)</f>
        <v>0</v>
      </c>
      <c r="BF181" s="117">
        <f>IF($U$181="snížená",$N$181,0)</f>
        <v>0</v>
      </c>
      <c r="BG181" s="117">
        <f>IF($U$181="zákl. přenesená",$N$181,0)</f>
        <v>0</v>
      </c>
      <c r="BH181" s="117">
        <f>IF($U$181="sníž. přenesená",$N$181,0)</f>
        <v>0</v>
      </c>
      <c r="BI181" s="117">
        <f>IF($U$181="nulová",$N$181,0)</f>
        <v>0</v>
      </c>
      <c r="BJ181" s="76" t="s">
        <v>68</v>
      </c>
      <c r="BK181" s="117">
        <f>ROUND($L$181*$K$181,2)</f>
        <v>0</v>
      </c>
      <c r="BL181" s="76" t="s">
        <v>108</v>
      </c>
      <c r="BM181" s="76" t="s">
        <v>253</v>
      </c>
    </row>
    <row r="182" spans="2:47" s="6" customFormat="1" ht="16.5" customHeight="1">
      <c r="B182" s="21"/>
      <c r="C182" s="22"/>
      <c r="D182" s="22"/>
      <c r="E182" s="22"/>
      <c r="F182" s="172" t="s">
        <v>255</v>
      </c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41"/>
      <c r="T182" s="50"/>
      <c r="U182" s="22"/>
      <c r="V182" s="22"/>
      <c r="W182" s="22"/>
      <c r="X182" s="22"/>
      <c r="Y182" s="22"/>
      <c r="Z182" s="22"/>
      <c r="AA182" s="51"/>
      <c r="AT182" s="6" t="s">
        <v>109</v>
      </c>
      <c r="AU182" s="6" t="s">
        <v>68</v>
      </c>
    </row>
    <row r="183" spans="2:63" s="98" customFormat="1" ht="37.5" customHeight="1">
      <c r="B183" s="99"/>
      <c r="C183" s="100"/>
      <c r="D183" s="101" t="s">
        <v>87</v>
      </c>
      <c r="E183" s="100"/>
      <c r="F183" s="100"/>
      <c r="G183" s="100"/>
      <c r="H183" s="100"/>
      <c r="I183" s="100"/>
      <c r="J183" s="100"/>
      <c r="K183" s="100"/>
      <c r="L183" s="100"/>
      <c r="M183" s="100"/>
      <c r="N183" s="174">
        <f>$BK$183</f>
        <v>0</v>
      </c>
      <c r="O183" s="175"/>
      <c r="P183" s="175"/>
      <c r="Q183" s="175"/>
      <c r="R183" s="100"/>
      <c r="S183" s="102"/>
      <c r="T183" s="103"/>
      <c r="U183" s="100"/>
      <c r="V183" s="100"/>
      <c r="W183" s="104">
        <f>SUM($W$184:$W$205)</f>
        <v>0</v>
      </c>
      <c r="X183" s="100"/>
      <c r="Y183" s="104">
        <f>SUM($Y$184:$Y$205)</f>
        <v>0</v>
      </c>
      <c r="Z183" s="100"/>
      <c r="AA183" s="105">
        <f>SUM($AA$184:$AA$205)</f>
        <v>0</v>
      </c>
      <c r="AR183" s="106" t="s">
        <v>68</v>
      </c>
      <c r="AT183" s="106" t="s">
        <v>61</v>
      </c>
      <c r="AU183" s="106" t="s">
        <v>14</v>
      </c>
      <c r="AY183" s="106" t="s">
        <v>103</v>
      </c>
      <c r="BK183" s="107">
        <f>SUM($BK$184:$BK$205)</f>
        <v>0</v>
      </c>
    </row>
    <row r="184" spans="2:65" s="6" customFormat="1" ht="27" customHeight="1">
      <c r="B184" s="21"/>
      <c r="C184" s="108" t="s">
        <v>256</v>
      </c>
      <c r="D184" s="108" t="s">
        <v>104</v>
      </c>
      <c r="E184" s="109" t="s">
        <v>257</v>
      </c>
      <c r="F184" s="168" t="s">
        <v>258</v>
      </c>
      <c r="G184" s="169"/>
      <c r="H184" s="169"/>
      <c r="I184" s="169"/>
      <c r="J184" s="111" t="s">
        <v>243</v>
      </c>
      <c r="K184" s="112">
        <v>2</v>
      </c>
      <c r="L184" s="170"/>
      <c r="M184" s="169"/>
      <c r="N184" s="171">
        <f>ROUND($L$184*$K$184,2)</f>
        <v>0</v>
      </c>
      <c r="O184" s="169"/>
      <c r="P184" s="169"/>
      <c r="Q184" s="169"/>
      <c r="R184" s="110"/>
      <c r="S184" s="41"/>
      <c r="T184" s="113"/>
      <c r="U184" s="114" t="s">
        <v>32</v>
      </c>
      <c r="V184" s="22"/>
      <c r="W184" s="22"/>
      <c r="X184" s="115">
        <v>0</v>
      </c>
      <c r="Y184" s="115">
        <f>$X$184*$K$184</f>
        <v>0</v>
      </c>
      <c r="Z184" s="115">
        <v>0</v>
      </c>
      <c r="AA184" s="116">
        <f>$Z$184*$K$184</f>
        <v>0</v>
      </c>
      <c r="AR184" s="76" t="s">
        <v>108</v>
      </c>
      <c r="AT184" s="76" t="s">
        <v>104</v>
      </c>
      <c r="AU184" s="76" t="s">
        <v>68</v>
      </c>
      <c r="AY184" s="6" t="s">
        <v>103</v>
      </c>
      <c r="BE184" s="117">
        <f>IF($U$184="základní",$N$184,0)</f>
        <v>0</v>
      </c>
      <c r="BF184" s="117">
        <f>IF($U$184="snížená",$N$184,0)</f>
        <v>0</v>
      </c>
      <c r="BG184" s="117">
        <f>IF($U$184="zákl. přenesená",$N$184,0)</f>
        <v>0</v>
      </c>
      <c r="BH184" s="117">
        <f>IF($U$184="sníž. přenesená",$N$184,0)</f>
        <v>0</v>
      </c>
      <c r="BI184" s="117">
        <f>IF($U$184="nulová",$N$184,0)</f>
        <v>0</v>
      </c>
      <c r="BJ184" s="76" t="s">
        <v>68</v>
      </c>
      <c r="BK184" s="117">
        <f>ROUND($L$184*$K$184,2)</f>
        <v>0</v>
      </c>
      <c r="BL184" s="76" t="s">
        <v>108</v>
      </c>
      <c r="BM184" s="76" t="s">
        <v>256</v>
      </c>
    </row>
    <row r="185" spans="2:47" s="6" customFormat="1" ht="16.5" customHeight="1">
      <c r="B185" s="21"/>
      <c r="C185" s="22"/>
      <c r="D185" s="22"/>
      <c r="E185" s="22"/>
      <c r="F185" s="172" t="s">
        <v>258</v>
      </c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41"/>
      <c r="T185" s="50"/>
      <c r="U185" s="22"/>
      <c r="V185" s="22"/>
      <c r="W185" s="22"/>
      <c r="X185" s="22"/>
      <c r="Y185" s="22"/>
      <c r="Z185" s="22"/>
      <c r="AA185" s="51"/>
      <c r="AT185" s="6" t="s">
        <v>109</v>
      </c>
      <c r="AU185" s="6" t="s">
        <v>68</v>
      </c>
    </row>
    <row r="186" spans="2:65" s="6" customFormat="1" ht="27" customHeight="1">
      <c r="B186" s="21"/>
      <c r="C186" s="108" t="s">
        <v>259</v>
      </c>
      <c r="D186" s="108" t="s">
        <v>104</v>
      </c>
      <c r="E186" s="109" t="s">
        <v>260</v>
      </c>
      <c r="F186" s="168" t="s">
        <v>261</v>
      </c>
      <c r="G186" s="169"/>
      <c r="H186" s="169"/>
      <c r="I186" s="169"/>
      <c r="J186" s="111" t="s">
        <v>243</v>
      </c>
      <c r="K186" s="112">
        <v>2</v>
      </c>
      <c r="L186" s="170"/>
      <c r="M186" s="169"/>
      <c r="N186" s="171">
        <f>ROUND($L$186*$K$186,2)</f>
        <v>0</v>
      </c>
      <c r="O186" s="169"/>
      <c r="P186" s="169"/>
      <c r="Q186" s="169"/>
      <c r="R186" s="110"/>
      <c r="S186" s="41"/>
      <c r="T186" s="113"/>
      <c r="U186" s="114" t="s">
        <v>32</v>
      </c>
      <c r="V186" s="22"/>
      <c r="W186" s="22"/>
      <c r="X186" s="115">
        <v>0</v>
      </c>
      <c r="Y186" s="115">
        <f>$X$186*$K$186</f>
        <v>0</v>
      </c>
      <c r="Z186" s="115">
        <v>0</v>
      </c>
      <c r="AA186" s="116">
        <f>$Z$186*$K$186</f>
        <v>0</v>
      </c>
      <c r="AR186" s="76" t="s">
        <v>108</v>
      </c>
      <c r="AT186" s="76" t="s">
        <v>104</v>
      </c>
      <c r="AU186" s="76" t="s">
        <v>68</v>
      </c>
      <c r="AY186" s="6" t="s">
        <v>103</v>
      </c>
      <c r="BE186" s="117">
        <f>IF($U$186="základní",$N$186,0)</f>
        <v>0</v>
      </c>
      <c r="BF186" s="117">
        <f>IF($U$186="snížená",$N$186,0)</f>
        <v>0</v>
      </c>
      <c r="BG186" s="117">
        <f>IF($U$186="zákl. přenesená",$N$186,0)</f>
        <v>0</v>
      </c>
      <c r="BH186" s="117">
        <f>IF($U$186="sníž. přenesená",$N$186,0)</f>
        <v>0</v>
      </c>
      <c r="BI186" s="117">
        <f>IF($U$186="nulová",$N$186,0)</f>
        <v>0</v>
      </c>
      <c r="BJ186" s="76" t="s">
        <v>68</v>
      </c>
      <c r="BK186" s="117">
        <f>ROUND($L$186*$K$186,2)</f>
        <v>0</v>
      </c>
      <c r="BL186" s="76" t="s">
        <v>108</v>
      </c>
      <c r="BM186" s="76" t="s">
        <v>259</v>
      </c>
    </row>
    <row r="187" spans="2:47" s="6" customFormat="1" ht="16.5" customHeight="1">
      <c r="B187" s="21"/>
      <c r="C187" s="22"/>
      <c r="D187" s="22"/>
      <c r="E187" s="22"/>
      <c r="F187" s="172" t="s">
        <v>261</v>
      </c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41"/>
      <c r="T187" s="50"/>
      <c r="U187" s="22"/>
      <c r="V187" s="22"/>
      <c r="W187" s="22"/>
      <c r="X187" s="22"/>
      <c r="Y187" s="22"/>
      <c r="Z187" s="22"/>
      <c r="AA187" s="51"/>
      <c r="AT187" s="6" t="s">
        <v>109</v>
      </c>
      <c r="AU187" s="6" t="s">
        <v>68</v>
      </c>
    </row>
    <row r="188" spans="2:65" s="6" customFormat="1" ht="27" customHeight="1">
      <c r="B188" s="21"/>
      <c r="C188" s="108" t="s">
        <v>262</v>
      </c>
      <c r="D188" s="108" t="s">
        <v>104</v>
      </c>
      <c r="E188" s="109" t="s">
        <v>263</v>
      </c>
      <c r="F188" s="168" t="s">
        <v>264</v>
      </c>
      <c r="G188" s="169"/>
      <c r="H188" s="169"/>
      <c r="I188" s="169"/>
      <c r="J188" s="111" t="s">
        <v>243</v>
      </c>
      <c r="K188" s="112">
        <v>2</v>
      </c>
      <c r="L188" s="170"/>
      <c r="M188" s="169"/>
      <c r="N188" s="171">
        <f>ROUND($L$188*$K$188,2)</f>
        <v>0</v>
      </c>
      <c r="O188" s="169"/>
      <c r="P188" s="169"/>
      <c r="Q188" s="169"/>
      <c r="R188" s="110"/>
      <c r="S188" s="41"/>
      <c r="T188" s="113"/>
      <c r="U188" s="114" t="s">
        <v>32</v>
      </c>
      <c r="V188" s="22"/>
      <c r="W188" s="22"/>
      <c r="X188" s="115">
        <v>0</v>
      </c>
      <c r="Y188" s="115">
        <f>$X$188*$K$188</f>
        <v>0</v>
      </c>
      <c r="Z188" s="115">
        <v>0</v>
      </c>
      <c r="AA188" s="116">
        <f>$Z$188*$K$188</f>
        <v>0</v>
      </c>
      <c r="AR188" s="76" t="s">
        <v>108</v>
      </c>
      <c r="AT188" s="76" t="s">
        <v>104</v>
      </c>
      <c r="AU188" s="76" t="s">
        <v>68</v>
      </c>
      <c r="AY188" s="6" t="s">
        <v>103</v>
      </c>
      <c r="BE188" s="117">
        <f>IF($U$188="základní",$N$188,0)</f>
        <v>0</v>
      </c>
      <c r="BF188" s="117">
        <f>IF($U$188="snížená",$N$188,0)</f>
        <v>0</v>
      </c>
      <c r="BG188" s="117">
        <f>IF($U$188="zákl. přenesená",$N$188,0)</f>
        <v>0</v>
      </c>
      <c r="BH188" s="117">
        <f>IF($U$188="sníž. přenesená",$N$188,0)</f>
        <v>0</v>
      </c>
      <c r="BI188" s="117">
        <f>IF($U$188="nulová",$N$188,0)</f>
        <v>0</v>
      </c>
      <c r="BJ188" s="76" t="s">
        <v>68</v>
      </c>
      <c r="BK188" s="117">
        <f>ROUND($L$188*$K$188,2)</f>
        <v>0</v>
      </c>
      <c r="BL188" s="76" t="s">
        <v>108</v>
      </c>
      <c r="BM188" s="76" t="s">
        <v>262</v>
      </c>
    </row>
    <row r="189" spans="2:47" s="6" customFormat="1" ht="16.5" customHeight="1">
      <c r="B189" s="21"/>
      <c r="C189" s="22"/>
      <c r="D189" s="22"/>
      <c r="E189" s="22"/>
      <c r="F189" s="172" t="s">
        <v>264</v>
      </c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41"/>
      <c r="T189" s="50"/>
      <c r="U189" s="22"/>
      <c r="V189" s="22"/>
      <c r="W189" s="22"/>
      <c r="X189" s="22"/>
      <c r="Y189" s="22"/>
      <c r="Z189" s="22"/>
      <c r="AA189" s="51"/>
      <c r="AT189" s="6" t="s">
        <v>109</v>
      </c>
      <c r="AU189" s="6" t="s">
        <v>68</v>
      </c>
    </row>
    <row r="190" spans="2:65" s="6" customFormat="1" ht="27" customHeight="1">
      <c r="B190" s="21"/>
      <c r="C190" s="108" t="s">
        <v>265</v>
      </c>
      <c r="D190" s="108" t="s">
        <v>104</v>
      </c>
      <c r="E190" s="109" t="s">
        <v>266</v>
      </c>
      <c r="F190" s="168" t="s">
        <v>267</v>
      </c>
      <c r="G190" s="169"/>
      <c r="H190" s="169"/>
      <c r="I190" s="169"/>
      <c r="J190" s="111" t="s">
        <v>243</v>
      </c>
      <c r="K190" s="112">
        <v>2</v>
      </c>
      <c r="L190" s="170"/>
      <c r="M190" s="169"/>
      <c r="N190" s="171">
        <f>ROUND($L$190*$K$190,2)</f>
        <v>0</v>
      </c>
      <c r="O190" s="169"/>
      <c r="P190" s="169"/>
      <c r="Q190" s="169"/>
      <c r="R190" s="110"/>
      <c r="S190" s="41"/>
      <c r="T190" s="113"/>
      <c r="U190" s="114" t="s">
        <v>32</v>
      </c>
      <c r="V190" s="22"/>
      <c r="W190" s="22"/>
      <c r="X190" s="115">
        <v>0</v>
      </c>
      <c r="Y190" s="115">
        <f>$X$190*$K$190</f>
        <v>0</v>
      </c>
      <c r="Z190" s="115">
        <v>0</v>
      </c>
      <c r="AA190" s="116">
        <f>$Z$190*$K$190</f>
        <v>0</v>
      </c>
      <c r="AR190" s="76" t="s">
        <v>108</v>
      </c>
      <c r="AT190" s="76" t="s">
        <v>104</v>
      </c>
      <c r="AU190" s="76" t="s">
        <v>68</v>
      </c>
      <c r="AY190" s="6" t="s">
        <v>103</v>
      </c>
      <c r="BE190" s="117">
        <f>IF($U$190="základní",$N$190,0)</f>
        <v>0</v>
      </c>
      <c r="BF190" s="117">
        <f>IF($U$190="snížená",$N$190,0)</f>
        <v>0</v>
      </c>
      <c r="BG190" s="117">
        <f>IF($U$190="zákl. přenesená",$N$190,0)</f>
        <v>0</v>
      </c>
      <c r="BH190" s="117">
        <f>IF($U$190="sníž. přenesená",$N$190,0)</f>
        <v>0</v>
      </c>
      <c r="BI190" s="117">
        <f>IF($U$190="nulová",$N$190,0)</f>
        <v>0</v>
      </c>
      <c r="BJ190" s="76" t="s">
        <v>68</v>
      </c>
      <c r="BK190" s="117">
        <f>ROUND($L$190*$K$190,2)</f>
        <v>0</v>
      </c>
      <c r="BL190" s="76" t="s">
        <v>108</v>
      </c>
      <c r="BM190" s="76" t="s">
        <v>265</v>
      </c>
    </row>
    <row r="191" spans="2:47" s="6" customFormat="1" ht="16.5" customHeight="1">
      <c r="B191" s="21"/>
      <c r="C191" s="22"/>
      <c r="D191" s="22"/>
      <c r="E191" s="22"/>
      <c r="F191" s="172" t="s">
        <v>267</v>
      </c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41"/>
      <c r="T191" s="50"/>
      <c r="U191" s="22"/>
      <c r="V191" s="22"/>
      <c r="W191" s="22"/>
      <c r="X191" s="22"/>
      <c r="Y191" s="22"/>
      <c r="Z191" s="22"/>
      <c r="AA191" s="51"/>
      <c r="AT191" s="6" t="s">
        <v>109</v>
      </c>
      <c r="AU191" s="6" t="s">
        <v>68</v>
      </c>
    </row>
    <row r="192" spans="2:65" s="6" customFormat="1" ht="27" customHeight="1">
      <c r="B192" s="21"/>
      <c r="C192" s="108" t="s">
        <v>268</v>
      </c>
      <c r="D192" s="108" t="s">
        <v>104</v>
      </c>
      <c r="E192" s="109" t="s">
        <v>269</v>
      </c>
      <c r="F192" s="168" t="s">
        <v>270</v>
      </c>
      <c r="G192" s="169"/>
      <c r="H192" s="169"/>
      <c r="I192" s="169"/>
      <c r="J192" s="111" t="s">
        <v>173</v>
      </c>
      <c r="K192" s="112">
        <v>0.25</v>
      </c>
      <c r="L192" s="170"/>
      <c r="M192" s="169"/>
      <c r="N192" s="171">
        <f>ROUND($L$192*$K$192,2)</f>
        <v>0</v>
      </c>
      <c r="O192" s="169"/>
      <c r="P192" s="169"/>
      <c r="Q192" s="169"/>
      <c r="R192" s="110"/>
      <c r="S192" s="41"/>
      <c r="T192" s="113"/>
      <c r="U192" s="114" t="s">
        <v>32</v>
      </c>
      <c r="V192" s="22"/>
      <c r="W192" s="22"/>
      <c r="X192" s="115">
        <v>0</v>
      </c>
      <c r="Y192" s="115">
        <f>$X$192*$K$192</f>
        <v>0</v>
      </c>
      <c r="Z192" s="115">
        <v>0</v>
      </c>
      <c r="AA192" s="116">
        <f>$Z$192*$K$192</f>
        <v>0</v>
      </c>
      <c r="AR192" s="76" t="s">
        <v>108</v>
      </c>
      <c r="AT192" s="76" t="s">
        <v>104</v>
      </c>
      <c r="AU192" s="76" t="s">
        <v>68</v>
      </c>
      <c r="AY192" s="6" t="s">
        <v>103</v>
      </c>
      <c r="BE192" s="117">
        <f>IF($U$192="základní",$N$192,0)</f>
        <v>0</v>
      </c>
      <c r="BF192" s="117">
        <f>IF($U$192="snížená",$N$192,0)</f>
        <v>0</v>
      </c>
      <c r="BG192" s="117">
        <f>IF($U$192="zákl. přenesená",$N$192,0)</f>
        <v>0</v>
      </c>
      <c r="BH192" s="117">
        <f>IF($U$192="sníž. přenesená",$N$192,0)</f>
        <v>0</v>
      </c>
      <c r="BI192" s="117">
        <f>IF($U$192="nulová",$N$192,0)</f>
        <v>0</v>
      </c>
      <c r="BJ192" s="76" t="s">
        <v>68</v>
      </c>
      <c r="BK192" s="117">
        <f>ROUND($L$192*$K$192,2)</f>
        <v>0</v>
      </c>
      <c r="BL192" s="76" t="s">
        <v>108</v>
      </c>
      <c r="BM192" s="76" t="s">
        <v>268</v>
      </c>
    </row>
    <row r="193" spans="2:47" s="6" customFormat="1" ht="16.5" customHeight="1">
      <c r="B193" s="21"/>
      <c r="C193" s="22"/>
      <c r="D193" s="22"/>
      <c r="E193" s="22"/>
      <c r="F193" s="172" t="s">
        <v>270</v>
      </c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41"/>
      <c r="T193" s="50"/>
      <c r="U193" s="22"/>
      <c r="V193" s="22"/>
      <c r="W193" s="22"/>
      <c r="X193" s="22"/>
      <c r="Y193" s="22"/>
      <c r="Z193" s="22"/>
      <c r="AA193" s="51"/>
      <c r="AT193" s="6" t="s">
        <v>109</v>
      </c>
      <c r="AU193" s="6" t="s">
        <v>68</v>
      </c>
    </row>
    <row r="194" spans="2:65" s="6" customFormat="1" ht="27" customHeight="1">
      <c r="B194" s="21"/>
      <c r="C194" s="108" t="s">
        <v>271</v>
      </c>
      <c r="D194" s="108" t="s">
        <v>104</v>
      </c>
      <c r="E194" s="109" t="s">
        <v>272</v>
      </c>
      <c r="F194" s="168" t="s">
        <v>273</v>
      </c>
      <c r="G194" s="169"/>
      <c r="H194" s="169"/>
      <c r="I194" s="169"/>
      <c r="J194" s="111" t="s">
        <v>243</v>
      </c>
      <c r="K194" s="112">
        <v>6</v>
      </c>
      <c r="L194" s="170"/>
      <c r="M194" s="169"/>
      <c r="N194" s="171">
        <f>ROUND($L$194*$K$194,2)</f>
        <v>0</v>
      </c>
      <c r="O194" s="169"/>
      <c r="P194" s="169"/>
      <c r="Q194" s="169"/>
      <c r="R194" s="110"/>
      <c r="S194" s="41"/>
      <c r="T194" s="113"/>
      <c r="U194" s="114" t="s">
        <v>32</v>
      </c>
      <c r="V194" s="22"/>
      <c r="W194" s="22"/>
      <c r="X194" s="115">
        <v>0</v>
      </c>
      <c r="Y194" s="115">
        <f>$X$194*$K$194</f>
        <v>0</v>
      </c>
      <c r="Z194" s="115">
        <v>0</v>
      </c>
      <c r="AA194" s="116">
        <f>$Z$194*$K$194</f>
        <v>0</v>
      </c>
      <c r="AR194" s="76" t="s">
        <v>108</v>
      </c>
      <c r="AT194" s="76" t="s">
        <v>104</v>
      </c>
      <c r="AU194" s="76" t="s">
        <v>68</v>
      </c>
      <c r="AY194" s="6" t="s">
        <v>103</v>
      </c>
      <c r="BE194" s="117">
        <f>IF($U$194="základní",$N$194,0)</f>
        <v>0</v>
      </c>
      <c r="BF194" s="117">
        <f>IF($U$194="snížená",$N$194,0)</f>
        <v>0</v>
      </c>
      <c r="BG194" s="117">
        <f>IF($U$194="zákl. přenesená",$N$194,0)</f>
        <v>0</v>
      </c>
      <c r="BH194" s="117">
        <f>IF($U$194="sníž. přenesená",$N$194,0)</f>
        <v>0</v>
      </c>
      <c r="BI194" s="117">
        <f>IF($U$194="nulová",$N$194,0)</f>
        <v>0</v>
      </c>
      <c r="BJ194" s="76" t="s">
        <v>68</v>
      </c>
      <c r="BK194" s="117">
        <f>ROUND($L$194*$K$194,2)</f>
        <v>0</v>
      </c>
      <c r="BL194" s="76" t="s">
        <v>108</v>
      </c>
      <c r="BM194" s="76" t="s">
        <v>271</v>
      </c>
    </row>
    <row r="195" spans="2:47" s="6" customFormat="1" ht="16.5" customHeight="1">
      <c r="B195" s="21"/>
      <c r="C195" s="22"/>
      <c r="D195" s="22"/>
      <c r="E195" s="22"/>
      <c r="F195" s="172" t="s">
        <v>273</v>
      </c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41"/>
      <c r="T195" s="50"/>
      <c r="U195" s="22"/>
      <c r="V195" s="22"/>
      <c r="W195" s="22"/>
      <c r="X195" s="22"/>
      <c r="Y195" s="22"/>
      <c r="Z195" s="22"/>
      <c r="AA195" s="51"/>
      <c r="AT195" s="6" t="s">
        <v>109</v>
      </c>
      <c r="AU195" s="6" t="s">
        <v>68</v>
      </c>
    </row>
    <row r="196" spans="2:65" s="6" customFormat="1" ht="15.75" customHeight="1">
      <c r="B196" s="21"/>
      <c r="C196" s="108" t="s">
        <v>274</v>
      </c>
      <c r="D196" s="108" t="s">
        <v>104</v>
      </c>
      <c r="E196" s="109" t="s">
        <v>275</v>
      </c>
      <c r="F196" s="168" t="s">
        <v>276</v>
      </c>
      <c r="G196" s="169"/>
      <c r="H196" s="169"/>
      <c r="I196" s="169"/>
      <c r="J196" s="111" t="s">
        <v>136</v>
      </c>
      <c r="K196" s="112">
        <v>18</v>
      </c>
      <c r="L196" s="170"/>
      <c r="M196" s="169"/>
      <c r="N196" s="171">
        <f>ROUND($L$196*$K$196,2)</f>
        <v>0</v>
      </c>
      <c r="O196" s="169"/>
      <c r="P196" s="169"/>
      <c r="Q196" s="169"/>
      <c r="R196" s="110"/>
      <c r="S196" s="41"/>
      <c r="T196" s="113"/>
      <c r="U196" s="114" t="s">
        <v>32</v>
      </c>
      <c r="V196" s="22"/>
      <c r="W196" s="22"/>
      <c r="X196" s="115">
        <v>0</v>
      </c>
      <c r="Y196" s="115">
        <f>$X$196*$K$196</f>
        <v>0</v>
      </c>
      <c r="Z196" s="115">
        <v>0</v>
      </c>
      <c r="AA196" s="116">
        <f>$Z$196*$K$196</f>
        <v>0</v>
      </c>
      <c r="AR196" s="76" t="s">
        <v>108</v>
      </c>
      <c r="AT196" s="76" t="s">
        <v>104</v>
      </c>
      <c r="AU196" s="76" t="s">
        <v>68</v>
      </c>
      <c r="AY196" s="6" t="s">
        <v>103</v>
      </c>
      <c r="BE196" s="117">
        <f>IF($U$196="základní",$N$196,0)</f>
        <v>0</v>
      </c>
      <c r="BF196" s="117">
        <f>IF($U$196="snížená",$N$196,0)</f>
        <v>0</v>
      </c>
      <c r="BG196" s="117">
        <f>IF($U$196="zákl. přenesená",$N$196,0)</f>
        <v>0</v>
      </c>
      <c r="BH196" s="117">
        <f>IF($U$196="sníž. přenesená",$N$196,0)</f>
        <v>0</v>
      </c>
      <c r="BI196" s="117">
        <f>IF($U$196="nulová",$N$196,0)</f>
        <v>0</v>
      </c>
      <c r="BJ196" s="76" t="s">
        <v>68</v>
      </c>
      <c r="BK196" s="117">
        <f>ROUND($L$196*$K$196,2)</f>
        <v>0</v>
      </c>
      <c r="BL196" s="76" t="s">
        <v>108</v>
      </c>
      <c r="BM196" s="76" t="s">
        <v>274</v>
      </c>
    </row>
    <row r="197" spans="2:47" s="6" customFormat="1" ht="16.5" customHeight="1">
      <c r="B197" s="21"/>
      <c r="C197" s="22"/>
      <c r="D197" s="22"/>
      <c r="E197" s="22"/>
      <c r="F197" s="172" t="s">
        <v>276</v>
      </c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41"/>
      <c r="T197" s="50"/>
      <c r="U197" s="22"/>
      <c r="V197" s="22"/>
      <c r="W197" s="22"/>
      <c r="X197" s="22"/>
      <c r="Y197" s="22"/>
      <c r="Z197" s="22"/>
      <c r="AA197" s="51"/>
      <c r="AT197" s="6" t="s">
        <v>109</v>
      </c>
      <c r="AU197" s="6" t="s">
        <v>68</v>
      </c>
    </row>
    <row r="198" spans="2:65" s="6" customFormat="1" ht="15.75" customHeight="1">
      <c r="B198" s="21"/>
      <c r="C198" s="108" t="s">
        <v>277</v>
      </c>
      <c r="D198" s="108" t="s">
        <v>104</v>
      </c>
      <c r="E198" s="109" t="s">
        <v>278</v>
      </c>
      <c r="F198" s="168" t="s">
        <v>279</v>
      </c>
      <c r="G198" s="169"/>
      <c r="H198" s="169"/>
      <c r="I198" s="169"/>
      <c r="J198" s="111" t="s">
        <v>136</v>
      </c>
      <c r="K198" s="112">
        <v>211</v>
      </c>
      <c r="L198" s="170"/>
      <c r="M198" s="169"/>
      <c r="N198" s="171">
        <f>ROUND($L$198*$K$198,2)</f>
        <v>0</v>
      </c>
      <c r="O198" s="169"/>
      <c r="P198" s="169"/>
      <c r="Q198" s="169"/>
      <c r="R198" s="110"/>
      <c r="S198" s="41"/>
      <c r="T198" s="113"/>
      <c r="U198" s="114" t="s">
        <v>32</v>
      </c>
      <c r="V198" s="22"/>
      <c r="W198" s="22"/>
      <c r="X198" s="115">
        <v>0</v>
      </c>
      <c r="Y198" s="115">
        <f>$X$198*$K$198</f>
        <v>0</v>
      </c>
      <c r="Z198" s="115">
        <v>0</v>
      </c>
      <c r="AA198" s="116">
        <f>$Z$198*$K$198</f>
        <v>0</v>
      </c>
      <c r="AR198" s="76" t="s">
        <v>108</v>
      </c>
      <c r="AT198" s="76" t="s">
        <v>104</v>
      </c>
      <c r="AU198" s="76" t="s">
        <v>68</v>
      </c>
      <c r="AY198" s="6" t="s">
        <v>103</v>
      </c>
      <c r="BE198" s="117">
        <f>IF($U$198="základní",$N$198,0)</f>
        <v>0</v>
      </c>
      <c r="BF198" s="117">
        <f>IF($U$198="snížená",$N$198,0)</f>
        <v>0</v>
      </c>
      <c r="BG198" s="117">
        <f>IF($U$198="zákl. přenesená",$N$198,0)</f>
        <v>0</v>
      </c>
      <c r="BH198" s="117">
        <f>IF($U$198="sníž. přenesená",$N$198,0)</f>
        <v>0</v>
      </c>
      <c r="BI198" s="117">
        <f>IF($U$198="nulová",$N$198,0)</f>
        <v>0</v>
      </c>
      <c r="BJ198" s="76" t="s">
        <v>68</v>
      </c>
      <c r="BK198" s="117">
        <f>ROUND($L$198*$K$198,2)</f>
        <v>0</v>
      </c>
      <c r="BL198" s="76" t="s">
        <v>108</v>
      </c>
      <c r="BM198" s="76" t="s">
        <v>277</v>
      </c>
    </row>
    <row r="199" spans="2:47" s="6" customFormat="1" ht="16.5" customHeight="1">
      <c r="B199" s="21"/>
      <c r="C199" s="22"/>
      <c r="D199" s="22"/>
      <c r="E199" s="22"/>
      <c r="F199" s="172" t="s">
        <v>279</v>
      </c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41"/>
      <c r="T199" s="50"/>
      <c r="U199" s="22"/>
      <c r="V199" s="22"/>
      <c r="W199" s="22"/>
      <c r="X199" s="22"/>
      <c r="Y199" s="22"/>
      <c r="Z199" s="22"/>
      <c r="AA199" s="51"/>
      <c r="AT199" s="6" t="s">
        <v>109</v>
      </c>
      <c r="AU199" s="6" t="s">
        <v>68</v>
      </c>
    </row>
    <row r="200" spans="2:65" s="6" customFormat="1" ht="15.75" customHeight="1">
      <c r="B200" s="21"/>
      <c r="C200" s="108" t="s">
        <v>280</v>
      </c>
      <c r="D200" s="108" t="s">
        <v>104</v>
      </c>
      <c r="E200" s="109" t="s">
        <v>281</v>
      </c>
      <c r="F200" s="168" t="s">
        <v>282</v>
      </c>
      <c r="G200" s="169"/>
      <c r="H200" s="169"/>
      <c r="I200" s="169"/>
      <c r="J200" s="111" t="s">
        <v>136</v>
      </c>
      <c r="K200" s="112">
        <v>13.5</v>
      </c>
      <c r="L200" s="170"/>
      <c r="M200" s="169"/>
      <c r="N200" s="171">
        <f>ROUND($L$200*$K$200,2)</f>
        <v>0</v>
      </c>
      <c r="O200" s="169"/>
      <c r="P200" s="169"/>
      <c r="Q200" s="169"/>
      <c r="R200" s="110"/>
      <c r="S200" s="41"/>
      <c r="T200" s="113"/>
      <c r="U200" s="114" t="s">
        <v>32</v>
      </c>
      <c r="V200" s="22"/>
      <c r="W200" s="22"/>
      <c r="X200" s="115">
        <v>0</v>
      </c>
      <c r="Y200" s="115">
        <f>$X$200*$K$200</f>
        <v>0</v>
      </c>
      <c r="Z200" s="115">
        <v>0</v>
      </c>
      <c r="AA200" s="116">
        <f>$Z$200*$K$200</f>
        <v>0</v>
      </c>
      <c r="AR200" s="76" t="s">
        <v>108</v>
      </c>
      <c r="AT200" s="76" t="s">
        <v>104</v>
      </c>
      <c r="AU200" s="76" t="s">
        <v>68</v>
      </c>
      <c r="AY200" s="6" t="s">
        <v>103</v>
      </c>
      <c r="BE200" s="117">
        <f>IF($U$200="základní",$N$200,0)</f>
        <v>0</v>
      </c>
      <c r="BF200" s="117">
        <f>IF($U$200="snížená",$N$200,0)</f>
        <v>0</v>
      </c>
      <c r="BG200" s="117">
        <f>IF($U$200="zákl. přenesená",$N$200,0)</f>
        <v>0</v>
      </c>
      <c r="BH200" s="117">
        <f>IF($U$200="sníž. přenesená",$N$200,0)</f>
        <v>0</v>
      </c>
      <c r="BI200" s="117">
        <f>IF($U$200="nulová",$N$200,0)</f>
        <v>0</v>
      </c>
      <c r="BJ200" s="76" t="s">
        <v>68</v>
      </c>
      <c r="BK200" s="117">
        <f>ROUND($L$200*$K$200,2)</f>
        <v>0</v>
      </c>
      <c r="BL200" s="76" t="s">
        <v>108</v>
      </c>
      <c r="BM200" s="76" t="s">
        <v>280</v>
      </c>
    </row>
    <row r="201" spans="2:47" s="6" customFormat="1" ht="16.5" customHeight="1">
      <c r="B201" s="21"/>
      <c r="C201" s="22"/>
      <c r="D201" s="22"/>
      <c r="E201" s="22"/>
      <c r="F201" s="172" t="s">
        <v>282</v>
      </c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41"/>
      <c r="T201" s="50"/>
      <c r="U201" s="22"/>
      <c r="V201" s="22"/>
      <c r="W201" s="22"/>
      <c r="X201" s="22"/>
      <c r="Y201" s="22"/>
      <c r="Z201" s="22"/>
      <c r="AA201" s="51"/>
      <c r="AT201" s="6" t="s">
        <v>109</v>
      </c>
      <c r="AU201" s="6" t="s">
        <v>68</v>
      </c>
    </row>
    <row r="202" spans="2:65" s="6" customFormat="1" ht="15.75" customHeight="1">
      <c r="B202" s="21"/>
      <c r="C202" s="108" t="s">
        <v>283</v>
      </c>
      <c r="D202" s="108" t="s">
        <v>104</v>
      </c>
      <c r="E202" s="109" t="s">
        <v>284</v>
      </c>
      <c r="F202" s="168" t="s">
        <v>285</v>
      </c>
      <c r="G202" s="169"/>
      <c r="H202" s="169"/>
      <c r="I202" s="169"/>
      <c r="J202" s="111" t="s">
        <v>136</v>
      </c>
      <c r="K202" s="112">
        <v>42</v>
      </c>
      <c r="L202" s="170"/>
      <c r="M202" s="169"/>
      <c r="N202" s="171">
        <f>ROUND($L$202*$K$202,2)</f>
        <v>0</v>
      </c>
      <c r="O202" s="169"/>
      <c r="P202" s="169"/>
      <c r="Q202" s="169"/>
      <c r="R202" s="110"/>
      <c r="S202" s="41"/>
      <c r="T202" s="113"/>
      <c r="U202" s="114" t="s">
        <v>32</v>
      </c>
      <c r="V202" s="22"/>
      <c r="W202" s="22"/>
      <c r="X202" s="115">
        <v>0</v>
      </c>
      <c r="Y202" s="115">
        <f>$X$202*$K$202</f>
        <v>0</v>
      </c>
      <c r="Z202" s="115">
        <v>0</v>
      </c>
      <c r="AA202" s="116">
        <f>$Z$202*$K$202</f>
        <v>0</v>
      </c>
      <c r="AR202" s="76" t="s">
        <v>108</v>
      </c>
      <c r="AT202" s="76" t="s">
        <v>104</v>
      </c>
      <c r="AU202" s="76" t="s">
        <v>68</v>
      </c>
      <c r="AY202" s="6" t="s">
        <v>103</v>
      </c>
      <c r="BE202" s="117">
        <f>IF($U$202="základní",$N$202,0)</f>
        <v>0</v>
      </c>
      <c r="BF202" s="117">
        <f>IF($U$202="snížená",$N$202,0)</f>
        <v>0</v>
      </c>
      <c r="BG202" s="117">
        <f>IF($U$202="zákl. přenesená",$N$202,0)</f>
        <v>0</v>
      </c>
      <c r="BH202" s="117">
        <f>IF($U$202="sníž. přenesená",$N$202,0)</f>
        <v>0</v>
      </c>
      <c r="BI202" s="117">
        <f>IF($U$202="nulová",$N$202,0)</f>
        <v>0</v>
      </c>
      <c r="BJ202" s="76" t="s">
        <v>68</v>
      </c>
      <c r="BK202" s="117">
        <f>ROUND($L$202*$K$202,2)</f>
        <v>0</v>
      </c>
      <c r="BL202" s="76" t="s">
        <v>108</v>
      </c>
      <c r="BM202" s="76" t="s">
        <v>283</v>
      </c>
    </row>
    <row r="203" spans="2:47" s="6" customFormat="1" ht="16.5" customHeight="1">
      <c r="B203" s="21"/>
      <c r="C203" s="22"/>
      <c r="D203" s="22"/>
      <c r="E203" s="22"/>
      <c r="F203" s="172" t="s">
        <v>285</v>
      </c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41"/>
      <c r="T203" s="50"/>
      <c r="U203" s="22"/>
      <c r="V203" s="22"/>
      <c r="W203" s="22"/>
      <c r="X203" s="22"/>
      <c r="Y203" s="22"/>
      <c r="Z203" s="22"/>
      <c r="AA203" s="51"/>
      <c r="AT203" s="6" t="s">
        <v>109</v>
      </c>
      <c r="AU203" s="6" t="s">
        <v>68</v>
      </c>
    </row>
    <row r="204" spans="2:65" s="6" customFormat="1" ht="27" customHeight="1">
      <c r="B204" s="21"/>
      <c r="C204" s="108" t="s">
        <v>286</v>
      </c>
      <c r="D204" s="108" t="s">
        <v>104</v>
      </c>
      <c r="E204" s="109" t="s">
        <v>287</v>
      </c>
      <c r="F204" s="168" t="s">
        <v>288</v>
      </c>
      <c r="G204" s="169"/>
      <c r="H204" s="169"/>
      <c r="I204" s="169"/>
      <c r="J204" s="111" t="s">
        <v>136</v>
      </c>
      <c r="K204" s="112">
        <v>42</v>
      </c>
      <c r="L204" s="170"/>
      <c r="M204" s="169"/>
      <c r="N204" s="171">
        <f>ROUND($L$204*$K$204,2)</f>
        <v>0</v>
      </c>
      <c r="O204" s="169"/>
      <c r="P204" s="169"/>
      <c r="Q204" s="169"/>
      <c r="R204" s="110"/>
      <c r="S204" s="41"/>
      <c r="T204" s="113"/>
      <c r="U204" s="114" t="s">
        <v>32</v>
      </c>
      <c r="V204" s="22"/>
      <c r="W204" s="22"/>
      <c r="X204" s="115">
        <v>0</v>
      </c>
      <c r="Y204" s="115">
        <f>$X$204*$K$204</f>
        <v>0</v>
      </c>
      <c r="Z204" s="115">
        <v>0</v>
      </c>
      <c r="AA204" s="116">
        <f>$Z$204*$K$204</f>
        <v>0</v>
      </c>
      <c r="AR204" s="76" t="s">
        <v>108</v>
      </c>
      <c r="AT204" s="76" t="s">
        <v>104</v>
      </c>
      <c r="AU204" s="76" t="s">
        <v>68</v>
      </c>
      <c r="AY204" s="6" t="s">
        <v>103</v>
      </c>
      <c r="BE204" s="117">
        <f>IF($U$204="základní",$N$204,0)</f>
        <v>0</v>
      </c>
      <c r="BF204" s="117">
        <f>IF($U$204="snížená",$N$204,0)</f>
        <v>0</v>
      </c>
      <c r="BG204" s="117">
        <f>IF($U$204="zákl. přenesená",$N$204,0)</f>
        <v>0</v>
      </c>
      <c r="BH204" s="117">
        <f>IF($U$204="sníž. přenesená",$N$204,0)</f>
        <v>0</v>
      </c>
      <c r="BI204" s="117">
        <f>IF($U$204="nulová",$N$204,0)</f>
        <v>0</v>
      </c>
      <c r="BJ204" s="76" t="s">
        <v>68</v>
      </c>
      <c r="BK204" s="117">
        <f>ROUND($L$204*$K$204,2)</f>
        <v>0</v>
      </c>
      <c r="BL204" s="76" t="s">
        <v>108</v>
      </c>
      <c r="BM204" s="76" t="s">
        <v>286</v>
      </c>
    </row>
    <row r="205" spans="2:47" s="6" customFormat="1" ht="16.5" customHeight="1">
      <c r="B205" s="21"/>
      <c r="C205" s="22"/>
      <c r="D205" s="22"/>
      <c r="E205" s="22"/>
      <c r="F205" s="172" t="s">
        <v>288</v>
      </c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41"/>
      <c r="T205" s="118"/>
      <c r="U205" s="119"/>
      <c r="V205" s="119"/>
      <c r="W205" s="119"/>
      <c r="X205" s="119"/>
      <c r="Y205" s="119"/>
      <c r="Z205" s="119"/>
      <c r="AA205" s="120"/>
      <c r="AT205" s="6" t="s">
        <v>109</v>
      </c>
      <c r="AU205" s="6" t="s">
        <v>68</v>
      </c>
    </row>
    <row r="206" spans="2:19" s="6" customFormat="1" ht="7.5" customHeight="1">
      <c r="B206" s="36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41"/>
    </row>
    <row r="207" s="2" customFormat="1" ht="14.25" customHeight="1"/>
  </sheetData>
  <sheetProtection password="CC35" sheet="1" objects="1" scenarios="1" formatColumns="0" formatRows="0" sort="0" autoFilter="0"/>
  <mergeCells count="301">
    <mergeCell ref="H1:K1"/>
    <mergeCell ref="S2:AC2"/>
    <mergeCell ref="F205:R205"/>
    <mergeCell ref="N76:Q76"/>
    <mergeCell ref="N77:Q77"/>
    <mergeCell ref="N88:Q88"/>
    <mergeCell ref="N135:Q135"/>
    <mergeCell ref="N142:Q142"/>
    <mergeCell ref="N145:Q145"/>
    <mergeCell ref="N170:Q170"/>
    <mergeCell ref="N183:Q183"/>
    <mergeCell ref="F201:R201"/>
    <mergeCell ref="F202:I202"/>
    <mergeCell ref="L202:M202"/>
    <mergeCell ref="N202:Q202"/>
    <mergeCell ref="F203:R203"/>
    <mergeCell ref="F204:I204"/>
    <mergeCell ref="L204:M204"/>
    <mergeCell ref="N204:Q204"/>
    <mergeCell ref="F197:R197"/>
    <mergeCell ref="F198:I198"/>
    <mergeCell ref="L198:M198"/>
    <mergeCell ref="N198:Q198"/>
    <mergeCell ref="F199:R199"/>
    <mergeCell ref="F200:I200"/>
    <mergeCell ref="L200:M200"/>
    <mergeCell ref="N200:Q200"/>
    <mergeCell ref="F193:R193"/>
    <mergeCell ref="F194:I194"/>
    <mergeCell ref="L194:M194"/>
    <mergeCell ref="N194:Q194"/>
    <mergeCell ref="F195:R195"/>
    <mergeCell ref="F196:I196"/>
    <mergeCell ref="L196:M196"/>
    <mergeCell ref="N196:Q196"/>
    <mergeCell ref="F189:R189"/>
    <mergeCell ref="F190:I190"/>
    <mergeCell ref="L190:M190"/>
    <mergeCell ref="N190:Q190"/>
    <mergeCell ref="F191:R191"/>
    <mergeCell ref="F192:I192"/>
    <mergeCell ref="L192:M192"/>
    <mergeCell ref="N192:Q192"/>
    <mergeCell ref="F185:R185"/>
    <mergeCell ref="F186:I186"/>
    <mergeCell ref="L186:M186"/>
    <mergeCell ref="N186:Q186"/>
    <mergeCell ref="F187:R187"/>
    <mergeCell ref="F188:I188"/>
    <mergeCell ref="L188:M188"/>
    <mergeCell ref="N188:Q188"/>
    <mergeCell ref="F180:R180"/>
    <mergeCell ref="F181:I181"/>
    <mergeCell ref="L181:M181"/>
    <mergeCell ref="N181:Q181"/>
    <mergeCell ref="F182:R182"/>
    <mergeCell ref="F184:I184"/>
    <mergeCell ref="L184:M184"/>
    <mergeCell ref="N184:Q184"/>
    <mergeCell ref="F176:R176"/>
    <mergeCell ref="F177:I177"/>
    <mergeCell ref="L177:M177"/>
    <mergeCell ref="N177:Q177"/>
    <mergeCell ref="F178:R178"/>
    <mergeCell ref="F179:I179"/>
    <mergeCell ref="L179:M179"/>
    <mergeCell ref="N179:Q179"/>
    <mergeCell ref="F172:R172"/>
    <mergeCell ref="F173:I173"/>
    <mergeCell ref="L173:M173"/>
    <mergeCell ref="N173:Q173"/>
    <mergeCell ref="F174:R174"/>
    <mergeCell ref="F175:I175"/>
    <mergeCell ref="L175:M175"/>
    <mergeCell ref="N175:Q175"/>
    <mergeCell ref="F167:R167"/>
    <mergeCell ref="F168:I168"/>
    <mergeCell ref="L168:M168"/>
    <mergeCell ref="N168:Q168"/>
    <mergeCell ref="F169:R169"/>
    <mergeCell ref="F171:I171"/>
    <mergeCell ref="L171:M171"/>
    <mergeCell ref="N171:Q171"/>
    <mergeCell ref="F163:R163"/>
    <mergeCell ref="F164:I164"/>
    <mergeCell ref="L164:M164"/>
    <mergeCell ref="N164:Q164"/>
    <mergeCell ref="F165:R165"/>
    <mergeCell ref="F166:I166"/>
    <mergeCell ref="L166:M166"/>
    <mergeCell ref="N166:Q166"/>
    <mergeCell ref="F159:R159"/>
    <mergeCell ref="F160:I160"/>
    <mergeCell ref="L160:M160"/>
    <mergeCell ref="N160:Q160"/>
    <mergeCell ref="F161:R161"/>
    <mergeCell ref="F162:I162"/>
    <mergeCell ref="L162:M162"/>
    <mergeCell ref="N162:Q162"/>
    <mergeCell ref="F155:R155"/>
    <mergeCell ref="F156:I156"/>
    <mergeCell ref="L156:M156"/>
    <mergeCell ref="N156:Q156"/>
    <mergeCell ref="F157:R157"/>
    <mergeCell ref="F158:I158"/>
    <mergeCell ref="L158:M158"/>
    <mergeCell ref="N158:Q158"/>
    <mergeCell ref="F151:R151"/>
    <mergeCell ref="F152:I152"/>
    <mergeCell ref="L152:M152"/>
    <mergeCell ref="N152:Q152"/>
    <mergeCell ref="F153:R153"/>
    <mergeCell ref="F154:I154"/>
    <mergeCell ref="L154:M154"/>
    <mergeCell ref="N154:Q154"/>
    <mergeCell ref="F147:R147"/>
    <mergeCell ref="F148:I148"/>
    <mergeCell ref="L148:M148"/>
    <mergeCell ref="N148:Q148"/>
    <mergeCell ref="F149:R149"/>
    <mergeCell ref="F150:I150"/>
    <mergeCell ref="L150:M150"/>
    <mergeCell ref="N150:Q150"/>
    <mergeCell ref="F141:R141"/>
    <mergeCell ref="F143:I143"/>
    <mergeCell ref="L143:M143"/>
    <mergeCell ref="N143:Q143"/>
    <mergeCell ref="F144:R144"/>
    <mergeCell ref="F146:I146"/>
    <mergeCell ref="L146:M146"/>
    <mergeCell ref="N146:Q146"/>
    <mergeCell ref="F137:R137"/>
    <mergeCell ref="F138:I138"/>
    <mergeCell ref="L138:M138"/>
    <mergeCell ref="N138:Q138"/>
    <mergeCell ref="F139:R139"/>
    <mergeCell ref="F140:I140"/>
    <mergeCell ref="L140:M140"/>
    <mergeCell ref="N140:Q140"/>
    <mergeCell ref="F132:R132"/>
    <mergeCell ref="F133:I133"/>
    <mergeCell ref="L133:M133"/>
    <mergeCell ref="N133:Q133"/>
    <mergeCell ref="F134:R134"/>
    <mergeCell ref="F136:I136"/>
    <mergeCell ref="L136:M136"/>
    <mergeCell ref="N136:Q136"/>
    <mergeCell ref="F128:R128"/>
    <mergeCell ref="F129:I129"/>
    <mergeCell ref="L129:M129"/>
    <mergeCell ref="N129:Q129"/>
    <mergeCell ref="F130:R130"/>
    <mergeCell ref="F131:I131"/>
    <mergeCell ref="L131:M131"/>
    <mergeCell ref="N131:Q131"/>
    <mergeCell ref="F124:R124"/>
    <mergeCell ref="F125:I125"/>
    <mergeCell ref="L125:M125"/>
    <mergeCell ref="N125:Q125"/>
    <mergeCell ref="F126:R126"/>
    <mergeCell ref="F127:I127"/>
    <mergeCell ref="L127:M127"/>
    <mergeCell ref="N127:Q127"/>
    <mergeCell ref="F120:R120"/>
    <mergeCell ref="F121:I121"/>
    <mergeCell ref="L121:M121"/>
    <mergeCell ref="N121:Q121"/>
    <mergeCell ref="F122:R122"/>
    <mergeCell ref="F123:I123"/>
    <mergeCell ref="L123:M123"/>
    <mergeCell ref="N123:Q123"/>
    <mergeCell ref="F116:R116"/>
    <mergeCell ref="F117:I117"/>
    <mergeCell ref="L117:M117"/>
    <mergeCell ref="N117:Q117"/>
    <mergeCell ref="F118:R118"/>
    <mergeCell ref="F119:I119"/>
    <mergeCell ref="L119:M119"/>
    <mergeCell ref="N119:Q119"/>
    <mergeCell ref="F112:R112"/>
    <mergeCell ref="F113:I113"/>
    <mergeCell ref="L113:M113"/>
    <mergeCell ref="N113:Q113"/>
    <mergeCell ref="F114:R114"/>
    <mergeCell ref="F115:I115"/>
    <mergeCell ref="L115:M115"/>
    <mergeCell ref="N115:Q115"/>
    <mergeCell ref="F108:R108"/>
    <mergeCell ref="F109:I109"/>
    <mergeCell ref="L109:M109"/>
    <mergeCell ref="N109:Q109"/>
    <mergeCell ref="F110:R110"/>
    <mergeCell ref="F111:I111"/>
    <mergeCell ref="L111:M111"/>
    <mergeCell ref="N111:Q111"/>
    <mergeCell ref="F104:R104"/>
    <mergeCell ref="F105:I105"/>
    <mergeCell ref="L105:M105"/>
    <mergeCell ref="N105:Q105"/>
    <mergeCell ref="F106:R106"/>
    <mergeCell ref="F107:I107"/>
    <mergeCell ref="L107:M107"/>
    <mergeCell ref="N107:Q107"/>
    <mergeCell ref="F100:R100"/>
    <mergeCell ref="F101:I101"/>
    <mergeCell ref="L101:M101"/>
    <mergeCell ref="N101:Q101"/>
    <mergeCell ref="F102:R102"/>
    <mergeCell ref="F103:I103"/>
    <mergeCell ref="L103:M103"/>
    <mergeCell ref="N103:Q103"/>
    <mergeCell ref="F96:R96"/>
    <mergeCell ref="F97:I97"/>
    <mergeCell ref="L97:M97"/>
    <mergeCell ref="N97:Q97"/>
    <mergeCell ref="F98:R98"/>
    <mergeCell ref="F99:I99"/>
    <mergeCell ref="L99:M99"/>
    <mergeCell ref="N99:Q99"/>
    <mergeCell ref="F92:R92"/>
    <mergeCell ref="F93:I93"/>
    <mergeCell ref="L93:M93"/>
    <mergeCell ref="N93:Q93"/>
    <mergeCell ref="F94:R94"/>
    <mergeCell ref="F95:I95"/>
    <mergeCell ref="L95:M95"/>
    <mergeCell ref="N95:Q95"/>
    <mergeCell ref="F87:R87"/>
    <mergeCell ref="F89:I89"/>
    <mergeCell ref="L89:M89"/>
    <mergeCell ref="N89:Q89"/>
    <mergeCell ref="F90:R90"/>
    <mergeCell ref="F91:I91"/>
    <mergeCell ref="L91:M91"/>
    <mergeCell ref="N91:Q91"/>
    <mergeCell ref="F83:R83"/>
    <mergeCell ref="F84:I84"/>
    <mergeCell ref="L84:M84"/>
    <mergeCell ref="N84:Q84"/>
    <mergeCell ref="F85:R85"/>
    <mergeCell ref="F86:I86"/>
    <mergeCell ref="L86:M86"/>
    <mergeCell ref="N86:Q86"/>
    <mergeCell ref="F79:R79"/>
    <mergeCell ref="F80:I80"/>
    <mergeCell ref="L80:M80"/>
    <mergeCell ref="N80:Q80"/>
    <mergeCell ref="F81:R81"/>
    <mergeCell ref="F82:I82"/>
    <mergeCell ref="L82:M82"/>
    <mergeCell ref="N82:Q82"/>
    <mergeCell ref="M72:Q72"/>
    <mergeCell ref="F75:I75"/>
    <mergeCell ref="L75:M75"/>
    <mergeCell ref="N75:Q75"/>
    <mergeCell ref="F78:I78"/>
    <mergeCell ref="L78:M78"/>
    <mergeCell ref="N78:Q78"/>
    <mergeCell ref="N57:Q57"/>
    <mergeCell ref="N58:Q58"/>
    <mergeCell ref="C65:R65"/>
    <mergeCell ref="F67:Q67"/>
    <mergeCell ref="F68:Q68"/>
    <mergeCell ref="M70:P70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84"/>
      <c r="C2" s="185"/>
      <c r="D2" s="185"/>
      <c r="E2" s="185"/>
      <c r="F2" s="185"/>
      <c r="G2" s="185"/>
      <c r="H2" s="185"/>
      <c r="I2" s="185"/>
      <c r="J2" s="185"/>
      <c r="K2" s="186"/>
    </row>
    <row r="3" spans="2:11" s="190" customFormat="1" ht="45" customHeight="1">
      <c r="B3" s="187"/>
      <c r="C3" s="188" t="s">
        <v>296</v>
      </c>
      <c r="D3" s="188"/>
      <c r="E3" s="188"/>
      <c r="F3" s="188"/>
      <c r="G3" s="188"/>
      <c r="H3" s="188"/>
      <c r="I3" s="188"/>
      <c r="J3" s="188"/>
      <c r="K3" s="189"/>
    </row>
    <row r="4" spans="2:11" ht="25.5" customHeight="1">
      <c r="B4" s="191"/>
      <c r="C4" s="192" t="s">
        <v>297</v>
      </c>
      <c r="D4" s="192"/>
      <c r="E4" s="192"/>
      <c r="F4" s="192"/>
      <c r="G4" s="192"/>
      <c r="H4" s="192"/>
      <c r="I4" s="192"/>
      <c r="J4" s="192"/>
      <c r="K4" s="193"/>
    </row>
    <row r="5" spans="2:11" ht="5.25" customHeight="1">
      <c r="B5" s="191"/>
      <c r="C5" s="194"/>
      <c r="D5" s="194"/>
      <c r="E5" s="194"/>
      <c r="F5" s="194"/>
      <c r="G5" s="194"/>
      <c r="H5" s="194"/>
      <c r="I5" s="194"/>
      <c r="J5" s="194"/>
      <c r="K5" s="193"/>
    </row>
    <row r="6" spans="2:11" ht="15" customHeight="1">
      <c r="B6" s="191"/>
      <c r="C6" s="195" t="s">
        <v>298</v>
      </c>
      <c r="D6" s="195"/>
      <c r="E6" s="195"/>
      <c r="F6" s="195"/>
      <c r="G6" s="195"/>
      <c r="H6" s="195"/>
      <c r="I6" s="195"/>
      <c r="J6" s="195"/>
      <c r="K6" s="193"/>
    </row>
    <row r="7" spans="2:11" ht="15" customHeight="1">
      <c r="B7" s="196"/>
      <c r="C7" s="195" t="s">
        <v>299</v>
      </c>
      <c r="D7" s="195"/>
      <c r="E7" s="195"/>
      <c r="F7" s="195"/>
      <c r="G7" s="195"/>
      <c r="H7" s="195"/>
      <c r="I7" s="195"/>
      <c r="J7" s="195"/>
      <c r="K7" s="193"/>
    </row>
    <row r="8" spans="2:11" ht="12.75" customHeight="1">
      <c r="B8" s="196"/>
      <c r="C8" s="197"/>
      <c r="D8" s="197"/>
      <c r="E8" s="197"/>
      <c r="F8" s="197"/>
      <c r="G8" s="197"/>
      <c r="H8" s="197"/>
      <c r="I8" s="197"/>
      <c r="J8" s="197"/>
      <c r="K8" s="193"/>
    </row>
    <row r="9" spans="2:11" ht="15" customHeight="1">
      <c r="B9" s="196"/>
      <c r="C9" s="195" t="s">
        <v>300</v>
      </c>
      <c r="D9" s="195"/>
      <c r="E9" s="195"/>
      <c r="F9" s="195"/>
      <c r="G9" s="195"/>
      <c r="H9" s="195"/>
      <c r="I9" s="195"/>
      <c r="J9" s="195"/>
      <c r="K9" s="193"/>
    </row>
    <row r="10" spans="2:11" ht="15" customHeight="1">
      <c r="B10" s="196"/>
      <c r="C10" s="197"/>
      <c r="D10" s="195" t="s">
        <v>301</v>
      </c>
      <c r="E10" s="195"/>
      <c r="F10" s="195"/>
      <c r="G10" s="195"/>
      <c r="H10" s="195"/>
      <c r="I10" s="195"/>
      <c r="J10" s="195"/>
      <c r="K10" s="193"/>
    </row>
    <row r="11" spans="2:11" ht="15" customHeight="1">
      <c r="B11" s="196"/>
      <c r="C11" s="198"/>
      <c r="D11" s="195" t="s">
        <v>302</v>
      </c>
      <c r="E11" s="195"/>
      <c r="F11" s="195"/>
      <c r="G11" s="195"/>
      <c r="H11" s="195"/>
      <c r="I11" s="195"/>
      <c r="J11" s="195"/>
      <c r="K11" s="193"/>
    </row>
    <row r="12" spans="2:11" ht="12.75" customHeight="1">
      <c r="B12" s="196"/>
      <c r="C12" s="198"/>
      <c r="D12" s="198"/>
      <c r="E12" s="198"/>
      <c r="F12" s="198"/>
      <c r="G12" s="198"/>
      <c r="H12" s="198"/>
      <c r="I12" s="198"/>
      <c r="J12" s="198"/>
      <c r="K12" s="193"/>
    </row>
    <row r="13" spans="2:11" ht="15" customHeight="1">
      <c r="B13" s="196"/>
      <c r="C13" s="198"/>
      <c r="D13" s="195" t="s">
        <v>303</v>
      </c>
      <c r="E13" s="195"/>
      <c r="F13" s="195"/>
      <c r="G13" s="195"/>
      <c r="H13" s="195"/>
      <c r="I13" s="195"/>
      <c r="J13" s="195"/>
      <c r="K13" s="193"/>
    </row>
    <row r="14" spans="2:11" ht="15" customHeight="1">
      <c r="B14" s="196"/>
      <c r="C14" s="198"/>
      <c r="D14" s="195" t="s">
        <v>304</v>
      </c>
      <c r="E14" s="195"/>
      <c r="F14" s="195"/>
      <c r="G14" s="195"/>
      <c r="H14" s="195"/>
      <c r="I14" s="195"/>
      <c r="J14" s="195"/>
      <c r="K14" s="193"/>
    </row>
    <row r="15" spans="2:11" ht="15" customHeight="1">
      <c r="B15" s="196"/>
      <c r="C15" s="198"/>
      <c r="D15" s="195" t="s">
        <v>305</v>
      </c>
      <c r="E15" s="195"/>
      <c r="F15" s="195"/>
      <c r="G15" s="195"/>
      <c r="H15" s="195"/>
      <c r="I15" s="195"/>
      <c r="J15" s="195"/>
      <c r="K15" s="193"/>
    </row>
    <row r="16" spans="2:11" ht="15" customHeight="1">
      <c r="B16" s="196"/>
      <c r="C16" s="198"/>
      <c r="D16" s="198"/>
      <c r="E16" s="199" t="s">
        <v>67</v>
      </c>
      <c r="F16" s="195" t="s">
        <v>306</v>
      </c>
      <c r="G16" s="195"/>
      <c r="H16" s="195"/>
      <c r="I16" s="195"/>
      <c r="J16" s="195"/>
      <c r="K16" s="193"/>
    </row>
    <row r="17" spans="2:11" ht="15" customHeight="1">
      <c r="B17" s="196"/>
      <c r="C17" s="198"/>
      <c r="D17" s="198"/>
      <c r="E17" s="199" t="s">
        <v>307</v>
      </c>
      <c r="F17" s="195" t="s">
        <v>308</v>
      </c>
      <c r="G17" s="195"/>
      <c r="H17" s="195"/>
      <c r="I17" s="195"/>
      <c r="J17" s="195"/>
      <c r="K17" s="193"/>
    </row>
    <row r="18" spans="2:11" ht="15" customHeight="1">
      <c r="B18" s="196"/>
      <c r="C18" s="198"/>
      <c r="D18" s="198"/>
      <c r="E18" s="199" t="s">
        <v>309</v>
      </c>
      <c r="F18" s="195" t="s">
        <v>310</v>
      </c>
      <c r="G18" s="195"/>
      <c r="H18" s="195"/>
      <c r="I18" s="195"/>
      <c r="J18" s="195"/>
      <c r="K18" s="193"/>
    </row>
    <row r="19" spans="2:11" ht="15" customHeight="1">
      <c r="B19" s="196"/>
      <c r="C19" s="198"/>
      <c r="D19" s="198"/>
      <c r="E19" s="199" t="s">
        <v>311</v>
      </c>
      <c r="F19" s="195" t="s">
        <v>312</v>
      </c>
      <c r="G19" s="195"/>
      <c r="H19" s="195"/>
      <c r="I19" s="195"/>
      <c r="J19" s="195"/>
      <c r="K19" s="193"/>
    </row>
    <row r="20" spans="2:11" ht="15" customHeight="1">
      <c r="B20" s="196"/>
      <c r="C20" s="198"/>
      <c r="D20" s="198"/>
      <c r="E20" s="199" t="s">
        <v>313</v>
      </c>
      <c r="F20" s="195" t="s">
        <v>314</v>
      </c>
      <c r="G20" s="195"/>
      <c r="H20" s="195"/>
      <c r="I20" s="195"/>
      <c r="J20" s="195"/>
      <c r="K20" s="193"/>
    </row>
    <row r="21" spans="2:11" ht="15" customHeight="1">
      <c r="B21" s="196"/>
      <c r="C21" s="198"/>
      <c r="D21" s="198"/>
      <c r="E21" s="199" t="s">
        <v>315</v>
      </c>
      <c r="F21" s="195" t="s">
        <v>316</v>
      </c>
      <c r="G21" s="195"/>
      <c r="H21" s="195"/>
      <c r="I21" s="195"/>
      <c r="J21" s="195"/>
      <c r="K21" s="193"/>
    </row>
    <row r="22" spans="2:11" ht="12.75" customHeight="1">
      <c r="B22" s="196"/>
      <c r="C22" s="198"/>
      <c r="D22" s="198"/>
      <c r="E22" s="198"/>
      <c r="F22" s="198"/>
      <c r="G22" s="198"/>
      <c r="H22" s="198"/>
      <c r="I22" s="198"/>
      <c r="J22" s="198"/>
      <c r="K22" s="193"/>
    </row>
    <row r="23" spans="2:11" ht="15" customHeight="1">
      <c r="B23" s="196"/>
      <c r="C23" s="195" t="s">
        <v>317</v>
      </c>
      <c r="D23" s="195"/>
      <c r="E23" s="195"/>
      <c r="F23" s="195"/>
      <c r="G23" s="195"/>
      <c r="H23" s="195"/>
      <c r="I23" s="195"/>
      <c r="J23" s="195"/>
      <c r="K23" s="193"/>
    </row>
    <row r="24" spans="2:11" ht="15" customHeight="1">
      <c r="B24" s="196"/>
      <c r="C24" s="195" t="s">
        <v>318</v>
      </c>
      <c r="D24" s="195"/>
      <c r="E24" s="195"/>
      <c r="F24" s="195"/>
      <c r="G24" s="195"/>
      <c r="H24" s="195"/>
      <c r="I24" s="195"/>
      <c r="J24" s="195"/>
      <c r="K24" s="193"/>
    </row>
    <row r="25" spans="2:11" ht="15" customHeight="1">
      <c r="B25" s="196"/>
      <c r="C25" s="197"/>
      <c r="D25" s="195" t="s">
        <v>319</v>
      </c>
      <c r="E25" s="195"/>
      <c r="F25" s="195"/>
      <c r="G25" s="195"/>
      <c r="H25" s="195"/>
      <c r="I25" s="195"/>
      <c r="J25" s="195"/>
      <c r="K25" s="193"/>
    </row>
    <row r="26" spans="2:11" ht="15" customHeight="1">
      <c r="B26" s="196"/>
      <c r="C26" s="198"/>
      <c r="D26" s="195" t="s">
        <v>320</v>
      </c>
      <c r="E26" s="195"/>
      <c r="F26" s="195"/>
      <c r="G26" s="195"/>
      <c r="H26" s="195"/>
      <c r="I26" s="195"/>
      <c r="J26" s="195"/>
      <c r="K26" s="193"/>
    </row>
    <row r="27" spans="2:11" ht="12.75" customHeight="1">
      <c r="B27" s="196"/>
      <c r="C27" s="198"/>
      <c r="D27" s="198"/>
      <c r="E27" s="198"/>
      <c r="F27" s="198"/>
      <c r="G27" s="198"/>
      <c r="H27" s="198"/>
      <c r="I27" s="198"/>
      <c r="J27" s="198"/>
      <c r="K27" s="193"/>
    </row>
    <row r="28" spans="2:11" ht="15" customHeight="1">
      <c r="B28" s="196"/>
      <c r="C28" s="198"/>
      <c r="D28" s="195" t="s">
        <v>321</v>
      </c>
      <c r="E28" s="195"/>
      <c r="F28" s="195"/>
      <c r="G28" s="195"/>
      <c r="H28" s="195"/>
      <c r="I28" s="195"/>
      <c r="J28" s="195"/>
      <c r="K28" s="193"/>
    </row>
    <row r="29" spans="2:11" ht="15" customHeight="1">
      <c r="B29" s="196"/>
      <c r="C29" s="198"/>
      <c r="D29" s="195" t="s">
        <v>322</v>
      </c>
      <c r="E29" s="195"/>
      <c r="F29" s="195"/>
      <c r="G29" s="195"/>
      <c r="H29" s="195"/>
      <c r="I29" s="195"/>
      <c r="J29" s="195"/>
      <c r="K29" s="193"/>
    </row>
    <row r="30" spans="2:11" ht="12.75" customHeight="1">
      <c r="B30" s="196"/>
      <c r="C30" s="198"/>
      <c r="D30" s="198"/>
      <c r="E30" s="198"/>
      <c r="F30" s="198"/>
      <c r="G30" s="198"/>
      <c r="H30" s="198"/>
      <c r="I30" s="198"/>
      <c r="J30" s="198"/>
      <c r="K30" s="193"/>
    </row>
    <row r="31" spans="2:11" ht="15" customHeight="1">
      <c r="B31" s="196"/>
      <c r="C31" s="198"/>
      <c r="D31" s="195" t="s">
        <v>323</v>
      </c>
      <c r="E31" s="195"/>
      <c r="F31" s="195"/>
      <c r="G31" s="195"/>
      <c r="H31" s="195"/>
      <c r="I31" s="195"/>
      <c r="J31" s="195"/>
      <c r="K31" s="193"/>
    </row>
    <row r="32" spans="2:11" ht="15" customHeight="1">
      <c r="B32" s="196"/>
      <c r="C32" s="198"/>
      <c r="D32" s="195" t="s">
        <v>324</v>
      </c>
      <c r="E32" s="195"/>
      <c r="F32" s="195"/>
      <c r="G32" s="195"/>
      <c r="H32" s="195"/>
      <c r="I32" s="195"/>
      <c r="J32" s="195"/>
      <c r="K32" s="193"/>
    </row>
    <row r="33" spans="2:11" ht="15" customHeight="1">
      <c r="B33" s="196"/>
      <c r="C33" s="198"/>
      <c r="D33" s="195" t="s">
        <v>325</v>
      </c>
      <c r="E33" s="195"/>
      <c r="F33" s="195"/>
      <c r="G33" s="195"/>
      <c r="H33" s="195"/>
      <c r="I33" s="195"/>
      <c r="J33" s="195"/>
      <c r="K33" s="193"/>
    </row>
    <row r="34" spans="2:11" ht="15" customHeight="1">
      <c r="B34" s="196"/>
      <c r="C34" s="198"/>
      <c r="D34" s="197"/>
      <c r="E34" s="200" t="s">
        <v>89</v>
      </c>
      <c r="F34" s="197"/>
      <c r="G34" s="195" t="s">
        <v>326</v>
      </c>
      <c r="H34" s="195"/>
      <c r="I34" s="195"/>
      <c r="J34" s="195"/>
      <c r="K34" s="193"/>
    </row>
    <row r="35" spans="2:11" ht="15" customHeight="1">
      <c r="B35" s="196"/>
      <c r="C35" s="198"/>
      <c r="D35" s="197"/>
      <c r="E35" s="200" t="s">
        <v>327</v>
      </c>
      <c r="F35" s="197"/>
      <c r="G35" s="195" t="s">
        <v>328</v>
      </c>
      <c r="H35" s="195"/>
      <c r="I35" s="195"/>
      <c r="J35" s="195"/>
      <c r="K35" s="193"/>
    </row>
    <row r="36" spans="2:11" ht="15" customHeight="1">
      <c r="B36" s="196"/>
      <c r="C36" s="198"/>
      <c r="D36" s="197"/>
      <c r="E36" s="200" t="s">
        <v>43</v>
      </c>
      <c r="F36" s="197"/>
      <c r="G36" s="195" t="s">
        <v>329</v>
      </c>
      <c r="H36" s="195"/>
      <c r="I36" s="195"/>
      <c r="J36" s="195"/>
      <c r="K36" s="193"/>
    </row>
    <row r="37" spans="2:11" ht="15" customHeight="1">
      <c r="B37" s="196"/>
      <c r="C37" s="198"/>
      <c r="D37" s="197"/>
      <c r="E37" s="200" t="s">
        <v>90</v>
      </c>
      <c r="F37" s="197"/>
      <c r="G37" s="195" t="s">
        <v>330</v>
      </c>
      <c r="H37" s="195"/>
      <c r="I37" s="195"/>
      <c r="J37" s="195"/>
      <c r="K37" s="193"/>
    </row>
    <row r="38" spans="2:11" ht="15" customHeight="1">
      <c r="B38" s="196"/>
      <c r="C38" s="198"/>
      <c r="D38" s="197"/>
      <c r="E38" s="200" t="s">
        <v>91</v>
      </c>
      <c r="F38" s="197"/>
      <c r="G38" s="195" t="s">
        <v>331</v>
      </c>
      <c r="H38" s="195"/>
      <c r="I38" s="195"/>
      <c r="J38" s="195"/>
      <c r="K38" s="193"/>
    </row>
    <row r="39" spans="2:11" ht="15" customHeight="1">
      <c r="B39" s="196"/>
      <c r="C39" s="198"/>
      <c r="D39" s="197"/>
      <c r="E39" s="200" t="s">
        <v>92</v>
      </c>
      <c r="F39" s="197"/>
      <c r="G39" s="195" t="s">
        <v>332</v>
      </c>
      <c r="H39" s="195"/>
      <c r="I39" s="195"/>
      <c r="J39" s="195"/>
      <c r="K39" s="193"/>
    </row>
    <row r="40" spans="2:11" ht="15" customHeight="1">
      <c r="B40" s="196"/>
      <c r="C40" s="198"/>
      <c r="D40" s="197"/>
      <c r="E40" s="200" t="s">
        <v>333</v>
      </c>
      <c r="F40" s="197"/>
      <c r="G40" s="195" t="s">
        <v>334</v>
      </c>
      <c r="H40" s="195"/>
      <c r="I40" s="195"/>
      <c r="J40" s="195"/>
      <c r="K40" s="193"/>
    </row>
    <row r="41" spans="2:11" ht="15" customHeight="1">
      <c r="B41" s="196"/>
      <c r="C41" s="198"/>
      <c r="D41" s="197"/>
      <c r="E41" s="200"/>
      <c r="F41" s="197"/>
      <c r="G41" s="195" t="s">
        <v>335</v>
      </c>
      <c r="H41" s="195"/>
      <c r="I41" s="195"/>
      <c r="J41" s="195"/>
      <c r="K41" s="193"/>
    </row>
    <row r="42" spans="2:11" ht="15" customHeight="1">
      <c r="B42" s="196"/>
      <c r="C42" s="198"/>
      <c r="D42" s="197"/>
      <c r="E42" s="200" t="s">
        <v>336</v>
      </c>
      <c r="F42" s="197"/>
      <c r="G42" s="195" t="s">
        <v>337</v>
      </c>
      <c r="H42" s="195"/>
      <c r="I42" s="195"/>
      <c r="J42" s="195"/>
      <c r="K42" s="193"/>
    </row>
    <row r="43" spans="2:11" ht="15" customHeight="1">
      <c r="B43" s="196"/>
      <c r="C43" s="198"/>
      <c r="D43" s="197"/>
      <c r="E43" s="200" t="s">
        <v>95</v>
      </c>
      <c r="F43" s="197"/>
      <c r="G43" s="195" t="s">
        <v>338</v>
      </c>
      <c r="H43" s="195"/>
      <c r="I43" s="195"/>
      <c r="J43" s="195"/>
      <c r="K43" s="193"/>
    </row>
    <row r="44" spans="2:11" ht="12.75" customHeight="1">
      <c r="B44" s="196"/>
      <c r="C44" s="198"/>
      <c r="D44" s="197"/>
      <c r="E44" s="197"/>
      <c r="F44" s="197"/>
      <c r="G44" s="197"/>
      <c r="H44" s="197"/>
      <c r="I44" s="197"/>
      <c r="J44" s="197"/>
      <c r="K44" s="193"/>
    </row>
    <row r="45" spans="2:11" ht="15" customHeight="1">
      <c r="B45" s="196"/>
      <c r="C45" s="198"/>
      <c r="D45" s="195" t="s">
        <v>339</v>
      </c>
      <c r="E45" s="195"/>
      <c r="F45" s="195"/>
      <c r="G45" s="195"/>
      <c r="H45" s="195"/>
      <c r="I45" s="195"/>
      <c r="J45" s="195"/>
      <c r="K45" s="193"/>
    </row>
    <row r="46" spans="2:11" ht="15" customHeight="1">
      <c r="B46" s="196"/>
      <c r="C46" s="198"/>
      <c r="D46" s="198"/>
      <c r="E46" s="195" t="s">
        <v>340</v>
      </c>
      <c r="F46" s="195"/>
      <c r="G46" s="195"/>
      <c r="H46" s="195"/>
      <c r="I46" s="195"/>
      <c r="J46" s="195"/>
      <c r="K46" s="193"/>
    </row>
    <row r="47" spans="2:11" ht="15" customHeight="1">
      <c r="B47" s="196"/>
      <c r="C47" s="198"/>
      <c r="D47" s="198"/>
      <c r="E47" s="195" t="s">
        <v>341</v>
      </c>
      <c r="F47" s="195"/>
      <c r="G47" s="195"/>
      <c r="H47" s="195"/>
      <c r="I47" s="195"/>
      <c r="J47" s="195"/>
      <c r="K47" s="193"/>
    </row>
    <row r="48" spans="2:11" ht="15" customHeight="1">
      <c r="B48" s="196"/>
      <c r="C48" s="198"/>
      <c r="D48" s="198"/>
      <c r="E48" s="195" t="s">
        <v>342</v>
      </c>
      <c r="F48" s="195"/>
      <c r="G48" s="195"/>
      <c r="H48" s="195"/>
      <c r="I48" s="195"/>
      <c r="J48" s="195"/>
      <c r="K48" s="193"/>
    </row>
    <row r="49" spans="2:11" ht="15" customHeight="1">
      <c r="B49" s="196"/>
      <c r="C49" s="198"/>
      <c r="D49" s="195" t="s">
        <v>343</v>
      </c>
      <c r="E49" s="195"/>
      <c r="F49" s="195"/>
      <c r="G49" s="195"/>
      <c r="H49" s="195"/>
      <c r="I49" s="195"/>
      <c r="J49" s="195"/>
      <c r="K49" s="193"/>
    </row>
    <row r="50" spans="2:11" ht="25.5" customHeight="1">
      <c r="B50" s="191"/>
      <c r="C50" s="192" t="s">
        <v>344</v>
      </c>
      <c r="D50" s="192"/>
      <c r="E50" s="192"/>
      <c r="F50" s="192"/>
      <c r="G50" s="192"/>
      <c r="H50" s="192"/>
      <c r="I50" s="192"/>
      <c r="J50" s="192"/>
      <c r="K50" s="193"/>
    </row>
    <row r="51" spans="2:11" ht="5.25" customHeight="1">
      <c r="B51" s="191"/>
      <c r="C51" s="194"/>
      <c r="D51" s="194"/>
      <c r="E51" s="194"/>
      <c r="F51" s="194"/>
      <c r="G51" s="194"/>
      <c r="H51" s="194"/>
      <c r="I51" s="194"/>
      <c r="J51" s="194"/>
      <c r="K51" s="193"/>
    </row>
    <row r="52" spans="2:11" ht="15" customHeight="1">
      <c r="B52" s="191"/>
      <c r="C52" s="195" t="s">
        <v>345</v>
      </c>
      <c r="D52" s="195"/>
      <c r="E52" s="195"/>
      <c r="F52" s="195"/>
      <c r="G52" s="195"/>
      <c r="H52" s="195"/>
      <c r="I52" s="195"/>
      <c r="J52" s="195"/>
      <c r="K52" s="193"/>
    </row>
    <row r="53" spans="2:11" ht="15" customHeight="1">
      <c r="B53" s="191"/>
      <c r="C53" s="195" t="s">
        <v>346</v>
      </c>
      <c r="D53" s="195"/>
      <c r="E53" s="195"/>
      <c r="F53" s="195"/>
      <c r="G53" s="195"/>
      <c r="H53" s="195"/>
      <c r="I53" s="195"/>
      <c r="J53" s="195"/>
      <c r="K53" s="193"/>
    </row>
    <row r="54" spans="2:11" ht="12.75" customHeight="1">
      <c r="B54" s="191"/>
      <c r="C54" s="197"/>
      <c r="D54" s="197"/>
      <c r="E54" s="197"/>
      <c r="F54" s="197"/>
      <c r="G54" s="197"/>
      <c r="H54" s="197"/>
      <c r="I54" s="197"/>
      <c r="J54" s="197"/>
      <c r="K54" s="193"/>
    </row>
    <row r="55" spans="2:11" ht="15" customHeight="1">
      <c r="B55" s="191"/>
      <c r="C55" s="195" t="s">
        <v>347</v>
      </c>
      <c r="D55" s="195"/>
      <c r="E55" s="195"/>
      <c r="F55" s="195"/>
      <c r="G55" s="195"/>
      <c r="H55" s="195"/>
      <c r="I55" s="195"/>
      <c r="J55" s="195"/>
      <c r="K55" s="193"/>
    </row>
    <row r="56" spans="2:11" ht="15" customHeight="1">
      <c r="B56" s="191"/>
      <c r="C56" s="198"/>
      <c r="D56" s="195" t="s">
        <v>348</v>
      </c>
      <c r="E56" s="195"/>
      <c r="F56" s="195"/>
      <c r="G56" s="195"/>
      <c r="H56" s="195"/>
      <c r="I56" s="195"/>
      <c r="J56" s="195"/>
      <c r="K56" s="193"/>
    </row>
    <row r="57" spans="2:11" ht="15" customHeight="1">
      <c r="B57" s="191"/>
      <c r="C57" s="198"/>
      <c r="D57" s="195" t="s">
        <v>349</v>
      </c>
      <c r="E57" s="195"/>
      <c r="F57" s="195"/>
      <c r="G57" s="195"/>
      <c r="H57" s="195"/>
      <c r="I57" s="195"/>
      <c r="J57" s="195"/>
      <c r="K57" s="193"/>
    </row>
    <row r="58" spans="2:11" ht="15" customHeight="1">
      <c r="B58" s="191"/>
      <c r="C58" s="198"/>
      <c r="D58" s="195" t="s">
        <v>350</v>
      </c>
      <c r="E58" s="195"/>
      <c r="F58" s="195"/>
      <c r="G58" s="195"/>
      <c r="H58" s="195"/>
      <c r="I58" s="195"/>
      <c r="J58" s="195"/>
      <c r="K58" s="193"/>
    </row>
    <row r="59" spans="2:11" ht="15" customHeight="1">
      <c r="B59" s="191"/>
      <c r="C59" s="198"/>
      <c r="D59" s="195" t="s">
        <v>351</v>
      </c>
      <c r="E59" s="195"/>
      <c r="F59" s="195"/>
      <c r="G59" s="195"/>
      <c r="H59" s="195"/>
      <c r="I59" s="195"/>
      <c r="J59" s="195"/>
      <c r="K59" s="193"/>
    </row>
    <row r="60" spans="2:11" ht="15" customHeight="1">
      <c r="B60" s="191"/>
      <c r="C60" s="198"/>
      <c r="D60" s="201" t="s">
        <v>352</v>
      </c>
      <c r="E60" s="201"/>
      <c r="F60" s="201"/>
      <c r="G60" s="201"/>
      <c r="H60" s="201"/>
      <c r="I60" s="201"/>
      <c r="J60" s="201"/>
      <c r="K60" s="193"/>
    </row>
    <row r="61" spans="2:11" ht="15" customHeight="1">
      <c r="B61" s="191"/>
      <c r="C61" s="198"/>
      <c r="D61" s="195" t="s">
        <v>353</v>
      </c>
      <c r="E61" s="195"/>
      <c r="F61" s="195"/>
      <c r="G61" s="195"/>
      <c r="H61" s="195"/>
      <c r="I61" s="195"/>
      <c r="J61" s="195"/>
      <c r="K61" s="193"/>
    </row>
    <row r="62" spans="2:11" ht="12.75" customHeight="1">
      <c r="B62" s="191"/>
      <c r="C62" s="198"/>
      <c r="D62" s="198"/>
      <c r="E62" s="202"/>
      <c r="F62" s="198"/>
      <c r="G62" s="198"/>
      <c r="H62" s="198"/>
      <c r="I62" s="198"/>
      <c r="J62" s="198"/>
      <c r="K62" s="193"/>
    </row>
    <row r="63" spans="2:11" ht="15" customHeight="1">
      <c r="B63" s="191"/>
      <c r="C63" s="198"/>
      <c r="D63" s="195" t="s">
        <v>354</v>
      </c>
      <c r="E63" s="195"/>
      <c r="F63" s="195"/>
      <c r="G63" s="195"/>
      <c r="H63" s="195"/>
      <c r="I63" s="195"/>
      <c r="J63" s="195"/>
      <c r="K63" s="193"/>
    </row>
    <row r="64" spans="2:11" ht="15" customHeight="1">
      <c r="B64" s="191"/>
      <c r="C64" s="198"/>
      <c r="D64" s="201" t="s">
        <v>355</v>
      </c>
      <c r="E64" s="201"/>
      <c r="F64" s="201"/>
      <c r="G64" s="201"/>
      <c r="H64" s="201"/>
      <c r="I64" s="201"/>
      <c r="J64" s="201"/>
      <c r="K64" s="193"/>
    </row>
    <row r="65" spans="2:11" ht="15" customHeight="1">
      <c r="B65" s="191"/>
      <c r="C65" s="198"/>
      <c r="D65" s="195" t="s">
        <v>356</v>
      </c>
      <c r="E65" s="195"/>
      <c r="F65" s="195"/>
      <c r="G65" s="195"/>
      <c r="H65" s="195"/>
      <c r="I65" s="195"/>
      <c r="J65" s="195"/>
      <c r="K65" s="193"/>
    </row>
    <row r="66" spans="2:11" ht="15" customHeight="1">
      <c r="B66" s="191"/>
      <c r="C66" s="198"/>
      <c r="D66" s="195" t="s">
        <v>357</v>
      </c>
      <c r="E66" s="195"/>
      <c r="F66" s="195"/>
      <c r="G66" s="195"/>
      <c r="H66" s="195"/>
      <c r="I66" s="195"/>
      <c r="J66" s="195"/>
      <c r="K66" s="193"/>
    </row>
    <row r="67" spans="2:11" ht="15" customHeight="1">
      <c r="B67" s="191"/>
      <c r="C67" s="198"/>
      <c r="D67" s="195" t="s">
        <v>358</v>
      </c>
      <c r="E67" s="195"/>
      <c r="F67" s="195"/>
      <c r="G67" s="195"/>
      <c r="H67" s="195"/>
      <c r="I67" s="195"/>
      <c r="J67" s="195"/>
      <c r="K67" s="193"/>
    </row>
    <row r="68" spans="2:11" ht="15" customHeight="1">
      <c r="B68" s="191"/>
      <c r="C68" s="198"/>
      <c r="D68" s="195" t="s">
        <v>359</v>
      </c>
      <c r="E68" s="195"/>
      <c r="F68" s="195"/>
      <c r="G68" s="195"/>
      <c r="H68" s="195"/>
      <c r="I68" s="195"/>
      <c r="J68" s="195"/>
      <c r="K68" s="193"/>
    </row>
    <row r="69" spans="2:11" ht="12.75" customHeight="1">
      <c r="B69" s="203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2:11" ht="18.75" customHeight="1">
      <c r="B70" s="206"/>
      <c r="C70" s="206"/>
      <c r="D70" s="206"/>
      <c r="E70" s="206"/>
      <c r="F70" s="206"/>
      <c r="G70" s="206"/>
      <c r="H70" s="206"/>
      <c r="I70" s="206"/>
      <c r="J70" s="206"/>
      <c r="K70" s="207"/>
    </row>
    <row r="71" spans="2:11" ht="18.75" customHeight="1">
      <c r="B71" s="207"/>
      <c r="C71" s="207"/>
      <c r="D71" s="207"/>
      <c r="E71" s="207"/>
      <c r="F71" s="207"/>
      <c r="G71" s="207"/>
      <c r="H71" s="207"/>
      <c r="I71" s="207"/>
      <c r="J71" s="207"/>
      <c r="K71" s="207"/>
    </row>
    <row r="72" spans="2:11" ht="7.5" customHeight="1">
      <c r="B72" s="208"/>
      <c r="C72" s="209"/>
      <c r="D72" s="209"/>
      <c r="E72" s="209"/>
      <c r="F72" s="209"/>
      <c r="G72" s="209"/>
      <c r="H72" s="209"/>
      <c r="I72" s="209"/>
      <c r="J72" s="209"/>
      <c r="K72" s="210"/>
    </row>
    <row r="73" spans="2:11" ht="45" customHeight="1">
      <c r="B73" s="211"/>
      <c r="C73" s="212" t="s">
        <v>295</v>
      </c>
      <c r="D73" s="212"/>
      <c r="E73" s="212"/>
      <c r="F73" s="212"/>
      <c r="G73" s="212"/>
      <c r="H73" s="212"/>
      <c r="I73" s="212"/>
      <c r="J73" s="212"/>
      <c r="K73" s="213"/>
    </row>
    <row r="74" spans="2:11" ht="17.25" customHeight="1">
      <c r="B74" s="211"/>
      <c r="C74" s="214" t="s">
        <v>360</v>
      </c>
      <c r="D74" s="214"/>
      <c r="E74" s="214"/>
      <c r="F74" s="214" t="s">
        <v>361</v>
      </c>
      <c r="G74" s="215"/>
      <c r="H74" s="214" t="s">
        <v>90</v>
      </c>
      <c r="I74" s="214" t="s">
        <v>47</v>
      </c>
      <c r="J74" s="214" t="s">
        <v>362</v>
      </c>
      <c r="K74" s="213"/>
    </row>
    <row r="75" spans="2:11" ht="17.25" customHeight="1">
      <c r="B75" s="211"/>
      <c r="C75" s="216" t="s">
        <v>363</v>
      </c>
      <c r="D75" s="216"/>
      <c r="E75" s="216"/>
      <c r="F75" s="217" t="s">
        <v>364</v>
      </c>
      <c r="G75" s="218"/>
      <c r="H75" s="216"/>
      <c r="I75" s="216"/>
      <c r="J75" s="216" t="s">
        <v>365</v>
      </c>
      <c r="K75" s="213"/>
    </row>
    <row r="76" spans="2:11" ht="5.25" customHeight="1">
      <c r="B76" s="211"/>
      <c r="C76" s="219"/>
      <c r="D76" s="219"/>
      <c r="E76" s="219"/>
      <c r="F76" s="219"/>
      <c r="G76" s="220"/>
      <c r="H76" s="219"/>
      <c r="I76" s="219"/>
      <c r="J76" s="219"/>
      <c r="K76" s="213"/>
    </row>
    <row r="77" spans="2:11" ht="15" customHeight="1">
      <c r="B77" s="211"/>
      <c r="C77" s="200" t="s">
        <v>366</v>
      </c>
      <c r="D77" s="200"/>
      <c r="E77" s="200"/>
      <c r="F77" s="221" t="s">
        <v>367</v>
      </c>
      <c r="G77" s="220"/>
      <c r="H77" s="200" t="s">
        <v>368</v>
      </c>
      <c r="I77" s="200" t="s">
        <v>369</v>
      </c>
      <c r="J77" s="200" t="s">
        <v>370</v>
      </c>
      <c r="K77" s="213"/>
    </row>
    <row r="78" spans="2:11" ht="15" customHeight="1">
      <c r="B78" s="222"/>
      <c r="C78" s="200" t="s">
        <v>371</v>
      </c>
      <c r="D78" s="200"/>
      <c r="E78" s="200"/>
      <c r="F78" s="221" t="s">
        <v>372</v>
      </c>
      <c r="G78" s="220"/>
      <c r="H78" s="200" t="s">
        <v>373</v>
      </c>
      <c r="I78" s="200" t="s">
        <v>369</v>
      </c>
      <c r="J78" s="200">
        <v>50</v>
      </c>
      <c r="K78" s="213"/>
    </row>
    <row r="79" spans="2:11" ht="15" customHeight="1">
      <c r="B79" s="222"/>
      <c r="C79" s="200" t="s">
        <v>374</v>
      </c>
      <c r="D79" s="200"/>
      <c r="E79" s="200"/>
      <c r="F79" s="221" t="s">
        <v>367</v>
      </c>
      <c r="G79" s="220"/>
      <c r="H79" s="200" t="s">
        <v>375</v>
      </c>
      <c r="I79" s="200" t="s">
        <v>376</v>
      </c>
      <c r="J79" s="200"/>
      <c r="K79" s="213"/>
    </row>
    <row r="80" spans="2:11" ht="15" customHeight="1">
      <c r="B80" s="222"/>
      <c r="C80" s="200" t="s">
        <v>377</v>
      </c>
      <c r="D80" s="200"/>
      <c r="E80" s="200"/>
      <c r="F80" s="221" t="s">
        <v>372</v>
      </c>
      <c r="G80" s="220"/>
      <c r="H80" s="200" t="s">
        <v>378</v>
      </c>
      <c r="I80" s="200" t="s">
        <v>369</v>
      </c>
      <c r="J80" s="200">
        <v>50</v>
      </c>
      <c r="K80" s="213"/>
    </row>
    <row r="81" spans="2:11" ht="15" customHeight="1">
      <c r="B81" s="222"/>
      <c r="C81" s="200" t="s">
        <v>379</v>
      </c>
      <c r="D81" s="200"/>
      <c r="E81" s="200"/>
      <c r="F81" s="221" t="s">
        <v>372</v>
      </c>
      <c r="G81" s="220"/>
      <c r="H81" s="200" t="s">
        <v>380</v>
      </c>
      <c r="I81" s="200" t="s">
        <v>369</v>
      </c>
      <c r="J81" s="200">
        <v>20</v>
      </c>
      <c r="K81" s="213"/>
    </row>
    <row r="82" spans="2:11" ht="15" customHeight="1">
      <c r="B82" s="222"/>
      <c r="C82" s="200" t="s">
        <v>381</v>
      </c>
      <c r="D82" s="200"/>
      <c r="E82" s="200"/>
      <c r="F82" s="221" t="s">
        <v>372</v>
      </c>
      <c r="G82" s="220"/>
      <c r="H82" s="200" t="s">
        <v>382</v>
      </c>
      <c r="I82" s="200" t="s">
        <v>369</v>
      </c>
      <c r="J82" s="200">
        <v>20</v>
      </c>
      <c r="K82" s="213"/>
    </row>
    <row r="83" spans="2:11" ht="15" customHeight="1">
      <c r="B83" s="222"/>
      <c r="C83" s="200" t="s">
        <v>383</v>
      </c>
      <c r="D83" s="200"/>
      <c r="E83" s="200"/>
      <c r="F83" s="221" t="s">
        <v>372</v>
      </c>
      <c r="G83" s="220"/>
      <c r="H83" s="200" t="s">
        <v>384</v>
      </c>
      <c r="I83" s="200" t="s">
        <v>369</v>
      </c>
      <c r="J83" s="200">
        <v>50</v>
      </c>
      <c r="K83" s="213"/>
    </row>
    <row r="84" spans="2:11" ht="15" customHeight="1">
      <c r="B84" s="222"/>
      <c r="C84" s="200" t="s">
        <v>385</v>
      </c>
      <c r="D84" s="200"/>
      <c r="E84" s="200"/>
      <c r="F84" s="221" t="s">
        <v>372</v>
      </c>
      <c r="G84" s="220"/>
      <c r="H84" s="200" t="s">
        <v>385</v>
      </c>
      <c r="I84" s="200" t="s">
        <v>369</v>
      </c>
      <c r="J84" s="200">
        <v>50</v>
      </c>
      <c r="K84" s="213"/>
    </row>
    <row r="85" spans="2:11" ht="15" customHeight="1">
      <c r="B85" s="222"/>
      <c r="C85" s="200" t="s">
        <v>96</v>
      </c>
      <c r="D85" s="200"/>
      <c r="E85" s="200"/>
      <c r="F85" s="221" t="s">
        <v>372</v>
      </c>
      <c r="G85" s="220"/>
      <c r="H85" s="200" t="s">
        <v>386</v>
      </c>
      <c r="I85" s="200" t="s">
        <v>369</v>
      </c>
      <c r="J85" s="200">
        <v>255</v>
      </c>
      <c r="K85" s="213"/>
    </row>
    <row r="86" spans="2:11" ht="15" customHeight="1">
      <c r="B86" s="222"/>
      <c r="C86" s="200" t="s">
        <v>387</v>
      </c>
      <c r="D86" s="200"/>
      <c r="E86" s="200"/>
      <c r="F86" s="221" t="s">
        <v>367</v>
      </c>
      <c r="G86" s="220"/>
      <c r="H86" s="200" t="s">
        <v>388</v>
      </c>
      <c r="I86" s="200" t="s">
        <v>389</v>
      </c>
      <c r="J86" s="200"/>
      <c r="K86" s="213"/>
    </row>
    <row r="87" spans="2:11" ht="15" customHeight="1">
      <c r="B87" s="222"/>
      <c r="C87" s="200" t="s">
        <v>390</v>
      </c>
      <c r="D87" s="200"/>
      <c r="E87" s="200"/>
      <c r="F87" s="221" t="s">
        <v>367</v>
      </c>
      <c r="G87" s="220"/>
      <c r="H87" s="200" t="s">
        <v>391</v>
      </c>
      <c r="I87" s="200" t="s">
        <v>392</v>
      </c>
      <c r="J87" s="200"/>
      <c r="K87" s="213"/>
    </row>
    <row r="88" spans="2:11" ht="15" customHeight="1">
      <c r="B88" s="222"/>
      <c r="C88" s="200" t="s">
        <v>393</v>
      </c>
      <c r="D88" s="200"/>
      <c r="E88" s="200"/>
      <c r="F88" s="221" t="s">
        <v>367</v>
      </c>
      <c r="G88" s="220"/>
      <c r="H88" s="200" t="s">
        <v>393</v>
      </c>
      <c r="I88" s="200" t="s">
        <v>392</v>
      </c>
      <c r="J88" s="200"/>
      <c r="K88" s="213"/>
    </row>
    <row r="89" spans="2:11" ht="15" customHeight="1">
      <c r="B89" s="222"/>
      <c r="C89" s="200" t="s">
        <v>30</v>
      </c>
      <c r="D89" s="200"/>
      <c r="E89" s="200"/>
      <c r="F89" s="221" t="s">
        <v>367</v>
      </c>
      <c r="G89" s="220"/>
      <c r="H89" s="200" t="s">
        <v>394</v>
      </c>
      <c r="I89" s="200" t="s">
        <v>392</v>
      </c>
      <c r="J89" s="200"/>
      <c r="K89" s="213"/>
    </row>
    <row r="90" spans="2:11" ht="15" customHeight="1">
      <c r="B90" s="222"/>
      <c r="C90" s="200" t="s">
        <v>38</v>
      </c>
      <c r="D90" s="200"/>
      <c r="E90" s="200"/>
      <c r="F90" s="221" t="s">
        <v>367</v>
      </c>
      <c r="G90" s="220"/>
      <c r="H90" s="200" t="s">
        <v>395</v>
      </c>
      <c r="I90" s="200" t="s">
        <v>392</v>
      </c>
      <c r="J90" s="200"/>
      <c r="K90" s="213"/>
    </row>
    <row r="91" spans="2:11" ht="15" customHeight="1">
      <c r="B91" s="223"/>
      <c r="C91" s="224"/>
      <c r="D91" s="224"/>
      <c r="E91" s="224"/>
      <c r="F91" s="224"/>
      <c r="G91" s="224"/>
      <c r="H91" s="224"/>
      <c r="I91" s="224"/>
      <c r="J91" s="224"/>
      <c r="K91" s="225"/>
    </row>
    <row r="92" spans="2:11" ht="18.75" customHeight="1">
      <c r="B92" s="226"/>
      <c r="C92" s="227"/>
      <c r="D92" s="227"/>
      <c r="E92" s="227"/>
      <c r="F92" s="227"/>
      <c r="G92" s="227"/>
      <c r="H92" s="227"/>
      <c r="I92" s="227"/>
      <c r="J92" s="227"/>
      <c r="K92" s="226"/>
    </row>
    <row r="93" spans="2:11" ht="18.75" customHeight="1">
      <c r="B93" s="207"/>
      <c r="C93" s="207"/>
      <c r="D93" s="207"/>
      <c r="E93" s="207"/>
      <c r="F93" s="207"/>
      <c r="G93" s="207"/>
      <c r="H93" s="207"/>
      <c r="I93" s="207"/>
      <c r="J93" s="207"/>
      <c r="K93" s="207"/>
    </row>
    <row r="94" spans="2:11" ht="7.5" customHeight="1">
      <c r="B94" s="208"/>
      <c r="C94" s="209"/>
      <c r="D94" s="209"/>
      <c r="E94" s="209"/>
      <c r="F94" s="209"/>
      <c r="G94" s="209"/>
      <c r="H94" s="209"/>
      <c r="I94" s="209"/>
      <c r="J94" s="209"/>
      <c r="K94" s="210"/>
    </row>
    <row r="95" spans="2:11" ht="45" customHeight="1">
      <c r="B95" s="211"/>
      <c r="C95" s="212" t="s">
        <v>396</v>
      </c>
      <c r="D95" s="212"/>
      <c r="E95" s="212"/>
      <c r="F95" s="212"/>
      <c r="G95" s="212"/>
      <c r="H95" s="212"/>
      <c r="I95" s="212"/>
      <c r="J95" s="212"/>
      <c r="K95" s="213"/>
    </row>
    <row r="96" spans="2:11" ht="17.25" customHeight="1">
      <c r="B96" s="211"/>
      <c r="C96" s="214" t="s">
        <v>360</v>
      </c>
      <c r="D96" s="214"/>
      <c r="E96" s="214"/>
      <c r="F96" s="214" t="s">
        <v>361</v>
      </c>
      <c r="G96" s="215"/>
      <c r="H96" s="214" t="s">
        <v>90</v>
      </c>
      <c r="I96" s="214" t="s">
        <v>47</v>
      </c>
      <c r="J96" s="214" t="s">
        <v>362</v>
      </c>
      <c r="K96" s="213"/>
    </row>
    <row r="97" spans="2:11" ht="17.25" customHeight="1">
      <c r="B97" s="211"/>
      <c r="C97" s="216" t="s">
        <v>363</v>
      </c>
      <c r="D97" s="216"/>
      <c r="E97" s="216"/>
      <c r="F97" s="217" t="s">
        <v>364</v>
      </c>
      <c r="G97" s="218"/>
      <c r="H97" s="216"/>
      <c r="I97" s="216"/>
      <c r="J97" s="216" t="s">
        <v>365</v>
      </c>
      <c r="K97" s="213"/>
    </row>
    <row r="98" spans="2:11" ht="5.25" customHeight="1">
      <c r="B98" s="211"/>
      <c r="C98" s="214"/>
      <c r="D98" s="214"/>
      <c r="E98" s="214"/>
      <c r="F98" s="214"/>
      <c r="G98" s="228"/>
      <c r="H98" s="214"/>
      <c r="I98" s="214"/>
      <c r="J98" s="214"/>
      <c r="K98" s="213"/>
    </row>
    <row r="99" spans="2:11" ht="15" customHeight="1">
      <c r="B99" s="211"/>
      <c r="C99" s="200" t="s">
        <v>366</v>
      </c>
      <c r="D99" s="200"/>
      <c r="E99" s="200"/>
      <c r="F99" s="221" t="s">
        <v>367</v>
      </c>
      <c r="G99" s="200"/>
      <c r="H99" s="200" t="s">
        <v>397</v>
      </c>
      <c r="I99" s="200" t="s">
        <v>369</v>
      </c>
      <c r="J99" s="200" t="s">
        <v>370</v>
      </c>
      <c r="K99" s="213"/>
    </row>
    <row r="100" spans="2:11" ht="15" customHeight="1">
      <c r="B100" s="222"/>
      <c r="C100" s="200" t="s">
        <v>371</v>
      </c>
      <c r="D100" s="200"/>
      <c r="E100" s="200"/>
      <c r="F100" s="221" t="s">
        <v>372</v>
      </c>
      <c r="G100" s="200"/>
      <c r="H100" s="200" t="s">
        <v>397</v>
      </c>
      <c r="I100" s="200" t="s">
        <v>369</v>
      </c>
      <c r="J100" s="200">
        <v>50</v>
      </c>
      <c r="K100" s="213"/>
    </row>
    <row r="101" spans="2:11" ht="15" customHeight="1">
      <c r="B101" s="222"/>
      <c r="C101" s="200" t="s">
        <v>374</v>
      </c>
      <c r="D101" s="200"/>
      <c r="E101" s="200"/>
      <c r="F101" s="221" t="s">
        <v>367</v>
      </c>
      <c r="G101" s="200"/>
      <c r="H101" s="200" t="s">
        <v>397</v>
      </c>
      <c r="I101" s="200" t="s">
        <v>376</v>
      </c>
      <c r="J101" s="200"/>
      <c r="K101" s="213"/>
    </row>
    <row r="102" spans="2:11" ht="15" customHeight="1">
      <c r="B102" s="222"/>
      <c r="C102" s="200" t="s">
        <v>377</v>
      </c>
      <c r="D102" s="200"/>
      <c r="E102" s="200"/>
      <c r="F102" s="221" t="s">
        <v>372</v>
      </c>
      <c r="G102" s="200"/>
      <c r="H102" s="200" t="s">
        <v>397</v>
      </c>
      <c r="I102" s="200" t="s">
        <v>369</v>
      </c>
      <c r="J102" s="200">
        <v>50</v>
      </c>
      <c r="K102" s="213"/>
    </row>
    <row r="103" spans="2:11" ht="15" customHeight="1">
      <c r="B103" s="222"/>
      <c r="C103" s="200" t="s">
        <v>385</v>
      </c>
      <c r="D103" s="200"/>
      <c r="E103" s="200"/>
      <c r="F103" s="221" t="s">
        <v>372</v>
      </c>
      <c r="G103" s="200"/>
      <c r="H103" s="200" t="s">
        <v>397</v>
      </c>
      <c r="I103" s="200" t="s">
        <v>369</v>
      </c>
      <c r="J103" s="200">
        <v>50</v>
      </c>
      <c r="K103" s="213"/>
    </row>
    <row r="104" spans="2:11" ht="15" customHeight="1">
      <c r="B104" s="222"/>
      <c r="C104" s="200" t="s">
        <v>383</v>
      </c>
      <c r="D104" s="200"/>
      <c r="E104" s="200"/>
      <c r="F104" s="221" t="s">
        <v>372</v>
      </c>
      <c r="G104" s="200"/>
      <c r="H104" s="200" t="s">
        <v>397</v>
      </c>
      <c r="I104" s="200" t="s">
        <v>369</v>
      </c>
      <c r="J104" s="200">
        <v>50</v>
      </c>
      <c r="K104" s="213"/>
    </row>
    <row r="105" spans="2:11" ht="15" customHeight="1">
      <c r="B105" s="222"/>
      <c r="C105" s="200" t="s">
        <v>43</v>
      </c>
      <c r="D105" s="200"/>
      <c r="E105" s="200"/>
      <c r="F105" s="221" t="s">
        <v>367</v>
      </c>
      <c r="G105" s="200"/>
      <c r="H105" s="200" t="s">
        <v>398</v>
      </c>
      <c r="I105" s="200" t="s">
        <v>369</v>
      </c>
      <c r="J105" s="200">
        <v>20</v>
      </c>
      <c r="K105" s="213"/>
    </row>
    <row r="106" spans="2:11" ht="15" customHeight="1">
      <c r="B106" s="222"/>
      <c r="C106" s="200" t="s">
        <v>399</v>
      </c>
      <c r="D106" s="200"/>
      <c r="E106" s="200"/>
      <c r="F106" s="221" t="s">
        <v>367</v>
      </c>
      <c r="G106" s="200"/>
      <c r="H106" s="200" t="s">
        <v>400</v>
      </c>
      <c r="I106" s="200" t="s">
        <v>369</v>
      </c>
      <c r="J106" s="200">
        <v>120</v>
      </c>
      <c r="K106" s="213"/>
    </row>
    <row r="107" spans="2:11" ht="15" customHeight="1">
      <c r="B107" s="222"/>
      <c r="C107" s="200" t="s">
        <v>30</v>
      </c>
      <c r="D107" s="200"/>
      <c r="E107" s="200"/>
      <c r="F107" s="221" t="s">
        <v>367</v>
      </c>
      <c r="G107" s="200"/>
      <c r="H107" s="200" t="s">
        <v>401</v>
      </c>
      <c r="I107" s="200" t="s">
        <v>392</v>
      </c>
      <c r="J107" s="200"/>
      <c r="K107" s="213"/>
    </row>
    <row r="108" spans="2:11" ht="15" customHeight="1">
      <c r="B108" s="222"/>
      <c r="C108" s="200" t="s">
        <v>38</v>
      </c>
      <c r="D108" s="200"/>
      <c r="E108" s="200"/>
      <c r="F108" s="221" t="s">
        <v>367</v>
      </c>
      <c r="G108" s="200"/>
      <c r="H108" s="200" t="s">
        <v>402</v>
      </c>
      <c r="I108" s="200" t="s">
        <v>392</v>
      </c>
      <c r="J108" s="200"/>
      <c r="K108" s="213"/>
    </row>
    <row r="109" spans="2:11" ht="15" customHeight="1">
      <c r="B109" s="222"/>
      <c r="C109" s="200" t="s">
        <v>47</v>
      </c>
      <c r="D109" s="200"/>
      <c r="E109" s="200"/>
      <c r="F109" s="221" t="s">
        <v>367</v>
      </c>
      <c r="G109" s="200"/>
      <c r="H109" s="200" t="s">
        <v>403</v>
      </c>
      <c r="I109" s="200" t="s">
        <v>404</v>
      </c>
      <c r="J109" s="200"/>
      <c r="K109" s="213"/>
    </row>
    <row r="110" spans="2:11" ht="15" customHeight="1">
      <c r="B110" s="223"/>
      <c r="C110" s="229"/>
      <c r="D110" s="229"/>
      <c r="E110" s="229"/>
      <c r="F110" s="229"/>
      <c r="G110" s="229"/>
      <c r="H110" s="229"/>
      <c r="I110" s="229"/>
      <c r="J110" s="229"/>
      <c r="K110" s="225"/>
    </row>
    <row r="111" spans="2:11" ht="18.75" customHeight="1">
      <c r="B111" s="230"/>
      <c r="C111" s="197"/>
      <c r="D111" s="197"/>
      <c r="E111" s="197"/>
      <c r="F111" s="231"/>
      <c r="G111" s="197"/>
      <c r="H111" s="197"/>
      <c r="I111" s="197"/>
      <c r="J111" s="197"/>
      <c r="K111" s="230"/>
    </row>
    <row r="112" spans="2:11" ht="18.75" customHeight="1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</row>
    <row r="113" spans="2:11" ht="7.5" customHeight="1">
      <c r="B113" s="232"/>
      <c r="C113" s="233"/>
      <c r="D113" s="233"/>
      <c r="E113" s="233"/>
      <c r="F113" s="233"/>
      <c r="G113" s="233"/>
      <c r="H113" s="233"/>
      <c r="I113" s="233"/>
      <c r="J113" s="233"/>
      <c r="K113" s="234"/>
    </row>
    <row r="114" spans="2:11" ht="45" customHeight="1">
      <c r="B114" s="235"/>
      <c r="C114" s="188" t="s">
        <v>405</v>
      </c>
      <c r="D114" s="188"/>
      <c r="E114" s="188"/>
      <c r="F114" s="188"/>
      <c r="G114" s="188"/>
      <c r="H114" s="188"/>
      <c r="I114" s="188"/>
      <c r="J114" s="188"/>
      <c r="K114" s="236"/>
    </row>
    <row r="115" spans="2:11" ht="17.25" customHeight="1">
      <c r="B115" s="237"/>
      <c r="C115" s="214" t="s">
        <v>360</v>
      </c>
      <c r="D115" s="214"/>
      <c r="E115" s="214"/>
      <c r="F115" s="214" t="s">
        <v>361</v>
      </c>
      <c r="G115" s="215"/>
      <c r="H115" s="214" t="s">
        <v>90</v>
      </c>
      <c r="I115" s="214" t="s">
        <v>47</v>
      </c>
      <c r="J115" s="214" t="s">
        <v>362</v>
      </c>
      <c r="K115" s="238"/>
    </row>
    <row r="116" spans="2:11" ht="17.25" customHeight="1">
      <c r="B116" s="237"/>
      <c r="C116" s="216" t="s">
        <v>363</v>
      </c>
      <c r="D116" s="216"/>
      <c r="E116" s="216"/>
      <c r="F116" s="217" t="s">
        <v>364</v>
      </c>
      <c r="G116" s="218"/>
      <c r="H116" s="216"/>
      <c r="I116" s="216"/>
      <c r="J116" s="216" t="s">
        <v>365</v>
      </c>
      <c r="K116" s="238"/>
    </row>
    <row r="117" spans="2:11" ht="5.25" customHeight="1">
      <c r="B117" s="239"/>
      <c r="C117" s="219"/>
      <c r="D117" s="219"/>
      <c r="E117" s="219"/>
      <c r="F117" s="219"/>
      <c r="G117" s="200"/>
      <c r="H117" s="219"/>
      <c r="I117" s="219"/>
      <c r="J117" s="219"/>
      <c r="K117" s="240"/>
    </row>
    <row r="118" spans="2:11" ht="15" customHeight="1">
      <c r="B118" s="239"/>
      <c r="C118" s="200" t="s">
        <v>366</v>
      </c>
      <c r="D118" s="219"/>
      <c r="E118" s="219"/>
      <c r="F118" s="221" t="s">
        <v>367</v>
      </c>
      <c r="G118" s="200"/>
      <c r="H118" s="200" t="s">
        <v>397</v>
      </c>
      <c r="I118" s="200" t="s">
        <v>369</v>
      </c>
      <c r="J118" s="200" t="s">
        <v>370</v>
      </c>
      <c r="K118" s="241"/>
    </row>
    <row r="119" spans="2:11" ht="15" customHeight="1">
      <c r="B119" s="239"/>
      <c r="C119" s="200" t="s">
        <v>406</v>
      </c>
      <c r="D119" s="200"/>
      <c r="E119" s="200"/>
      <c r="F119" s="221" t="s">
        <v>367</v>
      </c>
      <c r="G119" s="200"/>
      <c r="H119" s="200" t="s">
        <v>407</v>
      </c>
      <c r="I119" s="200" t="s">
        <v>369</v>
      </c>
      <c r="J119" s="200" t="s">
        <v>370</v>
      </c>
      <c r="K119" s="241"/>
    </row>
    <row r="120" spans="2:11" ht="15" customHeight="1">
      <c r="B120" s="239"/>
      <c r="C120" s="200" t="s">
        <v>315</v>
      </c>
      <c r="D120" s="200"/>
      <c r="E120" s="200"/>
      <c r="F120" s="221" t="s">
        <v>367</v>
      </c>
      <c r="G120" s="200"/>
      <c r="H120" s="200" t="s">
        <v>408</v>
      </c>
      <c r="I120" s="200" t="s">
        <v>369</v>
      </c>
      <c r="J120" s="200" t="s">
        <v>370</v>
      </c>
      <c r="K120" s="241"/>
    </row>
    <row r="121" spans="2:11" ht="15" customHeight="1">
      <c r="B121" s="239"/>
      <c r="C121" s="200" t="s">
        <v>409</v>
      </c>
      <c r="D121" s="200"/>
      <c r="E121" s="200"/>
      <c r="F121" s="221" t="s">
        <v>372</v>
      </c>
      <c r="G121" s="200"/>
      <c r="H121" s="200" t="s">
        <v>410</v>
      </c>
      <c r="I121" s="200" t="s">
        <v>369</v>
      </c>
      <c r="J121" s="200">
        <v>15</v>
      </c>
      <c r="K121" s="241"/>
    </row>
    <row r="122" spans="2:11" ht="15" customHeight="1">
      <c r="B122" s="239"/>
      <c r="C122" s="200" t="s">
        <v>371</v>
      </c>
      <c r="D122" s="200"/>
      <c r="E122" s="200"/>
      <c r="F122" s="221" t="s">
        <v>372</v>
      </c>
      <c r="G122" s="200"/>
      <c r="H122" s="200" t="s">
        <v>397</v>
      </c>
      <c r="I122" s="200" t="s">
        <v>369</v>
      </c>
      <c r="J122" s="200">
        <v>50</v>
      </c>
      <c r="K122" s="241"/>
    </row>
    <row r="123" spans="2:11" ht="15" customHeight="1">
      <c r="B123" s="239"/>
      <c r="C123" s="200" t="s">
        <v>377</v>
      </c>
      <c r="D123" s="200"/>
      <c r="E123" s="200"/>
      <c r="F123" s="221" t="s">
        <v>372</v>
      </c>
      <c r="G123" s="200"/>
      <c r="H123" s="200" t="s">
        <v>397</v>
      </c>
      <c r="I123" s="200" t="s">
        <v>369</v>
      </c>
      <c r="J123" s="200">
        <v>50</v>
      </c>
      <c r="K123" s="241"/>
    </row>
    <row r="124" spans="2:11" ht="15" customHeight="1">
      <c r="B124" s="239"/>
      <c r="C124" s="200" t="s">
        <v>383</v>
      </c>
      <c r="D124" s="200"/>
      <c r="E124" s="200"/>
      <c r="F124" s="221" t="s">
        <v>372</v>
      </c>
      <c r="G124" s="200"/>
      <c r="H124" s="200" t="s">
        <v>397</v>
      </c>
      <c r="I124" s="200" t="s">
        <v>369</v>
      </c>
      <c r="J124" s="200">
        <v>50</v>
      </c>
      <c r="K124" s="241"/>
    </row>
    <row r="125" spans="2:11" ht="15" customHeight="1">
      <c r="B125" s="239"/>
      <c r="C125" s="200" t="s">
        <v>385</v>
      </c>
      <c r="D125" s="200"/>
      <c r="E125" s="200"/>
      <c r="F125" s="221" t="s">
        <v>372</v>
      </c>
      <c r="G125" s="200"/>
      <c r="H125" s="200" t="s">
        <v>397</v>
      </c>
      <c r="I125" s="200" t="s">
        <v>369</v>
      </c>
      <c r="J125" s="200">
        <v>50</v>
      </c>
      <c r="K125" s="241"/>
    </row>
    <row r="126" spans="2:11" ht="15" customHeight="1">
      <c r="B126" s="239"/>
      <c r="C126" s="200" t="s">
        <v>96</v>
      </c>
      <c r="D126" s="200"/>
      <c r="E126" s="200"/>
      <c r="F126" s="221" t="s">
        <v>372</v>
      </c>
      <c r="G126" s="200"/>
      <c r="H126" s="200" t="s">
        <v>411</v>
      </c>
      <c r="I126" s="200" t="s">
        <v>369</v>
      </c>
      <c r="J126" s="200">
        <v>255</v>
      </c>
      <c r="K126" s="241"/>
    </row>
    <row r="127" spans="2:11" ht="15" customHeight="1">
      <c r="B127" s="239"/>
      <c r="C127" s="200" t="s">
        <v>387</v>
      </c>
      <c r="D127" s="200"/>
      <c r="E127" s="200"/>
      <c r="F127" s="221" t="s">
        <v>367</v>
      </c>
      <c r="G127" s="200"/>
      <c r="H127" s="200" t="s">
        <v>412</v>
      </c>
      <c r="I127" s="200" t="s">
        <v>389</v>
      </c>
      <c r="J127" s="200"/>
      <c r="K127" s="241"/>
    </row>
    <row r="128" spans="2:11" ht="15" customHeight="1">
      <c r="B128" s="239"/>
      <c r="C128" s="200" t="s">
        <v>390</v>
      </c>
      <c r="D128" s="200"/>
      <c r="E128" s="200"/>
      <c r="F128" s="221" t="s">
        <v>367</v>
      </c>
      <c r="G128" s="200"/>
      <c r="H128" s="200" t="s">
        <v>413</v>
      </c>
      <c r="I128" s="200" t="s">
        <v>392</v>
      </c>
      <c r="J128" s="200"/>
      <c r="K128" s="241"/>
    </row>
    <row r="129" spans="2:11" ht="15" customHeight="1">
      <c r="B129" s="239"/>
      <c r="C129" s="200" t="s">
        <v>393</v>
      </c>
      <c r="D129" s="200"/>
      <c r="E129" s="200"/>
      <c r="F129" s="221" t="s">
        <v>367</v>
      </c>
      <c r="G129" s="200"/>
      <c r="H129" s="200" t="s">
        <v>393</v>
      </c>
      <c r="I129" s="200" t="s">
        <v>392</v>
      </c>
      <c r="J129" s="200"/>
      <c r="K129" s="241"/>
    </row>
    <row r="130" spans="2:11" ht="15" customHeight="1">
      <c r="B130" s="239"/>
      <c r="C130" s="200" t="s">
        <v>30</v>
      </c>
      <c r="D130" s="200"/>
      <c r="E130" s="200"/>
      <c r="F130" s="221" t="s">
        <v>367</v>
      </c>
      <c r="G130" s="200"/>
      <c r="H130" s="200" t="s">
        <v>414</v>
      </c>
      <c r="I130" s="200" t="s">
        <v>392</v>
      </c>
      <c r="J130" s="200"/>
      <c r="K130" s="241"/>
    </row>
    <row r="131" spans="2:11" ht="15" customHeight="1">
      <c r="B131" s="239"/>
      <c r="C131" s="200" t="s">
        <v>415</v>
      </c>
      <c r="D131" s="200"/>
      <c r="E131" s="200"/>
      <c r="F131" s="221" t="s">
        <v>367</v>
      </c>
      <c r="G131" s="200"/>
      <c r="H131" s="200" t="s">
        <v>416</v>
      </c>
      <c r="I131" s="200" t="s">
        <v>392</v>
      </c>
      <c r="J131" s="200"/>
      <c r="K131" s="241"/>
    </row>
    <row r="132" spans="2:11" ht="15" customHeight="1">
      <c r="B132" s="242"/>
      <c r="C132" s="243"/>
      <c r="D132" s="243"/>
      <c r="E132" s="243"/>
      <c r="F132" s="243"/>
      <c r="G132" s="243"/>
      <c r="H132" s="243"/>
      <c r="I132" s="243"/>
      <c r="J132" s="243"/>
      <c r="K132" s="244"/>
    </row>
    <row r="133" spans="2:11" ht="18.75" customHeight="1">
      <c r="B133" s="197"/>
      <c r="C133" s="197"/>
      <c r="D133" s="197"/>
      <c r="E133" s="197"/>
      <c r="F133" s="231"/>
      <c r="G133" s="197"/>
      <c r="H133" s="197"/>
      <c r="I133" s="197"/>
      <c r="J133" s="197"/>
      <c r="K133" s="197"/>
    </row>
    <row r="134" spans="2:11" ht="18.75" customHeight="1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</row>
    <row r="135" spans="2:11" ht="7.5" customHeight="1">
      <c r="B135" s="208"/>
      <c r="C135" s="209"/>
      <c r="D135" s="209"/>
      <c r="E135" s="209"/>
      <c r="F135" s="209"/>
      <c r="G135" s="209"/>
      <c r="H135" s="209"/>
      <c r="I135" s="209"/>
      <c r="J135" s="209"/>
      <c r="K135" s="210"/>
    </row>
    <row r="136" spans="2:11" ht="45" customHeight="1">
      <c r="B136" s="211"/>
      <c r="C136" s="212" t="s">
        <v>417</v>
      </c>
      <c r="D136" s="212"/>
      <c r="E136" s="212"/>
      <c r="F136" s="212"/>
      <c r="G136" s="212"/>
      <c r="H136" s="212"/>
      <c r="I136" s="212"/>
      <c r="J136" s="212"/>
      <c r="K136" s="213"/>
    </row>
    <row r="137" spans="2:11" ht="17.25" customHeight="1">
      <c r="B137" s="211"/>
      <c r="C137" s="214" t="s">
        <v>360</v>
      </c>
      <c r="D137" s="214"/>
      <c r="E137" s="214"/>
      <c r="F137" s="214" t="s">
        <v>361</v>
      </c>
      <c r="G137" s="215"/>
      <c r="H137" s="214" t="s">
        <v>90</v>
      </c>
      <c r="I137" s="214" t="s">
        <v>47</v>
      </c>
      <c r="J137" s="214" t="s">
        <v>362</v>
      </c>
      <c r="K137" s="213"/>
    </row>
    <row r="138" spans="2:11" ht="17.25" customHeight="1">
      <c r="B138" s="211"/>
      <c r="C138" s="216" t="s">
        <v>363</v>
      </c>
      <c r="D138" s="216"/>
      <c r="E138" s="216"/>
      <c r="F138" s="217" t="s">
        <v>364</v>
      </c>
      <c r="G138" s="218"/>
      <c r="H138" s="216"/>
      <c r="I138" s="216"/>
      <c r="J138" s="216" t="s">
        <v>365</v>
      </c>
      <c r="K138" s="213"/>
    </row>
    <row r="139" spans="2:11" ht="5.25" customHeight="1">
      <c r="B139" s="222"/>
      <c r="C139" s="219"/>
      <c r="D139" s="219"/>
      <c r="E139" s="219"/>
      <c r="F139" s="219"/>
      <c r="G139" s="220"/>
      <c r="H139" s="219"/>
      <c r="I139" s="219"/>
      <c r="J139" s="219"/>
      <c r="K139" s="241"/>
    </row>
    <row r="140" spans="2:11" ht="15" customHeight="1">
      <c r="B140" s="222"/>
      <c r="C140" s="245" t="s">
        <v>366</v>
      </c>
      <c r="D140" s="200"/>
      <c r="E140" s="200"/>
      <c r="F140" s="246" t="s">
        <v>367</v>
      </c>
      <c r="G140" s="200"/>
      <c r="H140" s="245" t="s">
        <v>397</v>
      </c>
      <c r="I140" s="245" t="s">
        <v>369</v>
      </c>
      <c r="J140" s="245" t="s">
        <v>370</v>
      </c>
      <c r="K140" s="241"/>
    </row>
    <row r="141" spans="2:11" ht="15" customHeight="1">
      <c r="B141" s="222"/>
      <c r="C141" s="245" t="s">
        <v>406</v>
      </c>
      <c r="D141" s="200"/>
      <c r="E141" s="200"/>
      <c r="F141" s="246" t="s">
        <v>367</v>
      </c>
      <c r="G141" s="200"/>
      <c r="H141" s="245" t="s">
        <v>418</v>
      </c>
      <c r="I141" s="245" t="s">
        <v>369</v>
      </c>
      <c r="J141" s="245" t="s">
        <v>370</v>
      </c>
      <c r="K141" s="241"/>
    </row>
    <row r="142" spans="2:11" ht="15" customHeight="1">
      <c r="B142" s="222"/>
      <c r="C142" s="245" t="s">
        <v>315</v>
      </c>
      <c r="D142" s="200"/>
      <c r="E142" s="200"/>
      <c r="F142" s="246" t="s">
        <v>367</v>
      </c>
      <c r="G142" s="200"/>
      <c r="H142" s="245" t="s">
        <v>419</v>
      </c>
      <c r="I142" s="245" t="s">
        <v>369</v>
      </c>
      <c r="J142" s="245" t="s">
        <v>370</v>
      </c>
      <c r="K142" s="241"/>
    </row>
    <row r="143" spans="2:11" ht="15" customHeight="1">
      <c r="B143" s="222"/>
      <c r="C143" s="245" t="s">
        <v>371</v>
      </c>
      <c r="D143" s="200"/>
      <c r="E143" s="200"/>
      <c r="F143" s="246" t="s">
        <v>372</v>
      </c>
      <c r="G143" s="200"/>
      <c r="H143" s="245" t="s">
        <v>397</v>
      </c>
      <c r="I143" s="245" t="s">
        <v>369</v>
      </c>
      <c r="J143" s="245">
        <v>50</v>
      </c>
      <c r="K143" s="241"/>
    </row>
    <row r="144" spans="2:11" ht="15" customHeight="1">
      <c r="B144" s="222"/>
      <c r="C144" s="245" t="s">
        <v>374</v>
      </c>
      <c r="D144" s="200"/>
      <c r="E144" s="200"/>
      <c r="F144" s="246" t="s">
        <v>367</v>
      </c>
      <c r="G144" s="200"/>
      <c r="H144" s="245" t="s">
        <v>397</v>
      </c>
      <c r="I144" s="245" t="s">
        <v>376</v>
      </c>
      <c r="J144" s="245"/>
      <c r="K144" s="241"/>
    </row>
    <row r="145" spans="2:11" ht="15" customHeight="1">
      <c r="B145" s="222"/>
      <c r="C145" s="245" t="s">
        <v>377</v>
      </c>
      <c r="D145" s="200"/>
      <c r="E145" s="200"/>
      <c r="F145" s="246" t="s">
        <v>372</v>
      </c>
      <c r="G145" s="200"/>
      <c r="H145" s="245" t="s">
        <v>397</v>
      </c>
      <c r="I145" s="245" t="s">
        <v>369</v>
      </c>
      <c r="J145" s="245">
        <v>50</v>
      </c>
      <c r="K145" s="241"/>
    </row>
    <row r="146" spans="2:11" ht="15" customHeight="1">
      <c r="B146" s="222"/>
      <c r="C146" s="245" t="s">
        <v>385</v>
      </c>
      <c r="D146" s="200"/>
      <c r="E146" s="200"/>
      <c r="F146" s="246" t="s">
        <v>372</v>
      </c>
      <c r="G146" s="200"/>
      <c r="H146" s="245" t="s">
        <v>397</v>
      </c>
      <c r="I146" s="245" t="s">
        <v>369</v>
      </c>
      <c r="J146" s="245">
        <v>50</v>
      </c>
      <c r="K146" s="241"/>
    </row>
    <row r="147" spans="2:11" ht="15" customHeight="1">
      <c r="B147" s="222"/>
      <c r="C147" s="245" t="s">
        <v>383</v>
      </c>
      <c r="D147" s="200"/>
      <c r="E147" s="200"/>
      <c r="F147" s="246" t="s">
        <v>372</v>
      </c>
      <c r="G147" s="200"/>
      <c r="H147" s="245" t="s">
        <v>397</v>
      </c>
      <c r="I147" s="245" t="s">
        <v>369</v>
      </c>
      <c r="J147" s="245">
        <v>50</v>
      </c>
      <c r="K147" s="241"/>
    </row>
    <row r="148" spans="2:11" ht="15" customHeight="1">
      <c r="B148" s="222"/>
      <c r="C148" s="245" t="s">
        <v>77</v>
      </c>
      <c r="D148" s="200"/>
      <c r="E148" s="200"/>
      <c r="F148" s="246" t="s">
        <v>367</v>
      </c>
      <c r="G148" s="200"/>
      <c r="H148" s="245" t="s">
        <v>420</v>
      </c>
      <c r="I148" s="245" t="s">
        <v>369</v>
      </c>
      <c r="J148" s="245" t="s">
        <v>421</v>
      </c>
      <c r="K148" s="241"/>
    </row>
    <row r="149" spans="2:11" ht="15" customHeight="1">
      <c r="B149" s="222"/>
      <c r="C149" s="245" t="s">
        <v>422</v>
      </c>
      <c r="D149" s="200"/>
      <c r="E149" s="200"/>
      <c r="F149" s="246" t="s">
        <v>367</v>
      </c>
      <c r="G149" s="200"/>
      <c r="H149" s="245" t="s">
        <v>423</v>
      </c>
      <c r="I149" s="245" t="s">
        <v>392</v>
      </c>
      <c r="J149" s="245"/>
      <c r="K149" s="241"/>
    </row>
    <row r="150" spans="2:11" ht="15" customHeight="1">
      <c r="B150" s="247"/>
      <c r="C150" s="229"/>
      <c r="D150" s="229"/>
      <c r="E150" s="229"/>
      <c r="F150" s="229"/>
      <c r="G150" s="229"/>
      <c r="H150" s="229"/>
      <c r="I150" s="229"/>
      <c r="J150" s="229"/>
      <c r="K150" s="248"/>
    </row>
    <row r="151" spans="2:11" ht="18.75" customHeight="1">
      <c r="B151" s="197"/>
      <c r="C151" s="200"/>
      <c r="D151" s="200"/>
      <c r="E151" s="200"/>
      <c r="F151" s="221"/>
      <c r="G151" s="200"/>
      <c r="H151" s="200"/>
      <c r="I151" s="200"/>
      <c r="J151" s="200"/>
      <c r="K151" s="197"/>
    </row>
    <row r="152" spans="2:11" ht="18.75" customHeight="1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</row>
    <row r="153" spans="2:11" ht="7.5" customHeight="1">
      <c r="B153" s="184"/>
      <c r="C153" s="185"/>
      <c r="D153" s="185"/>
      <c r="E153" s="185"/>
      <c r="F153" s="185"/>
      <c r="G153" s="185"/>
      <c r="H153" s="185"/>
      <c r="I153" s="185"/>
      <c r="J153" s="185"/>
      <c r="K153" s="186"/>
    </row>
    <row r="154" spans="2:11" ht="45" customHeight="1">
      <c r="B154" s="187"/>
      <c r="C154" s="188" t="s">
        <v>424</v>
      </c>
      <c r="D154" s="188"/>
      <c r="E154" s="188"/>
      <c r="F154" s="188"/>
      <c r="G154" s="188"/>
      <c r="H154" s="188"/>
      <c r="I154" s="188"/>
      <c r="J154" s="188"/>
      <c r="K154" s="189"/>
    </row>
    <row r="155" spans="2:11" ht="17.25" customHeight="1">
      <c r="B155" s="187"/>
      <c r="C155" s="214" t="s">
        <v>360</v>
      </c>
      <c r="D155" s="214"/>
      <c r="E155" s="214"/>
      <c r="F155" s="214" t="s">
        <v>361</v>
      </c>
      <c r="G155" s="249"/>
      <c r="H155" s="250" t="s">
        <v>90</v>
      </c>
      <c r="I155" s="250" t="s">
        <v>47</v>
      </c>
      <c r="J155" s="214" t="s">
        <v>362</v>
      </c>
      <c r="K155" s="189"/>
    </row>
    <row r="156" spans="2:11" ht="17.25" customHeight="1">
      <c r="B156" s="191"/>
      <c r="C156" s="216" t="s">
        <v>363</v>
      </c>
      <c r="D156" s="216"/>
      <c r="E156" s="216"/>
      <c r="F156" s="217" t="s">
        <v>364</v>
      </c>
      <c r="G156" s="251"/>
      <c r="H156" s="252"/>
      <c r="I156" s="252"/>
      <c r="J156" s="216" t="s">
        <v>365</v>
      </c>
      <c r="K156" s="193"/>
    </row>
    <row r="157" spans="2:11" ht="5.25" customHeight="1">
      <c r="B157" s="222"/>
      <c r="C157" s="219"/>
      <c r="D157" s="219"/>
      <c r="E157" s="219"/>
      <c r="F157" s="219"/>
      <c r="G157" s="220"/>
      <c r="H157" s="219"/>
      <c r="I157" s="219"/>
      <c r="J157" s="219"/>
      <c r="K157" s="241"/>
    </row>
    <row r="158" spans="2:11" ht="15" customHeight="1">
      <c r="B158" s="222"/>
      <c r="C158" s="200" t="s">
        <v>366</v>
      </c>
      <c r="D158" s="200"/>
      <c r="E158" s="200"/>
      <c r="F158" s="221" t="s">
        <v>367</v>
      </c>
      <c r="G158" s="200"/>
      <c r="H158" s="200" t="s">
        <v>397</v>
      </c>
      <c r="I158" s="200" t="s">
        <v>369</v>
      </c>
      <c r="J158" s="200" t="s">
        <v>370</v>
      </c>
      <c r="K158" s="241"/>
    </row>
    <row r="159" spans="2:11" ht="15" customHeight="1">
      <c r="B159" s="222"/>
      <c r="C159" s="200" t="s">
        <v>406</v>
      </c>
      <c r="D159" s="200"/>
      <c r="E159" s="200"/>
      <c r="F159" s="221" t="s">
        <v>367</v>
      </c>
      <c r="G159" s="200"/>
      <c r="H159" s="200" t="s">
        <v>407</v>
      </c>
      <c r="I159" s="200" t="s">
        <v>369</v>
      </c>
      <c r="J159" s="200" t="s">
        <v>370</v>
      </c>
      <c r="K159" s="241"/>
    </row>
    <row r="160" spans="2:11" ht="15" customHeight="1">
      <c r="B160" s="222"/>
      <c r="C160" s="200" t="s">
        <v>315</v>
      </c>
      <c r="D160" s="200"/>
      <c r="E160" s="200"/>
      <c r="F160" s="221" t="s">
        <v>367</v>
      </c>
      <c r="G160" s="200"/>
      <c r="H160" s="200" t="s">
        <v>425</v>
      </c>
      <c r="I160" s="200" t="s">
        <v>369</v>
      </c>
      <c r="J160" s="200" t="s">
        <v>370</v>
      </c>
      <c r="K160" s="241"/>
    </row>
    <row r="161" spans="2:11" ht="15" customHeight="1">
      <c r="B161" s="222"/>
      <c r="C161" s="200" t="s">
        <v>371</v>
      </c>
      <c r="D161" s="200"/>
      <c r="E161" s="200"/>
      <c r="F161" s="221" t="s">
        <v>372</v>
      </c>
      <c r="G161" s="200"/>
      <c r="H161" s="200" t="s">
        <v>425</v>
      </c>
      <c r="I161" s="200" t="s">
        <v>369</v>
      </c>
      <c r="J161" s="200">
        <v>50</v>
      </c>
      <c r="K161" s="241"/>
    </row>
    <row r="162" spans="2:11" ht="15" customHeight="1">
      <c r="B162" s="222"/>
      <c r="C162" s="200" t="s">
        <v>374</v>
      </c>
      <c r="D162" s="200"/>
      <c r="E162" s="200"/>
      <c r="F162" s="221" t="s">
        <v>367</v>
      </c>
      <c r="G162" s="200"/>
      <c r="H162" s="200" t="s">
        <v>425</v>
      </c>
      <c r="I162" s="200" t="s">
        <v>376</v>
      </c>
      <c r="J162" s="200"/>
      <c r="K162" s="241"/>
    </row>
    <row r="163" spans="2:11" ht="15" customHeight="1">
      <c r="B163" s="222"/>
      <c r="C163" s="200" t="s">
        <v>377</v>
      </c>
      <c r="D163" s="200"/>
      <c r="E163" s="200"/>
      <c r="F163" s="221" t="s">
        <v>372</v>
      </c>
      <c r="G163" s="200"/>
      <c r="H163" s="200" t="s">
        <v>425</v>
      </c>
      <c r="I163" s="200" t="s">
        <v>369</v>
      </c>
      <c r="J163" s="200">
        <v>50</v>
      </c>
      <c r="K163" s="241"/>
    </row>
    <row r="164" spans="2:11" ht="15" customHeight="1">
      <c r="B164" s="222"/>
      <c r="C164" s="200" t="s">
        <v>385</v>
      </c>
      <c r="D164" s="200"/>
      <c r="E164" s="200"/>
      <c r="F164" s="221" t="s">
        <v>372</v>
      </c>
      <c r="G164" s="200"/>
      <c r="H164" s="200" t="s">
        <v>425</v>
      </c>
      <c r="I164" s="200" t="s">
        <v>369</v>
      </c>
      <c r="J164" s="200">
        <v>50</v>
      </c>
      <c r="K164" s="241"/>
    </row>
    <row r="165" spans="2:11" ht="15" customHeight="1">
      <c r="B165" s="222"/>
      <c r="C165" s="200" t="s">
        <v>383</v>
      </c>
      <c r="D165" s="200"/>
      <c r="E165" s="200"/>
      <c r="F165" s="221" t="s">
        <v>372</v>
      </c>
      <c r="G165" s="200"/>
      <c r="H165" s="200" t="s">
        <v>425</v>
      </c>
      <c r="I165" s="200" t="s">
        <v>369</v>
      </c>
      <c r="J165" s="200">
        <v>50</v>
      </c>
      <c r="K165" s="241"/>
    </row>
    <row r="166" spans="2:11" ht="15" customHeight="1">
      <c r="B166" s="222"/>
      <c r="C166" s="200" t="s">
        <v>89</v>
      </c>
      <c r="D166" s="200"/>
      <c r="E166" s="200"/>
      <c r="F166" s="221" t="s">
        <v>367</v>
      </c>
      <c r="G166" s="200"/>
      <c r="H166" s="200" t="s">
        <v>426</v>
      </c>
      <c r="I166" s="200" t="s">
        <v>427</v>
      </c>
      <c r="J166" s="200"/>
      <c r="K166" s="241"/>
    </row>
    <row r="167" spans="2:11" ht="15" customHeight="1">
      <c r="B167" s="222"/>
      <c r="C167" s="200" t="s">
        <v>47</v>
      </c>
      <c r="D167" s="200"/>
      <c r="E167" s="200"/>
      <c r="F167" s="221" t="s">
        <v>367</v>
      </c>
      <c r="G167" s="200"/>
      <c r="H167" s="200" t="s">
        <v>428</v>
      </c>
      <c r="I167" s="200" t="s">
        <v>429</v>
      </c>
      <c r="J167" s="200">
        <v>1</v>
      </c>
      <c r="K167" s="241"/>
    </row>
    <row r="168" spans="2:11" ht="15" customHeight="1">
      <c r="B168" s="222"/>
      <c r="C168" s="200" t="s">
        <v>43</v>
      </c>
      <c r="D168" s="200"/>
      <c r="E168" s="200"/>
      <c r="F168" s="221" t="s">
        <v>367</v>
      </c>
      <c r="G168" s="200"/>
      <c r="H168" s="200" t="s">
        <v>430</v>
      </c>
      <c r="I168" s="200" t="s">
        <v>369</v>
      </c>
      <c r="J168" s="200">
        <v>20</v>
      </c>
      <c r="K168" s="241"/>
    </row>
    <row r="169" spans="2:11" ht="15" customHeight="1">
      <c r="B169" s="222"/>
      <c r="C169" s="200" t="s">
        <v>90</v>
      </c>
      <c r="D169" s="200"/>
      <c r="E169" s="200"/>
      <c r="F169" s="221" t="s">
        <v>367</v>
      </c>
      <c r="G169" s="200"/>
      <c r="H169" s="200" t="s">
        <v>431</v>
      </c>
      <c r="I169" s="200" t="s">
        <v>369</v>
      </c>
      <c r="J169" s="200">
        <v>255</v>
      </c>
      <c r="K169" s="241"/>
    </row>
    <row r="170" spans="2:11" ht="15" customHeight="1">
      <c r="B170" s="222"/>
      <c r="C170" s="200" t="s">
        <v>91</v>
      </c>
      <c r="D170" s="200"/>
      <c r="E170" s="200"/>
      <c r="F170" s="221" t="s">
        <v>367</v>
      </c>
      <c r="G170" s="200"/>
      <c r="H170" s="200" t="s">
        <v>331</v>
      </c>
      <c r="I170" s="200" t="s">
        <v>369</v>
      </c>
      <c r="J170" s="200">
        <v>10</v>
      </c>
      <c r="K170" s="241"/>
    </row>
    <row r="171" spans="2:11" ht="15" customHeight="1">
      <c r="B171" s="222"/>
      <c r="C171" s="200" t="s">
        <v>92</v>
      </c>
      <c r="D171" s="200"/>
      <c r="E171" s="200"/>
      <c r="F171" s="221" t="s">
        <v>367</v>
      </c>
      <c r="G171" s="200"/>
      <c r="H171" s="200" t="s">
        <v>432</v>
      </c>
      <c r="I171" s="200" t="s">
        <v>392</v>
      </c>
      <c r="J171" s="200"/>
      <c r="K171" s="241"/>
    </row>
    <row r="172" spans="2:11" ht="15" customHeight="1">
      <c r="B172" s="222"/>
      <c r="C172" s="200" t="s">
        <v>433</v>
      </c>
      <c r="D172" s="200"/>
      <c r="E172" s="200"/>
      <c r="F172" s="221" t="s">
        <v>367</v>
      </c>
      <c r="G172" s="200"/>
      <c r="H172" s="200" t="s">
        <v>434</v>
      </c>
      <c r="I172" s="200" t="s">
        <v>392</v>
      </c>
      <c r="J172" s="200"/>
      <c r="K172" s="241"/>
    </row>
    <row r="173" spans="2:11" ht="15" customHeight="1">
      <c r="B173" s="222"/>
      <c r="C173" s="200" t="s">
        <v>422</v>
      </c>
      <c r="D173" s="200"/>
      <c r="E173" s="200"/>
      <c r="F173" s="221" t="s">
        <v>367</v>
      </c>
      <c r="G173" s="200"/>
      <c r="H173" s="200" t="s">
        <v>435</v>
      </c>
      <c r="I173" s="200" t="s">
        <v>392</v>
      </c>
      <c r="J173" s="200"/>
      <c r="K173" s="241"/>
    </row>
    <row r="174" spans="2:11" ht="15" customHeight="1">
      <c r="B174" s="222"/>
      <c r="C174" s="200" t="s">
        <v>95</v>
      </c>
      <c r="D174" s="200"/>
      <c r="E174" s="200"/>
      <c r="F174" s="221" t="s">
        <v>372</v>
      </c>
      <c r="G174" s="200"/>
      <c r="H174" s="200" t="s">
        <v>436</v>
      </c>
      <c r="I174" s="200" t="s">
        <v>369</v>
      </c>
      <c r="J174" s="200">
        <v>50</v>
      </c>
      <c r="K174" s="241"/>
    </row>
    <row r="175" spans="2:11" ht="15" customHeight="1">
      <c r="B175" s="247"/>
      <c r="C175" s="229"/>
      <c r="D175" s="229"/>
      <c r="E175" s="229"/>
      <c r="F175" s="229"/>
      <c r="G175" s="229"/>
      <c r="H175" s="229"/>
      <c r="I175" s="229"/>
      <c r="J175" s="229"/>
      <c r="K175" s="248"/>
    </row>
    <row r="176" spans="2:11" ht="18.75" customHeight="1">
      <c r="B176" s="197"/>
      <c r="C176" s="200"/>
      <c r="D176" s="200"/>
      <c r="E176" s="200"/>
      <c r="F176" s="221"/>
      <c r="G176" s="200"/>
      <c r="H176" s="200"/>
      <c r="I176" s="200"/>
      <c r="J176" s="200"/>
      <c r="K176" s="197"/>
    </row>
    <row r="177" spans="2:11" ht="18.75" customHeight="1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</row>
    <row r="178" spans="2:11" ht="13.5">
      <c r="B178" s="184"/>
      <c r="C178" s="185"/>
      <c r="D178" s="185"/>
      <c r="E178" s="185"/>
      <c r="F178" s="185"/>
      <c r="G178" s="185"/>
      <c r="H178" s="185"/>
      <c r="I178" s="185"/>
      <c r="J178" s="185"/>
      <c r="K178" s="186"/>
    </row>
    <row r="179" spans="2:11" ht="21">
      <c r="B179" s="187"/>
      <c r="C179" s="188" t="s">
        <v>437</v>
      </c>
      <c r="D179" s="188"/>
      <c r="E179" s="188"/>
      <c r="F179" s="188"/>
      <c r="G179" s="188"/>
      <c r="H179" s="188"/>
      <c r="I179" s="188"/>
      <c r="J179" s="188"/>
      <c r="K179" s="189"/>
    </row>
    <row r="180" spans="2:11" ht="25.5" customHeight="1">
      <c r="B180" s="187"/>
      <c r="C180" s="253" t="s">
        <v>438</v>
      </c>
      <c r="D180" s="253"/>
      <c r="E180" s="253"/>
      <c r="F180" s="253" t="s">
        <v>439</v>
      </c>
      <c r="G180" s="254"/>
      <c r="H180" s="255" t="s">
        <v>440</v>
      </c>
      <c r="I180" s="255"/>
      <c r="J180" s="255"/>
      <c r="K180" s="189"/>
    </row>
    <row r="181" spans="2:11" ht="5.25" customHeight="1">
      <c r="B181" s="222"/>
      <c r="C181" s="219"/>
      <c r="D181" s="219"/>
      <c r="E181" s="219"/>
      <c r="F181" s="219"/>
      <c r="G181" s="200"/>
      <c r="H181" s="219"/>
      <c r="I181" s="219"/>
      <c r="J181" s="219"/>
      <c r="K181" s="241"/>
    </row>
    <row r="182" spans="2:11" ht="15" customHeight="1">
      <c r="B182" s="222"/>
      <c r="C182" s="200" t="s">
        <v>441</v>
      </c>
      <c r="D182" s="200"/>
      <c r="E182" s="200"/>
      <c r="F182" s="221" t="s">
        <v>32</v>
      </c>
      <c r="G182" s="200"/>
      <c r="H182" s="256" t="s">
        <v>442</v>
      </c>
      <c r="I182" s="256"/>
      <c r="J182" s="256"/>
      <c r="K182" s="241"/>
    </row>
    <row r="183" spans="2:11" ht="15" customHeight="1">
      <c r="B183" s="222"/>
      <c r="C183" s="226"/>
      <c r="D183" s="200"/>
      <c r="E183" s="200"/>
      <c r="F183" s="221" t="s">
        <v>34</v>
      </c>
      <c r="G183" s="200"/>
      <c r="H183" s="256" t="s">
        <v>443</v>
      </c>
      <c r="I183" s="256"/>
      <c r="J183" s="256"/>
      <c r="K183" s="241"/>
    </row>
    <row r="184" spans="2:11" ht="15" customHeight="1">
      <c r="B184" s="222"/>
      <c r="C184" s="226"/>
      <c r="D184" s="200"/>
      <c r="E184" s="200"/>
      <c r="F184" s="221" t="s">
        <v>37</v>
      </c>
      <c r="G184" s="200"/>
      <c r="H184" s="256" t="s">
        <v>444</v>
      </c>
      <c r="I184" s="256"/>
      <c r="J184" s="256"/>
      <c r="K184" s="241"/>
    </row>
    <row r="185" spans="2:11" ht="15" customHeight="1">
      <c r="B185" s="222"/>
      <c r="C185" s="200"/>
      <c r="D185" s="200"/>
      <c r="E185" s="200"/>
      <c r="F185" s="221" t="s">
        <v>35</v>
      </c>
      <c r="G185" s="200"/>
      <c r="H185" s="256" t="s">
        <v>445</v>
      </c>
      <c r="I185" s="256"/>
      <c r="J185" s="256"/>
      <c r="K185" s="241"/>
    </row>
    <row r="186" spans="2:11" ht="15" customHeight="1">
      <c r="B186" s="222"/>
      <c r="C186" s="200"/>
      <c r="D186" s="200"/>
      <c r="E186" s="200"/>
      <c r="F186" s="221" t="s">
        <v>36</v>
      </c>
      <c r="G186" s="200"/>
      <c r="H186" s="256" t="s">
        <v>446</v>
      </c>
      <c r="I186" s="256"/>
      <c r="J186" s="256"/>
      <c r="K186" s="241"/>
    </row>
    <row r="187" spans="2:11" ht="15" customHeight="1">
      <c r="B187" s="222"/>
      <c r="C187" s="200"/>
      <c r="D187" s="200"/>
      <c r="E187" s="200"/>
      <c r="F187" s="221"/>
      <c r="G187" s="200"/>
      <c r="H187" s="200"/>
      <c r="I187" s="200"/>
      <c r="J187" s="200"/>
      <c r="K187" s="241"/>
    </row>
    <row r="188" spans="2:11" ht="15" customHeight="1">
      <c r="B188" s="222"/>
      <c r="C188" s="200" t="s">
        <v>404</v>
      </c>
      <c r="D188" s="200"/>
      <c r="E188" s="200"/>
      <c r="F188" s="221" t="s">
        <v>67</v>
      </c>
      <c r="G188" s="200"/>
      <c r="H188" s="256" t="s">
        <v>447</v>
      </c>
      <c r="I188" s="256"/>
      <c r="J188" s="256"/>
      <c r="K188" s="241"/>
    </row>
    <row r="189" spans="2:11" ht="15" customHeight="1">
      <c r="B189" s="222"/>
      <c r="C189" s="226"/>
      <c r="D189" s="200"/>
      <c r="E189" s="200"/>
      <c r="F189" s="221" t="s">
        <v>309</v>
      </c>
      <c r="G189" s="200"/>
      <c r="H189" s="256" t="s">
        <v>310</v>
      </c>
      <c r="I189" s="256"/>
      <c r="J189" s="256"/>
      <c r="K189" s="241"/>
    </row>
    <row r="190" spans="2:11" ht="15" customHeight="1">
      <c r="B190" s="222"/>
      <c r="C190" s="200"/>
      <c r="D190" s="200"/>
      <c r="E190" s="200"/>
      <c r="F190" s="221" t="s">
        <v>307</v>
      </c>
      <c r="G190" s="200"/>
      <c r="H190" s="256" t="s">
        <v>448</v>
      </c>
      <c r="I190" s="256"/>
      <c r="J190" s="256"/>
      <c r="K190" s="241"/>
    </row>
    <row r="191" spans="2:11" ht="15" customHeight="1">
      <c r="B191" s="257"/>
      <c r="C191" s="226"/>
      <c r="D191" s="226"/>
      <c r="E191" s="226"/>
      <c r="F191" s="221" t="s">
        <v>311</v>
      </c>
      <c r="G191" s="206"/>
      <c r="H191" s="258" t="s">
        <v>312</v>
      </c>
      <c r="I191" s="258"/>
      <c r="J191" s="258"/>
      <c r="K191" s="259"/>
    </row>
    <row r="192" spans="2:11" ht="15" customHeight="1">
      <c r="B192" s="257"/>
      <c r="C192" s="226"/>
      <c r="D192" s="226"/>
      <c r="E192" s="226"/>
      <c r="F192" s="221" t="s">
        <v>313</v>
      </c>
      <c r="G192" s="206"/>
      <c r="H192" s="258" t="s">
        <v>449</v>
      </c>
      <c r="I192" s="258"/>
      <c r="J192" s="258"/>
      <c r="K192" s="259"/>
    </row>
    <row r="193" spans="2:11" ht="15" customHeight="1">
      <c r="B193" s="257"/>
      <c r="C193" s="226"/>
      <c r="D193" s="226"/>
      <c r="E193" s="226"/>
      <c r="F193" s="260"/>
      <c r="G193" s="206"/>
      <c r="H193" s="261"/>
      <c r="I193" s="261"/>
      <c r="J193" s="261"/>
      <c r="K193" s="259"/>
    </row>
    <row r="194" spans="2:11" ht="15" customHeight="1">
      <c r="B194" s="257"/>
      <c r="C194" s="200" t="s">
        <v>429</v>
      </c>
      <c r="D194" s="226"/>
      <c r="E194" s="226"/>
      <c r="F194" s="221">
        <v>1</v>
      </c>
      <c r="G194" s="206"/>
      <c r="H194" s="258" t="s">
        <v>450</v>
      </c>
      <c r="I194" s="258"/>
      <c r="J194" s="258"/>
      <c r="K194" s="259"/>
    </row>
    <row r="195" spans="2:11" ht="15" customHeight="1">
      <c r="B195" s="257"/>
      <c r="C195" s="226"/>
      <c r="D195" s="226"/>
      <c r="E195" s="226"/>
      <c r="F195" s="221">
        <v>2</v>
      </c>
      <c r="G195" s="206"/>
      <c r="H195" s="258" t="s">
        <v>451</v>
      </c>
      <c r="I195" s="258"/>
      <c r="J195" s="258"/>
      <c r="K195" s="259"/>
    </row>
    <row r="196" spans="2:11" ht="15" customHeight="1">
      <c r="B196" s="257"/>
      <c r="C196" s="226"/>
      <c r="D196" s="226"/>
      <c r="E196" s="226"/>
      <c r="F196" s="221">
        <v>3</v>
      </c>
      <c r="G196" s="206"/>
      <c r="H196" s="258" t="s">
        <v>452</v>
      </c>
      <c r="I196" s="258"/>
      <c r="J196" s="258"/>
      <c r="K196" s="259"/>
    </row>
    <row r="197" spans="2:11" ht="15" customHeight="1">
      <c r="B197" s="257"/>
      <c r="C197" s="226"/>
      <c r="D197" s="226"/>
      <c r="E197" s="226"/>
      <c r="F197" s="221">
        <v>4</v>
      </c>
      <c r="G197" s="206"/>
      <c r="H197" s="258" t="s">
        <v>453</v>
      </c>
      <c r="I197" s="258"/>
      <c r="J197" s="258"/>
      <c r="K197" s="259"/>
    </row>
    <row r="198" spans="2:11" ht="12.75" customHeight="1">
      <c r="B198" s="262"/>
      <c r="C198" s="263"/>
      <c r="D198" s="263"/>
      <c r="E198" s="263"/>
      <c r="F198" s="263"/>
      <c r="G198" s="263"/>
      <c r="H198" s="263"/>
      <c r="I198" s="263"/>
      <c r="J198" s="263"/>
      <c r="K198" s="264"/>
    </row>
  </sheetData>
  <sheetProtection/>
  <mergeCells count="77"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  <mergeCell ref="H191:J191"/>
    <mergeCell ref="C154:J154"/>
    <mergeCell ref="C179:J179"/>
    <mergeCell ref="H180:J180"/>
    <mergeCell ref="H182:J182"/>
    <mergeCell ref="H183:J183"/>
    <mergeCell ref="H184:J184"/>
    <mergeCell ref="D67:J67"/>
    <mergeCell ref="D68:J68"/>
    <mergeCell ref="C73:J73"/>
    <mergeCell ref="C95:J95"/>
    <mergeCell ref="C114:J114"/>
    <mergeCell ref="C136:J136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2013-10-07T10:13:03Z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