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55" windowWidth="19815" windowHeight="9405"/>
  </bookViews>
  <sheets>
    <sheet name="Rekapitulace stavby" sheetId="1" r:id="rId1"/>
    <sheet name="2017-ksi-04-1 - Opěrná ze..." sheetId="2" r:id="rId2"/>
    <sheet name="Pokyny pro vyplnění" sheetId="3" r:id="rId3"/>
  </sheets>
  <definedNames>
    <definedName name="_xlnm._FilterDatabase" localSheetId="1" hidden="1">'2017-ksi-04-1 - Opěrná ze...'!$C$81:$K$212</definedName>
    <definedName name="_xlnm.Print_Titles" localSheetId="1">'2017-ksi-04-1 - Opěrná ze...'!$81:$81</definedName>
    <definedName name="_xlnm.Print_Titles" localSheetId="0">'Rekapitulace stavby'!$49:$49</definedName>
    <definedName name="_xlnm.Print_Area" localSheetId="1">'2017-ksi-04-1 - Opěrná ze...'!$C$4:$J$34,'2017-ksi-04-1 - Opěrná ze...'!$C$40:$J$65,'2017-ksi-04-1 - Opěrná ze...'!$C$71:$K$212</definedName>
    <definedName name="_xlnm.Print_Area" localSheetId="2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stavby'!$C$39:$AQ$53</definedName>
  </definedNames>
  <calcPr calcId="145621"/>
</workbook>
</file>

<file path=xl/calcChain.xml><?xml version="1.0" encoding="utf-8"?>
<calcChain xmlns="http://schemas.openxmlformats.org/spreadsheetml/2006/main">
  <c r="R211" i="2" l="1"/>
  <c r="BK207" i="2"/>
  <c r="J207" i="2" s="1"/>
  <c r="J63" i="2" s="1"/>
  <c r="R198" i="2"/>
  <c r="BK188" i="2"/>
  <c r="J188" i="2" s="1"/>
  <c r="J59" i="2" s="1"/>
  <c r="BK107" i="2"/>
  <c r="J107" i="2" s="1"/>
  <c r="J55" i="2" s="1"/>
  <c r="AY52" i="1"/>
  <c r="AX52" i="1"/>
  <c r="BI212" i="2"/>
  <c r="BH212" i="2"/>
  <c r="BG212" i="2"/>
  <c r="BF212" i="2"/>
  <c r="BE212" i="2"/>
  <c r="T212" i="2"/>
  <c r="T211" i="2" s="1"/>
  <c r="R212" i="2"/>
  <c r="P212" i="2"/>
  <c r="P211" i="2" s="1"/>
  <c r="BK212" i="2"/>
  <c r="BK211" i="2" s="1"/>
  <c r="J211" i="2" s="1"/>
  <c r="J64" i="2" s="1"/>
  <c r="J212" i="2"/>
  <c r="BI208" i="2"/>
  <c r="BH208" i="2"/>
  <c r="BG208" i="2"/>
  <c r="BF208" i="2"/>
  <c r="T208" i="2"/>
  <c r="T207" i="2" s="1"/>
  <c r="R208" i="2"/>
  <c r="R207" i="2" s="1"/>
  <c r="P208" i="2"/>
  <c r="P207" i="2" s="1"/>
  <c r="BK208" i="2"/>
  <c r="J208" i="2"/>
  <c r="BE208" i="2" s="1"/>
  <c r="BI203" i="2"/>
  <c r="BH203" i="2"/>
  <c r="BG203" i="2"/>
  <c r="BF203" i="2"/>
  <c r="T203" i="2"/>
  <c r="R203" i="2"/>
  <c r="P203" i="2"/>
  <c r="BK203" i="2"/>
  <c r="J203" i="2"/>
  <c r="BE203" i="2" s="1"/>
  <c r="BI202" i="2"/>
  <c r="BH202" i="2"/>
  <c r="BG202" i="2"/>
  <c r="BF202" i="2"/>
  <c r="BE202" i="2"/>
  <c r="T202" i="2"/>
  <c r="T201" i="2" s="1"/>
  <c r="R202" i="2"/>
  <c r="R201" i="2" s="1"/>
  <c r="R200" i="2" s="1"/>
  <c r="P202" i="2"/>
  <c r="P201" i="2" s="1"/>
  <c r="BK202" i="2"/>
  <c r="BK201" i="2" s="1"/>
  <c r="J202" i="2"/>
  <c r="BI199" i="2"/>
  <c r="BH199" i="2"/>
  <c r="BG199" i="2"/>
  <c r="BF199" i="2"/>
  <c r="BE199" i="2"/>
  <c r="T199" i="2"/>
  <c r="T198" i="2" s="1"/>
  <c r="R199" i="2"/>
  <c r="P199" i="2"/>
  <c r="P198" i="2" s="1"/>
  <c r="BK199" i="2"/>
  <c r="BK198" i="2" s="1"/>
  <c r="J198" i="2" s="1"/>
  <c r="J60" i="2" s="1"/>
  <c r="J199" i="2"/>
  <c r="BI196" i="2"/>
  <c r="BH196" i="2"/>
  <c r="BG196" i="2"/>
  <c r="BF196" i="2"/>
  <c r="T196" i="2"/>
  <c r="R196" i="2"/>
  <c r="P196" i="2"/>
  <c r="BK196" i="2"/>
  <c r="J196" i="2"/>
  <c r="BE196" i="2" s="1"/>
  <c r="BI193" i="2"/>
  <c r="BH193" i="2"/>
  <c r="BG193" i="2"/>
  <c r="BF193" i="2"/>
  <c r="BE193" i="2"/>
  <c r="T193" i="2"/>
  <c r="R193" i="2"/>
  <c r="P193" i="2"/>
  <c r="BK193" i="2"/>
  <c r="J193" i="2"/>
  <c r="BI191" i="2"/>
  <c r="BH191" i="2"/>
  <c r="BG191" i="2"/>
  <c r="BF191" i="2"/>
  <c r="T191" i="2"/>
  <c r="T188" i="2" s="1"/>
  <c r="R191" i="2"/>
  <c r="P191" i="2"/>
  <c r="BK191" i="2"/>
  <c r="J191" i="2"/>
  <c r="BE191" i="2" s="1"/>
  <c r="BI189" i="2"/>
  <c r="BH189" i="2"/>
  <c r="BG189" i="2"/>
  <c r="BF189" i="2"/>
  <c r="BE189" i="2"/>
  <c r="T189" i="2"/>
  <c r="R189" i="2"/>
  <c r="R188" i="2" s="1"/>
  <c r="P189" i="2"/>
  <c r="P188" i="2" s="1"/>
  <c r="BK189" i="2"/>
  <c r="J189" i="2"/>
  <c r="BI186" i="2"/>
  <c r="BH186" i="2"/>
  <c r="BG186" i="2"/>
  <c r="BF186" i="2"/>
  <c r="BE186" i="2"/>
  <c r="T186" i="2"/>
  <c r="R186" i="2"/>
  <c r="P186" i="2"/>
  <c r="BK186" i="2"/>
  <c r="J186" i="2"/>
  <c r="BI183" i="2"/>
  <c r="BH183" i="2"/>
  <c r="BG183" i="2"/>
  <c r="BF183" i="2"/>
  <c r="T183" i="2"/>
  <c r="R183" i="2"/>
  <c r="P183" i="2"/>
  <c r="BK183" i="2"/>
  <c r="J183" i="2"/>
  <c r="BE183" i="2" s="1"/>
  <c r="BI180" i="2"/>
  <c r="BH180" i="2"/>
  <c r="BG180" i="2"/>
  <c r="BF180" i="2"/>
  <c r="BE180" i="2"/>
  <c r="T180" i="2"/>
  <c r="R180" i="2"/>
  <c r="P180" i="2"/>
  <c r="BK180" i="2"/>
  <c r="J180" i="2"/>
  <c r="BI178" i="2"/>
  <c r="BH178" i="2"/>
  <c r="BG178" i="2"/>
  <c r="BF178" i="2"/>
  <c r="T178" i="2"/>
  <c r="R178" i="2"/>
  <c r="P178" i="2"/>
  <c r="BK178" i="2"/>
  <c r="J178" i="2"/>
  <c r="BE178" i="2" s="1"/>
  <c r="BI174" i="2"/>
  <c r="BH174" i="2"/>
  <c r="BG174" i="2"/>
  <c r="BF174" i="2"/>
  <c r="BE174" i="2"/>
  <c r="T174" i="2"/>
  <c r="R174" i="2"/>
  <c r="P174" i="2"/>
  <c r="BK174" i="2"/>
  <c r="J174" i="2"/>
  <c r="BI169" i="2"/>
  <c r="BH169" i="2"/>
  <c r="BG169" i="2"/>
  <c r="BF169" i="2"/>
  <c r="T169" i="2"/>
  <c r="R169" i="2"/>
  <c r="P169" i="2"/>
  <c r="BK169" i="2"/>
  <c r="J169" i="2"/>
  <c r="BE169" i="2" s="1"/>
  <c r="BI166" i="2"/>
  <c r="BH166" i="2"/>
  <c r="BG166" i="2"/>
  <c r="BF166" i="2"/>
  <c r="BE166" i="2"/>
  <c r="T166" i="2"/>
  <c r="R166" i="2"/>
  <c r="P166" i="2"/>
  <c r="BK166" i="2"/>
  <c r="J166" i="2"/>
  <c r="BI164" i="2"/>
  <c r="BH164" i="2"/>
  <c r="BG164" i="2"/>
  <c r="BF164" i="2"/>
  <c r="BE164" i="2"/>
  <c r="T164" i="2"/>
  <c r="R164" i="2"/>
  <c r="P164" i="2"/>
  <c r="BK164" i="2"/>
  <c r="J164" i="2"/>
  <c r="BI162" i="2"/>
  <c r="BH162" i="2"/>
  <c r="BG162" i="2"/>
  <c r="BF162" i="2"/>
  <c r="BE162" i="2"/>
  <c r="T162" i="2"/>
  <c r="R162" i="2"/>
  <c r="P162" i="2"/>
  <c r="BK162" i="2"/>
  <c r="J162" i="2"/>
  <c r="BI160" i="2"/>
  <c r="BH160" i="2"/>
  <c r="BG160" i="2"/>
  <c r="BF160" i="2"/>
  <c r="BE160" i="2"/>
  <c r="T160" i="2"/>
  <c r="R160" i="2"/>
  <c r="P160" i="2"/>
  <c r="BK160" i="2"/>
  <c r="J160" i="2"/>
  <c r="BI158" i="2"/>
  <c r="BH158" i="2"/>
  <c r="BG158" i="2"/>
  <c r="BF158" i="2"/>
  <c r="BE158" i="2"/>
  <c r="T158" i="2"/>
  <c r="R158" i="2"/>
  <c r="P158" i="2"/>
  <c r="BK158" i="2"/>
  <c r="J158" i="2"/>
  <c r="BI156" i="2"/>
  <c r="BH156" i="2"/>
  <c r="BG156" i="2"/>
  <c r="BF156" i="2"/>
  <c r="BE156" i="2"/>
  <c r="T156" i="2"/>
  <c r="R156" i="2"/>
  <c r="P156" i="2"/>
  <c r="BK156" i="2"/>
  <c r="J156" i="2"/>
  <c r="BI153" i="2"/>
  <c r="BH153" i="2"/>
  <c r="BG153" i="2"/>
  <c r="BF153" i="2"/>
  <c r="BE153" i="2"/>
  <c r="T153" i="2"/>
  <c r="R153" i="2"/>
  <c r="P153" i="2"/>
  <c r="BK153" i="2"/>
  <c r="J153" i="2"/>
  <c r="BI151" i="2"/>
  <c r="BH151" i="2"/>
  <c r="BG151" i="2"/>
  <c r="BF151" i="2"/>
  <c r="BE151" i="2"/>
  <c r="T151" i="2"/>
  <c r="R151" i="2"/>
  <c r="P151" i="2"/>
  <c r="BK151" i="2"/>
  <c r="J151" i="2"/>
  <c r="BI149" i="2"/>
  <c r="BH149" i="2"/>
  <c r="BG149" i="2"/>
  <c r="BF149" i="2"/>
  <c r="BE149" i="2"/>
  <c r="T149" i="2"/>
  <c r="R149" i="2"/>
  <c r="P149" i="2"/>
  <c r="BK149" i="2"/>
  <c r="J149" i="2"/>
  <c r="BI145" i="2"/>
  <c r="BH145" i="2"/>
  <c r="BG145" i="2"/>
  <c r="BF145" i="2"/>
  <c r="BE145" i="2"/>
  <c r="T145" i="2"/>
  <c r="T144" i="2" s="1"/>
  <c r="R145" i="2"/>
  <c r="R144" i="2" s="1"/>
  <c r="P145" i="2"/>
  <c r="P144" i="2" s="1"/>
  <c r="BK145" i="2"/>
  <c r="BK144" i="2" s="1"/>
  <c r="J144" i="2" s="1"/>
  <c r="J58" i="2" s="1"/>
  <c r="J145" i="2"/>
  <c r="BI142" i="2"/>
  <c r="BH142" i="2"/>
  <c r="BG142" i="2"/>
  <c r="BF142" i="2"/>
  <c r="T142" i="2"/>
  <c r="R142" i="2"/>
  <c r="P142" i="2"/>
  <c r="BK142" i="2"/>
  <c r="J142" i="2"/>
  <c r="BE142" i="2" s="1"/>
  <c r="BI139" i="2"/>
  <c r="BH139" i="2"/>
  <c r="BG139" i="2"/>
  <c r="BF139" i="2"/>
  <c r="T139" i="2"/>
  <c r="R139" i="2"/>
  <c r="P139" i="2"/>
  <c r="BK139" i="2"/>
  <c r="J139" i="2"/>
  <c r="BE139" i="2" s="1"/>
  <c r="BI137" i="2"/>
  <c r="BH137" i="2"/>
  <c r="BG137" i="2"/>
  <c r="BF137" i="2"/>
  <c r="T137" i="2"/>
  <c r="R137" i="2"/>
  <c r="P137" i="2"/>
  <c r="BK137" i="2"/>
  <c r="J137" i="2"/>
  <c r="BE137" i="2" s="1"/>
  <c r="BI135" i="2"/>
  <c r="BH135" i="2"/>
  <c r="BG135" i="2"/>
  <c r="BF135" i="2"/>
  <c r="T135" i="2"/>
  <c r="R135" i="2"/>
  <c r="P135" i="2"/>
  <c r="BK135" i="2"/>
  <c r="J135" i="2"/>
  <c r="BE135" i="2" s="1"/>
  <c r="BI132" i="2"/>
  <c r="BH132" i="2"/>
  <c r="BG132" i="2"/>
  <c r="BF132" i="2"/>
  <c r="T132" i="2"/>
  <c r="T131" i="2" s="1"/>
  <c r="R132" i="2"/>
  <c r="R131" i="2" s="1"/>
  <c r="P132" i="2"/>
  <c r="P131" i="2" s="1"/>
  <c r="BK132" i="2"/>
  <c r="BK131" i="2" s="1"/>
  <c r="J131" i="2" s="1"/>
  <c r="J57" i="2" s="1"/>
  <c r="J132" i="2"/>
  <c r="BE132" i="2" s="1"/>
  <c r="BI129" i="2"/>
  <c r="BH129" i="2"/>
  <c r="BG129" i="2"/>
  <c r="BF129" i="2"/>
  <c r="BE129" i="2"/>
  <c r="T129" i="2"/>
  <c r="R129" i="2"/>
  <c r="P129" i="2"/>
  <c r="BK129" i="2"/>
  <c r="J129" i="2"/>
  <c r="BI127" i="2"/>
  <c r="BH127" i="2"/>
  <c r="BG127" i="2"/>
  <c r="BF127" i="2"/>
  <c r="BE127" i="2"/>
  <c r="T127" i="2"/>
  <c r="R127" i="2"/>
  <c r="P127" i="2"/>
  <c r="BK127" i="2"/>
  <c r="J127" i="2"/>
  <c r="BI123" i="2"/>
  <c r="BH123" i="2"/>
  <c r="BG123" i="2"/>
  <c r="BF123" i="2"/>
  <c r="BE123" i="2"/>
  <c r="T123" i="2"/>
  <c r="R123" i="2"/>
  <c r="P123" i="2"/>
  <c r="BK123" i="2"/>
  <c r="J123" i="2"/>
  <c r="BI120" i="2"/>
  <c r="BH120" i="2"/>
  <c r="BG120" i="2"/>
  <c r="BF120" i="2"/>
  <c r="BE120" i="2"/>
  <c r="T120" i="2"/>
  <c r="T119" i="2" s="1"/>
  <c r="R120" i="2"/>
  <c r="R119" i="2" s="1"/>
  <c r="P120" i="2"/>
  <c r="P119" i="2" s="1"/>
  <c r="BK120" i="2"/>
  <c r="BK119" i="2" s="1"/>
  <c r="J119" i="2" s="1"/>
  <c r="J56" i="2" s="1"/>
  <c r="J120" i="2"/>
  <c r="BI117" i="2"/>
  <c r="BH117" i="2"/>
  <c r="BG117" i="2"/>
  <c r="BF117" i="2"/>
  <c r="T117" i="2"/>
  <c r="R117" i="2"/>
  <c r="P117" i="2"/>
  <c r="BK117" i="2"/>
  <c r="J117" i="2"/>
  <c r="BE117" i="2" s="1"/>
  <c r="BI115" i="2"/>
  <c r="BH115" i="2"/>
  <c r="BG115" i="2"/>
  <c r="BF115" i="2"/>
  <c r="T115" i="2"/>
  <c r="R115" i="2"/>
  <c r="P115" i="2"/>
  <c r="BK115" i="2"/>
  <c r="J115" i="2"/>
  <c r="BE115" i="2" s="1"/>
  <c r="BI111" i="2"/>
  <c r="BH111" i="2"/>
  <c r="BG111" i="2"/>
  <c r="BF111" i="2"/>
  <c r="J29" i="2" s="1"/>
  <c r="AW52" i="1" s="1"/>
  <c r="T111" i="2"/>
  <c r="R111" i="2"/>
  <c r="P111" i="2"/>
  <c r="BK111" i="2"/>
  <c r="J111" i="2"/>
  <c r="BE111" i="2" s="1"/>
  <c r="BI108" i="2"/>
  <c r="BH108" i="2"/>
  <c r="BG108" i="2"/>
  <c r="BF108" i="2"/>
  <c r="T108" i="2"/>
  <c r="T107" i="2" s="1"/>
  <c r="R108" i="2"/>
  <c r="R107" i="2" s="1"/>
  <c r="P108" i="2"/>
  <c r="P107" i="2" s="1"/>
  <c r="BK108" i="2"/>
  <c r="J108" i="2"/>
  <c r="BE108" i="2" s="1"/>
  <c r="BI104" i="2"/>
  <c r="BH104" i="2"/>
  <c r="BG104" i="2"/>
  <c r="BF104" i="2"/>
  <c r="BE104" i="2"/>
  <c r="T104" i="2"/>
  <c r="R104" i="2"/>
  <c r="P104" i="2"/>
  <c r="BK104" i="2"/>
  <c r="J104" i="2"/>
  <c r="BI102" i="2"/>
  <c r="BH102" i="2"/>
  <c r="BG102" i="2"/>
  <c r="BF102" i="2"/>
  <c r="BE102" i="2"/>
  <c r="T102" i="2"/>
  <c r="R102" i="2"/>
  <c r="P102" i="2"/>
  <c r="BK102" i="2"/>
  <c r="J102" i="2"/>
  <c r="BI99" i="2"/>
  <c r="BH99" i="2"/>
  <c r="BG99" i="2"/>
  <c r="BF99" i="2"/>
  <c r="BE99" i="2"/>
  <c r="T99" i="2"/>
  <c r="R99" i="2"/>
  <c r="P99" i="2"/>
  <c r="BK99" i="2"/>
  <c r="J99" i="2"/>
  <c r="BI97" i="2"/>
  <c r="BH97" i="2"/>
  <c r="BG97" i="2"/>
  <c r="BF97" i="2"/>
  <c r="BE97" i="2"/>
  <c r="T97" i="2"/>
  <c r="R97" i="2"/>
  <c r="P97" i="2"/>
  <c r="BK97" i="2"/>
  <c r="J97" i="2"/>
  <c r="BI95" i="2"/>
  <c r="BH95" i="2"/>
  <c r="BG95" i="2"/>
  <c r="BF95" i="2"/>
  <c r="BE95" i="2"/>
  <c r="T95" i="2"/>
  <c r="R95" i="2"/>
  <c r="P95" i="2"/>
  <c r="BK95" i="2"/>
  <c r="J95" i="2"/>
  <c r="BI94" i="2"/>
  <c r="BH94" i="2"/>
  <c r="BG94" i="2"/>
  <c r="BF94" i="2"/>
  <c r="BE94" i="2"/>
  <c r="T94" i="2"/>
  <c r="R94" i="2"/>
  <c r="P94" i="2"/>
  <c r="BK94" i="2"/>
  <c r="J94" i="2"/>
  <c r="BI93" i="2"/>
  <c r="BH93" i="2"/>
  <c r="BG93" i="2"/>
  <c r="BF93" i="2"/>
  <c r="BE93" i="2"/>
  <c r="T93" i="2"/>
  <c r="R93" i="2"/>
  <c r="P93" i="2"/>
  <c r="BK93" i="2"/>
  <c r="J93" i="2"/>
  <c r="BI91" i="2"/>
  <c r="BH91" i="2"/>
  <c r="BG91" i="2"/>
  <c r="BF91" i="2"/>
  <c r="BE91" i="2"/>
  <c r="T91" i="2"/>
  <c r="R91" i="2"/>
  <c r="P91" i="2"/>
  <c r="BK91" i="2"/>
  <c r="J91" i="2"/>
  <c r="BI89" i="2"/>
  <c r="BH89" i="2"/>
  <c r="BG89" i="2"/>
  <c r="BF89" i="2"/>
  <c r="BE89" i="2"/>
  <c r="T89" i="2"/>
  <c r="R89" i="2"/>
  <c r="P89" i="2"/>
  <c r="BK89" i="2"/>
  <c r="J89" i="2"/>
  <c r="BI85" i="2"/>
  <c r="F32" i="2" s="1"/>
  <c r="BD52" i="1" s="1"/>
  <c r="BD51" i="1" s="1"/>
  <c r="W30" i="1" s="1"/>
  <c r="BH85" i="2"/>
  <c r="F31" i="2" s="1"/>
  <c r="BC52" i="1" s="1"/>
  <c r="BC51" i="1" s="1"/>
  <c r="BG85" i="2"/>
  <c r="F30" i="2" s="1"/>
  <c r="BB52" i="1" s="1"/>
  <c r="BB51" i="1" s="1"/>
  <c r="BF85" i="2"/>
  <c r="F29" i="2" s="1"/>
  <c r="BA52" i="1" s="1"/>
  <c r="BA51" i="1" s="1"/>
  <c r="BE85" i="2"/>
  <c r="T85" i="2"/>
  <c r="T84" i="2" s="1"/>
  <c r="T83" i="2" s="1"/>
  <c r="R85" i="2"/>
  <c r="R84" i="2" s="1"/>
  <c r="R83" i="2" s="1"/>
  <c r="R82" i="2" s="1"/>
  <c r="P85" i="2"/>
  <c r="P84" i="2" s="1"/>
  <c r="BK85" i="2"/>
  <c r="BK84" i="2" s="1"/>
  <c r="J85" i="2"/>
  <c r="F79" i="2"/>
  <c r="J78" i="2"/>
  <c r="F78" i="2"/>
  <c r="F76" i="2"/>
  <c r="E74" i="2"/>
  <c r="J47" i="2"/>
  <c r="F47" i="2"/>
  <c r="F45" i="2"/>
  <c r="E43" i="2"/>
  <c r="J16" i="2"/>
  <c r="E16" i="2"/>
  <c r="F48" i="2" s="1"/>
  <c r="J15" i="2"/>
  <c r="J10" i="2"/>
  <c r="J76" i="2" s="1"/>
  <c r="AS51" i="1"/>
  <c r="L47" i="1"/>
  <c r="AM46" i="1"/>
  <c r="L46" i="1"/>
  <c r="AM44" i="1"/>
  <c r="L44" i="1"/>
  <c r="L42" i="1"/>
  <c r="L41" i="1"/>
  <c r="W28" i="1" l="1"/>
  <c r="AX51" i="1"/>
  <c r="J201" i="2"/>
  <c r="J62" i="2" s="1"/>
  <c r="BK200" i="2"/>
  <c r="J200" i="2" s="1"/>
  <c r="J61" i="2" s="1"/>
  <c r="T82" i="2"/>
  <c r="W29" i="1"/>
  <c r="AY51" i="1"/>
  <c r="P200" i="2"/>
  <c r="J84" i="2"/>
  <c r="J54" i="2" s="1"/>
  <c r="BK83" i="2"/>
  <c r="F28" i="2"/>
  <c r="AZ52" i="1" s="1"/>
  <c r="AZ51" i="1" s="1"/>
  <c r="P83" i="2"/>
  <c r="P82" i="2" s="1"/>
  <c r="AU52" i="1" s="1"/>
  <c r="AU51" i="1" s="1"/>
  <c r="W27" i="1"/>
  <c r="AW51" i="1"/>
  <c r="AK27" i="1" s="1"/>
  <c r="T200" i="2"/>
  <c r="J28" i="2"/>
  <c r="AV52" i="1" s="1"/>
  <c r="AT52" i="1" s="1"/>
  <c r="J45" i="2"/>
  <c r="W26" i="1" l="1"/>
  <c r="AV51" i="1"/>
  <c r="BK82" i="2"/>
  <c r="J82" i="2" s="1"/>
  <c r="J83" i="2"/>
  <c r="J53" i="2" s="1"/>
  <c r="J52" i="2" l="1"/>
  <c r="J25" i="2"/>
  <c r="AT51" i="1"/>
  <c r="AK26" i="1"/>
  <c r="J34" i="2" l="1"/>
  <c r="AG52" i="1"/>
  <c r="AN52" i="1" l="1"/>
  <c r="AG51" i="1"/>
  <c r="AK23" i="1" l="1"/>
  <c r="AK32" i="1" s="1"/>
  <c r="AN51" i="1"/>
</calcChain>
</file>

<file path=xl/sharedStrings.xml><?xml version="1.0" encoding="utf-8"?>
<sst xmlns="http://schemas.openxmlformats.org/spreadsheetml/2006/main" count="2013" uniqueCount="586">
  <si>
    <t>Export VZ</t>
  </si>
  <si>
    <t>List obsahuje:</t>
  </si>
  <si>
    <t>1) Rekapitulace stavby</t>
  </si>
  <si>
    <t>2) Rekapitulace objektů stavby a soupisů prací</t>
  </si>
  <si>
    <t>3.0</t>
  </si>
  <si>
    <t/>
  </si>
  <si>
    <t>False</t>
  </si>
  <si>
    <t>{bc08619b-ed60-4a5a-9c30-717de6cd4453}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</si>
  <si>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</si>
  <si>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</si>
  <si>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</si>
  <si>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</si>
  <si>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</si>
  <si>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</si>
  <si>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</si>
  <si>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</si>
  <si>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</si>
  <si>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2017-ksi-04/1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</si>
  <si>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</si>
  <si>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</si>
  <si>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Opěrná zeď na parcele p.č.1311 u parcely č.1327, nad schody, Ondřejská ul. K. Vary</t>
  </si>
  <si>
    <t>KSO:</t>
  </si>
  <si>
    <t>815 4</t>
  </si>
  <si>
    <t>CC-CZ:</t>
  </si>
  <si>
    <t>Místo:</t>
  </si>
  <si>
    <t>Karlovy Vary</t>
  </si>
  <si>
    <t>Datum:</t>
  </si>
  <si>
    <t>28.8.2017</t>
  </si>
  <si>
    <t>CZ-CPV:</t>
  </si>
  <si>
    <t>45300000-0</t>
  </si>
  <si>
    <t>CZ-CPA:</t>
  </si>
  <si>
    <t>42.99</t>
  </si>
  <si>
    <t>Zadavatel:</t>
  </si>
  <si>
    <t>IČ:</t>
  </si>
  <si>
    <t>00254657</t>
  </si>
  <si>
    <t xml:space="preserve">Statutární město Karlovy Vary, Moskevská 2035/21 </t>
  </si>
  <si>
    <t>DIČ:</t>
  </si>
  <si>
    <t>CZ00254657</t>
  </si>
  <si>
    <t>Uchazeč:</t>
  </si>
  <si>
    <t>Vyplň údaj</t>
  </si>
  <si>
    <t>Projektant:</t>
  </si>
  <si>
    <t>25224581</t>
  </si>
  <si>
    <t>Kancelář stavebního inženýrství s.r.o.  www.ksi.cz</t>
  </si>
  <si>
    <t>True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</si>
  <si>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</si>
  <si>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</si>
  <si>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</si>
  <si>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</si>
  <si>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</si>
  <si>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</si>
  <si>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</si>
  <si>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</si>
  <si>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</si>
  <si>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</si>
  <si>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</si>
  <si>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</si>
  <si>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</si>
  <si>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</si>
  <si>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</si>
  <si>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</si>
  <si>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</si>
  <si>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</si>
  <si>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</si>
  <si>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</si>
  <si>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</si>
  <si>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</si>
  <si>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</si>
  <si>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</si>
  <si>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</si>
  <si>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</si>
  <si>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</si>
  <si>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</si>
  <si>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</si>
  <si>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</si>
  <si>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</si>
  <si>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</si>
  <si>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</si>
  <si>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</si>
  <si>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</si>
  <si>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</si>
  <si>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</si>
  <si>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</si>
  <si>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</si>
  <si>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</si>
  <si>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</si>
  <si>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</si>
  <si>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</si>
  <si>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1) Krycí list soupisu</t>
  </si>
  <si>
    <t>2) Rekapitulace</t>
  </si>
  <si>
    <t>3) Soupis prací</t>
  </si>
  <si>
    <t>Zpět na list:</t>
  </si>
  <si>
    <t>Rekapitulace stavby</t>
  </si>
  <si>
    <t>2</t>
  </si>
  <si>
    <t>KRYCÍ LIST SOUPISU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</si>
  <si>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</si>
  <si>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</si>
  <si>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</si>
  <si>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</si>
  <si>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</si>
  <si>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</si>
  <si>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</si>
  <si>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</si>
  <si>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</si>
  <si>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</si>
  <si>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9 - Ostatní konstrukce a práce, bourání</t>
  </si>
  <si>
    <t xml:space="preserve">    997 - Přesun sutě</t>
  </si>
  <si>
    <t xml:space="preserve">    998 - Přesun hmot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</si>
  <si>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</si>
  <si>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</si>
  <si>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</si>
  <si>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VRN6 - Územní vlivy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</si>
  <si>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</si>
  <si>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</si>
  <si>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</si>
  <si>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</si>
  <si>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</si>
  <si>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</si>
  <si>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</si>
  <si>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</si>
  <si>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</si>
  <si>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</si>
  <si>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</si>
  <si>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</si>
  <si>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</si>
  <si>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</si>
  <si>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</si>
  <si>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</si>
  <si>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</si>
  <si>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</si>
  <si>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</si>
  <si>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132301101</t>
  </si>
  <si>
    <t>Hloubení zapažených i nezapažených rýh šířky do 600 mm s urovnáním dna do předepsaného profilu a spádu v hornině tř. 4 do 100 m3</t>
  </si>
  <si>
    <t>m3</t>
  </si>
  <si>
    <t>CS ÚRS 2017 01</t>
  </si>
  <si>
    <t>4</t>
  </si>
  <si>
    <t>-1812500034</t>
  </si>
  <si>
    <t>PSC</t>
  </si>
  <si>
    <t xml:space="preserve">Poznámka k souboru cen:_x000D_
1. V cenách jsou započteny i náklady na přehození výkopku na přilehlém terénu na vzdálenost do 3 m od podélné osy rýhy nebo naložení na dopravní prostředek. 2. Ceny jsou určeny pro rýhy: a) šířky přes 200 do 300 mm a hloubky do 750 mm, b) šířky přes 300 do 400 mm a hloubky do 1 000 mm, c) šířky přes 400 do 500 mm a hloubky do 1 250 mm, d) šířky přes 500 do 600 mm a hloubky do 1 500 mm. 3. Náklady na svislé přemístění výkopku nad 1 m hloubky se určí dle ustanovení článku č. 3161 všeobecných podmínek katalogu. </t>
  </si>
  <si>
    <t>VV</t>
  </si>
  <si>
    <t>pod schod. desku</t>
  </si>
  <si>
    <t>0,3*1,63*(5,5+1,2+5,01)</t>
  </si>
  <si>
    <t>132301109</t>
  </si>
  <si>
    <t>Hloubení zapažených i nezapažených rýh šířky do 600 mm s urovnáním dna do předepsaného profilu a spádu v hornině tř. 4 Příplatek k cenám za lepivost horniny tř. 4</t>
  </si>
  <si>
    <t>536530129</t>
  </si>
  <si>
    <t>3</t>
  </si>
  <si>
    <t>153891311</t>
  </si>
  <si>
    <t>Opěrné desky z oceli velikosti do 300/300 mm, tloušťky do 30 mm</t>
  </si>
  <si>
    <t>kus</t>
  </si>
  <si>
    <t>1777591929</t>
  </si>
  <si>
    <t>34+27</t>
  </si>
  <si>
    <t>161101501</t>
  </si>
  <si>
    <t>Svislé přemístění výkopku nošením bez naložení, avšak s vyprázdněním nádoby na hromady nebo do dopravního prostředku, na každých, třeba i započatých 3 m výšky z horniny tř. 1 až 4</t>
  </si>
  <si>
    <t>2057204282</t>
  </si>
  <si>
    <t>5</t>
  </si>
  <si>
    <t>162201201</t>
  </si>
  <si>
    <t>Vodorovné přemístění výkopku nebo sypaniny nošením s vyprázdněním nádoby na hromady nebo do dopravního prostředku na vzdálenost do 10 m z horniny tř. 1 až 4</t>
  </si>
  <si>
    <t>191059520</t>
  </si>
  <si>
    <t>6</t>
  </si>
  <si>
    <t>162201209</t>
  </si>
  <si>
    <t>Vodorovné přemístění výkopku nebo sypaniny nošením s vyprázdněním nádoby na hromady nebo do dopravního prostředku na vzdálenost do 10 m z horniny Příplatek k ceně za každých dalších 10 m</t>
  </si>
  <si>
    <t>-1100694617</t>
  </si>
  <si>
    <t>5,726*2 'Přepočtené koeficientem množství</t>
  </si>
  <si>
    <t>7</t>
  </si>
  <si>
    <t>162701105</t>
  </si>
  <si>
    <t>Vodorovné přemístění výkopku nebo sypaniny po suchu na obvyklém dopravním prostředku, bez naložení výkopku, avšak se složením bez rozhrnutí z horniny tř. 1 až 4 na vzdálenost přes 9 000 do 10 000 m</t>
  </si>
  <si>
    <t>-738579469</t>
  </si>
  <si>
    <t xml:space="preserve">Poznámka k souboru cen:_x000D_
1. Ceny nelze použít, předepisuje-li projekt přemístit výkopek na místo nepřístupné obvyklým dopravním prostředkům; toto přemístění se oceňuje individuálně. 2. V cenách jsou započteny i náhrady za jízdu loženého vozidla v terénu ve výkopišti nebo na násypišti. 3. V cenách nejsou započteny náklady na rozhrnutí výkopku na násypišti; toto rozhrnutí se oceňuje cenami souboru cen 171 . 0- . . Uložení sypaniny do násypů a 171 20-1201Uložení sypaniny na skládky. 4. Je-li na dopravní dráze pro vodorovné přemístění nějaká překážka, pro kterou je nutno překládat výkopek z jednoho obvyklého dopravního prostředku na jiný obvyklý dopravní prostředek, oceňuje se toto lomené vodorovné přemístění výkopku v každém úseku samostatně příslušnou cenou tohoto souboru cen a překládání výkopku cenami souboru cen 167 10-3 . Nakládání neulehlého výkopku z hromad s ohledem na ustanovení pozn. číslo 5. 5. Přemísťuje-li se výkopek z dočasných skládek vzdálených do 50 m, neoceňuje se nakládání výkopku, i když se provádí. Toto ustanovení neplatí, vylučuje-li projekt použití dozeru. 6. V cenách vodorovného přemístění sypaniny nejsou započteny náklady na dodávku materiálu, tyto se oceňují ve specifikaci. </t>
  </si>
  <si>
    <t>8</t>
  </si>
  <si>
    <t>162701109</t>
  </si>
  <si>
    <t>Vodorovné přemístění výkopku nebo sypaniny po suchu na obvyklém dopravním prostředku, bez naložení výkopku, avšak se složením bez rozhrnutí z horniny tř. 1 až 4 na vzdálenost Příplatek k ceně za každých dalších i započatých 1 000 m</t>
  </si>
  <si>
    <t>-49331826</t>
  </si>
  <si>
    <t>5,726*20 'Přepočtené koeficientem množství</t>
  </si>
  <si>
    <t>9</t>
  </si>
  <si>
    <t>167101101</t>
  </si>
  <si>
    <t>Nakládání, skládání a překládání neulehlého výkopku nebo sypaniny nakládání, množství do 100 m3, z hornin tř. 1 až 4</t>
  </si>
  <si>
    <t>-910647948</t>
  </si>
  <si>
    <t xml:space="preserve">Poznámka k souboru cen:_x000D_
1. Ceny -1101, -1151, -1102, -1152, -1103, -1153, jsou určeny pro nakládání, skládání a překládání na obvyklý nebo z obvyklého dopravního prostředku. Pro nakládání z lodi nebo na loď jsou určeny ceny -1105 a -1155. 2. Ceny -1105 a -1155 jsou určeny pro nakládání, překládání a vykládání na vzdálenost a) do 20 m vodorovně; vodorovná vzdálenost se měří od těžnice lodi k těžnici druhé lodi, nebo k těžišti hromady na břehu nebo k těžišti dopravního prostředku na suchu, b) do 4 m svisle; svislá vzdálenost se měří od pracovní hladiny vody k úrovni srovna- ného terénu v místě hromady nebo v místě dopravní plochy pro dopravní prostředek na suchu. Uvedenou svislou vzdálenost 4 m lze zvětšit, a to nejvýše do 6 m, jestliže je vodorovná vzdálenost uvedená v bodu a) kratší než 20 m nejméně o trojnásobek zvětšení výšky přes 4 m. 3. Množství měrných jednotek se určí v rostlém stavu horniny. </t>
  </si>
  <si>
    <t>10</t>
  </si>
  <si>
    <t>171201211</t>
  </si>
  <si>
    <t>Uložení sypaniny poplatek za uložení sypaniny na skládce (skládkovné)</t>
  </si>
  <si>
    <t>t</t>
  </si>
  <si>
    <t>1135297925</t>
  </si>
  <si>
    <t xml:space="preserve">Poznámka k souboru cen:_x000D_
1. Cena -1201 je určena i pro: a) uložení výkopku nebo ornice na dočasné skládky předepsané projektem tak, že na 1 m2 projektem určené plochy této skládky připadá přes 2 m3 výkopku nebo ornice; v opačném případě se uložení neoceňuje. Množství výkopku nebo ornice připadající na 1 m2 skládky se určí jako podíl množství výkopku nebo ornice, měřeného v rostlém stavu a projektem určené plochy dočasné skládky; b) zasypání koryt vodotečí a prohlubní v terénu bez předepsaného zhutnění sypaniny; c) uložení výkopku pod vodou do prohlubní ve dně vodotečí nebo nádrží. 2. Cenu -1201 nelze použít pro uložení výkopku nebo ornice: a) při vykopávkách pro podzemní vedení podél hrany výkopu, z něhož byl výkopek získán, a to ani tehdy, jestliže se výkopek po vyhození z výkopu na povrch území ještě dále přemisťuje na hromady podél výkopu; b) na dočasné skládky, které nejsou předepsány projektem; c) na dočasné skládky předepsané projektem tak, že na 1 m2 projektem určené plochy této skládky připadají nejvýše 2 m3 výkopku nebo ornice (viz. též poznámku č. 1 a); d) na dočasné skládky, oceňuje-li se cenou 121 10-1101 Sejmutí ornice nebo lesní půdy do 50 m, nebo oceňuje-li se vodorovné přemístění výkopku do 20 m a 50 m cenami 162 20-1101, 162 20-1102, 162 20-1151 a 162 20-1152. V těchto případech se uložení výkopku nebo ornice na dočasnou skládku neoceňuje. e) na trvalé skládky s předepsaným zhutněním; toto uložení výkopku se oceňuje cenami souboru cen 171 . 0- . . Uložení sypaniny do násypů. 3. V ceně -1201 jsou započteny i náklady na rozprostření sypaniny ve vrstvách s hrubým urovnáním na skládce. 4. V ceně -1201 nejsou započteny náklady na získání skládek ani na poplatky za skládku. 5. Množství jednotek uložení výkopku (sypaniny) se určí v m3 uloženého výkopku (sypaniny),v rostlém stavu zpravidla ve výkopišti. 6. Cenu -1211 lze po dohodě upravit podle místních podmínek. </t>
  </si>
  <si>
    <t>5,726*1,7 'Přepočtené koeficientem množství</t>
  </si>
  <si>
    <t>Zakládání</t>
  </si>
  <si>
    <t>11</t>
  </si>
  <si>
    <t>224311116</t>
  </si>
  <si>
    <t>Maloprofilové vrty průběžným sacím vrtáním průměru přes 93 do 156 mm do úklonu 45 st. v hl 0 až 25 m v hornině tř. V a VI</t>
  </si>
  <si>
    <t>m</t>
  </si>
  <si>
    <t>-985297633</t>
  </si>
  <si>
    <t>34*6,0</t>
  </si>
  <si>
    <t>27*4,0</t>
  </si>
  <si>
    <t>12</t>
  </si>
  <si>
    <t>271532212</t>
  </si>
  <si>
    <t>Podsyp pod základové konstrukce se zhutněním a urovnáním povrchu z kameniva hrubého, frakce 16 - 32 mm</t>
  </si>
  <si>
    <t>570720956</t>
  </si>
  <si>
    <t xml:space="preserve">Poznámka k souboru cen:_x000D_
1. Ceny slouží pro ocenění násypů pod základové konstrukce tloušťky vrstvy do 300 mm. 2. Násypy s tloušťkou vrstvy přesahující 300 mm se ocení cenami souboru cen 213 31-…. Polštáře zhutněné pod základy v katalogu 800-2 Zvláštní zakládání objektů. </t>
  </si>
  <si>
    <t>13</t>
  </si>
  <si>
    <t>283111001R.1</t>
  </si>
  <si>
    <t>Kotvy injekčními zavrtávacími tyčemi R25 mm dl. 6000 mm vč. montáže, injektáže a spoj. příslušenství</t>
  </si>
  <si>
    <t>ks</t>
  </si>
  <si>
    <t>477648075</t>
  </si>
  <si>
    <t>29+5</t>
  </si>
  <si>
    <t>14</t>
  </si>
  <si>
    <t>283111001R.2</t>
  </si>
  <si>
    <t>Kotvy injekčními zavrtávacími tyčemi R25 mm dl. 4000 mm vč. montáže, injektáže a spoj. příslušenství</t>
  </si>
  <si>
    <t>190433327</t>
  </si>
  <si>
    <t>17+10</t>
  </si>
  <si>
    <t>Svislé a kompletní konstrukce</t>
  </si>
  <si>
    <t>317321018</t>
  </si>
  <si>
    <t>Římsy opěrných zdí a valů z betonu železového tř. C 30/37</t>
  </si>
  <si>
    <t>1229647877</t>
  </si>
  <si>
    <t xml:space="preserve">Poznámka k souboru cen:_x000D_
1. Ceny lze použít i pro římsy ze železového betonu prováděné technologicky současně s betonáží zdí. 2. Množství v m3 se určí jako součin výšky římsy, šířky opěrné zdi v hlavě včetně vyložení římsy a délky prováděné římsy a délky prováděné římsy. </t>
  </si>
  <si>
    <t>0,3*1,0*33,0</t>
  </si>
  <si>
    <t>16</t>
  </si>
  <si>
    <t>317353111</t>
  </si>
  <si>
    <t>Bednění říms opěrných zdí a valů jakéhokoliv tvaru přímých, zalomených nebo jinak zakřivených zřízení</t>
  </si>
  <si>
    <t>m2</t>
  </si>
  <si>
    <t>1756137820</t>
  </si>
  <si>
    <t xml:space="preserve">Poznámka k souboru cen:_x000D_
1. V cenách nejsou započteny náklady na podpěrné konstrukce pod bedněním říms. Tyto práce se oceňují příslušnými cenami katalogu 800-3 Lešení. </t>
  </si>
  <si>
    <t>33,0*(0,35*2+0,10)</t>
  </si>
  <si>
    <t>0,35*1,0*4</t>
  </si>
  <si>
    <t>17</t>
  </si>
  <si>
    <t>317353112</t>
  </si>
  <si>
    <t>Bednění říms opěrných zdí a valů jakéhokoliv tvaru přímých, zalomených nebo jinak zakřivených odstranění</t>
  </si>
  <si>
    <t>621193968</t>
  </si>
  <si>
    <t>18</t>
  </si>
  <si>
    <t>317361016</t>
  </si>
  <si>
    <t>Výztuž říms opěrných zdí a valů z oceli 10 505 (R) nebo BSt 500</t>
  </si>
  <si>
    <t>-90201849</t>
  </si>
  <si>
    <t>9,9*140*0,001</t>
  </si>
  <si>
    <t>Vodorovné konstrukce</t>
  </si>
  <si>
    <t>19</t>
  </si>
  <si>
    <t>430321616</t>
  </si>
  <si>
    <t>Schodišťové konstrukce a rampy z betonu železového (bez výztuže) stupně, schodnice, ramena, podesty s nosníky tř. C 30/37</t>
  </si>
  <si>
    <t>-941401649</t>
  </si>
  <si>
    <t>0,2*1,63*(5,5+1,2+5,01)*1,1</t>
  </si>
  <si>
    <t>0,6*0,3*1,63*2*1,1</t>
  </si>
  <si>
    <t>20</t>
  </si>
  <si>
    <t>430361821</t>
  </si>
  <si>
    <t>Výztuž schodišťových konstrukcí a ramp stupňů, schodnic, ramen, podest s nosníky z betonářské oceli 10 505 (R) nebo BSt 500</t>
  </si>
  <si>
    <t>-1867242611</t>
  </si>
  <si>
    <t>4,404*160*0,001</t>
  </si>
  <si>
    <t>434311115</t>
  </si>
  <si>
    <t>Stupně dusané z betonu prostého nebo prokládaného kamenem na terén nebo na desku bez potěru, se zahlazením povrchu tř. C 20/25</t>
  </si>
  <si>
    <t>-512547246</t>
  </si>
  <si>
    <t>1,63*29</t>
  </si>
  <si>
    <t>22</t>
  </si>
  <si>
    <t>434351141</t>
  </si>
  <si>
    <t>Bednění stupňů betonovaných na podstupňové desce nebo na terénu půdorysně přímočarých zřízení</t>
  </si>
  <si>
    <t>1080808857</t>
  </si>
  <si>
    <t xml:space="preserve">Poznámka k souboru cen:_x000D_
1. Množství měrných jednotek bednění stupňů se určuje v m2 plochy stupnic a podstupnic. </t>
  </si>
  <si>
    <t>0,19*1,63*29</t>
  </si>
  <si>
    <t>23</t>
  </si>
  <si>
    <t>434351142</t>
  </si>
  <si>
    <t>Bednění stupňů betonovaných na podstupňové desce nebo na terénu půdorysně přímočarých odstranění</t>
  </si>
  <si>
    <t>683995803</t>
  </si>
  <si>
    <t>Ostatní konstrukce a práce, bourání</t>
  </si>
  <si>
    <t>24</t>
  </si>
  <si>
    <t>911121111</t>
  </si>
  <si>
    <t>Montáž zábradlí ocelového přichyceného vruty do betonového podkladu</t>
  </si>
  <si>
    <t>-1156482602</t>
  </si>
  <si>
    <t xml:space="preserve">Poznámka k souboru cen:_x000D_
1. Zábradlí je kotveno po 2 m. 2. V ceně jsou započteny i náklady na: a) vykopání jamek pro sloupky s odhozením výkopku na hromadu nebo naložením na dopravní prostředek i náklady na betonový základ; b) u ceny 911 11-1111 betonový základ; c) u ceny 911 12-1111 vruty. 3. V cenách nejsou započteny náklady na: a) dodání zábradlí (dílů zábradlí), tyto se oceňují ve specifikaci; b) nátěry zábradlí, tyto se oceňují jako práce PSV příslušnými cenami katalogu 800-783 Nátěry; c) zřízení betonového podkladu u položky 911 12-1111. </t>
  </si>
  <si>
    <t>P</t>
  </si>
  <si>
    <t xml:space="preserve">Poznámka k položce:
vč. hmoždinek pro kotvení </t>
  </si>
  <si>
    <t>31</t>
  </si>
  <si>
    <t>25</t>
  </si>
  <si>
    <t>M</t>
  </si>
  <si>
    <t>553101</t>
  </si>
  <si>
    <t>ocelové zábradlí  vč. povrchové úpravy</t>
  </si>
  <si>
    <t>-1921295419</t>
  </si>
  <si>
    <t xml:space="preserve">Poznámka k položce:
 Kotveno do žb hlav v místě sloupků přes ocelové destičky
</t>
  </si>
  <si>
    <t>26</t>
  </si>
  <si>
    <t>941111131</t>
  </si>
  <si>
    <t>Montáž lešení řadového trubkového lehkého pracovního s podlahami s provozním zatížením tř. 3 do 200 kg/m2 šířky tř. W12 přes 1,2 do 1,5 m, výšky do 10 m</t>
  </si>
  <si>
    <t>740940443</t>
  </si>
  <si>
    <t xml:space="preserve">Poznámka k souboru cen:_x000D_
1. V ceně jsou započteny i náklady na kotvení lešení. 2. Montáž lešení řadového trubkového lehkého výšky přes 25 m se oceňuje individuálně. 3. Šířkou se rozumí půdorysná vzdálenost, měřená od vnitřního líce sloupků zábradlí k protilehlému volnému okraji podlahy nebo mezi vnitřními líci. </t>
  </si>
  <si>
    <t>27</t>
  </si>
  <si>
    <t>941111231</t>
  </si>
  <si>
    <t>Montáž lešení řadového trubkového lehkého pracovního s podlahami s provozním zatížením tř. 3 do 200 kg/m2 Příplatek za první a každý další den použití lešení k ceně -1131</t>
  </si>
  <si>
    <t>-190991909</t>
  </si>
  <si>
    <t>117,25*30 'Přepočtené koeficientem množství</t>
  </si>
  <si>
    <t>28</t>
  </si>
  <si>
    <t>941111831</t>
  </si>
  <si>
    <t>Demontáž lešení řadového trubkového lehkého pracovního s podlahami s provozním zatížením tř. 3 do 200 kg/m2 šířky tř. W12 přes 1,2 do 1,5 m, výšky do 10 m</t>
  </si>
  <si>
    <t>661968992</t>
  </si>
  <si>
    <t xml:space="preserve">Poznámka k souboru cen:_x000D_
1. Demontáž lešení řadového trubkového lehkého výšky přes 25 m se oceňuje individuálně. </t>
  </si>
  <si>
    <t>29</t>
  </si>
  <si>
    <t>963022819</t>
  </si>
  <si>
    <t>Bourání kamenných schodišťových stupňů oblých, rovných nebo kosých zhotovených na místě</t>
  </si>
  <si>
    <t>190309486</t>
  </si>
  <si>
    <t>30</t>
  </si>
  <si>
    <t>963053936</t>
  </si>
  <si>
    <t>Bourání železobetonových monolitických schodišťových ramen samonosných</t>
  </si>
  <si>
    <t>1059070266</t>
  </si>
  <si>
    <t>0,2*0,3*(5,5+1,2+5,01)*1,1</t>
  </si>
  <si>
    <t>966015121</t>
  </si>
  <si>
    <t>Vybourání částí říms z tvárnic nebo desek ze železobetonových prefabrikovaných desek jakéhokoliv vyložení</t>
  </si>
  <si>
    <t>-391579363</t>
  </si>
  <si>
    <t>7,113+23,43+0,65</t>
  </si>
  <si>
    <t>32</t>
  </si>
  <si>
    <t>976071111</t>
  </si>
  <si>
    <t>Vybourání kovových madel, zábradlí, dvířek, zděří, kotevních želez madel a zábradlí</t>
  </si>
  <si>
    <t>-276182784</t>
  </si>
  <si>
    <t>33</t>
  </si>
  <si>
    <t>977151123</t>
  </si>
  <si>
    <t>Jádrové vrty diamantovými korunkami do stavebních materiálů (železobetonu, betonu, cihel, obkladů, dlažeb, kamene) průměru přes 130 do 150 mm</t>
  </si>
  <si>
    <t>-527987765</t>
  </si>
  <si>
    <t xml:space="preserve">Poznámka k souboru cen:_x000D_
1. V cenách jsou započteny i náklady na rozměření, ukotvení vrtacího stroje, vrtání, opotřebení diamantových vrtacích korunek a spotřebu vody. 2. V cenách -1211 až -1233 pro dovrchní vrty jsou započteny i náklady na odsátí výplachové vody z vrtu. </t>
  </si>
  <si>
    <t>1,0*30</t>
  </si>
  <si>
    <t>34</t>
  </si>
  <si>
    <t>985121121</t>
  </si>
  <si>
    <t>Tryskání degradovaného betonu stěn, rubu kleneb a podlah vodou pod tlakem do 300 barů</t>
  </si>
  <si>
    <t>-2120540868</t>
  </si>
  <si>
    <t xml:space="preserve">Poznámka k souboru cen:_x000D_
1. V cenách jsou započteny i náklady na dodání vody a písku. 2. V cenách tryskání pískem jsou započteny i náklady na smetení písku na hromady nebo naložení na dopravní prostředek. 3. V cenách tryskání pískem nejsou započteny náklady na odvoz písku, které se oceňují cenami odvozu suti příslušného katalogu pro objekt, na kterém se tryskání provádí. </t>
  </si>
  <si>
    <t>(23,25-4,0)*(1,37+8,6)/2</t>
  </si>
  <si>
    <t>4,0*8,6</t>
  </si>
  <si>
    <t>4,95*(9,0+6,8)/2</t>
  </si>
  <si>
    <t>35</t>
  </si>
  <si>
    <t>985324211</t>
  </si>
  <si>
    <t>Ochranný nátěr betonu akrylátový dvojnásobný s impregnací (OS-B)</t>
  </si>
  <si>
    <t>93425153</t>
  </si>
  <si>
    <t>169,466</t>
  </si>
  <si>
    <t>33,0*(0,35*2+1,0)</t>
  </si>
  <si>
    <t>0,35*1,0*2</t>
  </si>
  <si>
    <t>36</t>
  </si>
  <si>
    <t>985521111</t>
  </si>
  <si>
    <t>Stříkaný beton z mokré směsi pevnosti v tlaku do 25 MPa stěn, jedné vrstvy tloušťky do 30 mm</t>
  </si>
  <si>
    <t>-1525080991</t>
  </si>
  <si>
    <t xml:space="preserve">Poznámka k souboru cen:_x000D_
1. Množství měrných jednotek se určuje v m2 rozvinuté lícní plochy stříkaného betonu. 2. V cenách jsou započteny i náklady na hrubé urovnání povrchu stříkaného betonu a na smetení spadu na hromady nebo naložení na dopravní prostředek. 3. V cenách nejsou započteny náklady na: a) očištění popř. nutnou úpravu plochy před zhotovením nástřiku z betonu, b) ocelovou výztuž; tato výztuž se oceňuje cenami souborů cen: - 985 36-1 Výztuž stříkaného betonu z betonářské oceli, - 985 36-2 Výztuž stříkaného betonu ze svařovaných sítí, - 985 36-4 Kotvičky pro výztuž stříkaného betonu. c) odklizení spadu ze stříkaného betonu, které se oceňuje příslušnými cenami odvozu suti pro objekt, na kterém se stříkání provádí. </t>
  </si>
  <si>
    <t>37</t>
  </si>
  <si>
    <t>985521119</t>
  </si>
  <si>
    <t>Stříkaný beton z mokré směsi pevnosti v tlaku do 25 MPa stěn, jedné vrstvy tloušťky Příplatek k ceně za každých dalších i započatých 10 mm tloušťky</t>
  </si>
  <si>
    <t>-703793404</t>
  </si>
  <si>
    <t>169,466*12 'Přepočtené koeficientem množství</t>
  </si>
  <si>
    <t>38</t>
  </si>
  <si>
    <t>985561123</t>
  </si>
  <si>
    <t>Výztuž stříkaného betonu z betonářské oceli stěn z oceli 10 505 (R) nebo BSt 500, průměru prutů přes 10 do 16 mm</t>
  </si>
  <si>
    <t>-757680624</t>
  </si>
  <si>
    <t xml:space="preserve">Poznámka k souboru cen:_x000D_
1. V cenách jsou započteny i náklady na: a) případné přichycení výztuže k připraveným kotvičkám nebo k dosavadní výztuži, b) vázání výztuže drátem případně náklady na svary nahrazující toto vázání. 2. V cenách nejsou započteny náklady na kotvičky; tyto náklady se oceňují cenami souboru cen 985 56-4 Kotvičky pro výztuž stříkaného betonu </t>
  </si>
  <si>
    <t>169,466*4,4*1,21*0,001</t>
  </si>
  <si>
    <t>39</t>
  </si>
  <si>
    <t>985562313</t>
  </si>
  <si>
    <t>Výztuž stříkaného betonu ze svařovaných sítí velikosti ok přes 100 mm jednovrstvých stěn, průměru drátu 8 mm</t>
  </si>
  <si>
    <t>-1188930275</t>
  </si>
  <si>
    <t xml:space="preserve">Poznámka k souboru cen:_x000D_
1. V cenách jsou započteny i náklady na výztuž a její provázání. 2. V cenách nejsou započteny náklady na: a) kotvičky; tyto náklady se oceňují cenami souboru cen 985 56-4 Kotvičky pro výztuž stříkaného betonu, b) příčnou a podélnou výztuž, tyto náklady se oceňují cenami souboru cen 985 56-1 Výztuž stříkaného betonu z betonářské oceli. 3. Ceny výztuže průměru drátu 2 mm jsou určeny i pro opravu povrchů reprofilačními maltami. </t>
  </si>
  <si>
    <t>997</t>
  </si>
  <si>
    <t>Přesun sutě</t>
  </si>
  <si>
    <t>40</t>
  </si>
  <si>
    <t>997013211</t>
  </si>
  <si>
    <t>Vnitrostaveništní doprava suti a vybouraných hmot vodorovně do 50 m svisle ručně (nošením po schodech) pro budovy a haly výšky do 6 m</t>
  </si>
  <si>
    <t>1299018143</t>
  </si>
  <si>
    <t xml:space="preserve">Poznámka k souboru cen:_x000D_
1. V cenách -3111 až -3217 jsou započteny i náklady na: a) vodorovnou dopravu na uvedenou vzdálenost, b) svislou dopravu pro uvedenou výšku budovy, c) naložení na vodorovný dopravní prostředek pro odvoz na skládku nebo meziskládku, d) náklady na rozhrnutí a urovnání suti na dopravním prostředku. 2. Jestliže se pro svislý přesun použije shoz nebo zařízení investora (např. výtah v budově), užije se pro ocenění dopravy suti cena -3111 (pro nejmenší výšku, tj. 6 m). 3. Montáž, demontáž a pronájem shozu se ocení cenami souboru cen 997 01-33 Shoz suti. 4. Ceny -3151 až -3162 lze použít v případě, kdy dochází ke ztížení dopravy suti např. tím, že není možné instalovat jeřáb. </t>
  </si>
  <si>
    <t>41</t>
  </si>
  <si>
    <t>997013501</t>
  </si>
  <si>
    <t>Odvoz suti a vybouraných hmot na skládku nebo meziskládku se složením, na vzdálenost do 1 km</t>
  </si>
  <si>
    <t>-1785667759</t>
  </si>
  <si>
    <t xml:space="preserve">Poznámka k souboru cen:_x000D_
1. Délka odvozu suti je vzdálenost od místa naložení suti na dopravní prostředek až po místo složení na určené skládce nebo meziskládce. 2. V ceně -3501 jsou započteny i náklady na složení suti na skládku nebo meziskládku. 3. Ceny jsou určeny pro odvoz suti na skládku nebo meziskládku jakýmkoliv způsobem silniční dopravy (i prostřednictvím kontejnerů). 4. Odvoz suti z meziskládky se oceňuje cenou 997 01-3511. </t>
  </si>
  <si>
    <t>42</t>
  </si>
  <si>
    <t>997013509</t>
  </si>
  <si>
    <t>Odvoz suti a vybouraných hmot na skládku nebo meziskládku se složením, na vzdálenost Příplatek k ceně za každý další i započatý 1 km přes 1 km</t>
  </si>
  <si>
    <t>1141268130</t>
  </si>
  <si>
    <t>27,57*25 'Přepočtené koeficientem množství</t>
  </si>
  <si>
    <t>43</t>
  </si>
  <si>
    <t>997013831</t>
  </si>
  <si>
    <t>Poplatek za uložení stavebního odpadu na skládce (skládkovné) směsného</t>
  </si>
  <si>
    <t>-1863817519</t>
  </si>
  <si>
    <t xml:space="preserve">Poznámka k souboru cen:_x000D_
1. Ceny uvedené v souboru lze po dohodě upravit podle místních podmínek. 2. Uložení odpadů neuvedených v souboru cen se oceňuje individuálně. 3. V cenách je započítán poplatek za ukládaní odpadu dle zákona 185/2001 Sb. 4. Případné drcení stavebního odpadu lze ocenit souborem cen 997 00-60 Drcení stavebního odpadu z katalogu 800-6 Demolice objektů. </t>
  </si>
  <si>
    <t>998</t>
  </si>
  <si>
    <t>Přesun hmot</t>
  </si>
  <si>
    <t>44</t>
  </si>
  <si>
    <t>998153131</t>
  </si>
  <si>
    <t>Přesun hmot pro zdi a valy samostatné se svislou nosnou konstrukcí zděnou nebo monolitickou betonovou tyčovou nebo plošnou vodorovná dopravní vzdálenost do 50 m, pro zdi výšky do 12 m</t>
  </si>
  <si>
    <t>1110129435</t>
  </si>
  <si>
    <t>VRN</t>
  </si>
  <si>
    <t>Vedlejší rozpočtové náklady</t>
  </si>
  <si>
    <t>VRN1</t>
  </si>
  <si>
    <t>Průzkumné, geodetické a projektové práce</t>
  </si>
  <si>
    <t>45</t>
  </si>
  <si>
    <t>012203000</t>
  </si>
  <si>
    <t>Průzkumné, geodetické a projektové práce geodetické práce při provádění stavby</t>
  </si>
  <si>
    <t>Kč</t>
  </si>
  <si>
    <t>1024</t>
  </si>
  <si>
    <t>-1588055182</t>
  </si>
  <si>
    <t>46</t>
  </si>
  <si>
    <t>012303000</t>
  </si>
  <si>
    <t>Průzkumné, geodetické a projektové práce geodetické práce po výstavbě</t>
  </si>
  <si>
    <t>-1626822080</t>
  </si>
  <si>
    <t>zaměření umístění stavby</t>
  </si>
  <si>
    <t>geometrický plán</t>
  </si>
  <si>
    <t>VRN3</t>
  </si>
  <si>
    <t>Zařízení staveniště</t>
  </si>
  <si>
    <t>47</t>
  </si>
  <si>
    <t>030001000</t>
  </si>
  <si>
    <t>Základní rozdělení průvodních činností a nákladů zařízení staveniště</t>
  </si>
  <si>
    <t>-769427373</t>
  </si>
  <si>
    <t>vybavení a ochrana staveniště, zábor, dopravní značení, energie a pod.</t>
  </si>
  <si>
    <t>VRN6</t>
  </si>
  <si>
    <t>Územní vlivy</t>
  </si>
  <si>
    <t>48</t>
  </si>
  <si>
    <t>060001000</t>
  </si>
  <si>
    <t>Základní rozdělení průvodních činností a nákladů územní vlivy</t>
  </si>
  <si>
    <t>-1712798112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</si>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</sst>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7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name val="Trebuchet MS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7"/>
      <color rgb="FF969696"/>
      <name val="Trebuchet MS"/>
    </font>
    <font>
      <sz val="8"/>
      <color rgb="FF800080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5" fillId="0" borderId="0" applyNumberFormat="0" applyFill="0" applyBorder="0" applyAlignment="0" applyProtection="0"/>
  </cellStyleXfs>
  <cellXfs count="34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horizontal="left" vertical="center"/>
    </xf>
    <xf numFmtId="0" fontId="12" fillId="3" borderId="0" xfId="0" applyFont="1" applyFill="1" applyAlignment="1" applyProtection="1">
      <alignment vertical="center"/>
    </xf>
    <xf numFmtId="0" fontId="13" fillId="3" borderId="0" xfId="0" applyFont="1" applyFill="1" applyAlignment="1" applyProtection="1">
      <alignment horizontal="left" vertical="center"/>
    </xf>
    <xf numFmtId="0" fontId="14" fillId="3" borderId="0" xfId="1" applyFont="1" applyFill="1" applyAlignment="1" applyProtection="1">
      <alignment vertical="center"/>
    </xf>
    <xf numFmtId="0" fontId="45" fillId="3" borderId="0" xfId="1" applyFill="1"/>
    <xf numFmtId="0" fontId="0" fillId="3" borderId="0" xfId="0" applyFill="1"/>
    <xf numFmtId="0" fontId="11" fillId="3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6" fillId="0" borderId="0" xfId="0" applyFont="1" applyBorder="1" applyAlignment="1">
      <alignment horizontal="left" vertical="center"/>
    </xf>
    <xf numFmtId="0" fontId="0" fillId="0" borderId="6" xfId="0" applyBorder="1"/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center"/>
    </xf>
    <xf numFmtId="0" fontId="2" fillId="5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left" vertical="top"/>
    </xf>
    <xf numFmtId="49" fontId="2" fillId="5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/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0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0" fillId="6" borderId="0" xfId="0" applyFont="1" applyFill="1" applyBorder="1" applyAlignment="1">
      <alignment vertical="center"/>
    </xf>
    <xf numFmtId="0" fontId="3" fillId="6" borderId="9" xfId="0" applyFont="1" applyFill="1" applyBorder="1" applyAlignment="1">
      <alignment horizontal="left" vertical="center"/>
    </xf>
    <xf numFmtId="0" fontId="0" fillId="6" borderId="10" xfId="0" applyFont="1" applyFill="1" applyBorder="1" applyAlignment="1">
      <alignment vertical="center"/>
    </xf>
    <xf numFmtId="0" fontId="3" fillId="6" borderId="10" xfId="0" applyFont="1" applyFill="1" applyBorder="1" applyAlignment="1">
      <alignment horizontal="center" vertical="center"/>
    </xf>
    <xf numFmtId="0" fontId="0" fillId="6" borderId="6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7" borderId="10" xfId="0" applyFont="1" applyFill="1" applyBorder="1" applyAlignment="1">
      <alignment vertical="center"/>
    </xf>
    <xf numFmtId="0" fontId="2" fillId="7" borderId="11" xfId="0" applyFont="1" applyFill="1" applyBorder="1" applyAlignment="1">
      <alignment horizontal="center" vertical="center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0" fillId="0" borderId="15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2" fillId="0" borderId="18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9" xfId="0" applyNumberFormat="1" applyFont="1" applyBorder="1" applyAlignment="1">
      <alignment vertical="center"/>
    </xf>
    <xf numFmtId="0" fontId="24" fillId="0" borderId="0" xfId="1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4" fontId="28" fillId="0" borderId="23" xfId="0" applyNumberFormat="1" applyFont="1" applyBorder="1" applyAlignment="1">
      <alignment vertical="center"/>
    </xf>
    <xf numFmtId="4" fontId="28" fillId="0" borderId="24" xfId="0" applyNumberFormat="1" applyFont="1" applyBorder="1" applyAlignment="1">
      <alignment vertical="center"/>
    </xf>
    <xf numFmtId="166" fontId="28" fillId="0" borderId="24" xfId="0" applyNumberFormat="1" applyFont="1" applyBorder="1" applyAlignment="1">
      <alignment vertical="center"/>
    </xf>
    <xf numFmtId="4" fontId="28" fillId="0" borderId="2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12" fillId="3" borderId="0" xfId="0" applyFont="1" applyFill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29" fillId="3" borderId="0" xfId="1" applyFont="1" applyFill="1" applyAlignment="1">
      <alignment vertical="center"/>
    </xf>
    <xf numFmtId="0" fontId="12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18" fillId="0" borderId="0" xfId="0" applyFont="1" applyBorder="1" applyAlignment="1" applyProtection="1">
      <alignment horizontal="left" vertical="top"/>
      <protection locked="0"/>
    </xf>
    <xf numFmtId="0" fontId="0" fillId="0" borderId="5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4" fontId="23" fillId="0" borderId="0" xfId="0" applyNumberFormat="1" applyFont="1" applyBorder="1" applyAlignment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7" borderId="0" xfId="0" applyFont="1" applyFill="1" applyBorder="1" applyAlignment="1">
      <alignment vertical="center"/>
    </xf>
    <xf numFmtId="0" fontId="3" fillId="7" borderId="9" xfId="0" applyFont="1" applyFill="1" applyBorder="1" applyAlignment="1">
      <alignment horizontal="left" vertical="center"/>
    </xf>
    <xf numFmtId="0" fontId="3" fillId="7" borderId="10" xfId="0" applyFont="1" applyFill="1" applyBorder="1" applyAlignment="1">
      <alignment horizontal="right" vertical="center"/>
    </xf>
    <xf numFmtId="0" fontId="3" fillId="7" borderId="10" xfId="0" applyFont="1" applyFill="1" applyBorder="1" applyAlignment="1">
      <alignment horizontal="center" vertical="center"/>
    </xf>
    <xf numFmtId="0" fontId="0" fillId="7" borderId="10" xfId="0" applyFont="1" applyFill="1" applyBorder="1" applyAlignment="1" applyProtection="1">
      <alignment vertical="center"/>
      <protection locked="0"/>
    </xf>
    <xf numFmtId="4" fontId="3" fillId="7" borderId="10" xfId="0" applyNumberFormat="1" applyFont="1" applyFill="1" applyBorder="1" applyAlignment="1">
      <alignment vertical="center"/>
    </xf>
    <xf numFmtId="0" fontId="0" fillId="7" borderId="27" xfId="0" applyFont="1" applyFill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7" borderId="0" xfId="0" applyFont="1" applyFill="1" applyBorder="1" applyAlignment="1">
      <alignment horizontal="left" vertical="center"/>
    </xf>
    <xf numFmtId="0" fontId="0" fillId="7" borderId="0" xfId="0" applyFont="1" applyFill="1" applyBorder="1" applyAlignment="1" applyProtection="1">
      <alignment vertical="center"/>
      <protection locked="0"/>
    </xf>
    <xf numFmtId="0" fontId="2" fillId="7" borderId="0" xfId="0" applyFont="1" applyFill="1" applyBorder="1" applyAlignment="1">
      <alignment horizontal="right" vertical="center"/>
    </xf>
    <xf numFmtId="0" fontId="0" fillId="7" borderId="6" xfId="0" applyFont="1" applyFill="1" applyBorder="1" applyAlignment="1">
      <alignment vertical="center"/>
    </xf>
    <xf numFmtId="0" fontId="30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4" xfId="0" applyFont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4" xfId="0" applyFont="1" applyBorder="1" applyAlignment="1">
      <alignment horizontal="left" vertical="center"/>
    </xf>
    <xf numFmtId="0" fontId="6" fillId="0" borderId="24" xfId="0" applyFont="1" applyBorder="1" applyAlignment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8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31" fillId="7" borderId="21" xfId="0" applyFont="1" applyFill="1" applyBorder="1" applyAlignment="1" applyProtection="1">
      <alignment horizontal="center" vertical="center" wrapText="1"/>
      <protection locked="0"/>
    </xf>
    <xf numFmtId="0" fontId="2" fillId="7" borderId="22" xfId="0" applyFont="1" applyFill="1" applyBorder="1" applyAlignment="1">
      <alignment horizontal="center" vertical="center" wrapText="1"/>
    </xf>
    <xf numFmtId="4" fontId="23" fillId="0" borderId="0" xfId="0" applyNumberFormat="1" applyFont="1" applyAlignment="1"/>
    <xf numFmtId="166" fontId="32" fillId="0" borderId="16" xfId="0" applyNumberFormat="1" applyFont="1" applyBorder="1" applyAlignment="1"/>
    <xf numFmtId="166" fontId="32" fillId="0" borderId="17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7" fillId="0" borderId="5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/>
    <xf numFmtId="0" fontId="7" fillId="0" borderId="18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9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4" fontId="6" fillId="0" borderId="0" xfId="0" applyNumberFormat="1" applyFont="1" applyBorder="1" applyAlignment="1"/>
    <xf numFmtId="0" fontId="0" fillId="0" borderId="5" xfId="0" applyFont="1" applyBorder="1" applyAlignment="1" applyProtection="1">
      <alignment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49" fontId="0" fillId="0" borderId="28" xfId="0" applyNumberFormat="1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center" vertical="center" wrapText="1"/>
      <protection locked="0"/>
    </xf>
    <xf numFmtId="167" fontId="0" fillId="0" borderId="28" xfId="0" applyNumberFormat="1" applyFont="1" applyBorder="1" applyAlignment="1" applyProtection="1">
      <alignment vertical="center"/>
      <protection locked="0"/>
    </xf>
    <xf numFmtId="4" fontId="0" fillId="5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  <protection locked="0"/>
    </xf>
    <xf numFmtId="0" fontId="1" fillId="5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9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8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1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3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167" fontId="9" fillId="0" borderId="0" xfId="0" applyNumberFormat="1" applyFont="1" applyBorder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35" fillId="0" borderId="0" xfId="0" applyFont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37" fillId="0" borderId="28" xfId="0" applyFont="1" applyBorder="1" applyAlignment="1" applyProtection="1">
      <alignment horizontal="center" vertical="center"/>
      <protection locked="0"/>
    </xf>
    <xf numFmtId="49" fontId="37" fillId="0" borderId="28" xfId="0" applyNumberFormat="1" applyFont="1" applyBorder="1" applyAlignment="1" applyProtection="1">
      <alignment horizontal="left" vertical="center" wrapText="1"/>
      <protection locked="0"/>
    </xf>
    <xf numFmtId="0" fontId="37" fillId="0" borderId="28" xfId="0" applyFont="1" applyBorder="1" applyAlignment="1" applyProtection="1">
      <alignment horizontal="left" vertical="center" wrapText="1"/>
      <protection locked="0"/>
    </xf>
    <xf numFmtId="0" fontId="37" fillId="0" borderId="28" xfId="0" applyFont="1" applyBorder="1" applyAlignment="1" applyProtection="1">
      <alignment horizontal="center" vertical="center" wrapText="1"/>
      <protection locked="0"/>
    </xf>
    <xf numFmtId="167" fontId="37" fillId="0" borderId="28" xfId="0" applyNumberFormat="1" applyFont="1" applyBorder="1" applyAlignment="1" applyProtection="1">
      <alignment vertical="center"/>
      <protection locked="0"/>
    </xf>
    <xf numFmtId="4" fontId="37" fillId="5" borderId="28" xfId="0" applyNumberFormat="1" applyFont="1" applyFill="1" applyBorder="1" applyAlignment="1" applyProtection="1">
      <alignment vertical="center"/>
      <protection locked="0"/>
    </xf>
    <xf numFmtId="4" fontId="37" fillId="0" borderId="28" xfId="0" applyNumberFormat="1" applyFont="1" applyBorder="1" applyAlignment="1" applyProtection="1">
      <alignment vertical="center"/>
      <protection locked="0"/>
    </xf>
    <xf numFmtId="0" fontId="37" fillId="0" borderId="5" xfId="0" applyFont="1" applyBorder="1" applyAlignment="1">
      <alignment vertical="center"/>
    </xf>
    <xf numFmtId="0" fontId="37" fillId="5" borderId="28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0" borderId="24" xfId="0" applyFont="1" applyBorder="1" applyAlignment="1">
      <alignment vertical="center"/>
    </xf>
    <xf numFmtId="166" fontId="1" fillId="0" borderId="24" xfId="0" applyNumberFormat="1" applyFont="1" applyBorder="1" applyAlignment="1">
      <alignment vertical="center"/>
    </xf>
    <xf numFmtId="166" fontId="1" fillId="0" borderId="25" xfId="0" applyNumberFormat="1" applyFont="1" applyBorder="1" applyAlignment="1">
      <alignment vertical="center"/>
    </xf>
    <xf numFmtId="0" fontId="0" fillId="0" borderId="0" xfId="0" applyAlignment="1" applyProtection="1">
      <alignment vertical="top"/>
      <protection locked="0"/>
    </xf>
    <xf numFmtId="0" fontId="38" fillId="0" borderId="29" xfId="0" applyFont="1" applyBorder="1" applyAlignment="1" applyProtection="1">
      <alignment vertical="center" wrapText="1"/>
      <protection locked="0"/>
    </xf>
    <xf numFmtId="0" fontId="38" fillId="0" borderId="30" xfId="0" applyFont="1" applyBorder="1" applyAlignment="1" applyProtection="1">
      <alignment vertical="center" wrapText="1"/>
      <protection locked="0"/>
    </xf>
    <xf numFmtId="0" fontId="38" fillId="0" borderId="31" xfId="0" applyFont="1" applyBorder="1" applyAlignment="1" applyProtection="1">
      <alignment vertical="center" wrapText="1"/>
      <protection locked="0"/>
    </xf>
    <xf numFmtId="0" fontId="38" fillId="0" borderId="32" xfId="0" applyFont="1" applyBorder="1" applyAlignment="1" applyProtection="1">
      <alignment horizontal="center" vertical="center" wrapText="1"/>
      <protection locked="0"/>
    </xf>
    <xf numFmtId="0" fontId="38" fillId="0" borderId="33" xfId="0" applyFont="1" applyBorder="1" applyAlignment="1" applyProtection="1">
      <alignment horizontal="center" vertical="center" wrapText="1"/>
      <protection locked="0"/>
    </xf>
    <xf numFmtId="0" fontId="38" fillId="0" borderId="32" xfId="0" applyFont="1" applyBorder="1" applyAlignment="1" applyProtection="1">
      <alignment vertical="center" wrapText="1"/>
      <protection locked="0"/>
    </xf>
    <xf numFmtId="0" fontId="38" fillId="0" borderId="33" xfId="0" applyFont="1" applyBorder="1" applyAlignment="1" applyProtection="1">
      <alignment vertical="center" wrapText="1"/>
      <protection locked="0"/>
    </xf>
    <xf numFmtId="0" fontId="40" fillId="0" borderId="1" xfId="0" applyFont="1" applyBorder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left" vertical="center" wrapText="1"/>
      <protection locked="0"/>
    </xf>
    <xf numFmtId="0" fontId="41" fillId="0" borderId="32" xfId="0" applyFont="1" applyBorder="1" applyAlignment="1" applyProtection="1">
      <alignment vertical="center" wrapText="1"/>
      <protection locked="0"/>
    </xf>
    <xf numFmtId="0" fontId="41" fillId="0" borderId="1" xfId="0" applyFont="1" applyBorder="1" applyAlignment="1" applyProtection="1">
      <alignment vertical="center" wrapText="1"/>
      <protection locked="0"/>
    </xf>
    <xf numFmtId="0" fontId="41" fillId="0" borderId="1" xfId="0" applyFont="1" applyBorder="1" applyAlignment="1" applyProtection="1">
      <alignment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49" fontId="41" fillId="0" borderId="1" xfId="0" applyNumberFormat="1" applyFont="1" applyBorder="1" applyAlignment="1" applyProtection="1">
      <alignment vertical="center" wrapText="1"/>
      <protection locked="0"/>
    </xf>
    <xf numFmtId="0" fontId="38" fillId="0" borderId="35" xfId="0" applyFont="1" applyBorder="1" applyAlignment="1" applyProtection="1">
      <alignment vertical="center" wrapText="1"/>
      <protection locked="0"/>
    </xf>
    <xf numFmtId="0" fontId="42" fillId="0" borderId="34" xfId="0" applyFont="1" applyBorder="1" applyAlignment="1" applyProtection="1">
      <alignment vertical="center" wrapText="1"/>
      <protection locked="0"/>
    </xf>
    <xf numFmtId="0" fontId="38" fillId="0" borderId="36" xfId="0" applyFont="1" applyBorder="1" applyAlignment="1" applyProtection="1">
      <alignment vertical="center" wrapText="1"/>
      <protection locked="0"/>
    </xf>
    <xf numFmtId="0" fontId="38" fillId="0" borderId="1" xfId="0" applyFont="1" applyBorder="1" applyAlignment="1" applyProtection="1">
      <alignment vertical="top"/>
      <protection locked="0"/>
    </xf>
    <xf numFmtId="0" fontId="38" fillId="0" borderId="0" xfId="0" applyFont="1" applyAlignment="1" applyProtection="1">
      <alignment vertical="top"/>
      <protection locked="0"/>
    </xf>
    <xf numFmtId="0" fontId="38" fillId="0" borderId="29" xfId="0" applyFont="1" applyBorder="1" applyAlignment="1" applyProtection="1">
      <alignment horizontal="left" vertical="center"/>
      <protection locked="0"/>
    </xf>
    <xf numFmtId="0" fontId="38" fillId="0" borderId="30" xfId="0" applyFont="1" applyBorder="1" applyAlignment="1" applyProtection="1">
      <alignment horizontal="left" vertical="center"/>
      <protection locked="0"/>
    </xf>
    <xf numFmtId="0" fontId="38" fillId="0" borderId="31" xfId="0" applyFont="1" applyBorder="1" applyAlignment="1" applyProtection="1">
      <alignment horizontal="left" vertical="center"/>
      <protection locked="0"/>
    </xf>
    <xf numFmtId="0" fontId="38" fillId="0" borderId="32" xfId="0" applyFont="1" applyBorder="1" applyAlignment="1" applyProtection="1">
      <alignment horizontal="left" vertical="center"/>
      <protection locked="0"/>
    </xf>
    <xf numFmtId="0" fontId="38" fillId="0" borderId="33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0" fontId="43" fillId="0" borderId="0" xfId="0" applyFont="1" applyAlignment="1" applyProtection="1">
      <alignment horizontal="left" vertical="center"/>
      <protection locked="0"/>
    </xf>
    <xf numFmtId="0" fontId="40" fillId="0" borderId="34" xfId="0" applyFont="1" applyBorder="1" applyAlignment="1" applyProtection="1">
      <alignment horizontal="left" vertical="center"/>
      <protection locked="0"/>
    </xf>
    <xf numFmtId="0" fontId="40" fillId="0" borderId="34" xfId="0" applyFont="1" applyBorder="1" applyAlignment="1" applyProtection="1">
      <alignment horizontal="center" vertical="center"/>
      <protection locked="0"/>
    </xf>
    <xf numFmtId="0" fontId="43" fillId="0" borderId="34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0" fontId="41" fillId="0" borderId="0" xfId="0" applyFont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center" vertical="center"/>
      <protection locked="0"/>
    </xf>
    <xf numFmtId="0" fontId="41" fillId="0" borderId="32" xfId="0" applyFont="1" applyBorder="1" applyAlignment="1" applyProtection="1">
      <alignment horizontal="left" vertical="center"/>
      <protection locked="0"/>
    </xf>
    <xf numFmtId="0" fontId="41" fillId="2" borderId="1" xfId="0" applyFont="1" applyFill="1" applyBorder="1" applyAlignment="1" applyProtection="1">
      <alignment horizontal="left" vertical="center"/>
      <protection locked="0"/>
    </xf>
    <xf numFmtId="0" fontId="41" fillId="2" borderId="1" xfId="0" applyFont="1" applyFill="1" applyBorder="1" applyAlignment="1" applyProtection="1">
      <alignment horizontal="center" vertical="center"/>
      <protection locked="0"/>
    </xf>
    <xf numFmtId="0" fontId="38" fillId="0" borderId="35" xfId="0" applyFont="1" applyBorder="1" applyAlignment="1" applyProtection="1">
      <alignment horizontal="left" vertical="center"/>
      <protection locked="0"/>
    </xf>
    <xf numFmtId="0" fontId="42" fillId="0" borderId="34" xfId="0" applyFont="1" applyBorder="1" applyAlignment="1" applyProtection="1">
      <alignment horizontal="left" vertical="center"/>
      <protection locked="0"/>
    </xf>
    <xf numFmtId="0" fontId="38" fillId="0" borderId="36" xfId="0" applyFont="1" applyBorder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1" fillId="0" borderId="34" xfId="0" applyFont="1" applyBorder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center" vertical="center" wrapText="1"/>
      <protection locked="0"/>
    </xf>
    <xf numFmtId="0" fontId="38" fillId="0" borderId="29" xfId="0" applyFont="1" applyBorder="1" applyAlignment="1" applyProtection="1">
      <alignment horizontal="left" vertical="center" wrapText="1"/>
      <protection locked="0"/>
    </xf>
    <xf numFmtId="0" fontId="38" fillId="0" borderId="30" xfId="0" applyFont="1" applyBorder="1" applyAlignment="1" applyProtection="1">
      <alignment horizontal="left" vertical="center" wrapText="1"/>
      <protection locked="0"/>
    </xf>
    <xf numFmtId="0" fontId="38" fillId="0" borderId="31" xfId="0" applyFont="1" applyBorder="1" applyAlignment="1" applyProtection="1">
      <alignment horizontal="left" vertical="center" wrapText="1"/>
      <protection locked="0"/>
    </xf>
    <xf numFmtId="0" fontId="38" fillId="0" borderId="32" xfId="0" applyFont="1" applyBorder="1" applyAlignment="1" applyProtection="1">
      <alignment horizontal="left" vertical="center" wrapText="1"/>
      <protection locked="0"/>
    </xf>
    <xf numFmtId="0" fontId="38" fillId="0" borderId="33" xfId="0" applyFont="1" applyBorder="1" applyAlignment="1" applyProtection="1">
      <alignment horizontal="left" vertical="center" wrapText="1"/>
      <protection locked="0"/>
    </xf>
    <xf numFmtId="0" fontId="43" fillId="0" borderId="32" xfId="0" applyFont="1" applyBorder="1" applyAlignment="1" applyProtection="1">
      <alignment horizontal="left" vertical="center" wrapText="1"/>
      <protection locked="0"/>
    </xf>
    <xf numFmtId="0" fontId="43" fillId="0" borderId="33" xfId="0" applyFont="1" applyBorder="1" applyAlignment="1" applyProtection="1">
      <alignment horizontal="left" vertical="center" wrapText="1"/>
      <protection locked="0"/>
    </xf>
    <xf numFmtId="0" fontId="41" fillId="0" borderId="32" xfId="0" applyFont="1" applyBorder="1" applyAlignment="1" applyProtection="1">
      <alignment horizontal="left" vertical="center" wrapText="1"/>
      <protection locked="0"/>
    </xf>
    <xf numFmtId="0" fontId="41" fillId="0" borderId="33" xfId="0" applyFont="1" applyBorder="1" applyAlignment="1" applyProtection="1">
      <alignment horizontal="left" vertical="center" wrapText="1"/>
      <protection locked="0"/>
    </xf>
    <xf numFmtId="0" fontId="41" fillId="0" borderId="33" xfId="0" applyFont="1" applyBorder="1" applyAlignment="1" applyProtection="1">
      <alignment horizontal="left" vertical="center"/>
      <protection locked="0"/>
    </xf>
    <xf numFmtId="0" fontId="41" fillId="0" borderId="35" xfId="0" applyFont="1" applyBorder="1" applyAlignment="1" applyProtection="1">
      <alignment horizontal="left" vertical="center" wrapText="1"/>
      <protection locked="0"/>
    </xf>
    <xf numFmtId="0" fontId="41" fillId="0" borderId="34" xfId="0" applyFont="1" applyBorder="1" applyAlignment="1" applyProtection="1">
      <alignment horizontal="left" vertical="center" wrapText="1"/>
      <protection locked="0"/>
    </xf>
    <xf numFmtId="0" fontId="41" fillId="0" borderId="36" xfId="0" applyFont="1" applyBorder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left" vertical="top"/>
      <protection locked="0"/>
    </xf>
    <xf numFmtId="0" fontId="41" fillId="0" borderId="1" xfId="0" applyFont="1" applyBorder="1" applyAlignment="1" applyProtection="1">
      <alignment horizontal="center" vertical="top"/>
      <protection locked="0"/>
    </xf>
    <xf numFmtId="0" fontId="41" fillId="0" borderId="35" xfId="0" applyFont="1" applyBorder="1" applyAlignment="1" applyProtection="1">
      <alignment horizontal="left" vertical="center"/>
      <protection locked="0"/>
    </xf>
    <xf numFmtId="0" fontId="41" fillId="0" borderId="36" xfId="0" applyFont="1" applyBorder="1" applyAlignment="1" applyProtection="1">
      <alignment horizontal="left" vertical="center"/>
      <protection locked="0"/>
    </xf>
    <xf numFmtId="0" fontId="43" fillId="0" borderId="0" xfId="0" applyFont="1" applyAlignment="1" applyProtection="1">
      <alignment vertical="center"/>
      <protection locked="0"/>
    </xf>
    <xf numFmtId="0" fontId="40" fillId="0" borderId="1" xfId="0" applyFont="1" applyBorder="1" applyAlignment="1" applyProtection="1">
      <alignment vertical="center"/>
      <protection locked="0"/>
    </xf>
    <xf numFmtId="0" fontId="43" fillId="0" borderId="34" xfId="0" applyFont="1" applyBorder="1" applyAlignment="1" applyProtection="1">
      <alignment vertical="center"/>
      <protection locked="0"/>
    </xf>
    <xf numFmtId="0" fontId="40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1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0" fillId="0" borderId="34" xfId="0" applyFont="1" applyBorder="1" applyAlignment="1" applyProtection="1">
      <alignment horizontal="left"/>
      <protection locked="0"/>
    </xf>
    <xf numFmtId="0" fontId="43" fillId="0" borderId="34" xfId="0" applyFont="1" applyBorder="1" applyAlignment="1" applyProtection="1">
      <protection locked="0"/>
    </xf>
    <xf numFmtId="0" fontId="38" fillId="0" borderId="32" xfId="0" applyFont="1" applyBorder="1" applyAlignment="1" applyProtection="1">
      <alignment vertical="top"/>
      <protection locked="0"/>
    </xf>
    <xf numFmtId="0" fontId="38" fillId="0" borderId="33" xfId="0" applyFont="1" applyBorder="1" applyAlignment="1" applyProtection="1">
      <alignment vertical="top"/>
      <protection locked="0"/>
    </xf>
    <xf numFmtId="0" fontId="38" fillId="0" borderId="1" xfId="0" applyFont="1" applyBorder="1" applyAlignment="1" applyProtection="1">
      <alignment horizontal="center" vertical="center"/>
      <protection locked="0"/>
    </xf>
    <xf numFmtId="0" fontId="38" fillId="0" borderId="1" xfId="0" applyFont="1" applyBorder="1" applyAlignment="1" applyProtection="1">
      <alignment horizontal="left" vertical="top"/>
      <protection locked="0"/>
    </xf>
    <xf numFmtId="0" fontId="38" fillId="0" borderId="35" xfId="0" applyFont="1" applyBorder="1" applyAlignment="1" applyProtection="1">
      <alignment vertical="top"/>
      <protection locked="0"/>
    </xf>
    <xf numFmtId="0" fontId="38" fillId="0" borderId="34" xfId="0" applyFont="1" applyBorder="1" applyAlignment="1" applyProtection="1">
      <alignment vertical="top"/>
      <protection locked="0"/>
    </xf>
    <xf numFmtId="0" fontId="38" fillId="0" borderId="36" xfId="0" applyFont="1" applyBorder="1" applyAlignment="1" applyProtection="1">
      <alignment vertical="top"/>
      <protection locked="0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5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20" fillId="0" borderId="8" xfId="0" applyNumberFormat="1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0" fontId="3" fillId="6" borderId="10" xfId="0" applyFont="1" applyFill="1" applyBorder="1" applyAlignment="1">
      <alignment horizontal="left" vertical="center"/>
    </xf>
    <xf numFmtId="0" fontId="0" fillId="6" borderId="10" xfId="0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0" fontId="0" fillId="6" borderId="11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left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right"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15" fillId="4" borderId="0" xfId="0" applyFont="1" applyFill="1" applyAlignment="1">
      <alignment horizontal="center" vertical="center"/>
    </xf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29" fillId="3" borderId="0" xfId="1" applyFont="1" applyFill="1" applyAlignment="1">
      <alignment vertical="center"/>
    </xf>
    <xf numFmtId="0" fontId="41" fillId="0" borderId="1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top"/>
      <protection locked="0"/>
    </xf>
    <xf numFmtId="0" fontId="40" fillId="0" borderId="34" xfId="0" applyFont="1" applyBorder="1" applyAlignment="1" applyProtection="1">
      <alignment horizontal="left"/>
      <protection locked="0"/>
    </xf>
    <xf numFmtId="0" fontId="39" fillId="0" borderId="1" xfId="0" applyFont="1" applyBorder="1" applyAlignment="1" applyProtection="1">
      <alignment horizontal="center" vertical="center" wrapText="1"/>
      <protection locked="0"/>
    </xf>
    <xf numFmtId="0" fontId="39" fillId="0" borderId="1" xfId="0" applyFont="1" applyBorder="1" applyAlignment="1" applyProtection="1">
      <alignment horizontal="center" vertical="center"/>
      <protection locked="0"/>
    </xf>
    <xf numFmtId="49" fontId="41" fillId="0" borderId="1" xfId="0" applyNumberFormat="1" applyFont="1" applyBorder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left" vertical="center" wrapText="1"/>
      <protection locked="0"/>
    </xf>
    <xf numFmtId="0" fontId="40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4"/>
  <sheetViews>
    <sheetView showGridLines="0" tabSelected="1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4" t="s">
        <v>0</v>
      </c>
      <c r="B1" s="15"/>
      <c r="C1" s="15"/>
      <c r="D1" s="16" t="s">
        <v>1</v>
      </c>
      <c r="E1" s="15"/>
      <c r="F1" s="15"/>
      <c r="G1" s="15"/>
      <c r="H1" s="15"/>
      <c r="I1" s="15"/>
      <c r="J1" s="15"/>
      <c r="K1" s="17" t="s">
        <v>2</v>
      </c>
      <c r="L1" s="17"/>
      <c r="M1" s="17"/>
      <c r="N1" s="17"/>
      <c r="O1" s="17"/>
      <c r="P1" s="17"/>
      <c r="Q1" s="17"/>
      <c r="R1" s="17"/>
      <c r="S1" s="17"/>
      <c r="T1" s="15"/>
      <c r="U1" s="15"/>
      <c r="V1" s="15"/>
      <c r="W1" s="17" t="s">
        <v>3</v>
      </c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8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20" t="s">
        <v>4</v>
      </c>
      <c r="BB1" s="20" t="s">
        <v>5</v>
      </c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T1" s="21" t="s">
        <v>6</v>
      </c>
      <c r="BU1" s="21" t="s">
        <v>6</v>
      </c>
      <c r="BV1" s="21" t="s">
        <v>7</v>
      </c>
    </row>
    <row r="2" spans="1:74" ht="36.950000000000003" customHeight="1">
      <c r="AR2" s="334" t="s">
        <v>8</v>
      </c>
      <c r="AS2" s="335"/>
      <c r="AT2" s="335"/>
      <c r="AU2" s="335"/>
      <c r="AV2" s="335"/>
      <c r="AW2" s="335"/>
      <c r="AX2" s="335"/>
      <c r="AY2" s="335"/>
      <c r="AZ2" s="335"/>
      <c r="BA2" s="335"/>
      <c r="BB2" s="335"/>
      <c r="BC2" s="335"/>
      <c r="BD2" s="335"/>
      <c r="BE2" s="335"/>
      <c r="BS2" s="22" t="s">
        <v>9</v>
      </c>
      <c r="BT2" s="22" t="s">
        <v>10</v>
      </c>
    </row>
    <row r="3" spans="1:74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5"/>
      <c r="BS3" s="22" t="s">
        <v>9</v>
      </c>
      <c r="BT3" s="22" t="s">
        <v>11</v>
      </c>
    </row>
    <row r="4" spans="1:74" ht="36.950000000000003" customHeight="1">
      <c r="B4" s="26"/>
      <c r="C4" s="27"/>
      <c r="D4" s="28" t="s">
        <v>12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9"/>
      <c r="AS4" s="30" t="s">
        <v>13</v>
      </c>
      <c r="BE4" s="31" t="s">
        <v>14</v>
      </c>
      <c r="BS4" s="22" t="s">
        <v>15</v>
      </c>
    </row>
    <row r="5" spans="1:74" ht="14.45" customHeight="1">
      <c r="B5" s="26"/>
      <c r="C5" s="27"/>
      <c r="D5" s="32" t="s">
        <v>16</v>
      </c>
      <c r="E5" s="27"/>
      <c r="F5" s="27"/>
      <c r="G5" s="27"/>
      <c r="H5" s="27"/>
      <c r="I5" s="27"/>
      <c r="J5" s="27"/>
      <c r="K5" s="301" t="s">
        <v>17</v>
      </c>
      <c r="L5" s="302"/>
      <c r="M5" s="302"/>
      <c r="N5" s="302"/>
      <c r="O5" s="302"/>
      <c r="P5" s="302"/>
      <c r="Q5" s="302"/>
      <c r="R5" s="302"/>
      <c r="S5" s="302"/>
      <c r="T5" s="302"/>
      <c r="U5" s="302"/>
      <c r="V5" s="302"/>
      <c r="W5" s="302"/>
      <c r="X5" s="302"/>
      <c r="Y5" s="302"/>
      <c r="Z5" s="302"/>
      <c r="AA5" s="302"/>
      <c r="AB5" s="302"/>
      <c r="AC5" s="302"/>
      <c r="AD5" s="302"/>
      <c r="AE5" s="302"/>
      <c r="AF5" s="302"/>
      <c r="AG5" s="302"/>
      <c r="AH5" s="302"/>
      <c r="AI5" s="302"/>
      <c r="AJ5" s="302"/>
      <c r="AK5" s="302"/>
      <c r="AL5" s="302"/>
      <c r="AM5" s="302"/>
      <c r="AN5" s="302"/>
      <c r="AO5" s="302"/>
      <c r="AP5" s="27"/>
      <c r="AQ5" s="29"/>
      <c r="BE5" s="299" t="s">
        <v>18</v>
      </c>
      <c r="BS5" s="22" t="s">
        <v>9</v>
      </c>
    </row>
    <row r="6" spans="1:74" ht="36.950000000000003" customHeight="1">
      <c r="B6" s="26"/>
      <c r="C6" s="27"/>
      <c r="D6" s="34" t="s">
        <v>19</v>
      </c>
      <c r="E6" s="27"/>
      <c r="F6" s="27"/>
      <c r="G6" s="27"/>
      <c r="H6" s="27"/>
      <c r="I6" s="27"/>
      <c r="J6" s="27"/>
      <c r="K6" s="303" t="s">
        <v>20</v>
      </c>
      <c r="L6" s="302"/>
      <c r="M6" s="302"/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  <c r="AA6" s="302"/>
      <c r="AB6" s="302"/>
      <c r="AC6" s="302"/>
      <c r="AD6" s="302"/>
      <c r="AE6" s="302"/>
      <c r="AF6" s="302"/>
      <c r="AG6" s="302"/>
      <c r="AH6" s="302"/>
      <c r="AI6" s="302"/>
      <c r="AJ6" s="302"/>
      <c r="AK6" s="302"/>
      <c r="AL6" s="302"/>
      <c r="AM6" s="302"/>
      <c r="AN6" s="302"/>
      <c r="AO6" s="302"/>
      <c r="AP6" s="27"/>
      <c r="AQ6" s="29"/>
      <c r="BE6" s="300"/>
      <c r="BS6" s="22" t="s">
        <v>9</v>
      </c>
    </row>
    <row r="7" spans="1:74" ht="14.45" customHeight="1">
      <c r="B7" s="26"/>
      <c r="C7" s="27"/>
      <c r="D7" s="35" t="s">
        <v>21</v>
      </c>
      <c r="E7" s="27"/>
      <c r="F7" s="27"/>
      <c r="G7" s="27"/>
      <c r="H7" s="27"/>
      <c r="I7" s="27"/>
      <c r="J7" s="27"/>
      <c r="K7" s="33" t="s">
        <v>22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35" t="s">
        <v>23</v>
      </c>
      <c r="AL7" s="27"/>
      <c r="AM7" s="27"/>
      <c r="AN7" s="33" t="s">
        <v>5</v>
      </c>
      <c r="AO7" s="27"/>
      <c r="AP7" s="27"/>
      <c r="AQ7" s="29"/>
      <c r="BE7" s="300"/>
      <c r="BS7" s="22" t="s">
        <v>9</v>
      </c>
    </row>
    <row r="8" spans="1:74" ht="14.45" customHeight="1">
      <c r="B8" s="26"/>
      <c r="C8" s="27"/>
      <c r="D8" s="35" t="s">
        <v>24</v>
      </c>
      <c r="E8" s="27"/>
      <c r="F8" s="27"/>
      <c r="G8" s="27"/>
      <c r="H8" s="27"/>
      <c r="I8" s="27"/>
      <c r="J8" s="27"/>
      <c r="K8" s="33" t="s">
        <v>25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35" t="s">
        <v>26</v>
      </c>
      <c r="AL8" s="27"/>
      <c r="AM8" s="27"/>
      <c r="AN8" s="36" t="s">
        <v>27</v>
      </c>
      <c r="AO8" s="27"/>
      <c r="AP8" s="27"/>
      <c r="AQ8" s="29"/>
      <c r="BE8" s="300"/>
      <c r="BS8" s="22" t="s">
        <v>9</v>
      </c>
    </row>
    <row r="9" spans="1:74" ht="29.25" customHeight="1">
      <c r="B9" s="26"/>
      <c r="C9" s="27"/>
      <c r="D9" s="32" t="s">
        <v>28</v>
      </c>
      <c r="E9" s="27"/>
      <c r="F9" s="27"/>
      <c r="G9" s="27"/>
      <c r="H9" s="27"/>
      <c r="I9" s="27"/>
      <c r="J9" s="27"/>
      <c r="K9" s="37" t="s">
        <v>29</v>
      </c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32" t="s">
        <v>30</v>
      </c>
      <c r="AL9" s="27"/>
      <c r="AM9" s="27"/>
      <c r="AN9" s="37" t="s">
        <v>31</v>
      </c>
      <c r="AO9" s="27"/>
      <c r="AP9" s="27"/>
      <c r="AQ9" s="29"/>
      <c r="BE9" s="300"/>
      <c r="BS9" s="22" t="s">
        <v>9</v>
      </c>
    </row>
    <row r="10" spans="1:74" ht="14.45" customHeight="1">
      <c r="B10" s="26"/>
      <c r="C10" s="27"/>
      <c r="D10" s="35" t="s">
        <v>32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35" t="s">
        <v>33</v>
      </c>
      <c r="AL10" s="27"/>
      <c r="AM10" s="27"/>
      <c r="AN10" s="33" t="s">
        <v>34</v>
      </c>
      <c r="AO10" s="27"/>
      <c r="AP10" s="27"/>
      <c r="AQ10" s="29"/>
      <c r="BE10" s="300"/>
      <c r="BS10" s="22" t="s">
        <v>9</v>
      </c>
    </row>
    <row r="11" spans="1:74" ht="18.399999999999999" customHeight="1">
      <c r="B11" s="26"/>
      <c r="C11" s="27"/>
      <c r="D11" s="27"/>
      <c r="E11" s="33" t="s">
        <v>35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35" t="s">
        <v>36</v>
      </c>
      <c r="AL11" s="27"/>
      <c r="AM11" s="27"/>
      <c r="AN11" s="33" t="s">
        <v>37</v>
      </c>
      <c r="AO11" s="27"/>
      <c r="AP11" s="27"/>
      <c r="AQ11" s="29"/>
      <c r="BE11" s="300"/>
      <c r="BS11" s="22" t="s">
        <v>9</v>
      </c>
    </row>
    <row r="12" spans="1:74" ht="6.95" customHeight="1"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9"/>
      <c r="BE12" s="300"/>
      <c r="BS12" s="22" t="s">
        <v>9</v>
      </c>
    </row>
    <row r="13" spans="1:74" ht="14.45" customHeight="1">
      <c r="B13" s="26"/>
      <c r="C13" s="27"/>
      <c r="D13" s="35" t="s">
        <v>38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35" t="s">
        <v>33</v>
      </c>
      <c r="AL13" s="27"/>
      <c r="AM13" s="27"/>
      <c r="AN13" s="38" t="s">
        <v>39</v>
      </c>
      <c r="AO13" s="27"/>
      <c r="AP13" s="27"/>
      <c r="AQ13" s="29"/>
      <c r="BE13" s="300"/>
      <c r="BS13" s="22" t="s">
        <v>9</v>
      </c>
    </row>
    <row r="14" spans="1:74">
      <c r="B14" s="26"/>
      <c r="C14" s="27"/>
      <c r="D14" s="27"/>
      <c r="E14" s="304" t="s">
        <v>39</v>
      </c>
      <c r="F14" s="305"/>
      <c r="G14" s="305"/>
      <c r="H14" s="305"/>
      <c r="I14" s="305"/>
      <c r="J14" s="305"/>
      <c r="K14" s="305"/>
      <c r="L14" s="305"/>
      <c r="M14" s="305"/>
      <c r="N14" s="305"/>
      <c r="O14" s="305"/>
      <c r="P14" s="305"/>
      <c r="Q14" s="305"/>
      <c r="R14" s="305"/>
      <c r="S14" s="305"/>
      <c r="T14" s="305"/>
      <c r="U14" s="305"/>
      <c r="V14" s="305"/>
      <c r="W14" s="305"/>
      <c r="X14" s="305"/>
      <c r="Y14" s="305"/>
      <c r="Z14" s="305"/>
      <c r="AA14" s="305"/>
      <c r="AB14" s="305"/>
      <c r="AC14" s="305"/>
      <c r="AD14" s="305"/>
      <c r="AE14" s="305"/>
      <c r="AF14" s="305"/>
      <c r="AG14" s="305"/>
      <c r="AH14" s="305"/>
      <c r="AI14" s="305"/>
      <c r="AJ14" s="305"/>
      <c r="AK14" s="35" t="s">
        <v>36</v>
      </c>
      <c r="AL14" s="27"/>
      <c r="AM14" s="27"/>
      <c r="AN14" s="38" t="s">
        <v>39</v>
      </c>
      <c r="AO14" s="27"/>
      <c r="AP14" s="27"/>
      <c r="AQ14" s="29"/>
      <c r="BE14" s="300"/>
      <c r="BS14" s="22" t="s">
        <v>9</v>
      </c>
    </row>
    <row r="15" spans="1:74" ht="6.95" customHeight="1">
      <c r="B15" s="26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9"/>
      <c r="BE15" s="300"/>
      <c r="BS15" s="22" t="s">
        <v>6</v>
      </c>
    </row>
    <row r="16" spans="1:74" ht="14.45" customHeight="1">
      <c r="B16" s="26"/>
      <c r="C16" s="27"/>
      <c r="D16" s="35" t="s">
        <v>40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35" t="s">
        <v>33</v>
      </c>
      <c r="AL16" s="27"/>
      <c r="AM16" s="27"/>
      <c r="AN16" s="33" t="s">
        <v>41</v>
      </c>
      <c r="AO16" s="27"/>
      <c r="AP16" s="27"/>
      <c r="AQ16" s="29"/>
      <c r="BE16" s="300"/>
      <c r="BS16" s="22" t="s">
        <v>6</v>
      </c>
    </row>
    <row r="17" spans="2:71" ht="18.399999999999999" customHeight="1">
      <c r="B17" s="26"/>
      <c r="C17" s="27"/>
      <c r="D17" s="27"/>
      <c r="E17" s="33" t="s">
        <v>42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35" t="s">
        <v>36</v>
      </c>
      <c r="AL17" s="27"/>
      <c r="AM17" s="27"/>
      <c r="AN17" s="33" t="s">
        <v>5</v>
      </c>
      <c r="AO17" s="27"/>
      <c r="AP17" s="27"/>
      <c r="AQ17" s="29"/>
      <c r="BE17" s="300"/>
      <c r="BS17" s="22" t="s">
        <v>43</v>
      </c>
    </row>
    <row r="18" spans="2:71" ht="6.95" customHeight="1">
      <c r="B18" s="26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9"/>
      <c r="BE18" s="300"/>
      <c r="BS18" s="22" t="s">
        <v>9</v>
      </c>
    </row>
    <row r="19" spans="2:71" ht="14.45" customHeight="1">
      <c r="B19" s="26"/>
      <c r="C19" s="27"/>
      <c r="D19" s="35" t="s">
        <v>44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9"/>
      <c r="BE19" s="300"/>
      <c r="BS19" s="22" t="s">
        <v>9</v>
      </c>
    </row>
    <row r="20" spans="2:71" ht="48.75" customHeight="1">
      <c r="B20" s="26"/>
      <c r="C20" s="27"/>
      <c r="D20" s="27"/>
      <c r="E20" s="306" t="s">
        <v>45</v>
      </c>
      <c r="F20" s="306"/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306"/>
      <c r="R20" s="306"/>
      <c r="S20" s="306"/>
      <c r="T20" s="306"/>
      <c r="U20" s="306"/>
      <c r="V20" s="306"/>
      <c r="W20" s="306"/>
      <c r="X20" s="306"/>
      <c r="Y20" s="306"/>
      <c r="Z20" s="306"/>
      <c r="AA20" s="306"/>
      <c r="AB20" s="306"/>
      <c r="AC20" s="306"/>
      <c r="AD20" s="306"/>
      <c r="AE20" s="306"/>
      <c r="AF20" s="306"/>
      <c r="AG20" s="306"/>
      <c r="AH20" s="306"/>
      <c r="AI20" s="306"/>
      <c r="AJ20" s="306"/>
      <c r="AK20" s="306"/>
      <c r="AL20" s="306"/>
      <c r="AM20" s="306"/>
      <c r="AN20" s="306"/>
      <c r="AO20" s="27"/>
      <c r="AP20" s="27"/>
      <c r="AQ20" s="29"/>
      <c r="BE20" s="300"/>
      <c r="BS20" s="22" t="s">
        <v>6</v>
      </c>
    </row>
    <row r="21" spans="2:71" ht="6.95" customHeight="1">
      <c r="B21" s="26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9"/>
      <c r="BE21" s="300"/>
    </row>
    <row r="22" spans="2:71" ht="6.95" customHeight="1">
      <c r="B22" s="26"/>
      <c r="C22" s="27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27"/>
      <c r="AQ22" s="29"/>
      <c r="BE22" s="300"/>
    </row>
    <row r="23" spans="2:71" s="1" customFormat="1" ht="25.9" customHeight="1">
      <c r="B23" s="40"/>
      <c r="C23" s="41"/>
      <c r="D23" s="42" t="s">
        <v>46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307">
        <f>ROUND(AG51,2)</f>
        <v>0</v>
      </c>
      <c r="AL23" s="308"/>
      <c r="AM23" s="308"/>
      <c r="AN23" s="308"/>
      <c r="AO23" s="308"/>
      <c r="AP23" s="41"/>
      <c r="AQ23" s="44"/>
      <c r="BE23" s="300"/>
    </row>
    <row r="24" spans="2:71" s="1" customFormat="1" ht="6.95" customHeight="1"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4"/>
      <c r="BE24" s="300"/>
    </row>
    <row r="25" spans="2:71" s="1" customFormat="1" ht="13.5"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309" t="s">
        <v>47</v>
      </c>
      <c r="M25" s="309"/>
      <c r="N25" s="309"/>
      <c r="O25" s="309"/>
      <c r="P25" s="41"/>
      <c r="Q25" s="41"/>
      <c r="R25" s="41"/>
      <c r="S25" s="41"/>
      <c r="T25" s="41"/>
      <c r="U25" s="41"/>
      <c r="V25" s="41"/>
      <c r="W25" s="309" t="s">
        <v>48</v>
      </c>
      <c r="X25" s="309"/>
      <c r="Y25" s="309"/>
      <c r="Z25" s="309"/>
      <c r="AA25" s="309"/>
      <c r="AB25" s="309"/>
      <c r="AC25" s="309"/>
      <c r="AD25" s="309"/>
      <c r="AE25" s="309"/>
      <c r="AF25" s="41"/>
      <c r="AG25" s="41"/>
      <c r="AH25" s="41"/>
      <c r="AI25" s="41"/>
      <c r="AJ25" s="41"/>
      <c r="AK25" s="309" t="s">
        <v>49</v>
      </c>
      <c r="AL25" s="309"/>
      <c r="AM25" s="309"/>
      <c r="AN25" s="309"/>
      <c r="AO25" s="309"/>
      <c r="AP25" s="41"/>
      <c r="AQ25" s="44"/>
      <c r="BE25" s="300"/>
    </row>
    <row r="26" spans="2:71" s="2" customFormat="1" ht="14.45" customHeight="1">
      <c r="B26" s="46"/>
      <c r="C26" s="47"/>
      <c r="D26" s="48" t="s">
        <v>50</v>
      </c>
      <c r="E26" s="47"/>
      <c r="F26" s="48" t="s">
        <v>51</v>
      </c>
      <c r="G26" s="47"/>
      <c r="H26" s="47"/>
      <c r="I26" s="47"/>
      <c r="J26" s="47"/>
      <c r="K26" s="47"/>
      <c r="L26" s="310">
        <v>0.21</v>
      </c>
      <c r="M26" s="311"/>
      <c r="N26" s="311"/>
      <c r="O26" s="311"/>
      <c r="P26" s="47"/>
      <c r="Q26" s="47"/>
      <c r="R26" s="47"/>
      <c r="S26" s="47"/>
      <c r="T26" s="47"/>
      <c r="U26" s="47"/>
      <c r="V26" s="47"/>
      <c r="W26" s="312">
        <f>ROUND(AZ51,2)</f>
        <v>0</v>
      </c>
      <c r="X26" s="311"/>
      <c r="Y26" s="311"/>
      <c r="Z26" s="311"/>
      <c r="AA26" s="311"/>
      <c r="AB26" s="311"/>
      <c r="AC26" s="311"/>
      <c r="AD26" s="311"/>
      <c r="AE26" s="311"/>
      <c r="AF26" s="47"/>
      <c r="AG26" s="47"/>
      <c r="AH26" s="47"/>
      <c r="AI26" s="47"/>
      <c r="AJ26" s="47"/>
      <c r="AK26" s="312">
        <f>ROUND(AV51,2)</f>
        <v>0</v>
      </c>
      <c r="AL26" s="311"/>
      <c r="AM26" s="311"/>
      <c r="AN26" s="311"/>
      <c r="AO26" s="311"/>
      <c r="AP26" s="47"/>
      <c r="AQ26" s="49"/>
      <c r="BE26" s="300"/>
    </row>
    <row r="27" spans="2:71" s="2" customFormat="1" ht="14.45" customHeight="1">
      <c r="B27" s="46"/>
      <c r="C27" s="47"/>
      <c r="D27" s="47"/>
      <c r="E27" s="47"/>
      <c r="F27" s="48" t="s">
        <v>52</v>
      </c>
      <c r="G27" s="47"/>
      <c r="H27" s="47"/>
      <c r="I27" s="47"/>
      <c r="J27" s="47"/>
      <c r="K27" s="47"/>
      <c r="L27" s="310">
        <v>0.15</v>
      </c>
      <c r="M27" s="311"/>
      <c r="N27" s="311"/>
      <c r="O27" s="311"/>
      <c r="P27" s="47"/>
      <c r="Q27" s="47"/>
      <c r="R27" s="47"/>
      <c r="S27" s="47"/>
      <c r="T27" s="47"/>
      <c r="U27" s="47"/>
      <c r="V27" s="47"/>
      <c r="W27" s="312">
        <f>ROUND(BA51,2)</f>
        <v>0</v>
      </c>
      <c r="X27" s="311"/>
      <c r="Y27" s="311"/>
      <c r="Z27" s="311"/>
      <c r="AA27" s="311"/>
      <c r="AB27" s="311"/>
      <c r="AC27" s="311"/>
      <c r="AD27" s="311"/>
      <c r="AE27" s="311"/>
      <c r="AF27" s="47"/>
      <c r="AG27" s="47"/>
      <c r="AH27" s="47"/>
      <c r="AI27" s="47"/>
      <c r="AJ27" s="47"/>
      <c r="AK27" s="312">
        <f>ROUND(AW51,2)</f>
        <v>0</v>
      </c>
      <c r="AL27" s="311"/>
      <c r="AM27" s="311"/>
      <c r="AN27" s="311"/>
      <c r="AO27" s="311"/>
      <c r="AP27" s="47"/>
      <c r="AQ27" s="49"/>
      <c r="BE27" s="300"/>
    </row>
    <row r="28" spans="2:71" s="2" customFormat="1" ht="14.45" hidden="1" customHeight="1">
      <c r="B28" s="46"/>
      <c r="C28" s="47"/>
      <c r="D28" s="47"/>
      <c r="E28" s="47"/>
      <c r="F28" s="48" t="s">
        <v>53</v>
      </c>
      <c r="G28" s="47"/>
      <c r="H28" s="47"/>
      <c r="I28" s="47"/>
      <c r="J28" s="47"/>
      <c r="K28" s="47"/>
      <c r="L28" s="310">
        <v>0.21</v>
      </c>
      <c r="M28" s="311"/>
      <c r="N28" s="311"/>
      <c r="O28" s="311"/>
      <c r="P28" s="47"/>
      <c r="Q28" s="47"/>
      <c r="R28" s="47"/>
      <c r="S28" s="47"/>
      <c r="T28" s="47"/>
      <c r="U28" s="47"/>
      <c r="V28" s="47"/>
      <c r="W28" s="312">
        <f>ROUND(BB51,2)</f>
        <v>0</v>
      </c>
      <c r="X28" s="311"/>
      <c r="Y28" s="311"/>
      <c r="Z28" s="311"/>
      <c r="AA28" s="311"/>
      <c r="AB28" s="311"/>
      <c r="AC28" s="311"/>
      <c r="AD28" s="311"/>
      <c r="AE28" s="311"/>
      <c r="AF28" s="47"/>
      <c r="AG28" s="47"/>
      <c r="AH28" s="47"/>
      <c r="AI28" s="47"/>
      <c r="AJ28" s="47"/>
      <c r="AK28" s="312">
        <v>0</v>
      </c>
      <c r="AL28" s="311"/>
      <c r="AM28" s="311"/>
      <c r="AN28" s="311"/>
      <c r="AO28" s="311"/>
      <c r="AP28" s="47"/>
      <c r="AQ28" s="49"/>
      <c r="BE28" s="300"/>
    </row>
    <row r="29" spans="2:71" s="2" customFormat="1" ht="14.45" hidden="1" customHeight="1">
      <c r="B29" s="46"/>
      <c r="C29" s="47"/>
      <c r="D29" s="47"/>
      <c r="E29" s="47"/>
      <c r="F29" s="48" t="s">
        <v>54</v>
      </c>
      <c r="G29" s="47"/>
      <c r="H29" s="47"/>
      <c r="I29" s="47"/>
      <c r="J29" s="47"/>
      <c r="K29" s="47"/>
      <c r="L29" s="310">
        <v>0.15</v>
      </c>
      <c r="M29" s="311"/>
      <c r="N29" s="311"/>
      <c r="O29" s="311"/>
      <c r="P29" s="47"/>
      <c r="Q29" s="47"/>
      <c r="R29" s="47"/>
      <c r="S29" s="47"/>
      <c r="T29" s="47"/>
      <c r="U29" s="47"/>
      <c r="V29" s="47"/>
      <c r="W29" s="312">
        <f>ROUND(BC51,2)</f>
        <v>0</v>
      </c>
      <c r="X29" s="311"/>
      <c r="Y29" s="311"/>
      <c r="Z29" s="311"/>
      <c r="AA29" s="311"/>
      <c r="AB29" s="311"/>
      <c r="AC29" s="311"/>
      <c r="AD29" s="311"/>
      <c r="AE29" s="311"/>
      <c r="AF29" s="47"/>
      <c r="AG29" s="47"/>
      <c r="AH29" s="47"/>
      <c r="AI29" s="47"/>
      <c r="AJ29" s="47"/>
      <c r="AK29" s="312">
        <v>0</v>
      </c>
      <c r="AL29" s="311"/>
      <c r="AM29" s="311"/>
      <c r="AN29" s="311"/>
      <c r="AO29" s="311"/>
      <c r="AP29" s="47"/>
      <c r="AQ29" s="49"/>
      <c r="BE29" s="300"/>
    </row>
    <row r="30" spans="2:71" s="2" customFormat="1" ht="14.45" hidden="1" customHeight="1">
      <c r="B30" s="46"/>
      <c r="C30" s="47"/>
      <c r="D30" s="47"/>
      <c r="E30" s="47"/>
      <c r="F30" s="48" t="s">
        <v>55</v>
      </c>
      <c r="G30" s="47"/>
      <c r="H30" s="47"/>
      <c r="I30" s="47"/>
      <c r="J30" s="47"/>
      <c r="K30" s="47"/>
      <c r="L30" s="310">
        <v>0</v>
      </c>
      <c r="M30" s="311"/>
      <c r="N30" s="311"/>
      <c r="O30" s="311"/>
      <c r="P30" s="47"/>
      <c r="Q30" s="47"/>
      <c r="R30" s="47"/>
      <c r="S30" s="47"/>
      <c r="T30" s="47"/>
      <c r="U30" s="47"/>
      <c r="V30" s="47"/>
      <c r="W30" s="312">
        <f>ROUND(BD51,2)</f>
        <v>0</v>
      </c>
      <c r="X30" s="311"/>
      <c r="Y30" s="311"/>
      <c r="Z30" s="311"/>
      <c r="AA30" s="311"/>
      <c r="AB30" s="311"/>
      <c r="AC30" s="311"/>
      <c r="AD30" s="311"/>
      <c r="AE30" s="311"/>
      <c r="AF30" s="47"/>
      <c r="AG30" s="47"/>
      <c r="AH30" s="47"/>
      <c r="AI30" s="47"/>
      <c r="AJ30" s="47"/>
      <c r="AK30" s="312">
        <v>0</v>
      </c>
      <c r="AL30" s="311"/>
      <c r="AM30" s="311"/>
      <c r="AN30" s="311"/>
      <c r="AO30" s="311"/>
      <c r="AP30" s="47"/>
      <c r="AQ30" s="49"/>
      <c r="BE30" s="300"/>
    </row>
    <row r="31" spans="2:71" s="1" customFormat="1" ht="6.95" customHeight="1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4"/>
      <c r="BE31" s="300"/>
    </row>
    <row r="32" spans="2:71" s="1" customFormat="1" ht="25.9" customHeight="1">
      <c r="B32" s="40"/>
      <c r="C32" s="50"/>
      <c r="D32" s="51" t="s">
        <v>56</v>
      </c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3" t="s">
        <v>57</v>
      </c>
      <c r="U32" s="52"/>
      <c r="V32" s="52"/>
      <c r="W32" s="52"/>
      <c r="X32" s="313" t="s">
        <v>58</v>
      </c>
      <c r="Y32" s="314"/>
      <c r="Z32" s="314"/>
      <c r="AA32" s="314"/>
      <c r="AB32" s="314"/>
      <c r="AC32" s="52"/>
      <c r="AD32" s="52"/>
      <c r="AE32" s="52"/>
      <c r="AF32" s="52"/>
      <c r="AG32" s="52"/>
      <c r="AH32" s="52"/>
      <c r="AI32" s="52"/>
      <c r="AJ32" s="52"/>
      <c r="AK32" s="315">
        <f>SUM(AK23:AK30)</f>
        <v>0</v>
      </c>
      <c r="AL32" s="314"/>
      <c r="AM32" s="314"/>
      <c r="AN32" s="314"/>
      <c r="AO32" s="316"/>
      <c r="AP32" s="50"/>
      <c r="AQ32" s="54"/>
      <c r="BE32" s="300"/>
    </row>
    <row r="33" spans="2:56" s="1" customFormat="1" ht="6.95" customHeight="1"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4"/>
    </row>
    <row r="34" spans="2:56" s="1" customFormat="1" ht="6.95" customHeight="1">
      <c r="B34" s="55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7"/>
    </row>
    <row r="38" spans="2:56" s="1" customFormat="1" ht="6.95" customHeight="1">
      <c r="B38" s="58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40"/>
    </row>
    <row r="39" spans="2:56" s="1" customFormat="1" ht="36.950000000000003" customHeight="1">
      <c r="B39" s="40"/>
      <c r="C39" s="60" t="s">
        <v>59</v>
      </c>
      <c r="AR39" s="40"/>
    </row>
    <row r="40" spans="2:56" s="1" customFormat="1" ht="6.95" customHeight="1">
      <c r="B40" s="40"/>
      <c r="AR40" s="40"/>
    </row>
    <row r="41" spans="2:56" s="3" customFormat="1" ht="14.45" customHeight="1">
      <c r="B41" s="61"/>
      <c r="C41" s="62" t="s">
        <v>16</v>
      </c>
      <c r="L41" s="3" t="str">
        <f>K5</f>
        <v>2017-ksi-04/1</v>
      </c>
      <c r="AR41" s="61"/>
    </row>
    <row r="42" spans="2:56" s="4" customFormat="1" ht="36.950000000000003" customHeight="1">
      <c r="B42" s="63"/>
      <c r="C42" s="64" t="s">
        <v>19</v>
      </c>
      <c r="L42" s="317" t="str">
        <f>K6</f>
        <v>Opěrná zeď na parcele p.č.1311 u parcely č.1327, nad schody, Ondřejská ul. K. Vary</v>
      </c>
      <c r="M42" s="318"/>
      <c r="N42" s="318"/>
      <c r="O42" s="318"/>
      <c r="P42" s="318"/>
      <c r="Q42" s="318"/>
      <c r="R42" s="318"/>
      <c r="S42" s="318"/>
      <c r="T42" s="318"/>
      <c r="U42" s="318"/>
      <c r="V42" s="318"/>
      <c r="W42" s="318"/>
      <c r="X42" s="318"/>
      <c r="Y42" s="318"/>
      <c r="Z42" s="318"/>
      <c r="AA42" s="318"/>
      <c r="AB42" s="318"/>
      <c r="AC42" s="318"/>
      <c r="AD42" s="318"/>
      <c r="AE42" s="318"/>
      <c r="AF42" s="318"/>
      <c r="AG42" s="318"/>
      <c r="AH42" s="318"/>
      <c r="AI42" s="318"/>
      <c r="AJ42" s="318"/>
      <c r="AK42" s="318"/>
      <c r="AL42" s="318"/>
      <c r="AM42" s="318"/>
      <c r="AN42" s="318"/>
      <c r="AO42" s="318"/>
      <c r="AR42" s="63"/>
    </row>
    <row r="43" spans="2:56" s="1" customFormat="1" ht="6.95" customHeight="1">
      <c r="B43" s="40"/>
      <c r="AR43" s="40"/>
    </row>
    <row r="44" spans="2:56" s="1" customFormat="1">
      <c r="B44" s="40"/>
      <c r="C44" s="62" t="s">
        <v>24</v>
      </c>
      <c r="L44" s="65" t="str">
        <f>IF(K8="","",K8)</f>
        <v>Karlovy Vary</v>
      </c>
      <c r="AI44" s="62" t="s">
        <v>26</v>
      </c>
      <c r="AM44" s="319" t="str">
        <f>IF(AN8= "","",AN8)</f>
        <v>28.8.2017</v>
      </c>
      <c r="AN44" s="319"/>
      <c r="AR44" s="40"/>
    </row>
    <row r="45" spans="2:56" s="1" customFormat="1" ht="6.95" customHeight="1">
      <c r="B45" s="40"/>
      <c r="AR45" s="40"/>
    </row>
    <row r="46" spans="2:56" s="1" customFormat="1">
      <c r="B46" s="40"/>
      <c r="C46" s="62" t="s">
        <v>32</v>
      </c>
      <c r="L46" s="3" t="str">
        <f>IF(E11= "","",E11)</f>
        <v xml:space="preserve">Statutární město Karlovy Vary, Moskevská 2035/21 </v>
      </c>
      <c r="AI46" s="62" t="s">
        <v>40</v>
      </c>
      <c r="AM46" s="320" t="str">
        <f>IF(E17="","",E17)</f>
        <v>Kancelář stavebního inženýrství s.r.o.  www.ksi.cz</v>
      </c>
      <c r="AN46" s="320"/>
      <c r="AO46" s="320"/>
      <c r="AP46" s="320"/>
      <c r="AR46" s="40"/>
      <c r="AS46" s="321" t="s">
        <v>60</v>
      </c>
      <c r="AT46" s="322"/>
      <c r="AU46" s="67"/>
      <c r="AV46" s="67"/>
      <c r="AW46" s="67"/>
      <c r="AX46" s="67"/>
      <c r="AY46" s="67"/>
      <c r="AZ46" s="67"/>
      <c r="BA46" s="67"/>
      <c r="BB46" s="67"/>
      <c r="BC46" s="67"/>
      <c r="BD46" s="68"/>
    </row>
    <row r="47" spans="2:56" s="1" customFormat="1">
      <c r="B47" s="40"/>
      <c r="C47" s="62" t="s">
        <v>38</v>
      </c>
      <c r="L47" s="3" t="str">
        <f>IF(E14= "Vyplň údaj","",E14)</f>
        <v/>
      </c>
      <c r="AR47" s="40"/>
      <c r="AS47" s="323"/>
      <c r="AT47" s="324"/>
      <c r="AU47" s="41"/>
      <c r="AV47" s="41"/>
      <c r="AW47" s="41"/>
      <c r="AX47" s="41"/>
      <c r="AY47" s="41"/>
      <c r="AZ47" s="41"/>
      <c r="BA47" s="41"/>
      <c r="BB47" s="41"/>
      <c r="BC47" s="41"/>
      <c r="BD47" s="69"/>
    </row>
    <row r="48" spans="2:56" s="1" customFormat="1" ht="10.9" customHeight="1">
      <c r="B48" s="40"/>
      <c r="AR48" s="40"/>
      <c r="AS48" s="323"/>
      <c r="AT48" s="324"/>
      <c r="AU48" s="41"/>
      <c r="AV48" s="41"/>
      <c r="AW48" s="41"/>
      <c r="AX48" s="41"/>
      <c r="AY48" s="41"/>
      <c r="AZ48" s="41"/>
      <c r="BA48" s="41"/>
      <c r="BB48" s="41"/>
      <c r="BC48" s="41"/>
      <c r="BD48" s="69"/>
    </row>
    <row r="49" spans="1:90" s="1" customFormat="1" ht="29.25" customHeight="1">
      <c r="B49" s="40"/>
      <c r="C49" s="325" t="s">
        <v>61</v>
      </c>
      <c r="D49" s="326"/>
      <c r="E49" s="326"/>
      <c r="F49" s="326"/>
      <c r="G49" s="326"/>
      <c r="H49" s="70"/>
      <c r="I49" s="327" t="s">
        <v>62</v>
      </c>
      <c r="J49" s="326"/>
      <c r="K49" s="326"/>
      <c r="L49" s="326"/>
      <c r="M49" s="326"/>
      <c r="N49" s="326"/>
      <c r="O49" s="326"/>
      <c r="P49" s="326"/>
      <c r="Q49" s="326"/>
      <c r="R49" s="326"/>
      <c r="S49" s="326"/>
      <c r="T49" s="326"/>
      <c r="U49" s="326"/>
      <c r="V49" s="326"/>
      <c r="W49" s="326"/>
      <c r="X49" s="326"/>
      <c r="Y49" s="326"/>
      <c r="Z49" s="326"/>
      <c r="AA49" s="326"/>
      <c r="AB49" s="326"/>
      <c r="AC49" s="326"/>
      <c r="AD49" s="326"/>
      <c r="AE49" s="326"/>
      <c r="AF49" s="326"/>
      <c r="AG49" s="328" t="s">
        <v>63</v>
      </c>
      <c r="AH49" s="326"/>
      <c r="AI49" s="326"/>
      <c r="AJ49" s="326"/>
      <c r="AK49" s="326"/>
      <c r="AL49" s="326"/>
      <c r="AM49" s="326"/>
      <c r="AN49" s="327" t="s">
        <v>64</v>
      </c>
      <c r="AO49" s="326"/>
      <c r="AP49" s="326"/>
      <c r="AQ49" s="71" t="s">
        <v>65</v>
      </c>
      <c r="AR49" s="40"/>
      <c r="AS49" s="72" t="s">
        <v>66</v>
      </c>
      <c r="AT49" s="73" t="s">
        <v>67</v>
      </c>
      <c r="AU49" s="73" t="s">
        <v>68</v>
      </c>
      <c r="AV49" s="73" t="s">
        <v>69</v>
      </c>
      <c r="AW49" s="73" t="s">
        <v>70</v>
      </c>
      <c r="AX49" s="73" t="s">
        <v>71</v>
      </c>
      <c r="AY49" s="73" t="s">
        <v>72</v>
      </c>
      <c r="AZ49" s="73" t="s">
        <v>73</v>
      </c>
      <c r="BA49" s="73" t="s">
        <v>74</v>
      </c>
      <c r="BB49" s="73" t="s">
        <v>75</v>
      </c>
      <c r="BC49" s="73" t="s">
        <v>76</v>
      </c>
      <c r="BD49" s="74" t="s">
        <v>77</v>
      </c>
    </row>
    <row r="50" spans="1:90" s="1" customFormat="1" ht="10.9" customHeight="1">
      <c r="B50" s="40"/>
      <c r="AR50" s="40"/>
      <c r="AS50" s="75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8"/>
    </row>
    <row r="51" spans="1:90" s="4" customFormat="1" ht="32.450000000000003" customHeight="1">
      <c r="B51" s="63"/>
      <c r="C51" s="76" t="s">
        <v>78</v>
      </c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332">
        <f>ROUND(AG52,2)</f>
        <v>0</v>
      </c>
      <c r="AH51" s="332"/>
      <c r="AI51" s="332"/>
      <c r="AJ51" s="332"/>
      <c r="AK51" s="332"/>
      <c r="AL51" s="332"/>
      <c r="AM51" s="332"/>
      <c r="AN51" s="333">
        <f>SUM(AG51,AT51)</f>
        <v>0</v>
      </c>
      <c r="AO51" s="333"/>
      <c r="AP51" s="333"/>
      <c r="AQ51" s="78" t="s">
        <v>5</v>
      </c>
      <c r="AR51" s="63"/>
      <c r="AS51" s="79">
        <f>ROUND(AS52,2)</f>
        <v>0</v>
      </c>
      <c r="AT51" s="80">
        <f>ROUND(SUM(AV51:AW51),2)</f>
        <v>0</v>
      </c>
      <c r="AU51" s="81">
        <f>ROUND(AU52,5)</f>
        <v>0</v>
      </c>
      <c r="AV51" s="80">
        <f>ROUND(AZ51*L26,2)</f>
        <v>0</v>
      </c>
      <c r="AW51" s="80">
        <f>ROUND(BA51*L27,2)</f>
        <v>0</v>
      </c>
      <c r="AX51" s="80">
        <f>ROUND(BB51*L26,2)</f>
        <v>0</v>
      </c>
      <c r="AY51" s="80">
        <f>ROUND(BC51*L27,2)</f>
        <v>0</v>
      </c>
      <c r="AZ51" s="80">
        <f>ROUND(AZ52,2)</f>
        <v>0</v>
      </c>
      <c r="BA51" s="80">
        <f>ROUND(BA52,2)</f>
        <v>0</v>
      </c>
      <c r="BB51" s="80">
        <f>ROUND(BB52,2)</f>
        <v>0</v>
      </c>
      <c r="BC51" s="80">
        <f>ROUND(BC52,2)</f>
        <v>0</v>
      </c>
      <c r="BD51" s="82">
        <f>ROUND(BD52,2)</f>
        <v>0</v>
      </c>
      <c r="BS51" s="64" t="s">
        <v>79</v>
      </c>
      <c r="BT51" s="64" t="s">
        <v>80</v>
      </c>
      <c r="BV51" s="64" t="s">
        <v>81</v>
      </c>
      <c r="BW51" s="64" t="s">
        <v>7</v>
      </c>
      <c r="BX51" s="64" t="s">
        <v>82</v>
      </c>
      <c r="CL51" s="64" t="s">
        <v>22</v>
      </c>
    </row>
    <row r="52" spans="1:90" s="5" customFormat="1" ht="37.5" customHeight="1">
      <c r="A52" s="83" t="s">
        <v>83</v>
      </c>
      <c r="B52" s="84"/>
      <c r="C52" s="85"/>
      <c r="D52" s="331" t="s">
        <v>17</v>
      </c>
      <c r="E52" s="331"/>
      <c r="F52" s="331"/>
      <c r="G52" s="331"/>
      <c r="H52" s="331"/>
      <c r="I52" s="86"/>
      <c r="J52" s="331" t="s">
        <v>20</v>
      </c>
      <c r="K52" s="331"/>
      <c r="L52" s="331"/>
      <c r="M52" s="331"/>
      <c r="N52" s="331"/>
      <c r="O52" s="331"/>
      <c r="P52" s="331"/>
      <c r="Q52" s="331"/>
      <c r="R52" s="331"/>
      <c r="S52" s="331"/>
      <c r="T52" s="331"/>
      <c r="U52" s="331"/>
      <c r="V52" s="331"/>
      <c r="W52" s="331"/>
      <c r="X52" s="331"/>
      <c r="Y52" s="331"/>
      <c r="Z52" s="331"/>
      <c r="AA52" s="331"/>
      <c r="AB52" s="331"/>
      <c r="AC52" s="331"/>
      <c r="AD52" s="331"/>
      <c r="AE52" s="331"/>
      <c r="AF52" s="331"/>
      <c r="AG52" s="329">
        <f>'2017-ksi-04-1 - Opěrná ze...'!J25</f>
        <v>0</v>
      </c>
      <c r="AH52" s="330"/>
      <c r="AI52" s="330"/>
      <c r="AJ52" s="330"/>
      <c r="AK52" s="330"/>
      <c r="AL52" s="330"/>
      <c r="AM52" s="330"/>
      <c r="AN52" s="329">
        <f>SUM(AG52,AT52)</f>
        <v>0</v>
      </c>
      <c r="AO52" s="330"/>
      <c r="AP52" s="330"/>
      <c r="AQ52" s="87" t="s">
        <v>84</v>
      </c>
      <c r="AR52" s="84"/>
      <c r="AS52" s="88">
        <v>0</v>
      </c>
      <c r="AT52" s="89">
        <f>ROUND(SUM(AV52:AW52),2)</f>
        <v>0</v>
      </c>
      <c r="AU52" s="90">
        <f>'2017-ksi-04-1 - Opěrná ze...'!P82</f>
        <v>0</v>
      </c>
      <c r="AV52" s="89">
        <f>'2017-ksi-04-1 - Opěrná ze...'!J28</f>
        <v>0</v>
      </c>
      <c r="AW52" s="89">
        <f>'2017-ksi-04-1 - Opěrná ze...'!J29</f>
        <v>0</v>
      </c>
      <c r="AX52" s="89">
        <f>'2017-ksi-04-1 - Opěrná ze...'!J30</f>
        <v>0</v>
      </c>
      <c r="AY52" s="89">
        <f>'2017-ksi-04-1 - Opěrná ze...'!J31</f>
        <v>0</v>
      </c>
      <c r="AZ52" s="89">
        <f>'2017-ksi-04-1 - Opěrná ze...'!F28</f>
        <v>0</v>
      </c>
      <c r="BA52" s="89">
        <f>'2017-ksi-04-1 - Opěrná ze...'!F29</f>
        <v>0</v>
      </c>
      <c r="BB52" s="89">
        <f>'2017-ksi-04-1 - Opěrná ze...'!F30</f>
        <v>0</v>
      </c>
      <c r="BC52" s="89">
        <f>'2017-ksi-04-1 - Opěrná ze...'!F31</f>
        <v>0</v>
      </c>
      <c r="BD52" s="91">
        <f>'2017-ksi-04-1 - Opěrná ze...'!F32</f>
        <v>0</v>
      </c>
      <c r="BT52" s="92" t="s">
        <v>85</v>
      </c>
      <c r="BU52" s="92" t="s">
        <v>86</v>
      </c>
      <c r="BV52" s="92" t="s">
        <v>81</v>
      </c>
      <c r="BW52" s="92" t="s">
        <v>7</v>
      </c>
      <c r="BX52" s="92" t="s">
        <v>82</v>
      </c>
      <c r="CL52" s="92" t="s">
        <v>22</v>
      </c>
    </row>
    <row r="53" spans="1:90" s="1" customFormat="1" ht="30" customHeight="1">
      <c r="B53" s="40"/>
      <c r="AR53" s="40"/>
    </row>
    <row r="54" spans="1:90" s="1" customFormat="1" ht="6.95" customHeight="1">
      <c r="B54" s="55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40"/>
    </row>
  </sheetData>
  <mergeCells count="41">
    <mergeCell ref="AR2:BE2"/>
    <mergeCell ref="AN52:AP52"/>
    <mergeCell ref="AG52:AM52"/>
    <mergeCell ref="D52:H52"/>
    <mergeCell ref="J52:AF52"/>
    <mergeCell ref="AG51:AM51"/>
    <mergeCell ref="AN51:AP51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/>
    <hyperlink ref="W1:AI1" location="C51" display="2) Rekapitulace objektů stavby a soupisů prací"/>
    <hyperlink ref="A52" location="'2017-ksi-04-1 - Opěrná ze...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13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93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9"/>
      <c r="B1" s="94"/>
      <c r="C1" s="94"/>
      <c r="D1" s="95" t="s">
        <v>1</v>
      </c>
      <c r="E1" s="94"/>
      <c r="F1" s="96" t="s">
        <v>87</v>
      </c>
      <c r="G1" s="339" t="s">
        <v>88</v>
      </c>
      <c r="H1" s="339"/>
      <c r="I1" s="97"/>
      <c r="J1" s="96" t="s">
        <v>89</v>
      </c>
      <c r="K1" s="95" t="s">
        <v>90</v>
      </c>
      <c r="L1" s="96" t="s">
        <v>91</v>
      </c>
      <c r="M1" s="96"/>
      <c r="N1" s="96"/>
      <c r="O1" s="96"/>
      <c r="P1" s="96"/>
      <c r="Q1" s="96"/>
      <c r="R1" s="96"/>
      <c r="S1" s="96"/>
      <c r="T1" s="96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spans="1:70" ht="36.950000000000003" customHeight="1">
      <c r="L2" s="334" t="s">
        <v>8</v>
      </c>
      <c r="M2" s="335"/>
      <c r="N2" s="335"/>
      <c r="O2" s="335"/>
      <c r="P2" s="335"/>
      <c r="Q2" s="335"/>
      <c r="R2" s="335"/>
      <c r="S2" s="335"/>
      <c r="T2" s="335"/>
      <c r="U2" s="335"/>
      <c r="V2" s="335"/>
      <c r="AT2" s="22" t="s">
        <v>7</v>
      </c>
    </row>
    <row r="3" spans="1:70" ht="6.95" customHeight="1">
      <c r="B3" s="23"/>
      <c r="C3" s="24"/>
      <c r="D3" s="24"/>
      <c r="E3" s="24"/>
      <c r="F3" s="24"/>
      <c r="G3" s="24"/>
      <c r="H3" s="24"/>
      <c r="I3" s="98"/>
      <c r="J3" s="24"/>
      <c r="K3" s="25"/>
      <c r="AT3" s="22" t="s">
        <v>92</v>
      </c>
    </row>
    <row r="4" spans="1:70" ht="36.950000000000003" customHeight="1">
      <c r="B4" s="26"/>
      <c r="C4" s="27"/>
      <c r="D4" s="28" t="s">
        <v>93</v>
      </c>
      <c r="E4" s="27"/>
      <c r="F4" s="27"/>
      <c r="G4" s="27"/>
      <c r="H4" s="27"/>
      <c r="I4" s="99"/>
      <c r="J4" s="27"/>
      <c r="K4" s="29"/>
      <c r="M4" s="30" t="s">
        <v>13</v>
      </c>
      <c r="AT4" s="22" t="s">
        <v>6</v>
      </c>
    </row>
    <row r="5" spans="1:70" ht="6.95" customHeight="1">
      <c r="B5" s="26"/>
      <c r="C5" s="27"/>
      <c r="D5" s="27"/>
      <c r="E5" s="27"/>
      <c r="F5" s="27"/>
      <c r="G5" s="27"/>
      <c r="H5" s="27"/>
      <c r="I5" s="99"/>
      <c r="J5" s="27"/>
      <c r="K5" s="29"/>
    </row>
    <row r="6" spans="1:70" s="1" customFormat="1">
      <c r="B6" s="40"/>
      <c r="C6" s="41"/>
      <c r="D6" s="35" t="s">
        <v>19</v>
      </c>
      <c r="E6" s="41"/>
      <c r="F6" s="41"/>
      <c r="G6" s="41"/>
      <c r="H6" s="41"/>
      <c r="I6" s="100"/>
      <c r="J6" s="41"/>
      <c r="K6" s="44"/>
    </row>
    <row r="7" spans="1:70" s="1" customFormat="1" ht="36.950000000000003" customHeight="1">
      <c r="B7" s="40"/>
      <c r="C7" s="41"/>
      <c r="D7" s="41"/>
      <c r="E7" s="336" t="s">
        <v>20</v>
      </c>
      <c r="F7" s="337"/>
      <c r="G7" s="337"/>
      <c r="H7" s="337"/>
      <c r="I7" s="100"/>
      <c r="J7" s="41"/>
      <c r="K7" s="44"/>
    </row>
    <row r="8" spans="1:70" s="1" customFormat="1" ht="13.5">
      <c r="B8" s="40"/>
      <c r="C8" s="41"/>
      <c r="D8" s="41"/>
      <c r="E8" s="41"/>
      <c r="F8" s="41"/>
      <c r="G8" s="41"/>
      <c r="H8" s="41"/>
      <c r="I8" s="100"/>
      <c r="J8" s="41"/>
      <c r="K8" s="44"/>
    </row>
    <row r="9" spans="1:70" s="1" customFormat="1" ht="14.45" customHeight="1">
      <c r="B9" s="40"/>
      <c r="C9" s="41"/>
      <c r="D9" s="35" t="s">
        <v>21</v>
      </c>
      <c r="E9" s="41"/>
      <c r="F9" s="33" t="s">
        <v>22</v>
      </c>
      <c r="G9" s="41"/>
      <c r="H9" s="41"/>
      <c r="I9" s="101" t="s">
        <v>23</v>
      </c>
      <c r="J9" s="33" t="s">
        <v>5</v>
      </c>
      <c r="K9" s="44"/>
    </row>
    <row r="10" spans="1:70" s="1" customFormat="1" ht="14.45" customHeight="1">
      <c r="B10" s="40"/>
      <c r="C10" s="41"/>
      <c r="D10" s="35" t="s">
        <v>24</v>
      </c>
      <c r="E10" s="41"/>
      <c r="F10" s="33" t="s">
        <v>25</v>
      </c>
      <c r="G10" s="41"/>
      <c r="H10" s="41"/>
      <c r="I10" s="101" t="s">
        <v>26</v>
      </c>
      <c r="J10" s="102" t="str">
        <f>'Rekapitulace stavby'!AN8</f>
        <v>28.8.2017</v>
      </c>
      <c r="K10" s="44"/>
    </row>
    <row r="11" spans="1:70" s="1" customFormat="1" ht="21.75" customHeight="1">
      <c r="B11" s="40"/>
      <c r="C11" s="41"/>
      <c r="D11" s="32" t="s">
        <v>28</v>
      </c>
      <c r="E11" s="41"/>
      <c r="F11" s="37" t="s">
        <v>29</v>
      </c>
      <c r="G11" s="41"/>
      <c r="H11" s="41"/>
      <c r="I11" s="103" t="s">
        <v>30</v>
      </c>
      <c r="J11" s="37" t="s">
        <v>31</v>
      </c>
      <c r="K11" s="44"/>
    </row>
    <row r="12" spans="1:70" s="1" customFormat="1" ht="14.45" customHeight="1">
      <c r="B12" s="40"/>
      <c r="C12" s="41"/>
      <c r="D12" s="35" t="s">
        <v>32</v>
      </c>
      <c r="E12" s="41"/>
      <c r="F12" s="41"/>
      <c r="G12" s="41"/>
      <c r="H12" s="41"/>
      <c r="I12" s="101" t="s">
        <v>33</v>
      </c>
      <c r="J12" s="33" t="s">
        <v>34</v>
      </c>
      <c r="K12" s="44"/>
    </row>
    <row r="13" spans="1:70" s="1" customFormat="1" ht="18" customHeight="1">
      <c r="B13" s="40"/>
      <c r="C13" s="41"/>
      <c r="D13" s="41"/>
      <c r="E13" s="33" t="s">
        <v>35</v>
      </c>
      <c r="F13" s="41"/>
      <c r="G13" s="41"/>
      <c r="H13" s="41"/>
      <c r="I13" s="101" t="s">
        <v>36</v>
      </c>
      <c r="J13" s="33" t="s">
        <v>37</v>
      </c>
      <c r="K13" s="44"/>
    </row>
    <row r="14" spans="1:70" s="1" customFormat="1" ht="6.95" customHeight="1">
      <c r="B14" s="40"/>
      <c r="C14" s="41"/>
      <c r="D14" s="41"/>
      <c r="E14" s="41"/>
      <c r="F14" s="41"/>
      <c r="G14" s="41"/>
      <c r="H14" s="41"/>
      <c r="I14" s="100"/>
      <c r="J14" s="41"/>
      <c r="K14" s="44"/>
    </row>
    <row r="15" spans="1:70" s="1" customFormat="1" ht="14.45" customHeight="1">
      <c r="B15" s="40"/>
      <c r="C15" s="41"/>
      <c r="D15" s="35" t="s">
        <v>38</v>
      </c>
      <c r="E15" s="41"/>
      <c r="F15" s="41"/>
      <c r="G15" s="41"/>
      <c r="H15" s="41"/>
      <c r="I15" s="101" t="s">
        <v>33</v>
      </c>
      <c r="J15" s="33" t="str">
        <f>IF('Rekapitulace stavby'!AN13="Vyplň údaj","",IF('Rekapitulace stavby'!AN13="","",'Rekapitulace stavby'!AN13))</f>
        <v/>
      </c>
      <c r="K15" s="44"/>
    </row>
    <row r="16" spans="1:70" s="1" customFormat="1" ht="18" customHeight="1">
      <c r="B16" s="40"/>
      <c r="C16" s="41"/>
      <c r="D16" s="41"/>
      <c r="E16" s="33" t="str">
        <f>IF('Rekapitulace stavby'!E14="Vyplň údaj","",IF('Rekapitulace stavby'!E14="","",'Rekapitulace stavby'!E14))</f>
        <v/>
      </c>
      <c r="F16" s="41"/>
      <c r="G16" s="41"/>
      <c r="H16" s="41"/>
      <c r="I16" s="101" t="s">
        <v>36</v>
      </c>
      <c r="J16" s="33" t="str">
        <f>IF('Rekapitulace stavby'!AN14="Vyplň údaj","",IF('Rekapitulace stavby'!AN14="","",'Rekapitulace stavby'!AN14))</f>
        <v/>
      </c>
      <c r="K16" s="44"/>
    </row>
    <row r="17" spans="2:11" s="1" customFormat="1" ht="6.95" customHeight="1">
      <c r="B17" s="40"/>
      <c r="C17" s="41"/>
      <c r="D17" s="41"/>
      <c r="E17" s="41"/>
      <c r="F17" s="41"/>
      <c r="G17" s="41"/>
      <c r="H17" s="41"/>
      <c r="I17" s="100"/>
      <c r="J17" s="41"/>
      <c r="K17" s="44"/>
    </row>
    <row r="18" spans="2:11" s="1" customFormat="1" ht="14.45" customHeight="1">
      <c r="B18" s="40"/>
      <c r="C18" s="41"/>
      <c r="D18" s="35" t="s">
        <v>40</v>
      </c>
      <c r="E18" s="41"/>
      <c r="F18" s="41"/>
      <c r="G18" s="41"/>
      <c r="H18" s="41"/>
      <c r="I18" s="101" t="s">
        <v>33</v>
      </c>
      <c r="J18" s="33" t="s">
        <v>41</v>
      </c>
      <c r="K18" s="44"/>
    </row>
    <row r="19" spans="2:11" s="1" customFormat="1" ht="18" customHeight="1">
      <c r="B19" s="40"/>
      <c r="C19" s="41"/>
      <c r="D19" s="41"/>
      <c r="E19" s="33" t="s">
        <v>42</v>
      </c>
      <c r="F19" s="41"/>
      <c r="G19" s="41"/>
      <c r="H19" s="41"/>
      <c r="I19" s="101" t="s">
        <v>36</v>
      </c>
      <c r="J19" s="33" t="s">
        <v>5</v>
      </c>
      <c r="K19" s="44"/>
    </row>
    <row r="20" spans="2:11" s="1" customFormat="1" ht="6.95" customHeight="1">
      <c r="B20" s="40"/>
      <c r="C20" s="41"/>
      <c r="D20" s="41"/>
      <c r="E20" s="41"/>
      <c r="F20" s="41"/>
      <c r="G20" s="41"/>
      <c r="H20" s="41"/>
      <c r="I20" s="100"/>
      <c r="J20" s="41"/>
      <c r="K20" s="44"/>
    </row>
    <row r="21" spans="2:11" s="1" customFormat="1" ht="14.45" customHeight="1">
      <c r="B21" s="40"/>
      <c r="C21" s="41"/>
      <c r="D21" s="35" t="s">
        <v>44</v>
      </c>
      <c r="E21" s="41"/>
      <c r="F21" s="41"/>
      <c r="G21" s="41"/>
      <c r="H21" s="41"/>
      <c r="I21" s="100"/>
      <c r="J21" s="41"/>
      <c r="K21" s="44"/>
    </row>
    <row r="22" spans="2:11" s="6" customFormat="1" ht="63" customHeight="1">
      <c r="B22" s="104"/>
      <c r="C22" s="105"/>
      <c r="D22" s="105"/>
      <c r="E22" s="306" t="s">
        <v>45</v>
      </c>
      <c r="F22" s="306"/>
      <c r="G22" s="306"/>
      <c r="H22" s="306"/>
      <c r="I22" s="106"/>
      <c r="J22" s="105"/>
      <c r="K22" s="107"/>
    </row>
    <row r="23" spans="2:11" s="1" customFormat="1" ht="6.95" customHeight="1">
      <c r="B23" s="40"/>
      <c r="C23" s="41"/>
      <c r="D23" s="41"/>
      <c r="E23" s="41"/>
      <c r="F23" s="41"/>
      <c r="G23" s="41"/>
      <c r="H23" s="41"/>
      <c r="I23" s="100"/>
      <c r="J23" s="41"/>
      <c r="K23" s="44"/>
    </row>
    <row r="24" spans="2:11" s="1" customFormat="1" ht="6.95" customHeight="1">
      <c r="B24" s="40"/>
      <c r="C24" s="41"/>
      <c r="D24" s="67"/>
      <c r="E24" s="67"/>
      <c r="F24" s="67"/>
      <c r="G24" s="67"/>
      <c r="H24" s="67"/>
      <c r="I24" s="108"/>
      <c r="J24" s="67"/>
      <c r="K24" s="109"/>
    </row>
    <row r="25" spans="2:11" s="1" customFormat="1" ht="25.35" customHeight="1">
      <c r="B25" s="40"/>
      <c r="C25" s="41"/>
      <c r="D25" s="110" t="s">
        <v>46</v>
      </c>
      <c r="E25" s="41"/>
      <c r="F25" s="41"/>
      <c r="G25" s="41"/>
      <c r="H25" s="41"/>
      <c r="I25" s="100"/>
      <c r="J25" s="111">
        <f>ROUND(J82,2)</f>
        <v>0</v>
      </c>
      <c r="K25" s="44"/>
    </row>
    <row r="26" spans="2:11" s="1" customFormat="1" ht="6.95" customHeight="1">
      <c r="B26" s="40"/>
      <c r="C26" s="41"/>
      <c r="D26" s="67"/>
      <c r="E26" s="67"/>
      <c r="F26" s="67"/>
      <c r="G26" s="67"/>
      <c r="H26" s="67"/>
      <c r="I26" s="108"/>
      <c r="J26" s="67"/>
      <c r="K26" s="109"/>
    </row>
    <row r="27" spans="2:11" s="1" customFormat="1" ht="14.45" customHeight="1">
      <c r="B27" s="40"/>
      <c r="C27" s="41"/>
      <c r="D27" s="41"/>
      <c r="E27" s="41"/>
      <c r="F27" s="45" t="s">
        <v>48</v>
      </c>
      <c r="G27" s="41"/>
      <c r="H27" s="41"/>
      <c r="I27" s="112" t="s">
        <v>47</v>
      </c>
      <c r="J27" s="45" t="s">
        <v>49</v>
      </c>
      <c r="K27" s="44"/>
    </row>
    <row r="28" spans="2:11" s="1" customFormat="1" ht="14.45" customHeight="1">
      <c r="B28" s="40"/>
      <c r="C28" s="41"/>
      <c r="D28" s="48" t="s">
        <v>50</v>
      </c>
      <c r="E28" s="48" t="s">
        <v>51</v>
      </c>
      <c r="F28" s="113">
        <f>ROUND(SUM(BE82:BE212), 2)</f>
        <v>0</v>
      </c>
      <c r="G28" s="41"/>
      <c r="H28" s="41"/>
      <c r="I28" s="114">
        <v>0.21</v>
      </c>
      <c r="J28" s="113">
        <f>ROUND(ROUND((SUM(BE82:BE212)), 2)*I28, 2)</f>
        <v>0</v>
      </c>
      <c r="K28" s="44"/>
    </row>
    <row r="29" spans="2:11" s="1" customFormat="1" ht="14.45" customHeight="1">
      <c r="B29" s="40"/>
      <c r="C29" s="41"/>
      <c r="D29" s="41"/>
      <c r="E29" s="48" t="s">
        <v>52</v>
      </c>
      <c r="F29" s="113">
        <f>ROUND(SUM(BF82:BF212), 2)</f>
        <v>0</v>
      </c>
      <c r="G29" s="41"/>
      <c r="H29" s="41"/>
      <c r="I29" s="114">
        <v>0.15</v>
      </c>
      <c r="J29" s="113">
        <f>ROUND(ROUND((SUM(BF82:BF212)), 2)*I29, 2)</f>
        <v>0</v>
      </c>
      <c r="K29" s="44"/>
    </row>
    <row r="30" spans="2:11" s="1" customFormat="1" ht="14.45" hidden="1" customHeight="1">
      <c r="B30" s="40"/>
      <c r="C30" s="41"/>
      <c r="D30" s="41"/>
      <c r="E30" s="48" t="s">
        <v>53</v>
      </c>
      <c r="F30" s="113">
        <f>ROUND(SUM(BG82:BG212), 2)</f>
        <v>0</v>
      </c>
      <c r="G30" s="41"/>
      <c r="H30" s="41"/>
      <c r="I30" s="114">
        <v>0.21</v>
      </c>
      <c r="J30" s="113">
        <v>0</v>
      </c>
      <c r="K30" s="44"/>
    </row>
    <row r="31" spans="2:11" s="1" customFormat="1" ht="14.45" hidden="1" customHeight="1">
      <c r="B31" s="40"/>
      <c r="C31" s="41"/>
      <c r="D31" s="41"/>
      <c r="E31" s="48" t="s">
        <v>54</v>
      </c>
      <c r="F31" s="113">
        <f>ROUND(SUM(BH82:BH212), 2)</f>
        <v>0</v>
      </c>
      <c r="G31" s="41"/>
      <c r="H31" s="41"/>
      <c r="I31" s="114">
        <v>0.15</v>
      </c>
      <c r="J31" s="113">
        <v>0</v>
      </c>
      <c r="K31" s="44"/>
    </row>
    <row r="32" spans="2:11" s="1" customFormat="1" ht="14.45" hidden="1" customHeight="1">
      <c r="B32" s="40"/>
      <c r="C32" s="41"/>
      <c r="D32" s="41"/>
      <c r="E32" s="48" t="s">
        <v>55</v>
      </c>
      <c r="F32" s="113">
        <f>ROUND(SUM(BI82:BI212), 2)</f>
        <v>0</v>
      </c>
      <c r="G32" s="41"/>
      <c r="H32" s="41"/>
      <c r="I32" s="114">
        <v>0</v>
      </c>
      <c r="J32" s="113">
        <v>0</v>
      </c>
      <c r="K32" s="44"/>
    </row>
    <row r="33" spans="2:11" s="1" customFormat="1" ht="6.95" customHeight="1">
      <c r="B33" s="40"/>
      <c r="C33" s="41"/>
      <c r="D33" s="41"/>
      <c r="E33" s="41"/>
      <c r="F33" s="41"/>
      <c r="G33" s="41"/>
      <c r="H33" s="41"/>
      <c r="I33" s="100"/>
      <c r="J33" s="41"/>
      <c r="K33" s="44"/>
    </row>
    <row r="34" spans="2:11" s="1" customFormat="1" ht="25.35" customHeight="1">
      <c r="B34" s="40"/>
      <c r="C34" s="115"/>
      <c r="D34" s="116" t="s">
        <v>56</v>
      </c>
      <c r="E34" s="70"/>
      <c r="F34" s="70"/>
      <c r="G34" s="117" t="s">
        <v>57</v>
      </c>
      <c r="H34" s="118" t="s">
        <v>58</v>
      </c>
      <c r="I34" s="119"/>
      <c r="J34" s="120">
        <f>SUM(J25:J32)</f>
        <v>0</v>
      </c>
      <c r="K34" s="121"/>
    </row>
    <row r="35" spans="2:11" s="1" customFormat="1" ht="14.45" customHeight="1">
      <c r="B35" s="55"/>
      <c r="C35" s="56"/>
      <c r="D35" s="56"/>
      <c r="E35" s="56"/>
      <c r="F35" s="56"/>
      <c r="G35" s="56"/>
      <c r="H35" s="56"/>
      <c r="I35" s="122"/>
      <c r="J35" s="56"/>
      <c r="K35" s="57"/>
    </row>
    <row r="39" spans="2:11" s="1" customFormat="1" ht="6.95" customHeight="1">
      <c r="B39" s="58"/>
      <c r="C39" s="59"/>
      <c r="D39" s="59"/>
      <c r="E39" s="59"/>
      <c r="F39" s="59"/>
      <c r="G39" s="59"/>
      <c r="H39" s="59"/>
      <c r="I39" s="123"/>
      <c r="J39" s="59"/>
      <c r="K39" s="124"/>
    </row>
    <row r="40" spans="2:11" s="1" customFormat="1" ht="36.950000000000003" customHeight="1">
      <c r="B40" s="40"/>
      <c r="C40" s="28" t="s">
        <v>94</v>
      </c>
      <c r="D40" s="41"/>
      <c r="E40" s="41"/>
      <c r="F40" s="41"/>
      <c r="G40" s="41"/>
      <c r="H40" s="41"/>
      <c r="I40" s="100"/>
      <c r="J40" s="41"/>
      <c r="K40" s="44"/>
    </row>
    <row r="41" spans="2:11" s="1" customFormat="1" ht="6.95" customHeight="1">
      <c r="B41" s="40"/>
      <c r="C41" s="41"/>
      <c r="D41" s="41"/>
      <c r="E41" s="41"/>
      <c r="F41" s="41"/>
      <c r="G41" s="41"/>
      <c r="H41" s="41"/>
      <c r="I41" s="100"/>
      <c r="J41" s="41"/>
      <c r="K41" s="44"/>
    </row>
    <row r="42" spans="2:11" s="1" customFormat="1" ht="14.45" customHeight="1">
      <c r="B42" s="40"/>
      <c r="C42" s="35" t="s">
        <v>19</v>
      </c>
      <c r="D42" s="41"/>
      <c r="E42" s="41"/>
      <c r="F42" s="41"/>
      <c r="G42" s="41"/>
      <c r="H42" s="41"/>
      <c r="I42" s="100"/>
      <c r="J42" s="41"/>
      <c r="K42" s="44"/>
    </row>
    <row r="43" spans="2:11" s="1" customFormat="1" ht="23.25" customHeight="1">
      <c r="B43" s="40"/>
      <c r="C43" s="41"/>
      <c r="D43" s="41"/>
      <c r="E43" s="336" t="str">
        <f>E7</f>
        <v>Opěrná zeď na parcele p.č.1311 u parcely č.1327, nad schody, Ondřejská ul. K. Vary</v>
      </c>
      <c r="F43" s="337"/>
      <c r="G43" s="337"/>
      <c r="H43" s="337"/>
      <c r="I43" s="100"/>
      <c r="J43" s="41"/>
      <c r="K43" s="44"/>
    </row>
    <row r="44" spans="2:11" s="1" customFormat="1" ht="6.95" customHeight="1">
      <c r="B44" s="40"/>
      <c r="C44" s="41"/>
      <c r="D44" s="41"/>
      <c r="E44" s="41"/>
      <c r="F44" s="41"/>
      <c r="G44" s="41"/>
      <c r="H44" s="41"/>
      <c r="I44" s="100"/>
      <c r="J44" s="41"/>
      <c r="K44" s="44"/>
    </row>
    <row r="45" spans="2:11" s="1" customFormat="1" ht="18" customHeight="1">
      <c r="B45" s="40"/>
      <c r="C45" s="35" t="s">
        <v>24</v>
      </c>
      <c r="D45" s="41"/>
      <c r="E45" s="41"/>
      <c r="F45" s="33" t="str">
        <f>F10</f>
        <v>Karlovy Vary</v>
      </c>
      <c r="G45" s="41"/>
      <c r="H45" s="41"/>
      <c r="I45" s="101" t="s">
        <v>26</v>
      </c>
      <c r="J45" s="102" t="str">
        <f>IF(J10="","",J10)</f>
        <v>28.8.2017</v>
      </c>
      <c r="K45" s="44"/>
    </row>
    <row r="46" spans="2:11" s="1" customFormat="1" ht="6.95" customHeight="1">
      <c r="B46" s="40"/>
      <c r="C46" s="41"/>
      <c r="D46" s="41"/>
      <c r="E46" s="41"/>
      <c r="F46" s="41"/>
      <c r="G46" s="41"/>
      <c r="H46" s="41"/>
      <c r="I46" s="100"/>
      <c r="J46" s="41"/>
      <c r="K46" s="44"/>
    </row>
    <row r="47" spans="2:11" s="1" customFormat="1">
      <c r="B47" s="40"/>
      <c r="C47" s="35" t="s">
        <v>32</v>
      </c>
      <c r="D47" s="41"/>
      <c r="E47" s="41"/>
      <c r="F47" s="33" t="str">
        <f>E13</f>
        <v xml:space="preserve">Statutární město Karlovy Vary, Moskevská 2035/21 </v>
      </c>
      <c r="G47" s="41"/>
      <c r="H47" s="41"/>
      <c r="I47" s="101" t="s">
        <v>40</v>
      </c>
      <c r="J47" s="33" t="str">
        <f>E19</f>
        <v>Kancelář stavebního inženýrství s.r.o.  www.ksi.cz</v>
      </c>
      <c r="K47" s="44"/>
    </row>
    <row r="48" spans="2:11" s="1" customFormat="1" ht="14.45" customHeight="1">
      <c r="B48" s="40"/>
      <c r="C48" s="35" t="s">
        <v>38</v>
      </c>
      <c r="D48" s="41"/>
      <c r="E48" s="41"/>
      <c r="F48" s="33" t="str">
        <f>IF(E16="","",E16)</f>
        <v/>
      </c>
      <c r="G48" s="41"/>
      <c r="H48" s="41"/>
      <c r="I48" s="100"/>
      <c r="J48" s="41"/>
      <c r="K48" s="44"/>
    </row>
    <row r="49" spans="2:47" s="1" customFormat="1" ht="10.35" customHeight="1">
      <c r="B49" s="40"/>
      <c r="C49" s="41"/>
      <c r="D49" s="41"/>
      <c r="E49" s="41"/>
      <c r="F49" s="41"/>
      <c r="G49" s="41"/>
      <c r="H49" s="41"/>
      <c r="I49" s="100"/>
      <c r="J49" s="41"/>
      <c r="K49" s="44"/>
    </row>
    <row r="50" spans="2:47" s="1" customFormat="1" ht="29.25" customHeight="1">
      <c r="B50" s="40"/>
      <c r="C50" s="125" t="s">
        <v>95</v>
      </c>
      <c r="D50" s="115"/>
      <c r="E50" s="115"/>
      <c r="F50" s="115"/>
      <c r="G50" s="115"/>
      <c r="H50" s="115"/>
      <c r="I50" s="126"/>
      <c r="J50" s="127" t="s">
        <v>96</v>
      </c>
      <c r="K50" s="128"/>
    </row>
    <row r="51" spans="2:47" s="1" customFormat="1" ht="10.35" customHeight="1">
      <c r="B51" s="40"/>
      <c r="C51" s="41"/>
      <c r="D51" s="41"/>
      <c r="E51" s="41"/>
      <c r="F51" s="41"/>
      <c r="G51" s="41"/>
      <c r="H51" s="41"/>
      <c r="I51" s="100"/>
      <c r="J51" s="41"/>
      <c r="K51" s="44"/>
    </row>
    <row r="52" spans="2:47" s="1" customFormat="1" ht="29.25" customHeight="1">
      <c r="B52" s="40"/>
      <c r="C52" s="129" t="s">
        <v>97</v>
      </c>
      <c r="D52" s="41"/>
      <c r="E52" s="41"/>
      <c r="F52" s="41"/>
      <c r="G52" s="41"/>
      <c r="H52" s="41"/>
      <c r="I52" s="100"/>
      <c r="J52" s="111">
        <f>J82</f>
        <v>0</v>
      </c>
      <c r="K52" s="44"/>
      <c r="AU52" s="22" t="s">
        <v>98</v>
      </c>
    </row>
    <row r="53" spans="2:47" s="7" customFormat="1" ht="24.95" customHeight="1">
      <c r="B53" s="130"/>
      <c r="C53" s="131"/>
      <c r="D53" s="132" t="s">
        <v>99</v>
      </c>
      <c r="E53" s="133"/>
      <c r="F53" s="133"/>
      <c r="G53" s="133"/>
      <c r="H53" s="133"/>
      <c r="I53" s="134"/>
      <c r="J53" s="135">
        <f>J83</f>
        <v>0</v>
      </c>
      <c r="K53" s="136"/>
    </row>
    <row r="54" spans="2:47" s="8" customFormat="1" ht="19.899999999999999" customHeight="1">
      <c r="B54" s="137"/>
      <c r="C54" s="138"/>
      <c r="D54" s="139" t="s">
        <v>100</v>
      </c>
      <c r="E54" s="140"/>
      <c r="F54" s="140"/>
      <c r="G54" s="140"/>
      <c r="H54" s="140"/>
      <c r="I54" s="141"/>
      <c r="J54" s="142">
        <f>J84</f>
        <v>0</v>
      </c>
      <c r="K54" s="143"/>
    </row>
    <row r="55" spans="2:47" s="8" customFormat="1" ht="19.899999999999999" customHeight="1">
      <c r="B55" s="137"/>
      <c r="C55" s="138"/>
      <c r="D55" s="139" t="s">
        <v>101</v>
      </c>
      <c r="E55" s="140"/>
      <c r="F55" s="140"/>
      <c r="G55" s="140"/>
      <c r="H55" s="140"/>
      <c r="I55" s="141"/>
      <c r="J55" s="142">
        <f>J107</f>
        <v>0</v>
      </c>
      <c r="K55" s="143"/>
    </row>
    <row r="56" spans="2:47" s="8" customFormat="1" ht="19.899999999999999" customHeight="1">
      <c r="B56" s="137"/>
      <c r="C56" s="138"/>
      <c r="D56" s="139" t="s">
        <v>102</v>
      </c>
      <c r="E56" s="140"/>
      <c r="F56" s="140"/>
      <c r="G56" s="140"/>
      <c r="H56" s="140"/>
      <c r="I56" s="141"/>
      <c r="J56" s="142">
        <f>J119</f>
        <v>0</v>
      </c>
      <c r="K56" s="143"/>
    </row>
    <row r="57" spans="2:47" s="8" customFormat="1" ht="19.899999999999999" customHeight="1">
      <c r="B57" s="137"/>
      <c r="C57" s="138"/>
      <c r="D57" s="139" t="s">
        <v>103</v>
      </c>
      <c r="E57" s="140"/>
      <c r="F57" s="140"/>
      <c r="G57" s="140"/>
      <c r="H57" s="140"/>
      <c r="I57" s="141"/>
      <c r="J57" s="142">
        <f>J131</f>
        <v>0</v>
      </c>
      <c r="K57" s="143"/>
    </row>
    <row r="58" spans="2:47" s="8" customFormat="1" ht="19.899999999999999" customHeight="1">
      <c r="B58" s="137"/>
      <c r="C58" s="138"/>
      <c r="D58" s="139" t="s">
        <v>104</v>
      </c>
      <c r="E58" s="140"/>
      <c r="F58" s="140"/>
      <c r="G58" s="140"/>
      <c r="H58" s="140"/>
      <c r="I58" s="141"/>
      <c r="J58" s="142">
        <f>J144</f>
        <v>0</v>
      </c>
      <c r="K58" s="143"/>
    </row>
    <row r="59" spans="2:47" s="8" customFormat="1" ht="19.899999999999999" customHeight="1">
      <c r="B59" s="137"/>
      <c r="C59" s="138"/>
      <c r="D59" s="139" t="s">
        <v>105</v>
      </c>
      <c r="E59" s="140"/>
      <c r="F59" s="140"/>
      <c r="G59" s="140"/>
      <c r="H59" s="140"/>
      <c r="I59" s="141"/>
      <c r="J59" s="142">
        <f>J188</f>
        <v>0</v>
      </c>
      <c r="K59" s="143"/>
    </row>
    <row r="60" spans="2:47" s="8" customFormat="1" ht="19.899999999999999" customHeight="1">
      <c r="B60" s="137"/>
      <c r="C60" s="138"/>
      <c r="D60" s="139" t="s">
        <v>106</v>
      </c>
      <c r="E60" s="140"/>
      <c r="F60" s="140"/>
      <c r="G60" s="140"/>
      <c r="H60" s="140"/>
      <c r="I60" s="141"/>
      <c r="J60" s="142">
        <f>J198</f>
        <v>0</v>
      </c>
      <c r="K60" s="143"/>
    </row>
    <row r="61" spans="2:47" s="7" customFormat="1" ht="24.95" customHeight="1">
      <c r="B61" s="130"/>
      <c r="C61" s="131"/>
      <c r="D61" s="132" t="s">
        <v>107</v>
      </c>
      <c r="E61" s="133"/>
      <c r="F61" s="133"/>
      <c r="G61" s="133"/>
      <c r="H61" s="133"/>
      <c r="I61" s="134"/>
      <c r="J61" s="135">
        <f>J200</f>
        <v>0</v>
      </c>
      <c r="K61" s="136"/>
    </row>
    <row r="62" spans="2:47" s="8" customFormat="1" ht="19.899999999999999" customHeight="1">
      <c r="B62" s="137"/>
      <c r="C62" s="138"/>
      <c r="D62" s="139" t="s">
        <v>108</v>
      </c>
      <c r="E62" s="140"/>
      <c r="F62" s="140"/>
      <c r="G62" s="140"/>
      <c r="H62" s="140"/>
      <c r="I62" s="141"/>
      <c r="J62" s="142">
        <f>J201</f>
        <v>0</v>
      </c>
      <c r="K62" s="143"/>
    </row>
    <row r="63" spans="2:47" s="8" customFormat="1" ht="19.899999999999999" customHeight="1">
      <c r="B63" s="137"/>
      <c r="C63" s="138"/>
      <c r="D63" s="139" t="s">
        <v>109</v>
      </c>
      <c r="E63" s="140"/>
      <c r="F63" s="140"/>
      <c r="G63" s="140"/>
      <c r="H63" s="140"/>
      <c r="I63" s="141"/>
      <c r="J63" s="142">
        <f>J207</f>
        <v>0</v>
      </c>
      <c r="K63" s="143"/>
    </row>
    <row r="64" spans="2:47" s="8" customFormat="1" ht="19.899999999999999" customHeight="1">
      <c r="B64" s="137"/>
      <c r="C64" s="138"/>
      <c r="D64" s="139" t="s">
        <v>110</v>
      </c>
      <c r="E64" s="140"/>
      <c r="F64" s="140"/>
      <c r="G64" s="140"/>
      <c r="H64" s="140"/>
      <c r="I64" s="141"/>
      <c r="J64" s="142">
        <f>J211</f>
        <v>0</v>
      </c>
      <c r="K64" s="143"/>
    </row>
    <row r="65" spans="2:12" s="1" customFormat="1" ht="21.75" customHeight="1">
      <c r="B65" s="40"/>
      <c r="C65" s="41"/>
      <c r="D65" s="41"/>
      <c r="E65" s="41"/>
      <c r="F65" s="41"/>
      <c r="G65" s="41"/>
      <c r="H65" s="41"/>
      <c r="I65" s="100"/>
      <c r="J65" s="41"/>
      <c r="K65" s="44"/>
    </row>
    <row r="66" spans="2:12" s="1" customFormat="1" ht="6.95" customHeight="1">
      <c r="B66" s="55"/>
      <c r="C66" s="56"/>
      <c r="D66" s="56"/>
      <c r="E66" s="56"/>
      <c r="F66" s="56"/>
      <c r="G66" s="56"/>
      <c r="H66" s="56"/>
      <c r="I66" s="122"/>
      <c r="J66" s="56"/>
      <c r="K66" s="57"/>
    </row>
    <row r="70" spans="2:12" s="1" customFormat="1" ht="6.95" customHeight="1">
      <c r="B70" s="58"/>
      <c r="C70" s="59"/>
      <c r="D70" s="59"/>
      <c r="E70" s="59"/>
      <c r="F70" s="59"/>
      <c r="G70" s="59"/>
      <c r="H70" s="59"/>
      <c r="I70" s="123"/>
      <c r="J70" s="59"/>
      <c r="K70" s="59"/>
      <c r="L70" s="40"/>
    </row>
    <row r="71" spans="2:12" s="1" customFormat="1" ht="36.950000000000003" customHeight="1">
      <c r="B71" s="40"/>
      <c r="C71" s="60" t="s">
        <v>111</v>
      </c>
      <c r="L71" s="40"/>
    </row>
    <row r="72" spans="2:12" s="1" customFormat="1" ht="6.95" customHeight="1">
      <c r="B72" s="40"/>
      <c r="L72" s="40"/>
    </row>
    <row r="73" spans="2:12" s="1" customFormat="1" ht="14.45" customHeight="1">
      <c r="B73" s="40"/>
      <c r="C73" s="62" t="s">
        <v>19</v>
      </c>
      <c r="L73" s="40"/>
    </row>
    <row r="74" spans="2:12" s="1" customFormat="1" ht="23.25" customHeight="1">
      <c r="B74" s="40"/>
      <c r="E74" s="317" t="str">
        <f>E7</f>
        <v>Opěrná zeď na parcele p.č.1311 u parcely č.1327, nad schody, Ondřejská ul. K. Vary</v>
      </c>
      <c r="F74" s="338"/>
      <c r="G74" s="338"/>
      <c r="H74" s="338"/>
      <c r="L74" s="40"/>
    </row>
    <row r="75" spans="2:12" s="1" customFormat="1" ht="6.95" customHeight="1">
      <c r="B75" s="40"/>
      <c r="L75" s="40"/>
    </row>
    <row r="76" spans="2:12" s="1" customFormat="1" ht="18" customHeight="1">
      <c r="B76" s="40"/>
      <c r="C76" s="62" t="s">
        <v>24</v>
      </c>
      <c r="F76" s="144" t="str">
        <f>F10</f>
        <v>Karlovy Vary</v>
      </c>
      <c r="I76" s="145" t="s">
        <v>26</v>
      </c>
      <c r="J76" s="66" t="str">
        <f>IF(J10="","",J10)</f>
        <v>28.8.2017</v>
      </c>
      <c r="L76" s="40"/>
    </row>
    <row r="77" spans="2:12" s="1" customFormat="1" ht="6.95" customHeight="1">
      <c r="B77" s="40"/>
      <c r="L77" s="40"/>
    </row>
    <row r="78" spans="2:12" s="1" customFormat="1">
      <c r="B78" s="40"/>
      <c r="C78" s="62" t="s">
        <v>32</v>
      </c>
      <c r="F78" s="144" t="str">
        <f>E13</f>
        <v xml:space="preserve">Statutární město Karlovy Vary, Moskevská 2035/21 </v>
      </c>
      <c r="I78" s="145" t="s">
        <v>40</v>
      </c>
      <c r="J78" s="144" t="str">
        <f>E19</f>
        <v>Kancelář stavebního inženýrství s.r.o.  www.ksi.cz</v>
      </c>
      <c r="L78" s="40"/>
    </row>
    <row r="79" spans="2:12" s="1" customFormat="1" ht="14.45" customHeight="1">
      <c r="B79" s="40"/>
      <c r="C79" s="62" t="s">
        <v>38</v>
      </c>
      <c r="F79" s="144" t="str">
        <f>IF(E16="","",E16)</f>
        <v/>
      </c>
      <c r="L79" s="40"/>
    </row>
    <row r="80" spans="2:12" s="1" customFormat="1" ht="10.35" customHeight="1">
      <c r="B80" s="40"/>
      <c r="L80" s="40"/>
    </row>
    <row r="81" spans="2:65" s="9" customFormat="1" ht="29.25" customHeight="1">
      <c r="B81" s="146"/>
      <c r="C81" s="147" t="s">
        <v>112</v>
      </c>
      <c r="D81" s="148" t="s">
        <v>65</v>
      </c>
      <c r="E81" s="148" t="s">
        <v>61</v>
      </c>
      <c r="F81" s="148" t="s">
        <v>113</v>
      </c>
      <c r="G81" s="148" t="s">
        <v>114</v>
      </c>
      <c r="H81" s="148" t="s">
        <v>115</v>
      </c>
      <c r="I81" s="149" t="s">
        <v>116</v>
      </c>
      <c r="J81" s="148" t="s">
        <v>96</v>
      </c>
      <c r="K81" s="150" t="s">
        <v>117</v>
      </c>
      <c r="L81" s="146"/>
      <c r="M81" s="72" t="s">
        <v>118</v>
      </c>
      <c r="N81" s="73" t="s">
        <v>50</v>
      </c>
      <c r="O81" s="73" t="s">
        <v>119</v>
      </c>
      <c r="P81" s="73" t="s">
        <v>120</v>
      </c>
      <c r="Q81" s="73" t="s">
        <v>121</v>
      </c>
      <c r="R81" s="73" t="s">
        <v>122</v>
      </c>
      <c r="S81" s="73" t="s">
        <v>123</v>
      </c>
      <c r="T81" s="74" t="s">
        <v>124</v>
      </c>
    </row>
    <row r="82" spans="2:65" s="1" customFormat="1" ht="29.25" customHeight="1">
      <c r="B82" s="40"/>
      <c r="C82" s="76" t="s">
        <v>97</v>
      </c>
      <c r="J82" s="151">
        <f>BK82</f>
        <v>0</v>
      </c>
      <c r="L82" s="40"/>
      <c r="M82" s="75"/>
      <c r="N82" s="67"/>
      <c r="O82" s="67"/>
      <c r="P82" s="152">
        <f>P83+P200</f>
        <v>0</v>
      </c>
      <c r="Q82" s="67"/>
      <c r="R82" s="152">
        <f>R83+R200</f>
        <v>123.30066760971999</v>
      </c>
      <c r="S82" s="67"/>
      <c r="T82" s="153">
        <f>T83+T200</f>
        <v>27.570324599999999</v>
      </c>
      <c r="AT82" s="22" t="s">
        <v>79</v>
      </c>
      <c r="AU82" s="22" t="s">
        <v>98</v>
      </c>
      <c r="BK82" s="154">
        <f>BK83+BK200</f>
        <v>0</v>
      </c>
    </row>
    <row r="83" spans="2:65" s="10" customFormat="1" ht="37.35" customHeight="1">
      <c r="B83" s="155"/>
      <c r="D83" s="156" t="s">
        <v>79</v>
      </c>
      <c r="E83" s="157" t="s">
        <v>125</v>
      </c>
      <c r="F83" s="157" t="s">
        <v>126</v>
      </c>
      <c r="I83" s="158"/>
      <c r="J83" s="159">
        <f>BK83</f>
        <v>0</v>
      </c>
      <c r="L83" s="155"/>
      <c r="M83" s="160"/>
      <c r="N83" s="161"/>
      <c r="O83" s="161"/>
      <c r="P83" s="162">
        <f>P84+P107+P119+P131+P144+P188+P198</f>
        <v>0</v>
      </c>
      <c r="Q83" s="161"/>
      <c r="R83" s="162">
        <f>R84+R107+R119+R131+R144+R188+R198</f>
        <v>123.30066760971999</v>
      </c>
      <c r="S83" s="161"/>
      <c r="T83" s="163">
        <f>T84+T107+T119+T131+T144+T188+T198</f>
        <v>27.570324599999999</v>
      </c>
      <c r="AR83" s="156" t="s">
        <v>85</v>
      </c>
      <c r="AT83" s="164" t="s">
        <v>79</v>
      </c>
      <c r="AU83" s="164" t="s">
        <v>80</v>
      </c>
      <c r="AY83" s="156" t="s">
        <v>127</v>
      </c>
      <c r="BK83" s="165">
        <f>BK84+BK107+BK119+BK131+BK144+BK188+BK198</f>
        <v>0</v>
      </c>
    </row>
    <row r="84" spans="2:65" s="10" customFormat="1" ht="19.899999999999999" customHeight="1">
      <c r="B84" s="155"/>
      <c r="D84" s="166" t="s">
        <v>79</v>
      </c>
      <c r="E84" s="167" t="s">
        <v>85</v>
      </c>
      <c r="F84" s="167" t="s">
        <v>128</v>
      </c>
      <c r="I84" s="158"/>
      <c r="J84" s="168">
        <f>BK84</f>
        <v>0</v>
      </c>
      <c r="L84" s="155"/>
      <c r="M84" s="160"/>
      <c r="N84" s="161"/>
      <c r="O84" s="161"/>
      <c r="P84" s="162">
        <f>SUM(P85:P106)</f>
        <v>0</v>
      </c>
      <c r="Q84" s="161"/>
      <c r="R84" s="162">
        <f>SUM(R85:R106)</f>
        <v>1.31760488</v>
      </c>
      <c r="S84" s="161"/>
      <c r="T84" s="163">
        <f>SUM(T85:T106)</f>
        <v>0</v>
      </c>
      <c r="AR84" s="156" t="s">
        <v>85</v>
      </c>
      <c r="AT84" s="164" t="s">
        <v>79</v>
      </c>
      <c r="AU84" s="164" t="s">
        <v>85</v>
      </c>
      <c r="AY84" s="156" t="s">
        <v>127</v>
      </c>
      <c r="BK84" s="165">
        <f>SUM(BK85:BK106)</f>
        <v>0</v>
      </c>
    </row>
    <row r="85" spans="2:65" s="1" customFormat="1" ht="31.5" customHeight="1">
      <c r="B85" s="169"/>
      <c r="C85" s="170" t="s">
        <v>85</v>
      </c>
      <c r="D85" s="170" t="s">
        <v>129</v>
      </c>
      <c r="E85" s="171" t="s">
        <v>130</v>
      </c>
      <c r="F85" s="172" t="s">
        <v>131</v>
      </c>
      <c r="G85" s="173" t="s">
        <v>132</v>
      </c>
      <c r="H85" s="174">
        <v>5.726</v>
      </c>
      <c r="I85" s="175"/>
      <c r="J85" s="176">
        <f>ROUND(I85*H85,2)</f>
        <v>0</v>
      </c>
      <c r="K85" s="172" t="s">
        <v>133</v>
      </c>
      <c r="L85" s="40"/>
      <c r="M85" s="177" t="s">
        <v>5</v>
      </c>
      <c r="N85" s="178" t="s">
        <v>51</v>
      </c>
      <c r="O85" s="41"/>
      <c r="P85" s="179">
        <f>O85*H85</f>
        <v>0</v>
      </c>
      <c r="Q85" s="179">
        <v>0</v>
      </c>
      <c r="R85" s="179">
        <f>Q85*H85</f>
        <v>0</v>
      </c>
      <c r="S85" s="179">
        <v>0</v>
      </c>
      <c r="T85" s="180">
        <f>S85*H85</f>
        <v>0</v>
      </c>
      <c r="AR85" s="22" t="s">
        <v>134</v>
      </c>
      <c r="AT85" s="22" t="s">
        <v>129</v>
      </c>
      <c r="AU85" s="22" t="s">
        <v>92</v>
      </c>
      <c r="AY85" s="22" t="s">
        <v>127</v>
      </c>
      <c r="BE85" s="181">
        <f>IF(N85="základní",J85,0)</f>
        <v>0</v>
      </c>
      <c r="BF85" s="181">
        <f>IF(N85="snížená",J85,0)</f>
        <v>0</v>
      </c>
      <c r="BG85" s="181">
        <f>IF(N85="zákl. přenesená",J85,0)</f>
        <v>0</v>
      </c>
      <c r="BH85" s="181">
        <f>IF(N85="sníž. přenesená",J85,0)</f>
        <v>0</v>
      </c>
      <c r="BI85" s="181">
        <f>IF(N85="nulová",J85,0)</f>
        <v>0</v>
      </c>
      <c r="BJ85" s="22" t="s">
        <v>85</v>
      </c>
      <c r="BK85" s="181">
        <f>ROUND(I85*H85,2)</f>
        <v>0</v>
      </c>
      <c r="BL85" s="22" t="s">
        <v>134</v>
      </c>
      <c r="BM85" s="22" t="s">
        <v>135</v>
      </c>
    </row>
    <row r="86" spans="2:65" s="1" customFormat="1" ht="94.5">
      <c r="B86" s="40"/>
      <c r="D86" s="182" t="s">
        <v>136</v>
      </c>
      <c r="F86" s="183" t="s">
        <v>137</v>
      </c>
      <c r="I86" s="184"/>
      <c r="L86" s="40"/>
      <c r="M86" s="185"/>
      <c r="N86" s="41"/>
      <c r="O86" s="41"/>
      <c r="P86" s="41"/>
      <c r="Q86" s="41"/>
      <c r="R86" s="41"/>
      <c r="S86" s="41"/>
      <c r="T86" s="69"/>
      <c r="AT86" s="22" t="s">
        <v>136</v>
      </c>
      <c r="AU86" s="22" t="s">
        <v>92</v>
      </c>
    </row>
    <row r="87" spans="2:65" s="11" customFormat="1" ht="13.5">
      <c r="B87" s="186"/>
      <c r="D87" s="182" t="s">
        <v>138</v>
      </c>
      <c r="E87" s="187" t="s">
        <v>5</v>
      </c>
      <c r="F87" s="188" t="s">
        <v>139</v>
      </c>
      <c r="H87" s="189" t="s">
        <v>5</v>
      </c>
      <c r="I87" s="190"/>
      <c r="L87" s="186"/>
      <c r="M87" s="191"/>
      <c r="N87" s="192"/>
      <c r="O87" s="192"/>
      <c r="P87" s="192"/>
      <c r="Q87" s="192"/>
      <c r="R87" s="192"/>
      <c r="S87" s="192"/>
      <c r="T87" s="193"/>
      <c r="AT87" s="189" t="s">
        <v>138</v>
      </c>
      <c r="AU87" s="189" t="s">
        <v>92</v>
      </c>
      <c r="AV87" s="11" t="s">
        <v>85</v>
      </c>
      <c r="AW87" s="11" t="s">
        <v>43</v>
      </c>
      <c r="AX87" s="11" t="s">
        <v>80</v>
      </c>
      <c r="AY87" s="189" t="s">
        <v>127</v>
      </c>
    </row>
    <row r="88" spans="2:65" s="12" customFormat="1" ht="13.5">
      <c r="B88" s="194"/>
      <c r="D88" s="195" t="s">
        <v>138</v>
      </c>
      <c r="E88" s="196" t="s">
        <v>5</v>
      </c>
      <c r="F88" s="197" t="s">
        <v>140</v>
      </c>
      <c r="H88" s="198">
        <v>5.726</v>
      </c>
      <c r="I88" s="199"/>
      <c r="L88" s="194"/>
      <c r="M88" s="200"/>
      <c r="N88" s="201"/>
      <c r="O88" s="201"/>
      <c r="P88" s="201"/>
      <c r="Q88" s="201"/>
      <c r="R88" s="201"/>
      <c r="S88" s="201"/>
      <c r="T88" s="202"/>
      <c r="AT88" s="203" t="s">
        <v>138</v>
      </c>
      <c r="AU88" s="203" t="s">
        <v>92</v>
      </c>
      <c r="AV88" s="12" t="s">
        <v>92</v>
      </c>
      <c r="AW88" s="12" t="s">
        <v>43</v>
      </c>
      <c r="AX88" s="12" t="s">
        <v>80</v>
      </c>
      <c r="AY88" s="203" t="s">
        <v>127</v>
      </c>
    </row>
    <row r="89" spans="2:65" s="1" customFormat="1" ht="31.5" customHeight="1">
      <c r="B89" s="169"/>
      <c r="C89" s="170" t="s">
        <v>92</v>
      </c>
      <c r="D89" s="170" t="s">
        <v>129</v>
      </c>
      <c r="E89" s="171" t="s">
        <v>141</v>
      </c>
      <c r="F89" s="172" t="s">
        <v>142</v>
      </c>
      <c r="G89" s="173" t="s">
        <v>132</v>
      </c>
      <c r="H89" s="174">
        <v>5.726</v>
      </c>
      <c r="I89" s="175"/>
      <c r="J89" s="176">
        <f>ROUND(I89*H89,2)</f>
        <v>0</v>
      </c>
      <c r="K89" s="172" t="s">
        <v>133</v>
      </c>
      <c r="L89" s="40"/>
      <c r="M89" s="177" t="s">
        <v>5</v>
      </c>
      <c r="N89" s="178" t="s">
        <v>51</v>
      </c>
      <c r="O89" s="41"/>
      <c r="P89" s="179">
        <f>O89*H89</f>
        <v>0</v>
      </c>
      <c r="Q89" s="179">
        <v>0</v>
      </c>
      <c r="R89" s="179">
        <f>Q89*H89</f>
        <v>0</v>
      </c>
      <c r="S89" s="179">
        <v>0</v>
      </c>
      <c r="T89" s="180">
        <f>S89*H89</f>
        <v>0</v>
      </c>
      <c r="AR89" s="22" t="s">
        <v>134</v>
      </c>
      <c r="AT89" s="22" t="s">
        <v>129</v>
      </c>
      <c r="AU89" s="22" t="s">
        <v>92</v>
      </c>
      <c r="AY89" s="22" t="s">
        <v>127</v>
      </c>
      <c r="BE89" s="181">
        <f>IF(N89="základní",J89,0)</f>
        <v>0</v>
      </c>
      <c r="BF89" s="181">
        <f>IF(N89="snížená",J89,0)</f>
        <v>0</v>
      </c>
      <c r="BG89" s="181">
        <f>IF(N89="zákl. přenesená",J89,0)</f>
        <v>0</v>
      </c>
      <c r="BH89" s="181">
        <f>IF(N89="sníž. přenesená",J89,0)</f>
        <v>0</v>
      </c>
      <c r="BI89" s="181">
        <f>IF(N89="nulová",J89,0)</f>
        <v>0</v>
      </c>
      <c r="BJ89" s="22" t="s">
        <v>85</v>
      </c>
      <c r="BK89" s="181">
        <f>ROUND(I89*H89,2)</f>
        <v>0</v>
      </c>
      <c r="BL89" s="22" t="s">
        <v>134</v>
      </c>
      <c r="BM89" s="22" t="s">
        <v>143</v>
      </c>
    </row>
    <row r="90" spans="2:65" s="1" customFormat="1" ht="94.5">
      <c r="B90" s="40"/>
      <c r="D90" s="195" t="s">
        <v>136</v>
      </c>
      <c r="F90" s="204" t="s">
        <v>137</v>
      </c>
      <c r="I90" s="184"/>
      <c r="L90" s="40"/>
      <c r="M90" s="185"/>
      <c r="N90" s="41"/>
      <c r="O90" s="41"/>
      <c r="P90" s="41"/>
      <c r="Q90" s="41"/>
      <c r="R90" s="41"/>
      <c r="S90" s="41"/>
      <c r="T90" s="69"/>
      <c r="AT90" s="22" t="s">
        <v>136</v>
      </c>
      <c r="AU90" s="22" t="s">
        <v>92</v>
      </c>
    </row>
    <row r="91" spans="2:65" s="1" customFormat="1" ht="22.5" customHeight="1">
      <c r="B91" s="169"/>
      <c r="C91" s="170" t="s">
        <v>144</v>
      </c>
      <c r="D91" s="170" t="s">
        <v>129</v>
      </c>
      <c r="E91" s="171" t="s">
        <v>145</v>
      </c>
      <c r="F91" s="172" t="s">
        <v>146</v>
      </c>
      <c r="G91" s="173" t="s">
        <v>147</v>
      </c>
      <c r="H91" s="174">
        <v>61</v>
      </c>
      <c r="I91" s="175"/>
      <c r="J91" s="176">
        <f>ROUND(I91*H91,2)</f>
        <v>0</v>
      </c>
      <c r="K91" s="172" t="s">
        <v>133</v>
      </c>
      <c r="L91" s="40"/>
      <c r="M91" s="177" t="s">
        <v>5</v>
      </c>
      <c r="N91" s="178" t="s">
        <v>51</v>
      </c>
      <c r="O91" s="41"/>
      <c r="P91" s="179">
        <f>O91*H91</f>
        <v>0</v>
      </c>
      <c r="Q91" s="179">
        <v>2.1600080000000001E-2</v>
      </c>
      <c r="R91" s="179">
        <f>Q91*H91</f>
        <v>1.31760488</v>
      </c>
      <c r="S91" s="179">
        <v>0</v>
      </c>
      <c r="T91" s="180">
        <f>S91*H91</f>
        <v>0</v>
      </c>
      <c r="AR91" s="22" t="s">
        <v>134</v>
      </c>
      <c r="AT91" s="22" t="s">
        <v>129</v>
      </c>
      <c r="AU91" s="22" t="s">
        <v>92</v>
      </c>
      <c r="AY91" s="22" t="s">
        <v>127</v>
      </c>
      <c r="BE91" s="181">
        <f>IF(N91="základní",J91,0)</f>
        <v>0</v>
      </c>
      <c r="BF91" s="181">
        <f>IF(N91="snížená",J91,0)</f>
        <v>0</v>
      </c>
      <c r="BG91" s="181">
        <f>IF(N91="zákl. přenesená",J91,0)</f>
        <v>0</v>
      </c>
      <c r="BH91" s="181">
        <f>IF(N91="sníž. přenesená",J91,0)</f>
        <v>0</v>
      </c>
      <c r="BI91" s="181">
        <f>IF(N91="nulová",J91,0)</f>
        <v>0</v>
      </c>
      <c r="BJ91" s="22" t="s">
        <v>85</v>
      </c>
      <c r="BK91" s="181">
        <f>ROUND(I91*H91,2)</f>
        <v>0</v>
      </c>
      <c r="BL91" s="22" t="s">
        <v>134</v>
      </c>
      <c r="BM91" s="22" t="s">
        <v>148</v>
      </c>
    </row>
    <row r="92" spans="2:65" s="12" customFormat="1" ht="13.5">
      <c r="B92" s="194"/>
      <c r="D92" s="195" t="s">
        <v>138</v>
      </c>
      <c r="E92" s="196" t="s">
        <v>5</v>
      </c>
      <c r="F92" s="197" t="s">
        <v>149</v>
      </c>
      <c r="H92" s="198">
        <v>61</v>
      </c>
      <c r="I92" s="199"/>
      <c r="L92" s="194"/>
      <c r="M92" s="200"/>
      <c r="N92" s="201"/>
      <c r="O92" s="201"/>
      <c r="P92" s="201"/>
      <c r="Q92" s="201"/>
      <c r="R92" s="201"/>
      <c r="S92" s="201"/>
      <c r="T92" s="202"/>
      <c r="AT92" s="203" t="s">
        <v>138</v>
      </c>
      <c r="AU92" s="203" t="s">
        <v>92</v>
      </c>
      <c r="AV92" s="12" t="s">
        <v>92</v>
      </c>
      <c r="AW92" s="12" t="s">
        <v>43</v>
      </c>
      <c r="AX92" s="12" t="s">
        <v>80</v>
      </c>
      <c r="AY92" s="203" t="s">
        <v>127</v>
      </c>
    </row>
    <row r="93" spans="2:65" s="1" customFormat="1" ht="44.25" customHeight="1">
      <c r="B93" s="169"/>
      <c r="C93" s="170" t="s">
        <v>134</v>
      </c>
      <c r="D93" s="170" t="s">
        <v>129</v>
      </c>
      <c r="E93" s="171" t="s">
        <v>150</v>
      </c>
      <c r="F93" s="172" t="s">
        <v>151</v>
      </c>
      <c r="G93" s="173" t="s">
        <v>132</v>
      </c>
      <c r="H93" s="174">
        <v>5.726</v>
      </c>
      <c r="I93" s="175"/>
      <c r="J93" s="176">
        <f>ROUND(I93*H93,2)</f>
        <v>0</v>
      </c>
      <c r="K93" s="172" t="s">
        <v>133</v>
      </c>
      <c r="L93" s="40"/>
      <c r="M93" s="177" t="s">
        <v>5</v>
      </c>
      <c r="N93" s="178" t="s">
        <v>51</v>
      </c>
      <c r="O93" s="41"/>
      <c r="P93" s="179">
        <f>O93*H93</f>
        <v>0</v>
      </c>
      <c r="Q93" s="179">
        <v>0</v>
      </c>
      <c r="R93" s="179">
        <f>Q93*H93</f>
        <v>0</v>
      </c>
      <c r="S93" s="179">
        <v>0</v>
      </c>
      <c r="T93" s="180">
        <f>S93*H93</f>
        <v>0</v>
      </c>
      <c r="AR93" s="22" t="s">
        <v>134</v>
      </c>
      <c r="AT93" s="22" t="s">
        <v>129</v>
      </c>
      <c r="AU93" s="22" t="s">
        <v>92</v>
      </c>
      <c r="AY93" s="22" t="s">
        <v>127</v>
      </c>
      <c r="BE93" s="181">
        <f>IF(N93="základní",J93,0)</f>
        <v>0</v>
      </c>
      <c r="BF93" s="181">
        <f>IF(N93="snížená",J93,0)</f>
        <v>0</v>
      </c>
      <c r="BG93" s="181">
        <f>IF(N93="zákl. přenesená",J93,0)</f>
        <v>0</v>
      </c>
      <c r="BH93" s="181">
        <f>IF(N93="sníž. přenesená",J93,0)</f>
        <v>0</v>
      </c>
      <c r="BI93" s="181">
        <f>IF(N93="nulová",J93,0)</f>
        <v>0</v>
      </c>
      <c r="BJ93" s="22" t="s">
        <v>85</v>
      </c>
      <c r="BK93" s="181">
        <f>ROUND(I93*H93,2)</f>
        <v>0</v>
      </c>
      <c r="BL93" s="22" t="s">
        <v>134</v>
      </c>
      <c r="BM93" s="22" t="s">
        <v>152</v>
      </c>
    </row>
    <row r="94" spans="2:65" s="1" customFormat="1" ht="31.5" customHeight="1">
      <c r="B94" s="169"/>
      <c r="C94" s="170" t="s">
        <v>153</v>
      </c>
      <c r="D94" s="170" t="s">
        <v>129</v>
      </c>
      <c r="E94" s="171" t="s">
        <v>154</v>
      </c>
      <c r="F94" s="172" t="s">
        <v>155</v>
      </c>
      <c r="G94" s="173" t="s">
        <v>132</v>
      </c>
      <c r="H94" s="174">
        <v>5.726</v>
      </c>
      <c r="I94" s="175"/>
      <c r="J94" s="176">
        <f>ROUND(I94*H94,2)</f>
        <v>0</v>
      </c>
      <c r="K94" s="172" t="s">
        <v>133</v>
      </c>
      <c r="L94" s="40"/>
      <c r="M94" s="177" t="s">
        <v>5</v>
      </c>
      <c r="N94" s="178" t="s">
        <v>51</v>
      </c>
      <c r="O94" s="41"/>
      <c r="P94" s="179">
        <f>O94*H94</f>
        <v>0</v>
      </c>
      <c r="Q94" s="179">
        <v>0</v>
      </c>
      <c r="R94" s="179">
        <f>Q94*H94</f>
        <v>0</v>
      </c>
      <c r="S94" s="179">
        <v>0</v>
      </c>
      <c r="T94" s="180">
        <f>S94*H94</f>
        <v>0</v>
      </c>
      <c r="AR94" s="22" t="s">
        <v>134</v>
      </c>
      <c r="AT94" s="22" t="s">
        <v>129</v>
      </c>
      <c r="AU94" s="22" t="s">
        <v>92</v>
      </c>
      <c r="AY94" s="22" t="s">
        <v>127</v>
      </c>
      <c r="BE94" s="181">
        <f>IF(N94="základní",J94,0)</f>
        <v>0</v>
      </c>
      <c r="BF94" s="181">
        <f>IF(N94="snížená",J94,0)</f>
        <v>0</v>
      </c>
      <c r="BG94" s="181">
        <f>IF(N94="zákl. přenesená",J94,0)</f>
        <v>0</v>
      </c>
      <c r="BH94" s="181">
        <f>IF(N94="sníž. přenesená",J94,0)</f>
        <v>0</v>
      </c>
      <c r="BI94" s="181">
        <f>IF(N94="nulová",J94,0)</f>
        <v>0</v>
      </c>
      <c r="BJ94" s="22" t="s">
        <v>85</v>
      </c>
      <c r="BK94" s="181">
        <f>ROUND(I94*H94,2)</f>
        <v>0</v>
      </c>
      <c r="BL94" s="22" t="s">
        <v>134</v>
      </c>
      <c r="BM94" s="22" t="s">
        <v>156</v>
      </c>
    </row>
    <row r="95" spans="2:65" s="1" customFormat="1" ht="44.25" customHeight="1">
      <c r="B95" s="169"/>
      <c r="C95" s="170" t="s">
        <v>157</v>
      </c>
      <c r="D95" s="170" t="s">
        <v>129</v>
      </c>
      <c r="E95" s="171" t="s">
        <v>158</v>
      </c>
      <c r="F95" s="172" t="s">
        <v>159</v>
      </c>
      <c r="G95" s="173" t="s">
        <v>132</v>
      </c>
      <c r="H95" s="174">
        <v>11.452</v>
      </c>
      <c r="I95" s="175"/>
      <c r="J95" s="176">
        <f>ROUND(I95*H95,2)</f>
        <v>0</v>
      </c>
      <c r="K95" s="172" t="s">
        <v>133</v>
      </c>
      <c r="L95" s="40"/>
      <c r="M95" s="177" t="s">
        <v>5</v>
      </c>
      <c r="N95" s="178" t="s">
        <v>51</v>
      </c>
      <c r="O95" s="41"/>
      <c r="P95" s="179">
        <f>O95*H95</f>
        <v>0</v>
      </c>
      <c r="Q95" s="179">
        <v>0</v>
      </c>
      <c r="R95" s="179">
        <f>Q95*H95</f>
        <v>0</v>
      </c>
      <c r="S95" s="179">
        <v>0</v>
      </c>
      <c r="T95" s="180">
        <f>S95*H95</f>
        <v>0</v>
      </c>
      <c r="AR95" s="22" t="s">
        <v>134</v>
      </c>
      <c r="AT95" s="22" t="s">
        <v>129</v>
      </c>
      <c r="AU95" s="22" t="s">
        <v>92</v>
      </c>
      <c r="AY95" s="22" t="s">
        <v>127</v>
      </c>
      <c r="BE95" s="181">
        <f>IF(N95="základní",J95,0)</f>
        <v>0</v>
      </c>
      <c r="BF95" s="181">
        <f>IF(N95="snížená",J95,0)</f>
        <v>0</v>
      </c>
      <c r="BG95" s="181">
        <f>IF(N95="zákl. přenesená",J95,0)</f>
        <v>0</v>
      </c>
      <c r="BH95" s="181">
        <f>IF(N95="sníž. přenesená",J95,0)</f>
        <v>0</v>
      </c>
      <c r="BI95" s="181">
        <f>IF(N95="nulová",J95,0)</f>
        <v>0</v>
      </c>
      <c r="BJ95" s="22" t="s">
        <v>85</v>
      </c>
      <c r="BK95" s="181">
        <f>ROUND(I95*H95,2)</f>
        <v>0</v>
      </c>
      <c r="BL95" s="22" t="s">
        <v>134</v>
      </c>
      <c r="BM95" s="22" t="s">
        <v>160</v>
      </c>
    </row>
    <row r="96" spans="2:65" s="12" customFormat="1" ht="13.5">
      <c r="B96" s="194"/>
      <c r="D96" s="195" t="s">
        <v>138</v>
      </c>
      <c r="F96" s="197" t="s">
        <v>161</v>
      </c>
      <c r="H96" s="198">
        <v>11.452</v>
      </c>
      <c r="I96" s="199"/>
      <c r="L96" s="194"/>
      <c r="M96" s="200"/>
      <c r="N96" s="201"/>
      <c r="O96" s="201"/>
      <c r="P96" s="201"/>
      <c r="Q96" s="201"/>
      <c r="R96" s="201"/>
      <c r="S96" s="201"/>
      <c r="T96" s="202"/>
      <c r="AT96" s="203" t="s">
        <v>138</v>
      </c>
      <c r="AU96" s="203" t="s">
        <v>92</v>
      </c>
      <c r="AV96" s="12" t="s">
        <v>92</v>
      </c>
      <c r="AW96" s="12" t="s">
        <v>6</v>
      </c>
      <c r="AX96" s="12" t="s">
        <v>85</v>
      </c>
      <c r="AY96" s="203" t="s">
        <v>127</v>
      </c>
    </row>
    <row r="97" spans="2:65" s="1" customFormat="1" ht="44.25" customHeight="1">
      <c r="B97" s="169"/>
      <c r="C97" s="170" t="s">
        <v>162</v>
      </c>
      <c r="D97" s="170" t="s">
        <v>129</v>
      </c>
      <c r="E97" s="171" t="s">
        <v>163</v>
      </c>
      <c r="F97" s="172" t="s">
        <v>164</v>
      </c>
      <c r="G97" s="173" t="s">
        <v>132</v>
      </c>
      <c r="H97" s="174">
        <v>5.726</v>
      </c>
      <c r="I97" s="175"/>
      <c r="J97" s="176">
        <f>ROUND(I97*H97,2)</f>
        <v>0</v>
      </c>
      <c r="K97" s="172" t="s">
        <v>133</v>
      </c>
      <c r="L97" s="40"/>
      <c r="M97" s="177" t="s">
        <v>5</v>
      </c>
      <c r="N97" s="178" t="s">
        <v>51</v>
      </c>
      <c r="O97" s="41"/>
      <c r="P97" s="179">
        <f>O97*H97</f>
        <v>0</v>
      </c>
      <c r="Q97" s="179">
        <v>0</v>
      </c>
      <c r="R97" s="179">
        <f>Q97*H97</f>
        <v>0</v>
      </c>
      <c r="S97" s="179">
        <v>0</v>
      </c>
      <c r="T97" s="180">
        <f>S97*H97</f>
        <v>0</v>
      </c>
      <c r="AR97" s="22" t="s">
        <v>134</v>
      </c>
      <c r="AT97" s="22" t="s">
        <v>129</v>
      </c>
      <c r="AU97" s="22" t="s">
        <v>92</v>
      </c>
      <c r="AY97" s="22" t="s">
        <v>127</v>
      </c>
      <c r="BE97" s="181">
        <f>IF(N97="základní",J97,0)</f>
        <v>0</v>
      </c>
      <c r="BF97" s="181">
        <f>IF(N97="snížená",J97,0)</f>
        <v>0</v>
      </c>
      <c r="BG97" s="181">
        <f>IF(N97="zákl. přenesená",J97,0)</f>
        <v>0</v>
      </c>
      <c r="BH97" s="181">
        <f>IF(N97="sníž. přenesená",J97,0)</f>
        <v>0</v>
      </c>
      <c r="BI97" s="181">
        <f>IF(N97="nulová",J97,0)</f>
        <v>0</v>
      </c>
      <c r="BJ97" s="22" t="s">
        <v>85</v>
      </c>
      <c r="BK97" s="181">
        <f>ROUND(I97*H97,2)</f>
        <v>0</v>
      </c>
      <c r="BL97" s="22" t="s">
        <v>134</v>
      </c>
      <c r="BM97" s="22" t="s">
        <v>165</v>
      </c>
    </row>
    <row r="98" spans="2:65" s="1" customFormat="1" ht="189">
      <c r="B98" s="40"/>
      <c r="D98" s="195" t="s">
        <v>136</v>
      </c>
      <c r="F98" s="204" t="s">
        <v>166</v>
      </c>
      <c r="I98" s="184"/>
      <c r="L98" s="40"/>
      <c r="M98" s="185"/>
      <c r="N98" s="41"/>
      <c r="O98" s="41"/>
      <c r="P98" s="41"/>
      <c r="Q98" s="41"/>
      <c r="R98" s="41"/>
      <c r="S98" s="41"/>
      <c r="T98" s="69"/>
      <c r="AT98" s="22" t="s">
        <v>136</v>
      </c>
      <c r="AU98" s="22" t="s">
        <v>92</v>
      </c>
    </row>
    <row r="99" spans="2:65" s="1" customFormat="1" ht="44.25" customHeight="1">
      <c r="B99" s="169"/>
      <c r="C99" s="170" t="s">
        <v>167</v>
      </c>
      <c r="D99" s="170" t="s">
        <v>129</v>
      </c>
      <c r="E99" s="171" t="s">
        <v>168</v>
      </c>
      <c r="F99" s="172" t="s">
        <v>169</v>
      </c>
      <c r="G99" s="173" t="s">
        <v>132</v>
      </c>
      <c r="H99" s="174">
        <v>114.52</v>
      </c>
      <c r="I99" s="175"/>
      <c r="J99" s="176">
        <f>ROUND(I99*H99,2)</f>
        <v>0</v>
      </c>
      <c r="K99" s="172" t="s">
        <v>133</v>
      </c>
      <c r="L99" s="40"/>
      <c r="M99" s="177" t="s">
        <v>5</v>
      </c>
      <c r="N99" s="178" t="s">
        <v>51</v>
      </c>
      <c r="O99" s="41"/>
      <c r="P99" s="179">
        <f>O99*H99</f>
        <v>0</v>
      </c>
      <c r="Q99" s="179">
        <v>0</v>
      </c>
      <c r="R99" s="179">
        <f>Q99*H99</f>
        <v>0</v>
      </c>
      <c r="S99" s="179">
        <v>0</v>
      </c>
      <c r="T99" s="180">
        <f>S99*H99</f>
        <v>0</v>
      </c>
      <c r="AR99" s="22" t="s">
        <v>134</v>
      </c>
      <c r="AT99" s="22" t="s">
        <v>129</v>
      </c>
      <c r="AU99" s="22" t="s">
        <v>92</v>
      </c>
      <c r="AY99" s="22" t="s">
        <v>127</v>
      </c>
      <c r="BE99" s="181">
        <f>IF(N99="základní",J99,0)</f>
        <v>0</v>
      </c>
      <c r="BF99" s="181">
        <f>IF(N99="snížená",J99,0)</f>
        <v>0</v>
      </c>
      <c r="BG99" s="181">
        <f>IF(N99="zákl. přenesená",J99,0)</f>
        <v>0</v>
      </c>
      <c r="BH99" s="181">
        <f>IF(N99="sníž. přenesená",J99,0)</f>
        <v>0</v>
      </c>
      <c r="BI99" s="181">
        <f>IF(N99="nulová",J99,0)</f>
        <v>0</v>
      </c>
      <c r="BJ99" s="22" t="s">
        <v>85</v>
      </c>
      <c r="BK99" s="181">
        <f>ROUND(I99*H99,2)</f>
        <v>0</v>
      </c>
      <c r="BL99" s="22" t="s">
        <v>134</v>
      </c>
      <c r="BM99" s="22" t="s">
        <v>170</v>
      </c>
    </row>
    <row r="100" spans="2:65" s="1" customFormat="1" ht="189">
      <c r="B100" s="40"/>
      <c r="D100" s="182" t="s">
        <v>136</v>
      </c>
      <c r="F100" s="183" t="s">
        <v>166</v>
      </c>
      <c r="I100" s="184"/>
      <c r="L100" s="40"/>
      <c r="M100" s="185"/>
      <c r="N100" s="41"/>
      <c r="O100" s="41"/>
      <c r="P100" s="41"/>
      <c r="Q100" s="41"/>
      <c r="R100" s="41"/>
      <c r="S100" s="41"/>
      <c r="T100" s="69"/>
      <c r="AT100" s="22" t="s">
        <v>136</v>
      </c>
      <c r="AU100" s="22" t="s">
        <v>92</v>
      </c>
    </row>
    <row r="101" spans="2:65" s="12" customFormat="1" ht="13.5">
      <c r="B101" s="194"/>
      <c r="D101" s="195" t="s">
        <v>138</v>
      </c>
      <c r="F101" s="197" t="s">
        <v>171</v>
      </c>
      <c r="H101" s="198">
        <v>114.52</v>
      </c>
      <c r="I101" s="199"/>
      <c r="L101" s="194"/>
      <c r="M101" s="200"/>
      <c r="N101" s="201"/>
      <c r="O101" s="201"/>
      <c r="P101" s="201"/>
      <c r="Q101" s="201"/>
      <c r="R101" s="201"/>
      <c r="S101" s="201"/>
      <c r="T101" s="202"/>
      <c r="AT101" s="203" t="s">
        <v>138</v>
      </c>
      <c r="AU101" s="203" t="s">
        <v>92</v>
      </c>
      <c r="AV101" s="12" t="s">
        <v>92</v>
      </c>
      <c r="AW101" s="12" t="s">
        <v>6</v>
      </c>
      <c r="AX101" s="12" t="s">
        <v>85</v>
      </c>
      <c r="AY101" s="203" t="s">
        <v>127</v>
      </c>
    </row>
    <row r="102" spans="2:65" s="1" customFormat="1" ht="31.5" customHeight="1">
      <c r="B102" s="169"/>
      <c r="C102" s="170" t="s">
        <v>172</v>
      </c>
      <c r="D102" s="170" t="s">
        <v>129</v>
      </c>
      <c r="E102" s="171" t="s">
        <v>173</v>
      </c>
      <c r="F102" s="172" t="s">
        <v>174</v>
      </c>
      <c r="G102" s="173" t="s">
        <v>132</v>
      </c>
      <c r="H102" s="174">
        <v>5.726</v>
      </c>
      <c r="I102" s="175"/>
      <c r="J102" s="176">
        <f>ROUND(I102*H102,2)</f>
        <v>0</v>
      </c>
      <c r="K102" s="172" t="s">
        <v>133</v>
      </c>
      <c r="L102" s="40"/>
      <c r="M102" s="177" t="s">
        <v>5</v>
      </c>
      <c r="N102" s="178" t="s">
        <v>51</v>
      </c>
      <c r="O102" s="41"/>
      <c r="P102" s="179">
        <f>O102*H102</f>
        <v>0</v>
      </c>
      <c r="Q102" s="179">
        <v>0</v>
      </c>
      <c r="R102" s="179">
        <f>Q102*H102</f>
        <v>0</v>
      </c>
      <c r="S102" s="179">
        <v>0</v>
      </c>
      <c r="T102" s="180">
        <f>S102*H102</f>
        <v>0</v>
      </c>
      <c r="AR102" s="22" t="s">
        <v>134</v>
      </c>
      <c r="AT102" s="22" t="s">
        <v>129</v>
      </c>
      <c r="AU102" s="22" t="s">
        <v>92</v>
      </c>
      <c r="AY102" s="22" t="s">
        <v>127</v>
      </c>
      <c r="BE102" s="181">
        <f>IF(N102="základní",J102,0)</f>
        <v>0</v>
      </c>
      <c r="BF102" s="181">
        <f>IF(N102="snížená",J102,0)</f>
        <v>0</v>
      </c>
      <c r="BG102" s="181">
        <f>IF(N102="zákl. přenesená",J102,0)</f>
        <v>0</v>
      </c>
      <c r="BH102" s="181">
        <f>IF(N102="sníž. přenesená",J102,0)</f>
        <v>0</v>
      </c>
      <c r="BI102" s="181">
        <f>IF(N102="nulová",J102,0)</f>
        <v>0</v>
      </c>
      <c r="BJ102" s="22" t="s">
        <v>85</v>
      </c>
      <c r="BK102" s="181">
        <f>ROUND(I102*H102,2)</f>
        <v>0</v>
      </c>
      <c r="BL102" s="22" t="s">
        <v>134</v>
      </c>
      <c r="BM102" s="22" t="s">
        <v>175</v>
      </c>
    </row>
    <row r="103" spans="2:65" s="1" customFormat="1" ht="148.5">
      <c r="B103" s="40"/>
      <c r="D103" s="195" t="s">
        <v>136</v>
      </c>
      <c r="F103" s="204" t="s">
        <v>176</v>
      </c>
      <c r="I103" s="184"/>
      <c r="L103" s="40"/>
      <c r="M103" s="185"/>
      <c r="N103" s="41"/>
      <c r="O103" s="41"/>
      <c r="P103" s="41"/>
      <c r="Q103" s="41"/>
      <c r="R103" s="41"/>
      <c r="S103" s="41"/>
      <c r="T103" s="69"/>
      <c r="AT103" s="22" t="s">
        <v>136</v>
      </c>
      <c r="AU103" s="22" t="s">
        <v>92</v>
      </c>
    </row>
    <row r="104" spans="2:65" s="1" customFormat="1" ht="22.5" customHeight="1">
      <c r="B104" s="169"/>
      <c r="C104" s="170" t="s">
        <v>177</v>
      </c>
      <c r="D104" s="170" t="s">
        <v>129</v>
      </c>
      <c r="E104" s="171" t="s">
        <v>178</v>
      </c>
      <c r="F104" s="172" t="s">
        <v>179</v>
      </c>
      <c r="G104" s="173" t="s">
        <v>180</v>
      </c>
      <c r="H104" s="174">
        <v>9.734</v>
      </c>
      <c r="I104" s="175"/>
      <c r="J104" s="176">
        <f>ROUND(I104*H104,2)</f>
        <v>0</v>
      </c>
      <c r="K104" s="172" t="s">
        <v>133</v>
      </c>
      <c r="L104" s="40"/>
      <c r="M104" s="177" t="s">
        <v>5</v>
      </c>
      <c r="N104" s="178" t="s">
        <v>51</v>
      </c>
      <c r="O104" s="41"/>
      <c r="P104" s="179">
        <f>O104*H104</f>
        <v>0</v>
      </c>
      <c r="Q104" s="179">
        <v>0</v>
      </c>
      <c r="R104" s="179">
        <f>Q104*H104</f>
        <v>0</v>
      </c>
      <c r="S104" s="179">
        <v>0</v>
      </c>
      <c r="T104" s="180">
        <f>S104*H104</f>
        <v>0</v>
      </c>
      <c r="AR104" s="22" t="s">
        <v>134</v>
      </c>
      <c r="AT104" s="22" t="s">
        <v>129</v>
      </c>
      <c r="AU104" s="22" t="s">
        <v>92</v>
      </c>
      <c r="AY104" s="22" t="s">
        <v>127</v>
      </c>
      <c r="BE104" s="181">
        <f>IF(N104="základní",J104,0)</f>
        <v>0</v>
      </c>
      <c r="BF104" s="181">
        <f>IF(N104="snížená",J104,0)</f>
        <v>0</v>
      </c>
      <c r="BG104" s="181">
        <f>IF(N104="zákl. přenesená",J104,0)</f>
        <v>0</v>
      </c>
      <c r="BH104" s="181">
        <f>IF(N104="sníž. přenesená",J104,0)</f>
        <v>0</v>
      </c>
      <c r="BI104" s="181">
        <f>IF(N104="nulová",J104,0)</f>
        <v>0</v>
      </c>
      <c r="BJ104" s="22" t="s">
        <v>85</v>
      </c>
      <c r="BK104" s="181">
        <f>ROUND(I104*H104,2)</f>
        <v>0</v>
      </c>
      <c r="BL104" s="22" t="s">
        <v>134</v>
      </c>
      <c r="BM104" s="22" t="s">
        <v>181</v>
      </c>
    </row>
    <row r="105" spans="2:65" s="1" customFormat="1" ht="297">
      <c r="B105" s="40"/>
      <c r="D105" s="182" t="s">
        <v>136</v>
      </c>
      <c r="F105" s="183" t="s">
        <v>182</v>
      </c>
      <c r="I105" s="184"/>
      <c r="L105" s="40"/>
      <c r="M105" s="185"/>
      <c r="N105" s="41"/>
      <c r="O105" s="41"/>
      <c r="P105" s="41"/>
      <c r="Q105" s="41"/>
      <c r="R105" s="41"/>
      <c r="S105" s="41"/>
      <c r="T105" s="69"/>
      <c r="AT105" s="22" t="s">
        <v>136</v>
      </c>
      <c r="AU105" s="22" t="s">
        <v>92</v>
      </c>
    </row>
    <row r="106" spans="2:65" s="12" customFormat="1" ht="13.5">
      <c r="B106" s="194"/>
      <c r="D106" s="182" t="s">
        <v>138</v>
      </c>
      <c r="F106" s="205" t="s">
        <v>183</v>
      </c>
      <c r="H106" s="206">
        <v>9.734</v>
      </c>
      <c r="I106" s="199"/>
      <c r="L106" s="194"/>
      <c r="M106" s="200"/>
      <c r="N106" s="201"/>
      <c r="O106" s="201"/>
      <c r="P106" s="201"/>
      <c r="Q106" s="201"/>
      <c r="R106" s="201"/>
      <c r="S106" s="201"/>
      <c r="T106" s="202"/>
      <c r="AT106" s="203" t="s">
        <v>138</v>
      </c>
      <c r="AU106" s="203" t="s">
        <v>92</v>
      </c>
      <c r="AV106" s="12" t="s">
        <v>92</v>
      </c>
      <c r="AW106" s="12" t="s">
        <v>6</v>
      </c>
      <c r="AX106" s="12" t="s">
        <v>85</v>
      </c>
      <c r="AY106" s="203" t="s">
        <v>127</v>
      </c>
    </row>
    <row r="107" spans="2:65" s="10" customFormat="1" ht="29.85" customHeight="1">
      <c r="B107" s="155"/>
      <c r="D107" s="166" t="s">
        <v>79</v>
      </c>
      <c r="E107" s="167" t="s">
        <v>92</v>
      </c>
      <c r="F107" s="167" t="s">
        <v>184</v>
      </c>
      <c r="I107" s="158"/>
      <c r="J107" s="168">
        <f>BK107</f>
        <v>0</v>
      </c>
      <c r="L107" s="155"/>
      <c r="M107" s="160"/>
      <c r="N107" s="161"/>
      <c r="O107" s="161"/>
      <c r="P107" s="162">
        <f>SUM(P108:P118)</f>
        <v>0</v>
      </c>
      <c r="Q107" s="161"/>
      <c r="R107" s="162">
        <f>SUM(R108:R118)</f>
        <v>14.051810080000001</v>
      </c>
      <c r="S107" s="161"/>
      <c r="T107" s="163">
        <f>SUM(T108:T118)</f>
        <v>0</v>
      </c>
      <c r="AR107" s="156" t="s">
        <v>85</v>
      </c>
      <c r="AT107" s="164" t="s">
        <v>79</v>
      </c>
      <c r="AU107" s="164" t="s">
        <v>85</v>
      </c>
      <c r="AY107" s="156" t="s">
        <v>127</v>
      </c>
      <c r="BK107" s="165">
        <f>SUM(BK108:BK118)</f>
        <v>0</v>
      </c>
    </row>
    <row r="108" spans="2:65" s="1" customFormat="1" ht="31.5" customHeight="1">
      <c r="B108" s="169"/>
      <c r="C108" s="170" t="s">
        <v>185</v>
      </c>
      <c r="D108" s="170" t="s">
        <v>129</v>
      </c>
      <c r="E108" s="171" t="s">
        <v>186</v>
      </c>
      <c r="F108" s="172" t="s">
        <v>187</v>
      </c>
      <c r="G108" s="173" t="s">
        <v>188</v>
      </c>
      <c r="H108" s="174">
        <v>312</v>
      </c>
      <c r="I108" s="175"/>
      <c r="J108" s="176">
        <f>ROUND(I108*H108,2)</f>
        <v>0</v>
      </c>
      <c r="K108" s="172" t="s">
        <v>133</v>
      </c>
      <c r="L108" s="40"/>
      <c r="M108" s="177" t="s">
        <v>5</v>
      </c>
      <c r="N108" s="178" t="s">
        <v>51</v>
      </c>
      <c r="O108" s="41"/>
      <c r="P108" s="179">
        <f>O108*H108</f>
        <v>0</v>
      </c>
      <c r="Q108" s="179">
        <v>3.7358999999999998E-4</v>
      </c>
      <c r="R108" s="179">
        <f>Q108*H108</f>
        <v>0.11656008</v>
      </c>
      <c r="S108" s="179">
        <v>0</v>
      </c>
      <c r="T108" s="180">
        <f>S108*H108</f>
        <v>0</v>
      </c>
      <c r="AR108" s="22" t="s">
        <v>134</v>
      </c>
      <c r="AT108" s="22" t="s">
        <v>129</v>
      </c>
      <c r="AU108" s="22" t="s">
        <v>92</v>
      </c>
      <c r="AY108" s="22" t="s">
        <v>127</v>
      </c>
      <c r="BE108" s="181">
        <f>IF(N108="základní",J108,0)</f>
        <v>0</v>
      </c>
      <c r="BF108" s="181">
        <f>IF(N108="snížená",J108,0)</f>
        <v>0</v>
      </c>
      <c r="BG108" s="181">
        <f>IF(N108="zákl. přenesená",J108,0)</f>
        <v>0</v>
      </c>
      <c r="BH108" s="181">
        <f>IF(N108="sníž. přenesená",J108,0)</f>
        <v>0</v>
      </c>
      <c r="BI108" s="181">
        <f>IF(N108="nulová",J108,0)</f>
        <v>0</v>
      </c>
      <c r="BJ108" s="22" t="s">
        <v>85</v>
      </c>
      <c r="BK108" s="181">
        <f>ROUND(I108*H108,2)</f>
        <v>0</v>
      </c>
      <c r="BL108" s="22" t="s">
        <v>134</v>
      </c>
      <c r="BM108" s="22" t="s">
        <v>189</v>
      </c>
    </row>
    <row r="109" spans="2:65" s="12" customFormat="1" ht="13.5">
      <c r="B109" s="194"/>
      <c r="D109" s="182" t="s">
        <v>138</v>
      </c>
      <c r="E109" s="203" t="s">
        <v>5</v>
      </c>
      <c r="F109" s="205" t="s">
        <v>190</v>
      </c>
      <c r="H109" s="206">
        <v>204</v>
      </c>
      <c r="I109" s="199"/>
      <c r="L109" s="194"/>
      <c r="M109" s="200"/>
      <c r="N109" s="201"/>
      <c r="O109" s="201"/>
      <c r="P109" s="201"/>
      <c r="Q109" s="201"/>
      <c r="R109" s="201"/>
      <c r="S109" s="201"/>
      <c r="T109" s="202"/>
      <c r="AT109" s="203" t="s">
        <v>138</v>
      </c>
      <c r="AU109" s="203" t="s">
        <v>92</v>
      </c>
      <c r="AV109" s="12" t="s">
        <v>92</v>
      </c>
      <c r="AW109" s="12" t="s">
        <v>43</v>
      </c>
      <c r="AX109" s="12" t="s">
        <v>80</v>
      </c>
      <c r="AY109" s="203" t="s">
        <v>127</v>
      </c>
    </row>
    <row r="110" spans="2:65" s="12" customFormat="1" ht="13.5">
      <c r="B110" s="194"/>
      <c r="D110" s="195" t="s">
        <v>138</v>
      </c>
      <c r="E110" s="196" t="s">
        <v>5</v>
      </c>
      <c r="F110" s="197" t="s">
        <v>191</v>
      </c>
      <c r="H110" s="198">
        <v>108</v>
      </c>
      <c r="I110" s="199"/>
      <c r="L110" s="194"/>
      <c r="M110" s="200"/>
      <c r="N110" s="201"/>
      <c r="O110" s="201"/>
      <c r="P110" s="201"/>
      <c r="Q110" s="201"/>
      <c r="R110" s="201"/>
      <c r="S110" s="201"/>
      <c r="T110" s="202"/>
      <c r="AT110" s="203" t="s">
        <v>138</v>
      </c>
      <c r="AU110" s="203" t="s">
        <v>92</v>
      </c>
      <c r="AV110" s="12" t="s">
        <v>92</v>
      </c>
      <c r="AW110" s="12" t="s">
        <v>43</v>
      </c>
      <c r="AX110" s="12" t="s">
        <v>80</v>
      </c>
      <c r="AY110" s="203" t="s">
        <v>127</v>
      </c>
    </row>
    <row r="111" spans="2:65" s="1" customFormat="1" ht="31.5" customHeight="1">
      <c r="B111" s="169"/>
      <c r="C111" s="170" t="s">
        <v>192</v>
      </c>
      <c r="D111" s="170" t="s">
        <v>129</v>
      </c>
      <c r="E111" s="171" t="s">
        <v>193</v>
      </c>
      <c r="F111" s="172" t="s">
        <v>194</v>
      </c>
      <c r="G111" s="173" t="s">
        <v>132</v>
      </c>
      <c r="H111" s="174">
        <v>5.726</v>
      </c>
      <c r="I111" s="175"/>
      <c r="J111" s="176">
        <f>ROUND(I111*H111,2)</f>
        <v>0</v>
      </c>
      <c r="K111" s="172" t="s">
        <v>133</v>
      </c>
      <c r="L111" s="40"/>
      <c r="M111" s="177" t="s">
        <v>5</v>
      </c>
      <c r="N111" s="178" t="s">
        <v>51</v>
      </c>
      <c r="O111" s="41"/>
      <c r="P111" s="179">
        <f>O111*H111</f>
        <v>0</v>
      </c>
      <c r="Q111" s="179">
        <v>2.16</v>
      </c>
      <c r="R111" s="179">
        <f>Q111*H111</f>
        <v>12.368160000000001</v>
      </c>
      <c r="S111" s="179">
        <v>0</v>
      </c>
      <c r="T111" s="180">
        <f>S111*H111</f>
        <v>0</v>
      </c>
      <c r="AR111" s="22" t="s">
        <v>134</v>
      </c>
      <c r="AT111" s="22" t="s">
        <v>129</v>
      </c>
      <c r="AU111" s="22" t="s">
        <v>92</v>
      </c>
      <c r="AY111" s="22" t="s">
        <v>127</v>
      </c>
      <c r="BE111" s="181">
        <f>IF(N111="základní",J111,0)</f>
        <v>0</v>
      </c>
      <c r="BF111" s="181">
        <f>IF(N111="snížená",J111,0)</f>
        <v>0</v>
      </c>
      <c r="BG111" s="181">
        <f>IF(N111="zákl. přenesená",J111,0)</f>
        <v>0</v>
      </c>
      <c r="BH111" s="181">
        <f>IF(N111="sníž. přenesená",J111,0)</f>
        <v>0</v>
      </c>
      <c r="BI111" s="181">
        <f>IF(N111="nulová",J111,0)</f>
        <v>0</v>
      </c>
      <c r="BJ111" s="22" t="s">
        <v>85</v>
      </c>
      <c r="BK111" s="181">
        <f>ROUND(I111*H111,2)</f>
        <v>0</v>
      </c>
      <c r="BL111" s="22" t="s">
        <v>134</v>
      </c>
      <c r="BM111" s="22" t="s">
        <v>195</v>
      </c>
    </row>
    <row r="112" spans="2:65" s="1" customFormat="1" ht="54">
      <c r="B112" s="40"/>
      <c r="D112" s="182" t="s">
        <v>136</v>
      </c>
      <c r="F112" s="183" t="s">
        <v>196</v>
      </c>
      <c r="I112" s="184"/>
      <c r="L112" s="40"/>
      <c r="M112" s="185"/>
      <c r="N112" s="41"/>
      <c r="O112" s="41"/>
      <c r="P112" s="41"/>
      <c r="Q112" s="41"/>
      <c r="R112" s="41"/>
      <c r="S112" s="41"/>
      <c r="T112" s="69"/>
      <c r="AT112" s="22" t="s">
        <v>136</v>
      </c>
      <c r="AU112" s="22" t="s">
        <v>92</v>
      </c>
    </row>
    <row r="113" spans="2:65" s="11" customFormat="1" ht="13.5">
      <c r="B113" s="186"/>
      <c r="D113" s="182" t="s">
        <v>138</v>
      </c>
      <c r="E113" s="187" t="s">
        <v>5</v>
      </c>
      <c r="F113" s="188" t="s">
        <v>139</v>
      </c>
      <c r="H113" s="189" t="s">
        <v>5</v>
      </c>
      <c r="I113" s="190"/>
      <c r="L113" s="186"/>
      <c r="M113" s="191"/>
      <c r="N113" s="192"/>
      <c r="O113" s="192"/>
      <c r="P113" s="192"/>
      <c r="Q113" s="192"/>
      <c r="R113" s="192"/>
      <c r="S113" s="192"/>
      <c r="T113" s="193"/>
      <c r="AT113" s="189" t="s">
        <v>138</v>
      </c>
      <c r="AU113" s="189" t="s">
        <v>92</v>
      </c>
      <c r="AV113" s="11" t="s">
        <v>85</v>
      </c>
      <c r="AW113" s="11" t="s">
        <v>43</v>
      </c>
      <c r="AX113" s="11" t="s">
        <v>80</v>
      </c>
      <c r="AY113" s="189" t="s">
        <v>127</v>
      </c>
    </row>
    <row r="114" spans="2:65" s="12" customFormat="1" ht="13.5">
      <c r="B114" s="194"/>
      <c r="D114" s="195" t="s">
        <v>138</v>
      </c>
      <c r="E114" s="196" t="s">
        <v>5</v>
      </c>
      <c r="F114" s="197" t="s">
        <v>140</v>
      </c>
      <c r="H114" s="198">
        <v>5.726</v>
      </c>
      <c r="I114" s="199"/>
      <c r="L114" s="194"/>
      <c r="M114" s="200"/>
      <c r="N114" s="201"/>
      <c r="O114" s="201"/>
      <c r="P114" s="201"/>
      <c r="Q114" s="201"/>
      <c r="R114" s="201"/>
      <c r="S114" s="201"/>
      <c r="T114" s="202"/>
      <c r="AT114" s="203" t="s">
        <v>138</v>
      </c>
      <c r="AU114" s="203" t="s">
        <v>92</v>
      </c>
      <c r="AV114" s="12" t="s">
        <v>92</v>
      </c>
      <c r="AW114" s="12" t="s">
        <v>43</v>
      </c>
      <c r="AX114" s="12" t="s">
        <v>80</v>
      </c>
      <c r="AY114" s="203" t="s">
        <v>127</v>
      </c>
    </row>
    <row r="115" spans="2:65" s="1" customFormat="1" ht="31.5" customHeight="1">
      <c r="B115" s="169"/>
      <c r="C115" s="170" t="s">
        <v>197</v>
      </c>
      <c r="D115" s="170" t="s">
        <v>129</v>
      </c>
      <c r="E115" s="171" t="s">
        <v>198</v>
      </c>
      <c r="F115" s="172" t="s">
        <v>199</v>
      </c>
      <c r="G115" s="173" t="s">
        <v>200</v>
      </c>
      <c r="H115" s="174">
        <v>34</v>
      </c>
      <c r="I115" s="175"/>
      <c r="J115" s="176">
        <f>ROUND(I115*H115,2)</f>
        <v>0</v>
      </c>
      <c r="K115" s="172" t="s">
        <v>5</v>
      </c>
      <c r="L115" s="40"/>
      <c r="M115" s="177" t="s">
        <v>5</v>
      </c>
      <c r="N115" s="178" t="s">
        <v>51</v>
      </c>
      <c r="O115" s="41"/>
      <c r="P115" s="179">
        <f>O115*H115</f>
        <v>0</v>
      </c>
      <c r="Q115" s="179">
        <v>2.5690000000000001E-2</v>
      </c>
      <c r="R115" s="179">
        <f>Q115*H115</f>
        <v>0.87346000000000001</v>
      </c>
      <c r="S115" s="179">
        <v>0</v>
      </c>
      <c r="T115" s="180">
        <f>S115*H115</f>
        <v>0</v>
      </c>
      <c r="AR115" s="22" t="s">
        <v>134</v>
      </c>
      <c r="AT115" s="22" t="s">
        <v>129</v>
      </c>
      <c r="AU115" s="22" t="s">
        <v>92</v>
      </c>
      <c r="AY115" s="22" t="s">
        <v>127</v>
      </c>
      <c r="BE115" s="181">
        <f>IF(N115="základní",J115,0)</f>
        <v>0</v>
      </c>
      <c r="BF115" s="181">
        <f>IF(N115="snížená",J115,0)</f>
        <v>0</v>
      </c>
      <c r="BG115" s="181">
        <f>IF(N115="zákl. přenesená",J115,0)</f>
        <v>0</v>
      </c>
      <c r="BH115" s="181">
        <f>IF(N115="sníž. přenesená",J115,0)</f>
        <v>0</v>
      </c>
      <c r="BI115" s="181">
        <f>IF(N115="nulová",J115,0)</f>
        <v>0</v>
      </c>
      <c r="BJ115" s="22" t="s">
        <v>85</v>
      </c>
      <c r="BK115" s="181">
        <f>ROUND(I115*H115,2)</f>
        <v>0</v>
      </c>
      <c r="BL115" s="22" t="s">
        <v>134</v>
      </c>
      <c r="BM115" s="22" t="s">
        <v>201</v>
      </c>
    </row>
    <row r="116" spans="2:65" s="12" customFormat="1" ht="13.5">
      <c r="B116" s="194"/>
      <c r="D116" s="195" t="s">
        <v>138</v>
      </c>
      <c r="E116" s="196" t="s">
        <v>5</v>
      </c>
      <c r="F116" s="197" t="s">
        <v>202</v>
      </c>
      <c r="H116" s="198">
        <v>34</v>
      </c>
      <c r="I116" s="199"/>
      <c r="L116" s="194"/>
      <c r="M116" s="200"/>
      <c r="N116" s="201"/>
      <c r="O116" s="201"/>
      <c r="P116" s="201"/>
      <c r="Q116" s="201"/>
      <c r="R116" s="201"/>
      <c r="S116" s="201"/>
      <c r="T116" s="202"/>
      <c r="AT116" s="203" t="s">
        <v>138</v>
      </c>
      <c r="AU116" s="203" t="s">
        <v>92</v>
      </c>
      <c r="AV116" s="12" t="s">
        <v>92</v>
      </c>
      <c r="AW116" s="12" t="s">
        <v>43</v>
      </c>
      <c r="AX116" s="12" t="s">
        <v>80</v>
      </c>
      <c r="AY116" s="203" t="s">
        <v>127</v>
      </c>
    </row>
    <row r="117" spans="2:65" s="1" customFormat="1" ht="31.5" customHeight="1">
      <c r="B117" s="169"/>
      <c r="C117" s="170" t="s">
        <v>203</v>
      </c>
      <c r="D117" s="170" t="s">
        <v>129</v>
      </c>
      <c r="E117" s="171" t="s">
        <v>204</v>
      </c>
      <c r="F117" s="172" t="s">
        <v>205</v>
      </c>
      <c r="G117" s="173" t="s">
        <v>200</v>
      </c>
      <c r="H117" s="174">
        <v>27</v>
      </c>
      <c r="I117" s="175"/>
      <c r="J117" s="176">
        <f>ROUND(I117*H117,2)</f>
        <v>0</v>
      </c>
      <c r="K117" s="172" t="s">
        <v>5</v>
      </c>
      <c r="L117" s="40"/>
      <c r="M117" s="177" t="s">
        <v>5</v>
      </c>
      <c r="N117" s="178" t="s">
        <v>51</v>
      </c>
      <c r="O117" s="41"/>
      <c r="P117" s="179">
        <f>O117*H117</f>
        <v>0</v>
      </c>
      <c r="Q117" s="179">
        <v>2.5690000000000001E-2</v>
      </c>
      <c r="R117" s="179">
        <f>Q117*H117</f>
        <v>0.69363000000000008</v>
      </c>
      <c r="S117" s="179">
        <v>0</v>
      </c>
      <c r="T117" s="180">
        <f>S117*H117</f>
        <v>0</v>
      </c>
      <c r="AR117" s="22" t="s">
        <v>134</v>
      </c>
      <c r="AT117" s="22" t="s">
        <v>129</v>
      </c>
      <c r="AU117" s="22" t="s">
        <v>92</v>
      </c>
      <c r="AY117" s="22" t="s">
        <v>127</v>
      </c>
      <c r="BE117" s="181">
        <f>IF(N117="základní",J117,0)</f>
        <v>0</v>
      </c>
      <c r="BF117" s="181">
        <f>IF(N117="snížená",J117,0)</f>
        <v>0</v>
      </c>
      <c r="BG117" s="181">
        <f>IF(N117="zákl. přenesená",J117,0)</f>
        <v>0</v>
      </c>
      <c r="BH117" s="181">
        <f>IF(N117="sníž. přenesená",J117,0)</f>
        <v>0</v>
      </c>
      <c r="BI117" s="181">
        <f>IF(N117="nulová",J117,0)</f>
        <v>0</v>
      </c>
      <c r="BJ117" s="22" t="s">
        <v>85</v>
      </c>
      <c r="BK117" s="181">
        <f>ROUND(I117*H117,2)</f>
        <v>0</v>
      </c>
      <c r="BL117" s="22" t="s">
        <v>134</v>
      </c>
      <c r="BM117" s="22" t="s">
        <v>206</v>
      </c>
    </row>
    <row r="118" spans="2:65" s="12" customFormat="1" ht="13.5">
      <c r="B118" s="194"/>
      <c r="D118" s="182" t="s">
        <v>138</v>
      </c>
      <c r="E118" s="203" t="s">
        <v>5</v>
      </c>
      <c r="F118" s="205" t="s">
        <v>207</v>
      </c>
      <c r="H118" s="206">
        <v>27</v>
      </c>
      <c r="I118" s="199"/>
      <c r="L118" s="194"/>
      <c r="M118" s="200"/>
      <c r="N118" s="201"/>
      <c r="O118" s="201"/>
      <c r="P118" s="201"/>
      <c r="Q118" s="201"/>
      <c r="R118" s="201"/>
      <c r="S118" s="201"/>
      <c r="T118" s="202"/>
      <c r="AT118" s="203" t="s">
        <v>138</v>
      </c>
      <c r="AU118" s="203" t="s">
        <v>92</v>
      </c>
      <c r="AV118" s="12" t="s">
        <v>92</v>
      </c>
      <c r="AW118" s="12" t="s">
        <v>43</v>
      </c>
      <c r="AX118" s="12" t="s">
        <v>80</v>
      </c>
      <c r="AY118" s="203" t="s">
        <v>127</v>
      </c>
    </row>
    <row r="119" spans="2:65" s="10" customFormat="1" ht="29.85" customHeight="1">
      <c r="B119" s="155"/>
      <c r="D119" s="166" t="s">
        <v>79</v>
      </c>
      <c r="E119" s="167" t="s">
        <v>144</v>
      </c>
      <c r="F119" s="167" t="s">
        <v>208</v>
      </c>
      <c r="I119" s="158"/>
      <c r="J119" s="168">
        <f>BK119</f>
        <v>0</v>
      </c>
      <c r="L119" s="155"/>
      <c r="M119" s="160"/>
      <c r="N119" s="161"/>
      <c r="O119" s="161"/>
      <c r="P119" s="162">
        <f>SUM(P120:P130)</f>
        <v>0</v>
      </c>
      <c r="Q119" s="161"/>
      <c r="R119" s="162">
        <f>SUM(R120:R130)</f>
        <v>26.610162506519998</v>
      </c>
      <c r="S119" s="161"/>
      <c r="T119" s="163">
        <f>SUM(T120:T130)</f>
        <v>0</v>
      </c>
      <c r="AR119" s="156" t="s">
        <v>85</v>
      </c>
      <c r="AT119" s="164" t="s">
        <v>79</v>
      </c>
      <c r="AU119" s="164" t="s">
        <v>85</v>
      </c>
      <c r="AY119" s="156" t="s">
        <v>127</v>
      </c>
      <c r="BK119" s="165">
        <f>SUM(BK120:BK130)</f>
        <v>0</v>
      </c>
    </row>
    <row r="120" spans="2:65" s="1" customFormat="1" ht="22.5" customHeight="1">
      <c r="B120" s="169"/>
      <c r="C120" s="170" t="s">
        <v>11</v>
      </c>
      <c r="D120" s="170" t="s">
        <v>129</v>
      </c>
      <c r="E120" s="171" t="s">
        <v>209</v>
      </c>
      <c r="F120" s="172" t="s">
        <v>210</v>
      </c>
      <c r="G120" s="173" t="s">
        <v>132</v>
      </c>
      <c r="H120" s="174">
        <v>9.9</v>
      </c>
      <c r="I120" s="175"/>
      <c r="J120" s="176">
        <f>ROUND(I120*H120,2)</f>
        <v>0</v>
      </c>
      <c r="K120" s="172" t="s">
        <v>133</v>
      </c>
      <c r="L120" s="40"/>
      <c r="M120" s="177" t="s">
        <v>5</v>
      </c>
      <c r="N120" s="178" t="s">
        <v>51</v>
      </c>
      <c r="O120" s="41"/>
      <c r="P120" s="179">
        <f>O120*H120</f>
        <v>0</v>
      </c>
      <c r="Q120" s="179">
        <v>2.4705699999999999</v>
      </c>
      <c r="R120" s="179">
        <f>Q120*H120</f>
        <v>24.458642999999999</v>
      </c>
      <c r="S120" s="179">
        <v>0</v>
      </c>
      <c r="T120" s="180">
        <f>S120*H120</f>
        <v>0</v>
      </c>
      <c r="AR120" s="22" t="s">
        <v>134</v>
      </c>
      <c r="AT120" s="22" t="s">
        <v>129</v>
      </c>
      <c r="AU120" s="22" t="s">
        <v>92</v>
      </c>
      <c r="AY120" s="22" t="s">
        <v>127</v>
      </c>
      <c r="BE120" s="181">
        <f>IF(N120="základní",J120,0)</f>
        <v>0</v>
      </c>
      <c r="BF120" s="181">
        <f>IF(N120="snížená",J120,0)</f>
        <v>0</v>
      </c>
      <c r="BG120" s="181">
        <f>IF(N120="zákl. přenesená",J120,0)</f>
        <v>0</v>
      </c>
      <c r="BH120" s="181">
        <f>IF(N120="sníž. přenesená",J120,0)</f>
        <v>0</v>
      </c>
      <c r="BI120" s="181">
        <f>IF(N120="nulová",J120,0)</f>
        <v>0</v>
      </c>
      <c r="BJ120" s="22" t="s">
        <v>85</v>
      </c>
      <c r="BK120" s="181">
        <f>ROUND(I120*H120,2)</f>
        <v>0</v>
      </c>
      <c r="BL120" s="22" t="s">
        <v>134</v>
      </c>
      <c r="BM120" s="22" t="s">
        <v>211</v>
      </c>
    </row>
    <row r="121" spans="2:65" s="1" customFormat="1" ht="54">
      <c r="B121" s="40"/>
      <c r="D121" s="182" t="s">
        <v>136</v>
      </c>
      <c r="F121" s="183" t="s">
        <v>212</v>
      </c>
      <c r="I121" s="184"/>
      <c r="L121" s="40"/>
      <c r="M121" s="185"/>
      <c r="N121" s="41"/>
      <c r="O121" s="41"/>
      <c r="P121" s="41"/>
      <c r="Q121" s="41"/>
      <c r="R121" s="41"/>
      <c r="S121" s="41"/>
      <c r="T121" s="69"/>
      <c r="AT121" s="22" t="s">
        <v>136</v>
      </c>
      <c r="AU121" s="22" t="s">
        <v>92</v>
      </c>
    </row>
    <row r="122" spans="2:65" s="12" customFormat="1" ht="13.5">
      <c r="B122" s="194"/>
      <c r="D122" s="195" t="s">
        <v>138</v>
      </c>
      <c r="E122" s="196" t="s">
        <v>5</v>
      </c>
      <c r="F122" s="197" t="s">
        <v>213</v>
      </c>
      <c r="H122" s="198">
        <v>9.9</v>
      </c>
      <c r="I122" s="199"/>
      <c r="L122" s="194"/>
      <c r="M122" s="200"/>
      <c r="N122" s="201"/>
      <c r="O122" s="201"/>
      <c r="P122" s="201"/>
      <c r="Q122" s="201"/>
      <c r="R122" s="201"/>
      <c r="S122" s="201"/>
      <c r="T122" s="202"/>
      <c r="AT122" s="203" t="s">
        <v>138</v>
      </c>
      <c r="AU122" s="203" t="s">
        <v>92</v>
      </c>
      <c r="AV122" s="12" t="s">
        <v>92</v>
      </c>
      <c r="AW122" s="12" t="s">
        <v>43</v>
      </c>
      <c r="AX122" s="12" t="s">
        <v>80</v>
      </c>
      <c r="AY122" s="203" t="s">
        <v>127</v>
      </c>
    </row>
    <row r="123" spans="2:65" s="1" customFormat="1" ht="31.5" customHeight="1">
      <c r="B123" s="169"/>
      <c r="C123" s="170" t="s">
        <v>214</v>
      </c>
      <c r="D123" s="170" t="s">
        <v>129</v>
      </c>
      <c r="E123" s="171" t="s">
        <v>215</v>
      </c>
      <c r="F123" s="172" t="s">
        <v>216</v>
      </c>
      <c r="G123" s="173" t="s">
        <v>217</v>
      </c>
      <c r="H123" s="174">
        <v>27.8</v>
      </c>
      <c r="I123" s="175"/>
      <c r="J123" s="176">
        <f>ROUND(I123*H123,2)</f>
        <v>0</v>
      </c>
      <c r="K123" s="172" t="s">
        <v>133</v>
      </c>
      <c r="L123" s="40"/>
      <c r="M123" s="177" t="s">
        <v>5</v>
      </c>
      <c r="N123" s="178" t="s">
        <v>51</v>
      </c>
      <c r="O123" s="41"/>
      <c r="P123" s="179">
        <f>O123*H123</f>
        <v>0</v>
      </c>
      <c r="Q123" s="179">
        <v>2.5188060000000002E-2</v>
      </c>
      <c r="R123" s="179">
        <f>Q123*H123</f>
        <v>0.70022806800000004</v>
      </c>
      <c r="S123" s="179">
        <v>0</v>
      </c>
      <c r="T123" s="180">
        <f>S123*H123</f>
        <v>0</v>
      </c>
      <c r="AR123" s="22" t="s">
        <v>134</v>
      </c>
      <c r="AT123" s="22" t="s">
        <v>129</v>
      </c>
      <c r="AU123" s="22" t="s">
        <v>92</v>
      </c>
      <c r="AY123" s="22" t="s">
        <v>127</v>
      </c>
      <c r="BE123" s="181">
        <f>IF(N123="základní",J123,0)</f>
        <v>0</v>
      </c>
      <c r="BF123" s="181">
        <f>IF(N123="snížená",J123,0)</f>
        <v>0</v>
      </c>
      <c r="BG123" s="181">
        <f>IF(N123="zákl. přenesená",J123,0)</f>
        <v>0</v>
      </c>
      <c r="BH123" s="181">
        <f>IF(N123="sníž. přenesená",J123,0)</f>
        <v>0</v>
      </c>
      <c r="BI123" s="181">
        <f>IF(N123="nulová",J123,0)</f>
        <v>0</v>
      </c>
      <c r="BJ123" s="22" t="s">
        <v>85</v>
      </c>
      <c r="BK123" s="181">
        <f>ROUND(I123*H123,2)</f>
        <v>0</v>
      </c>
      <c r="BL123" s="22" t="s">
        <v>134</v>
      </c>
      <c r="BM123" s="22" t="s">
        <v>218</v>
      </c>
    </row>
    <row r="124" spans="2:65" s="1" customFormat="1" ht="40.5">
      <c r="B124" s="40"/>
      <c r="D124" s="182" t="s">
        <v>136</v>
      </c>
      <c r="F124" s="183" t="s">
        <v>219</v>
      </c>
      <c r="I124" s="184"/>
      <c r="L124" s="40"/>
      <c r="M124" s="185"/>
      <c r="N124" s="41"/>
      <c r="O124" s="41"/>
      <c r="P124" s="41"/>
      <c r="Q124" s="41"/>
      <c r="R124" s="41"/>
      <c r="S124" s="41"/>
      <c r="T124" s="69"/>
      <c r="AT124" s="22" t="s">
        <v>136</v>
      </c>
      <c r="AU124" s="22" t="s">
        <v>92</v>
      </c>
    </row>
    <row r="125" spans="2:65" s="12" customFormat="1" ht="13.5">
      <c r="B125" s="194"/>
      <c r="D125" s="182" t="s">
        <v>138</v>
      </c>
      <c r="E125" s="203" t="s">
        <v>5</v>
      </c>
      <c r="F125" s="205" t="s">
        <v>220</v>
      </c>
      <c r="H125" s="206">
        <v>26.4</v>
      </c>
      <c r="I125" s="199"/>
      <c r="L125" s="194"/>
      <c r="M125" s="200"/>
      <c r="N125" s="201"/>
      <c r="O125" s="201"/>
      <c r="P125" s="201"/>
      <c r="Q125" s="201"/>
      <c r="R125" s="201"/>
      <c r="S125" s="201"/>
      <c r="T125" s="202"/>
      <c r="AT125" s="203" t="s">
        <v>138</v>
      </c>
      <c r="AU125" s="203" t="s">
        <v>92</v>
      </c>
      <c r="AV125" s="12" t="s">
        <v>92</v>
      </c>
      <c r="AW125" s="12" t="s">
        <v>43</v>
      </c>
      <c r="AX125" s="12" t="s">
        <v>80</v>
      </c>
      <c r="AY125" s="203" t="s">
        <v>127</v>
      </c>
    </row>
    <row r="126" spans="2:65" s="12" customFormat="1" ht="13.5">
      <c r="B126" s="194"/>
      <c r="D126" s="195" t="s">
        <v>138</v>
      </c>
      <c r="E126" s="196" t="s">
        <v>5</v>
      </c>
      <c r="F126" s="197" t="s">
        <v>221</v>
      </c>
      <c r="H126" s="198">
        <v>1.4</v>
      </c>
      <c r="I126" s="199"/>
      <c r="L126" s="194"/>
      <c r="M126" s="200"/>
      <c r="N126" s="201"/>
      <c r="O126" s="201"/>
      <c r="P126" s="201"/>
      <c r="Q126" s="201"/>
      <c r="R126" s="201"/>
      <c r="S126" s="201"/>
      <c r="T126" s="202"/>
      <c r="AT126" s="203" t="s">
        <v>138</v>
      </c>
      <c r="AU126" s="203" t="s">
        <v>92</v>
      </c>
      <c r="AV126" s="12" t="s">
        <v>92</v>
      </c>
      <c r="AW126" s="12" t="s">
        <v>43</v>
      </c>
      <c r="AX126" s="12" t="s">
        <v>80</v>
      </c>
      <c r="AY126" s="203" t="s">
        <v>127</v>
      </c>
    </row>
    <row r="127" spans="2:65" s="1" customFormat="1" ht="31.5" customHeight="1">
      <c r="B127" s="169"/>
      <c r="C127" s="170" t="s">
        <v>222</v>
      </c>
      <c r="D127" s="170" t="s">
        <v>129</v>
      </c>
      <c r="E127" s="171" t="s">
        <v>223</v>
      </c>
      <c r="F127" s="172" t="s">
        <v>224</v>
      </c>
      <c r="G127" s="173" t="s">
        <v>217</v>
      </c>
      <c r="H127" s="174">
        <v>27.8</v>
      </c>
      <c r="I127" s="175"/>
      <c r="J127" s="176">
        <f>ROUND(I127*H127,2)</f>
        <v>0</v>
      </c>
      <c r="K127" s="172" t="s">
        <v>133</v>
      </c>
      <c r="L127" s="40"/>
      <c r="M127" s="177" t="s">
        <v>5</v>
      </c>
      <c r="N127" s="178" t="s">
        <v>51</v>
      </c>
      <c r="O127" s="41"/>
      <c r="P127" s="179">
        <f>O127*H127</f>
        <v>0</v>
      </c>
      <c r="Q127" s="179">
        <v>0</v>
      </c>
      <c r="R127" s="179">
        <f>Q127*H127</f>
        <v>0</v>
      </c>
      <c r="S127" s="179">
        <v>0</v>
      </c>
      <c r="T127" s="180">
        <f>S127*H127</f>
        <v>0</v>
      </c>
      <c r="AR127" s="22" t="s">
        <v>134</v>
      </c>
      <c r="AT127" s="22" t="s">
        <v>129</v>
      </c>
      <c r="AU127" s="22" t="s">
        <v>92</v>
      </c>
      <c r="AY127" s="22" t="s">
        <v>127</v>
      </c>
      <c r="BE127" s="181">
        <f>IF(N127="základní",J127,0)</f>
        <v>0</v>
      </c>
      <c r="BF127" s="181">
        <f>IF(N127="snížená",J127,0)</f>
        <v>0</v>
      </c>
      <c r="BG127" s="181">
        <f>IF(N127="zákl. přenesená",J127,0)</f>
        <v>0</v>
      </c>
      <c r="BH127" s="181">
        <f>IF(N127="sníž. přenesená",J127,0)</f>
        <v>0</v>
      </c>
      <c r="BI127" s="181">
        <f>IF(N127="nulová",J127,0)</f>
        <v>0</v>
      </c>
      <c r="BJ127" s="22" t="s">
        <v>85</v>
      </c>
      <c r="BK127" s="181">
        <f>ROUND(I127*H127,2)</f>
        <v>0</v>
      </c>
      <c r="BL127" s="22" t="s">
        <v>134</v>
      </c>
      <c r="BM127" s="22" t="s">
        <v>225</v>
      </c>
    </row>
    <row r="128" spans="2:65" s="1" customFormat="1" ht="40.5">
      <c r="B128" s="40"/>
      <c r="D128" s="195" t="s">
        <v>136</v>
      </c>
      <c r="F128" s="204" t="s">
        <v>219</v>
      </c>
      <c r="I128" s="184"/>
      <c r="L128" s="40"/>
      <c r="M128" s="185"/>
      <c r="N128" s="41"/>
      <c r="O128" s="41"/>
      <c r="P128" s="41"/>
      <c r="Q128" s="41"/>
      <c r="R128" s="41"/>
      <c r="S128" s="41"/>
      <c r="T128" s="69"/>
      <c r="AT128" s="22" t="s">
        <v>136</v>
      </c>
      <c r="AU128" s="22" t="s">
        <v>92</v>
      </c>
    </row>
    <row r="129" spans="2:65" s="1" customFormat="1" ht="22.5" customHeight="1">
      <c r="B129" s="169"/>
      <c r="C129" s="170" t="s">
        <v>226</v>
      </c>
      <c r="D129" s="170" t="s">
        <v>129</v>
      </c>
      <c r="E129" s="171" t="s">
        <v>227</v>
      </c>
      <c r="F129" s="172" t="s">
        <v>228</v>
      </c>
      <c r="G129" s="173" t="s">
        <v>180</v>
      </c>
      <c r="H129" s="174">
        <v>1.3859999999999999</v>
      </c>
      <c r="I129" s="175"/>
      <c r="J129" s="176">
        <f>ROUND(I129*H129,2)</f>
        <v>0</v>
      </c>
      <c r="K129" s="172" t="s">
        <v>133</v>
      </c>
      <c r="L129" s="40"/>
      <c r="M129" s="177" t="s">
        <v>5</v>
      </c>
      <c r="N129" s="178" t="s">
        <v>51</v>
      </c>
      <c r="O129" s="41"/>
      <c r="P129" s="179">
        <f>O129*H129</f>
        <v>0</v>
      </c>
      <c r="Q129" s="179">
        <v>1.0471078199999999</v>
      </c>
      <c r="R129" s="179">
        <f>Q129*H129</f>
        <v>1.4512914385199998</v>
      </c>
      <c r="S129" s="179">
        <v>0</v>
      </c>
      <c r="T129" s="180">
        <f>S129*H129</f>
        <v>0</v>
      </c>
      <c r="AR129" s="22" t="s">
        <v>134</v>
      </c>
      <c r="AT129" s="22" t="s">
        <v>129</v>
      </c>
      <c r="AU129" s="22" t="s">
        <v>92</v>
      </c>
      <c r="AY129" s="22" t="s">
        <v>127</v>
      </c>
      <c r="BE129" s="181">
        <f>IF(N129="základní",J129,0)</f>
        <v>0</v>
      </c>
      <c r="BF129" s="181">
        <f>IF(N129="snížená",J129,0)</f>
        <v>0</v>
      </c>
      <c r="BG129" s="181">
        <f>IF(N129="zákl. přenesená",J129,0)</f>
        <v>0</v>
      </c>
      <c r="BH129" s="181">
        <f>IF(N129="sníž. přenesená",J129,0)</f>
        <v>0</v>
      </c>
      <c r="BI129" s="181">
        <f>IF(N129="nulová",J129,0)</f>
        <v>0</v>
      </c>
      <c r="BJ129" s="22" t="s">
        <v>85</v>
      </c>
      <c r="BK129" s="181">
        <f>ROUND(I129*H129,2)</f>
        <v>0</v>
      </c>
      <c r="BL129" s="22" t="s">
        <v>134</v>
      </c>
      <c r="BM129" s="22" t="s">
        <v>229</v>
      </c>
    </row>
    <row r="130" spans="2:65" s="12" customFormat="1" ht="13.5">
      <c r="B130" s="194"/>
      <c r="D130" s="182" t="s">
        <v>138</v>
      </c>
      <c r="E130" s="203" t="s">
        <v>5</v>
      </c>
      <c r="F130" s="205" t="s">
        <v>230</v>
      </c>
      <c r="H130" s="206">
        <v>1.3859999999999999</v>
      </c>
      <c r="I130" s="199"/>
      <c r="L130" s="194"/>
      <c r="M130" s="200"/>
      <c r="N130" s="201"/>
      <c r="O130" s="201"/>
      <c r="P130" s="201"/>
      <c r="Q130" s="201"/>
      <c r="R130" s="201"/>
      <c r="S130" s="201"/>
      <c r="T130" s="202"/>
      <c r="AT130" s="203" t="s">
        <v>138</v>
      </c>
      <c r="AU130" s="203" t="s">
        <v>92</v>
      </c>
      <c r="AV130" s="12" t="s">
        <v>92</v>
      </c>
      <c r="AW130" s="12" t="s">
        <v>43</v>
      </c>
      <c r="AX130" s="12" t="s">
        <v>80</v>
      </c>
      <c r="AY130" s="203" t="s">
        <v>127</v>
      </c>
    </row>
    <row r="131" spans="2:65" s="10" customFormat="1" ht="29.85" customHeight="1">
      <c r="B131" s="155"/>
      <c r="D131" s="166" t="s">
        <v>79</v>
      </c>
      <c r="E131" s="167" t="s">
        <v>134</v>
      </c>
      <c r="F131" s="167" t="s">
        <v>231</v>
      </c>
      <c r="I131" s="158"/>
      <c r="J131" s="168">
        <f>BK131</f>
        <v>0</v>
      </c>
      <c r="L131" s="155"/>
      <c r="M131" s="160"/>
      <c r="N131" s="161"/>
      <c r="O131" s="161"/>
      <c r="P131" s="162">
        <f>SUM(P132:P143)</f>
        <v>0</v>
      </c>
      <c r="Q131" s="161"/>
      <c r="R131" s="162">
        <f>SUM(R132:R143)</f>
        <v>17.904116810000001</v>
      </c>
      <c r="S131" s="161"/>
      <c r="T131" s="163">
        <f>SUM(T132:T143)</f>
        <v>0</v>
      </c>
      <c r="AR131" s="156" t="s">
        <v>85</v>
      </c>
      <c r="AT131" s="164" t="s">
        <v>79</v>
      </c>
      <c r="AU131" s="164" t="s">
        <v>85</v>
      </c>
      <c r="AY131" s="156" t="s">
        <v>127</v>
      </c>
      <c r="BK131" s="165">
        <f>SUM(BK132:BK143)</f>
        <v>0</v>
      </c>
    </row>
    <row r="132" spans="2:65" s="1" customFormat="1" ht="31.5" customHeight="1">
      <c r="B132" s="169"/>
      <c r="C132" s="170" t="s">
        <v>232</v>
      </c>
      <c r="D132" s="170" t="s">
        <v>129</v>
      </c>
      <c r="E132" s="171" t="s">
        <v>233</v>
      </c>
      <c r="F132" s="172" t="s">
        <v>234</v>
      </c>
      <c r="G132" s="173" t="s">
        <v>132</v>
      </c>
      <c r="H132" s="174">
        <v>4.8440000000000003</v>
      </c>
      <c r="I132" s="175"/>
      <c r="J132" s="176">
        <f>ROUND(I132*H132,2)</f>
        <v>0</v>
      </c>
      <c r="K132" s="172" t="s">
        <v>133</v>
      </c>
      <c r="L132" s="40"/>
      <c r="M132" s="177" t="s">
        <v>5</v>
      </c>
      <c r="N132" s="178" t="s">
        <v>51</v>
      </c>
      <c r="O132" s="41"/>
      <c r="P132" s="179">
        <f>O132*H132</f>
        <v>0</v>
      </c>
      <c r="Q132" s="179">
        <v>2.4533700000000001</v>
      </c>
      <c r="R132" s="179">
        <f>Q132*H132</f>
        <v>11.884124280000002</v>
      </c>
      <c r="S132" s="179">
        <v>0</v>
      </c>
      <c r="T132" s="180">
        <f>S132*H132</f>
        <v>0</v>
      </c>
      <c r="AR132" s="22" t="s">
        <v>134</v>
      </c>
      <c r="AT132" s="22" t="s">
        <v>129</v>
      </c>
      <c r="AU132" s="22" t="s">
        <v>92</v>
      </c>
      <c r="AY132" s="22" t="s">
        <v>127</v>
      </c>
      <c r="BE132" s="181">
        <f>IF(N132="základní",J132,0)</f>
        <v>0</v>
      </c>
      <c r="BF132" s="181">
        <f>IF(N132="snížená",J132,0)</f>
        <v>0</v>
      </c>
      <c r="BG132" s="181">
        <f>IF(N132="zákl. přenesená",J132,0)</f>
        <v>0</v>
      </c>
      <c r="BH132" s="181">
        <f>IF(N132="sníž. přenesená",J132,0)</f>
        <v>0</v>
      </c>
      <c r="BI132" s="181">
        <f>IF(N132="nulová",J132,0)</f>
        <v>0</v>
      </c>
      <c r="BJ132" s="22" t="s">
        <v>85</v>
      </c>
      <c r="BK132" s="181">
        <f>ROUND(I132*H132,2)</f>
        <v>0</v>
      </c>
      <c r="BL132" s="22" t="s">
        <v>134</v>
      </c>
      <c r="BM132" s="22" t="s">
        <v>235</v>
      </c>
    </row>
    <row r="133" spans="2:65" s="12" customFormat="1" ht="13.5">
      <c r="B133" s="194"/>
      <c r="D133" s="182" t="s">
        <v>138</v>
      </c>
      <c r="E133" s="203" t="s">
        <v>5</v>
      </c>
      <c r="F133" s="205" t="s">
        <v>236</v>
      </c>
      <c r="H133" s="206">
        <v>4.1989999999999998</v>
      </c>
      <c r="I133" s="199"/>
      <c r="L133" s="194"/>
      <c r="M133" s="200"/>
      <c r="N133" s="201"/>
      <c r="O133" s="201"/>
      <c r="P133" s="201"/>
      <c r="Q133" s="201"/>
      <c r="R133" s="201"/>
      <c r="S133" s="201"/>
      <c r="T133" s="202"/>
      <c r="AT133" s="203" t="s">
        <v>138</v>
      </c>
      <c r="AU133" s="203" t="s">
        <v>92</v>
      </c>
      <c r="AV133" s="12" t="s">
        <v>92</v>
      </c>
      <c r="AW133" s="12" t="s">
        <v>43</v>
      </c>
      <c r="AX133" s="12" t="s">
        <v>80</v>
      </c>
      <c r="AY133" s="203" t="s">
        <v>127</v>
      </c>
    </row>
    <row r="134" spans="2:65" s="12" customFormat="1" ht="13.5">
      <c r="B134" s="194"/>
      <c r="D134" s="195" t="s">
        <v>138</v>
      </c>
      <c r="E134" s="196" t="s">
        <v>5</v>
      </c>
      <c r="F134" s="197" t="s">
        <v>237</v>
      </c>
      <c r="H134" s="198">
        <v>0.64500000000000002</v>
      </c>
      <c r="I134" s="199"/>
      <c r="L134" s="194"/>
      <c r="M134" s="200"/>
      <c r="N134" s="201"/>
      <c r="O134" s="201"/>
      <c r="P134" s="201"/>
      <c r="Q134" s="201"/>
      <c r="R134" s="201"/>
      <c r="S134" s="201"/>
      <c r="T134" s="202"/>
      <c r="AT134" s="203" t="s">
        <v>138</v>
      </c>
      <c r="AU134" s="203" t="s">
        <v>92</v>
      </c>
      <c r="AV134" s="12" t="s">
        <v>92</v>
      </c>
      <c r="AW134" s="12" t="s">
        <v>43</v>
      </c>
      <c r="AX134" s="12" t="s">
        <v>80</v>
      </c>
      <c r="AY134" s="203" t="s">
        <v>127</v>
      </c>
    </row>
    <row r="135" spans="2:65" s="1" customFormat="1" ht="31.5" customHeight="1">
      <c r="B135" s="169"/>
      <c r="C135" s="170" t="s">
        <v>238</v>
      </c>
      <c r="D135" s="170" t="s">
        <v>129</v>
      </c>
      <c r="E135" s="171" t="s">
        <v>239</v>
      </c>
      <c r="F135" s="172" t="s">
        <v>240</v>
      </c>
      <c r="G135" s="173" t="s">
        <v>180</v>
      </c>
      <c r="H135" s="174">
        <v>0.70499999999999996</v>
      </c>
      <c r="I135" s="175"/>
      <c r="J135" s="176">
        <f>ROUND(I135*H135,2)</f>
        <v>0</v>
      </c>
      <c r="K135" s="172" t="s">
        <v>133</v>
      </c>
      <c r="L135" s="40"/>
      <c r="M135" s="177" t="s">
        <v>5</v>
      </c>
      <c r="N135" s="178" t="s">
        <v>51</v>
      </c>
      <c r="O135" s="41"/>
      <c r="P135" s="179">
        <f>O135*H135</f>
        <v>0</v>
      </c>
      <c r="Q135" s="179">
        <v>1.04887</v>
      </c>
      <c r="R135" s="179">
        <f>Q135*H135</f>
        <v>0.7394533499999999</v>
      </c>
      <c r="S135" s="179">
        <v>0</v>
      </c>
      <c r="T135" s="180">
        <f>S135*H135</f>
        <v>0</v>
      </c>
      <c r="AR135" s="22" t="s">
        <v>134</v>
      </c>
      <c r="AT135" s="22" t="s">
        <v>129</v>
      </c>
      <c r="AU135" s="22" t="s">
        <v>92</v>
      </c>
      <c r="AY135" s="22" t="s">
        <v>127</v>
      </c>
      <c r="BE135" s="181">
        <f>IF(N135="základní",J135,0)</f>
        <v>0</v>
      </c>
      <c r="BF135" s="181">
        <f>IF(N135="snížená",J135,0)</f>
        <v>0</v>
      </c>
      <c r="BG135" s="181">
        <f>IF(N135="zákl. přenesená",J135,0)</f>
        <v>0</v>
      </c>
      <c r="BH135" s="181">
        <f>IF(N135="sníž. přenesená",J135,0)</f>
        <v>0</v>
      </c>
      <c r="BI135" s="181">
        <f>IF(N135="nulová",J135,0)</f>
        <v>0</v>
      </c>
      <c r="BJ135" s="22" t="s">
        <v>85</v>
      </c>
      <c r="BK135" s="181">
        <f>ROUND(I135*H135,2)</f>
        <v>0</v>
      </c>
      <c r="BL135" s="22" t="s">
        <v>134</v>
      </c>
      <c r="BM135" s="22" t="s">
        <v>241</v>
      </c>
    </row>
    <row r="136" spans="2:65" s="12" customFormat="1" ht="13.5">
      <c r="B136" s="194"/>
      <c r="D136" s="195" t="s">
        <v>138</v>
      </c>
      <c r="E136" s="196" t="s">
        <v>5</v>
      </c>
      <c r="F136" s="197" t="s">
        <v>242</v>
      </c>
      <c r="H136" s="198">
        <v>0.70499999999999996</v>
      </c>
      <c r="I136" s="199"/>
      <c r="L136" s="194"/>
      <c r="M136" s="200"/>
      <c r="N136" s="201"/>
      <c r="O136" s="201"/>
      <c r="P136" s="201"/>
      <c r="Q136" s="201"/>
      <c r="R136" s="201"/>
      <c r="S136" s="201"/>
      <c r="T136" s="202"/>
      <c r="AT136" s="203" t="s">
        <v>138</v>
      </c>
      <c r="AU136" s="203" t="s">
        <v>92</v>
      </c>
      <c r="AV136" s="12" t="s">
        <v>92</v>
      </c>
      <c r="AW136" s="12" t="s">
        <v>43</v>
      </c>
      <c r="AX136" s="12" t="s">
        <v>80</v>
      </c>
      <c r="AY136" s="203" t="s">
        <v>127</v>
      </c>
    </row>
    <row r="137" spans="2:65" s="1" customFormat="1" ht="31.5" customHeight="1">
      <c r="B137" s="169"/>
      <c r="C137" s="170" t="s">
        <v>10</v>
      </c>
      <c r="D137" s="170" t="s">
        <v>129</v>
      </c>
      <c r="E137" s="171" t="s">
        <v>243</v>
      </c>
      <c r="F137" s="172" t="s">
        <v>244</v>
      </c>
      <c r="G137" s="173" t="s">
        <v>188</v>
      </c>
      <c r="H137" s="174">
        <v>47.27</v>
      </c>
      <c r="I137" s="175"/>
      <c r="J137" s="176">
        <f>ROUND(I137*H137,2)</f>
        <v>0</v>
      </c>
      <c r="K137" s="172" t="s">
        <v>133</v>
      </c>
      <c r="L137" s="40"/>
      <c r="M137" s="177" t="s">
        <v>5</v>
      </c>
      <c r="N137" s="178" t="s">
        <v>51</v>
      </c>
      <c r="O137" s="41"/>
      <c r="P137" s="179">
        <f>O137*H137</f>
        <v>0</v>
      </c>
      <c r="Q137" s="179">
        <v>0.11046</v>
      </c>
      <c r="R137" s="179">
        <f>Q137*H137</f>
        <v>5.2214442000000005</v>
      </c>
      <c r="S137" s="179">
        <v>0</v>
      </c>
      <c r="T137" s="180">
        <f>S137*H137</f>
        <v>0</v>
      </c>
      <c r="AR137" s="22" t="s">
        <v>134</v>
      </c>
      <c r="AT137" s="22" t="s">
        <v>129</v>
      </c>
      <c r="AU137" s="22" t="s">
        <v>92</v>
      </c>
      <c r="AY137" s="22" t="s">
        <v>127</v>
      </c>
      <c r="BE137" s="181">
        <f>IF(N137="základní",J137,0)</f>
        <v>0</v>
      </c>
      <c r="BF137" s="181">
        <f>IF(N137="snížená",J137,0)</f>
        <v>0</v>
      </c>
      <c r="BG137" s="181">
        <f>IF(N137="zákl. přenesená",J137,0)</f>
        <v>0</v>
      </c>
      <c r="BH137" s="181">
        <f>IF(N137="sníž. přenesená",J137,0)</f>
        <v>0</v>
      </c>
      <c r="BI137" s="181">
        <f>IF(N137="nulová",J137,0)</f>
        <v>0</v>
      </c>
      <c r="BJ137" s="22" t="s">
        <v>85</v>
      </c>
      <c r="BK137" s="181">
        <f>ROUND(I137*H137,2)</f>
        <v>0</v>
      </c>
      <c r="BL137" s="22" t="s">
        <v>134</v>
      </c>
      <c r="BM137" s="22" t="s">
        <v>245</v>
      </c>
    </row>
    <row r="138" spans="2:65" s="12" customFormat="1" ht="13.5">
      <c r="B138" s="194"/>
      <c r="D138" s="195" t="s">
        <v>138</v>
      </c>
      <c r="E138" s="196" t="s">
        <v>5</v>
      </c>
      <c r="F138" s="197" t="s">
        <v>246</v>
      </c>
      <c r="H138" s="198">
        <v>47.27</v>
      </c>
      <c r="I138" s="199"/>
      <c r="L138" s="194"/>
      <c r="M138" s="200"/>
      <c r="N138" s="201"/>
      <c r="O138" s="201"/>
      <c r="P138" s="201"/>
      <c r="Q138" s="201"/>
      <c r="R138" s="201"/>
      <c r="S138" s="201"/>
      <c r="T138" s="202"/>
      <c r="AT138" s="203" t="s">
        <v>138</v>
      </c>
      <c r="AU138" s="203" t="s">
        <v>92</v>
      </c>
      <c r="AV138" s="12" t="s">
        <v>92</v>
      </c>
      <c r="AW138" s="12" t="s">
        <v>43</v>
      </c>
      <c r="AX138" s="12" t="s">
        <v>80</v>
      </c>
      <c r="AY138" s="203" t="s">
        <v>127</v>
      </c>
    </row>
    <row r="139" spans="2:65" s="1" customFormat="1" ht="31.5" customHeight="1">
      <c r="B139" s="169"/>
      <c r="C139" s="170" t="s">
        <v>247</v>
      </c>
      <c r="D139" s="170" t="s">
        <v>129</v>
      </c>
      <c r="E139" s="171" t="s">
        <v>248</v>
      </c>
      <c r="F139" s="172" t="s">
        <v>249</v>
      </c>
      <c r="G139" s="173" t="s">
        <v>217</v>
      </c>
      <c r="H139" s="174">
        <v>8.9809999999999999</v>
      </c>
      <c r="I139" s="175"/>
      <c r="J139" s="176">
        <f>ROUND(I139*H139,2)</f>
        <v>0</v>
      </c>
      <c r="K139" s="172" t="s">
        <v>133</v>
      </c>
      <c r="L139" s="40"/>
      <c r="M139" s="177" t="s">
        <v>5</v>
      </c>
      <c r="N139" s="178" t="s">
        <v>51</v>
      </c>
      <c r="O139" s="41"/>
      <c r="P139" s="179">
        <f>O139*H139</f>
        <v>0</v>
      </c>
      <c r="Q139" s="179">
        <v>6.5799999999999999E-3</v>
      </c>
      <c r="R139" s="179">
        <f>Q139*H139</f>
        <v>5.9094979999999998E-2</v>
      </c>
      <c r="S139" s="179">
        <v>0</v>
      </c>
      <c r="T139" s="180">
        <f>S139*H139</f>
        <v>0</v>
      </c>
      <c r="AR139" s="22" t="s">
        <v>134</v>
      </c>
      <c r="AT139" s="22" t="s">
        <v>129</v>
      </c>
      <c r="AU139" s="22" t="s">
        <v>92</v>
      </c>
      <c r="AY139" s="22" t="s">
        <v>127</v>
      </c>
      <c r="BE139" s="181">
        <f>IF(N139="základní",J139,0)</f>
        <v>0</v>
      </c>
      <c r="BF139" s="181">
        <f>IF(N139="snížená",J139,0)</f>
        <v>0</v>
      </c>
      <c r="BG139" s="181">
        <f>IF(N139="zákl. přenesená",J139,0)</f>
        <v>0</v>
      </c>
      <c r="BH139" s="181">
        <f>IF(N139="sníž. přenesená",J139,0)</f>
        <v>0</v>
      </c>
      <c r="BI139" s="181">
        <f>IF(N139="nulová",J139,0)</f>
        <v>0</v>
      </c>
      <c r="BJ139" s="22" t="s">
        <v>85</v>
      </c>
      <c r="BK139" s="181">
        <f>ROUND(I139*H139,2)</f>
        <v>0</v>
      </c>
      <c r="BL139" s="22" t="s">
        <v>134</v>
      </c>
      <c r="BM139" s="22" t="s">
        <v>250</v>
      </c>
    </row>
    <row r="140" spans="2:65" s="1" customFormat="1" ht="27">
      <c r="B140" s="40"/>
      <c r="D140" s="182" t="s">
        <v>136</v>
      </c>
      <c r="F140" s="183" t="s">
        <v>251</v>
      </c>
      <c r="I140" s="184"/>
      <c r="L140" s="40"/>
      <c r="M140" s="185"/>
      <c r="N140" s="41"/>
      <c r="O140" s="41"/>
      <c r="P140" s="41"/>
      <c r="Q140" s="41"/>
      <c r="R140" s="41"/>
      <c r="S140" s="41"/>
      <c r="T140" s="69"/>
      <c r="AT140" s="22" t="s">
        <v>136</v>
      </c>
      <c r="AU140" s="22" t="s">
        <v>92</v>
      </c>
    </row>
    <row r="141" spans="2:65" s="12" customFormat="1" ht="13.5">
      <c r="B141" s="194"/>
      <c r="D141" s="195" t="s">
        <v>138</v>
      </c>
      <c r="E141" s="196" t="s">
        <v>5</v>
      </c>
      <c r="F141" s="197" t="s">
        <v>252</v>
      </c>
      <c r="H141" s="198">
        <v>8.9809999999999999</v>
      </c>
      <c r="I141" s="199"/>
      <c r="L141" s="194"/>
      <c r="M141" s="200"/>
      <c r="N141" s="201"/>
      <c r="O141" s="201"/>
      <c r="P141" s="201"/>
      <c r="Q141" s="201"/>
      <c r="R141" s="201"/>
      <c r="S141" s="201"/>
      <c r="T141" s="202"/>
      <c r="AT141" s="203" t="s">
        <v>138</v>
      </c>
      <c r="AU141" s="203" t="s">
        <v>92</v>
      </c>
      <c r="AV141" s="12" t="s">
        <v>92</v>
      </c>
      <c r="AW141" s="12" t="s">
        <v>43</v>
      </c>
      <c r="AX141" s="12" t="s">
        <v>80</v>
      </c>
      <c r="AY141" s="203" t="s">
        <v>127</v>
      </c>
    </row>
    <row r="142" spans="2:65" s="1" customFormat="1" ht="31.5" customHeight="1">
      <c r="B142" s="169"/>
      <c r="C142" s="170" t="s">
        <v>253</v>
      </c>
      <c r="D142" s="170" t="s">
        <v>129</v>
      </c>
      <c r="E142" s="171" t="s">
        <v>254</v>
      </c>
      <c r="F142" s="172" t="s">
        <v>255</v>
      </c>
      <c r="G142" s="173" t="s">
        <v>217</v>
      </c>
      <c r="H142" s="174">
        <v>8.9809999999999999</v>
      </c>
      <c r="I142" s="175"/>
      <c r="J142" s="176">
        <f>ROUND(I142*H142,2)</f>
        <v>0</v>
      </c>
      <c r="K142" s="172" t="s">
        <v>133</v>
      </c>
      <c r="L142" s="40"/>
      <c r="M142" s="177" t="s">
        <v>5</v>
      </c>
      <c r="N142" s="178" t="s">
        <v>51</v>
      </c>
      <c r="O142" s="41"/>
      <c r="P142" s="179">
        <f>O142*H142</f>
        <v>0</v>
      </c>
      <c r="Q142" s="179">
        <v>0</v>
      </c>
      <c r="R142" s="179">
        <f>Q142*H142</f>
        <v>0</v>
      </c>
      <c r="S142" s="179">
        <v>0</v>
      </c>
      <c r="T142" s="180">
        <f>S142*H142</f>
        <v>0</v>
      </c>
      <c r="AR142" s="22" t="s">
        <v>134</v>
      </c>
      <c r="AT142" s="22" t="s">
        <v>129</v>
      </c>
      <c r="AU142" s="22" t="s">
        <v>92</v>
      </c>
      <c r="AY142" s="22" t="s">
        <v>127</v>
      </c>
      <c r="BE142" s="181">
        <f>IF(N142="základní",J142,0)</f>
        <v>0</v>
      </c>
      <c r="BF142" s="181">
        <f>IF(N142="snížená",J142,0)</f>
        <v>0</v>
      </c>
      <c r="BG142" s="181">
        <f>IF(N142="zákl. přenesená",J142,0)</f>
        <v>0</v>
      </c>
      <c r="BH142" s="181">
        <f>IF(N142="sníž. přenesená",J142,0)</f>
        <v>0</v>
      </c>
      <c r="BI142" s="181">
        <f>IF(N142="nulová",J142,0)</f>
        <v>0</v>
      </c>
      <c r="BJ142" s="22" t="s">
        <v>85</v>
      </c>
      <c r="BK142" s="181">
        <f>ROUND(I142*H142,2)</f>
        <v>0</v>
      </c>
      <c r="BL142" s="22" t="s">
        <v>134</v>
      </c>
      <c r="BM142" s="22" t="s">
        <v>256</v>
      </c>
    </row>
    <row r="143" spans="2:65" s="1" customFormat="1" ht="27">
      <c r="B143" s="40"/>
      <c r="D143" s="182" t="s">
        <v>136</v>
      </c>
      <c r="F143" s="183" t="s">
        <v>251</v>
      </c>
      <c r="I143" s="184"/>
      <c r="L143" s="40"/>
      <c r="M143" s="185"/>
      <c r="N143" s="41"/>
      <c r="O143" s="41"/>
      <c r="P143" s="41"/>
      <c r="Q143" s="41"/>
      <c r="R143" s="41"/>
      <c r="S143" s="41"/>
      <c r="T143" s="69"/>
      <c r="AT143" s="22" t="s">
        <v>136</v>
      </c>
      <c r="AU143" s="22" t="s">
        <v>92</v>
      </c>
    </row>
    <row r="144" spans="2:65" s="10" customFormat="1" ht="29.85" customHeight="1">
      <c r="B144" s="155"/>
      <c r="D144" s="166" t="s">
        <v>79</v>
      </c>
      <c r="E144" s="167" t="s">
        <v>172</v>
      </c>
      <c r="F144" s="167" t="s">
        <v>257</v>
      </c>
      <c r="I144" s="158"/>
      <c r="J144" s="168">
        <f>BK144</f>
        <v>0</v>
      </c>
      <c r="L144" s="155"/>
      <c r="M144" s="160"/>
      <c r="N144" s="161"/>
      <c r="O144" s="161"/>
      <c r="P144" s="162">
        <f>SUM(P145:P187)</f>
        <v>0</v>
      </c>
      <c r="Q144" s="161"/>
      <c r="R144" s="162">
        <f>SUM(R145:R187)</f>
        <v>63.416973333199998</v>
      </c>
      <c r="S144" s="161"/>
      <c r="T144" s="163">
        <f>SUM(T145:T187)</f>
        <v>27.570324599999999</v>
      </c>
      <c r="AR144" s="156" t="s">
        <v>85</v>
      </c>
      <c r="AT144" s="164" t="s">
        <v>79</v>
      </c>
      <c r="AU144" s="164" t="s">
        <v>85</v>
      </c>
      <c r="AY144" s="156" t="s">
        <v>127</v>
      </c>
      <c r="BK144" s="165">
        <f>SUM(BK145:BK187)</f>
        <v>0</v>
      </c>
    </row>
    <row r="145" spans="2:65" s="1" customFormat="1" ht="22.5" customHeight="1">
      <c r="B145" s="169"/>
      <c r="C145" s="170" t="s">
        <v>258</v>
      </c>
      <c r="D145" s="170" t="s">
        <v>129</v>
      </c>
      <c r="E145" s="171" t="s">
        <v>259</v>
      </c>
      <c r="F145" s="172" t="s">
        <v>260</v>
      </c>
      <c r="G145" s="173" t="s">
        <v>188</v>
      </c>
      <c r="H145" s="174">
        <v>31</v>
      </c>
      <c r="I145" s="175"/>
      <c r="J145" s="176">
        <f>ROUND(I145*H145,2)</f>
        <v>0</v>
      </c>
      <c r="K145" s="172" t="s">
        <v>133</v>
      </c>
      <c r="L145" s="40"/>
      <c r="M145" s="177" t="s">
        <v>5</v>
      </c>
      <c r="N145" s="178" t="s">
        <v>51</v>
      </c>
      <c r="O145" s="41"/>
      <c r="P145" s="179">
        <f>O145*H145</f>
        <v>0</v>
      </c>
      <c r="Q145" s="179">
        <v>8.3799999999999999E-4</v>
      </c>
      <c r="R145" s="179">
        <f>Q145*H145</f>
        <v>2.5978000000000001E-2</v>
      </c>
      <c r="S145" s="179">
        <v>0</v>
      </c>
      <c r="T145" s="180">
        <f>S145*H145</f>
        <v>0</v>
      </c>
      <c r="AR145" s="22" t="s">
        <v>134</v>
      </c>
      <c r="AT145" s="22" t="s">
        <v>129</v>
      </c>
      <c r="AU145" s="22" t="s">
        <v>92</v>
      </c>
      <c r="AY145" s="22" t="s">
        <v>127</v>
      </c>
      <c r="BE145" s="181">
        <f>IF(N145="základní",J145,0)</f>
        <v>0</v>
      </c>
      <c r="BF145" s="181">
        <f>IF(N145="snížená",J145,0)</f>
        <v>0</v>
      </c>
      <c r="BG145" s="181">
        <f>IF(N145="zákl. přenesená",J145,0)</f>
        <v>0</v>
      </c>
      <c r="BH145" s="181">
        <f>IF(N145="sníž. přenesená",J145,0)</f>
        <v>0</v>
      </c>
      <c r="BI145" s="181">
        <f>IF(N145="nulová",J145,0)</f>
        <v>0</v>
      </c>
      <c r="BJ145" s="22" t="s">
        <v>85</v>
      </c>
      <c r="BK145" s="181">
        <f>ROUND(I145*H145,2)</f>
        <v>0</v>
      </c>
      <c r="BL145" s="22" t="s">
        <v>134</v>
      </c>
      <c r="BM145" s="22" t="s">
        <v>261</v>
      </c>
    </row>
    <row r="146" spans="2:65" s="1" customFormat="1" ht="94.5">
      <c r="B146" s="40"/>
      <c r="D146" s="182" t="s">
        <v>136</v>
      </c>
      <c r="F146" s="183" t="s">
        <v>262</v>
      </c>
      <c r="I146" s="184"/>
      <c r="L146" s="40"/>
      <c r="M146" s="185"/>
      <c r="N146" s="41"/>
      <c r="O146" s="41"/>
      <c r="P146" s="41"/>
      <c r="Q146" s="41"/>
      <c r="R146" s="41"/>
      <c r="S146" s="41"/>
      <c r="T146" s="69"/>
      <c r="AT146" s="22" t="s">
        <v>136</v>
      </c>
      <c r="AU146" s="22" t="s">
        <v>92</v>
      </c>
    </row>
    <row r="147" spans="2:65" s="1" customFormat="1" ht="27">
      <c r="B147" s="40"/>
      <c r="D147" s="182" t="s">
        <v>263</v>
      </c>
      <c r="F147" s="183" t="s">
        <v>264</v>
      </c>
      <c r="I147" s="184"/>
      <c r="L147" s="40"/>
      <c r="M147" s="185"/>
      <c r="N147" s="41"/>
      <c r="O147" s="41"/>
      <c r="P147" s="41"/>
      <c r="Q147" s="41"/>
      <c r="R147" s="41"/>
      <c r="S147" s="41"/>
      <c r="T147" s="69"/>
      <c r="AT147" s="22" t="s">
        <v>263</v>
      </c>
      <c r="AU147" s="22" t="s">
        <v>92</v>
      </c>
    </row>
    <row r="148" spans="2:65" s="12" customFormat="1" ht="13.5">
      <c r="B148" s="194"/>
      <c r="D148" s="195" t="s">
        <v>138</v>
      </c>
      <c r="E148" s="196" t="s">
        <v>5</v>
      </c>
      <c r="F148" s="197" t="s">
        <v>265</v>
      </c>
      <c r="H148" s="198">
        <v>31</v>
      </c>
      <c r="I148" s="199"/>
      <c r="L148" s="194"/>
      <c r="M148" s="200"/>
      <c r="N148" s="201"/>
      <c r="O148" s="201"/>
      <c r="P148" s="201"/>
      <c r="Q148" s="201"/>
      <c r="R148" s="201"/>
      <c r="S148" s="201"/>
      <c r="T148" s="202"/>
      <c r="AT148" s="203" t="s">
        <v>138</v>
      </c>
      <c r="AU148" s="203" t="s">
        <v>92</v>
      </c>
      <c r="AV148" s="12" t="s">
        <v>92</v>
      </c>
      <c r="AW148" s="12" t="s">
        <v>43</v>
      </c>
      <c r="AX148" s="12" t="s">
        <v>80</v>
      </c>
      <c r="AY148" s="203" t="s">
        <v>127</v>
      </c>
    </row>
    <row r="149" spans="2:65" s="1" customFormat="1" ht="22.5" customHeight="1">
      <c r="B149" s="169"/>
      <c r="C149" s="207" t="s">
        <v>266</v>
      </c>
      <c r="D149" s="207" t="s">
        <v>267</v>
      </c>
      <c r="E149" s="208" t="s">
        <v>268</v>
      </c>
      <c r="F149" s="209" t="s">
        <v>269</v>
      </c>
      <c r="G149" s="210" t="s">
        <v>188</v>
      </c>
      <c r="H149" s="211">
        <v>31</v>
      </c>
      <c r="I149" s="212"/>
      <c r="J149" s="213">
        <f>ROUND(I149*H149,2)</f>
        <v>0</v>
      </c>
      <c r="K149" s="209" t="s">
        <v>5</v>
      </c>
      <c r="L149" s="214"/>
      <c r="M149" s="215" t="s">
        <v>5</v>
      </c>
      <c r="N149" s="216" t="s">
        <v>51</v>
      </c>
      <c r="O149" s="41"/>
      <c r="P149" s="179">
        <f>O149*H149</f>
        <v>0</v>
      </c>
      <c r="Q149" s="179">
        <v>4.9480000000000003E-2</v>
      </c>
      <c r="R149" s="179">
        <f>Q149*H149</f>
        <v>1.5338800000000001</v>
      </c>
      <c r="S149" s="179">
        <v>0</v>
      </c>
      <c r="T149" s="180">
        <f>S149*H149</f>
        <v>0</v>
      </c>
      <c r="AR149" s="22" t="s">
        <v>167</v>
      </c>
      <c r="AT149" s="22" t="s">
        <v>267</v>
      </c>
      <c r="AU149" s="22" t="s">
        <v>92</v>
      </c>
      <c r="AY149" s="22" t="s">
        <v>127</v>
      </c>
      <c r="BE149" s="181">
        <f>IF(N149="základní",J149,0)</f>
        <v>0</v>
      </c>
      <c r="BF149" s="181">
        <f>IF(N149="snížená",J149,0)</f>
        <v>0</v>
      </c>
      <c r="BG149" s="181">
        <f>IF(N149="zákl. přenesená",J149,0)</f>
        <v>0</v>
      </c>
      <c r="BH149" s="181">
        <f>IF(N149="sníž. přenesená",J149,0)</f>
        <v>0</v>
      </c>
      <c r="BI149" s="181">
        <f>IF(N149="nulová",J149,0)</f>
        <v>0</v>
      </c>
      <c r="BJ149" s="22" t="s">
        <v>85</v>
      </c>
      <c r="BK149" s="181">
        <f>ROUND(I149*H149,2)</f>
        <v>0</v>
      </c>
      <c r="BL149" s="22" t="s">
        <v>134</v>
      </c>
      <c r="BM149" s="22" t="s">
        <v>270</v>
      </c>
    </row>
    <row r="150" spans="2:65" s="1" customFormat="1" ht="40.5">
      <c r="B150" s="40"/>
      <c r="D150" s="195" t="s">
        <v>263</v>
      </c>
      <c r="F150" s="204" t="s">
        <v>271</v>
      </c>
      <c r="I150" s="184"/>
      <c r="L150" s="40"/>
      <c r="M150" s="185"/>
      <c r="N150" s="41"/>
      <c r="O150" s="41"/>
      <c r="P150" s="41"/>
      <c r="Q150" s="41"/>
      <c r="R150" s="41"/>
      <c r="S150" s="41"/>
      <c r="T150" s="69"/>
      <c r="AT150" s="22" t="s">
        <v>263</v>
      </c>
      <c r="AU150" s="22" t="s">
        <v>92</v>
      </c>
    </row>
    <row r="151" spans="2:65" s="1" customFormat="1" ht="31.5" customHeight="1">
      <c r="B151" s="169"/>
      <c r="C151" s="170" t="s">
        <v>272</v>
      </c>
      <c r="D151" s="170" t="s">
        <v>129</v>
      </c>
      <c r="E151" s="171" t="s">
        <v>273</v>
      </c>
      <c r="F151" s="172" t="s">
        <v>274</v>
      </c>
      <c r="G151" s="173" t="s">
        <v>217</v>
      </c>
      <c r="H151" s="174">
        <v>117.25</v>
      </c>
      <c r="I151" s="175"/>
      <c r="J151" s="176">
        <f>ROUND(I151*H151,2)</f>
        <v>0</v>
      </c>
      <c r="K151" s="172" t="s">
        <v>133</v>
      </c>
      <c r="L151" s="40"/>
      <c r="M151" s="177" t="s">
        <v>5</v>
      </c>
      <c r="N151" s="178" t="s">
        <v>51</v>
      </c>
      <c r="O151" s="41"/>
      <c r="P151" s="179">
        <f>O151*H151</f>
        <v>0</v>
      </c>
      <c r="Q151" s="179">
        <v>0</v>
      </c>
      <c r="R151" s="179">
        <f>Q151*H151</f>
        <v>0</v>
      </c>
      <c r="S151" s="179">
        <v>0</v>
      </c>
      <c r="T151" s="180">
        <f>S151*H151</f>
        <v>0</v>
      </c>
      <c r="AR151" s="22" t="s">
        <v>134</v>
      </c>
      <c r="AT151" s="22" t="s">
        <v>129</v>
      </c>
      <c r="AU151" s="22" t="s">
        <v>92</v>
      </c>
      <c r="AY151" s="22" t="s">
        <v>127</v>
      </c>
      <c r="BE151" s="181">
        <f>IF(N151="základní",J151,0)</f>
        <v>0</v>
      </c>
      <c r="BF151" s="181">
        <f>IF(N151="snížená",J151,0)</f>
        <v>0</v>
      </c>
      <c r="BG151" s="181">
        <f>IF(N151="zákl. přenesená",J151,0)</f>
        <v>0</v>
      </c>
      <c r="BH151" s="181">
        <f>IF(N151="sníž. přenesená",J151,0)</f>
        <v>0</v>
      </c>
      <c r="BI151" s="181">
        <f>IF(N151="nulová",J151,0)</f>
        <v>0</v>
      </c>
      <c r="BJ151" s="22" t="s">
        <v>85</v>
      </c>
      <c r="BK151" s="181">
        <f>ROUND(I151*H151,2)</f>
        <v>0</v>
      </c>
      <c r="BL151" s="22" t="s">
        <v>134</v>
      </c>
      <c r="BM151" s="22" t="s">
        <v>275</v>
      </c>
    </row>
    <row r="152" spans="2:65" s="1" customFormat="1" ht="67.5">
      <c r="B152" s="40"/>
      <c r="D152" s="195" t="s">
        <v>136</v>
      </c>
      <c r="F152" s="204" t="s">
        <v>276</v>
      </c>
      <c r="I152" s="184"/>
      <c r="L152" s="40"/>
      <c r="M152" s="185"/>
      <c r="N152" s="41"/>
      <c r="O152" s="41"/>
      <c r="P152" s="41"/>
      <c r="Q152" s="41"/>
      <c r="R152" s="41"/>
      <c r="S152" s="41"/>
      <c r="T152" s="69"/>
      <c r="AT152" s="22" t="s">
        <v>136</v>
      </c>
      <c r="AU152" s="22" t="s">
        <v>92</v>
      </c>
    </row>
    <row r="153" spans="2:65" s="1" customFormat="1" ht="44.25" customHeight="1">
      <c r="B153" s="169"/>
      <c r="C153" s="170" t="s">
        <v>277</v>
      </c>
      <c r="D153" s="170" t="s">
        <v>129</v>
      </c>
      <c r="E153" s="171" t="s">
        <v>278</v>
      </c>
      <c r="F153" s="172" t="s">
        <v>279</v>
      </c>
      <c r="G153" s="173" t="s">
        <v>217</v>
      </c>
      <c r="H153" s="174">
        <v>3517.5</v>
      </c>
      <c r="I153" s="175"/>
      <c r="J153" s="176">
        <f>ROUND(I153*H153,2)</f>
        <v>0</v>
      </c>
      <c r="K153" s="172" t="s">
        <v>133</v>
      </c>
      <c r="L153" s="40"/>
      <c r="M153" s="177" t="s">
        <v>5</v>
      </c>
      <c r="N153" s="178" t="s">
        <v>51</v>
      </c>
      <c r="O153" s="41"/>
      <c r="P153" s="179">
        <f>O153*H153</f>
        <v>0</v>
      </c>
      <c r="Q153" s="179">
        <v>0</v>
      </c>
      <c r="R153" s="179">
        <f>Q153*H153</f>
        <v>0</v>
      </c>
      <c r="S153" s="179">
        <v>0</v>
      </c>
      <c r="T153" s="180">
        <f>S153*H153</f>
        <v>0</v>
      </c>
      <c r="AR153" s="22" t="s">
        <v>134</v>
      </c>
      <c r="AT153" s="22" t="s">
        <v>129</v>
      </c>
      <c r="AU153" s="22" t="s">
        <v>92</v>
      </c>
      <c r="AY153" s="22" t="s">
        <v>127</v>
      </c>
      <c r="BE153" s="181">
        <f>IF(N153="základní",J153,0)</f>
        <v>0</v>
      </c>
      <c r="BF153" s="181">
        <f>IF(N153="snížená",J153,0)</f>
        <v>0</v>
      </c>
      <c r="BG153" s="181">
        <f>IF(N153="zákl. přenesená",J153,0)</f>
        <v>0</v>
      </c>
      <c r="BH153" s="181">
        <f>IF(N153="sníž. přenesená",J153,0)</f>
        <v>0</v>
      </c>
      <c r="BI153" s="181">
        <f>IF(N153="nulová",J153,0)</f>
        <v>0</v>
      </c>
      <c r="BJ153" s="22" t="s">
        <v>85</v>
      </c>
      <c r="BK153" s="181">
        <f>ROUND(I153*H153,2)</f>
        <v>0</v>
      </c>
      <c r="BL153" s="22" t="s">
        <v>134</v>
      </c>
      <c r="BM153" s="22" t="s">
        <v>280</v>
      </c>
    </row>
    <row r="154" spans="2:65" s="1" customFormat="1" ht="67.5">
      <c r="B154" s="40"/>
      <c r="D154" s="182" t="s">
        <v>136</v>
      </c>
      <c r="F154" s="183" t="s">
        <v>276</v>
      </c>
      <c r="I154" s="184"/>
      <c r="L154" s="40"/>
      <c r="M154" s="185"/>
      <c r="N154" s="41"/>
      <c r="O154" s="41"/>
      <c r="P154" s="41"/>
      <c r="Q154" s="41"/>
      <c r="R154" s="41"/>
      <c r="S154" s="41"/>
      <c r="T154" s="69"/>
      <c r="AT154" s="22" t="s">
        <v>136</v>
      </c>
      <c r="AU154" s="22" t="s">
        <v>92</v>
      </c>
    </row>
    <row r="155" spans="2:65" s="12" customFormat="1" ht="13.5">
      <c r="B155" s="194"/>
      <c r="D155" s="195" t="s">
        <v>138</v>
      </c>
      <c r="F155" s="197" t="s">
        <v>281</v>
      </c>
      <c r="H155" s="198">
        <v>3517.5</v>
      </c>
      <c r="I155" s="199"/>
      <c r="L155" s="194"/>
      <c r="M155" s="200"/>
      <c r="N155" s="201"/>
      <c r="O155" s="201"/>
      <c r="P155" s="201"/>
      <c r="Q155" s="201"/>
      <c r="R155" s="201"/>
      <c r="S155" s="201"/>
      <c r="T155" s="202"/>
      <c r="AT155" s="203" t="s">
        <v>138</v>
      </c>
      <c r="AU155" s="203" t="s">
        <v>92</v>
      </c>
      <c r="AV155" s="12" t="s">
        <v>92</v>
      </c>
      <c r="AW155" s="12" t="s">
        <v>6</v>
      </c>
      <c r="AX155" s="12" t="s">
        <v>85</v>
      </c>
      <c r="AY155" s="203" t="s">
        <v>127</v>
      </c>
    </row>
    <row r="156" spans="2:65" s="1" customFormat="1" ht="31.5" customHeight="1">
      <c r="B156" s="169"/>
      <c r="C156" s="170" t="s">
        <v>282</v>
      </c>
      <c r="D156" s="170" t="s">
        <v>129</v>
      </c>
      <c r="E156" s="171" t="s">
        <v>283</v>
      </c>
      <c r="F156" s="172" t="s">
        <v>284</v>
      </c>
      <c r="G156" s="173" t="s">
        <v>217</v>
      </c>
      <c r="H156" s="174">
        <v>117.25</v>
      </c>
      <c r="I156" s="175"/>
      <c r="J156" s="176">
        <f>ROUND(I156*H156,2)</f>
        <v>0</v>
      </c>
      <c r="K156" s="172" t="s">
        <v>133</v>
      </c>
      <c r="L156" s="40"/>
      <c r="M156" s="177" t="s">
        <v>5</v>
      </c>
      <c r="N156" s="178" t="s">
        <v>51</v>
      </c>
      <c r="O156" s="41"/>
      <c r="P156" s="179">
        <f>O156*H156</f>
        <v>0</v>
      </c>
      <c r="Q156" s="179">
        <v>0</v>
      </c>
      <c r="R156" s="179">
        <f>Q156*H156</f>
        <v>0</v>
      </c>
      <c r="S156" s="179">
        <v>0</v>
      </c>
      <c r="T156" s="180">
        <f>S156*H156</f>
        <v>0</v>
      </c>
      <c r="AR156" s="22" t="s">
        <v>134</v>
      </c>
      <c r="AT156" s="22" t="s">
        <v>129</v>
      </c>
      <c r="AU156" s="22" t="s">
        <v>92</v>
      </c>
      <c r="AY156" s="22" t="s">
        <v>127</v>
      </c>
      <c r="BE156" s="181">
        <f>IF(N156="základní",J156,0)</f>
        <v>0</v>
      </c>
      <c r="BF156" s="181">
        <f>IF(N156="snížená",J156,0)</f>
        <v>0</v>
      </c>
      <c r="BG156" s="181">
        <f>IF(N156="zákl. přenesená",J156,0)</f>
        <v>0</v>
      </c>
      <c r="BH156" s="181">
        <f>IF(N156="sníž. přenesená",J156,0)</f>
        <v>0</v>
      </c>
      <c r="BI156" s="181">
        <f>IF(N156="nulová",J156,0)</f>
        <v>0</v>
      </c>
      <c r="BJ156" s="22" t="s">
        <v>85</v>
      </c>
      <c r="BK156" s="181">
        <f>ROUND(I156*H156,2)</f>
        <v>0</v>
      </c>
      <c r="BL156" s="22" t="s">
        <v>134</v>
      </c>
      <c r="BM156" s="22" t="s">
        <v>285</v>
      </c>
    </row>
    <row r="157" spans="2:65" s="1" customFormat="1" ht="27">
      <c r="B157" s="40"/>
      <c r="D157" s="195" t="s">
        <v>136</v>
      </c>
      <c r="F157" s="204" t="s">
        <v>286</v>
      </c>
      <c r="I157" s="184"/>
      <c r="L157" s="40"/>
      <c r="M157" s="185"/>
      <c r="N157" s="41"/>
      <c r="O157" s="41"/>
      <c r="P157" s="41"/>
      <c r="Q157" s="41"/>
      <c r="R157" s="41"/>
      <c r="S157" s="41"/>
      <c r="T157" s="69"/>
      <c r="AT157" s="22" t="s">
        <v>136</v>
      </c>
      <c r="AU157" s="22" t="s">
        <v>92</v>
      </c>
    </row>
    <row r="158" spans="2:65" s="1" customFormat="1" ht="31.5" customHeight="1">
      <c r="B158" s="169"/>
      <c r="C158" s="170" t="s">
        <v>287</v>
      </c>
      <c r="D158" s="170" t="s">
        <v>129</v>
      </c>
      <c r="E158" s="171" t="s">
        <v>288</v>
      </c>
      <c r="F158" s="172" t="s">
        <v>289</v>
      </c>
      <c r="G158" s="173" t="s">
        <v>188</v>
      </c>
      <c r="H158" s="174">
        <v>47.27</v>
      </c>
      <c r="I158" s="175"/>
      <c r="J158" s="176">
        <f>ROUND(I158*H158,2)</f>
        <v>0</v>
      </c>
      <c r="K158" s="172" t="s">
        <v>133</v>
      </c>
      <c r="L158" s="40"/>
      <c r="M158" s="177" t="s">
        <v>5</v>
      </c>
      <c r="N158" s="178" t="s">
        <v>51</v>
      </c>
      <c r="O158" s="41"/>
      <c r="P158" s="179">
        <f>O158*H158</f>
        <v>0</v>
      </c>
      <c r="Q158" s="179">
        <v>0</v>
      </c>
      <c r="R158" s="179">
        <f>Q158*H158</f>
        <v>0</v>
      </c>
      <c r="S158" s="179">
        <v>0.112</v>
      </c>
      <c r="T158" s="180">
        <f>S158*H158</f>
        <v>5.2942400000000003</v>
      </c>
      <c r="AR158" s="22" t="s">
        <v>134</v>
      </c>
      <c r="AT158" s="22" t="s">
        <v>129</v>
      </c>
      <c r="AU158" s="22" t="s">
        <v>92</v>
      </c>
      <c r="AY158" s="22" t="s">
        <v>127</v>
      </c>
      <c r="BE158" s="181">
        <f>IF(N158="základní",J158,0)</f>
        <v>0</v>
      </c>
      <c r="BF158" s="181">
        <f>IF(N158="snížená",J158,0)</f>
        <v>0</v>
      </c>
      <c r="BG158" s="181">
        <f>IF(N158="zákl. přenesená",J158,0)</f>
        <v>0</v>
      </c>
      <c r="BH158" s="181">
        <f>IF(N158="sníž. přenesená",J158,0)</f>
        <v>0</v>
      </c>
      <c r="BI158" s="181">
        <f>IF(N158="nulová",J158,0)</f>
        <v>0</v>
      </c>
      <c r="BJ158" s="22" t="s">
        <v>85</v>
      </c>
      <c r="BK158" s="181">
        <f>ROUND(I158*H158,2)</f>
        <v>0</v>
      </c>
      <c r="BL158" s="22" t="s">
        <v>134</v>
      </c>
      <c r="BM158" s="22" t="s">
        <v>290</v>
      </c>
    </row>
    <row r="159" spans="2:65" s="12" customFormat="1" ht="13.5">
      <c r="B159" s="194"/>
      <c r="D159" s="195" t="s">
        <v>138</v>
      </c>
      <c r="E159" s="196" t="s">
        <v>5</v>
      </c>
      <c r="F159" s="197" t="s">
        <v>246</v>
      </c>
      <c r="H159" s="198">
        <v>47.27</v>
      </c>
      <c r="I159" s="199"/>
      <c r="L159" s="194"/>
      <c r="M159" s="200"/>
      <c r="N159" s="201"/>
      <c r="O159" s="201"/>
      <c r="P159" s="201"/>
      <c r="Q159" s="201"/>
      <c r="R159" s="201"/>
      <c r="S159" s="201"/>
      <c r="T159" s="202"/>
      <c r="AT159" s="203" t="s">
        <v>138</v>
      </c>
      <c r="AU159" s="203" t="s">
        <v>92</v>
      </c>
      <c r="AV159" s="12" t="s">
        <v>92</v>
      </c>
      <c r="AW159" s="12" t="s">
        <v>43</v>
      </c>
      <c r="AX159" s="12" t="s">
        <v>80</v>
      </c>
      <c r="AY159" s="203" t="s">
        <v>127</v>
      </c>
    </row>
    <row r="160" spans="2:65" s="1" customFormat="1" ht="22.5" customHeight="1">
      <c r="B160" s="169"/>
      <c r="C160" s="170" t="s">
        <v>291</v>
      </c>
      <c r="D160" s="170" t="s">
        <v>129</v>
      </c>
      <c r="E160" s="171" t="s">
        <v>292</v>
      </c>
      <c r="F160" s="172" t="s">
        <v>293</v>
      </c>
      <c r="G160" s="173" t="s">
        <v>217</v>
      </c>
      <c r="H160" s="174">
        <v>0.77300000000000002</v>
      </c>
      <c r="I160" s="175"/>
      <c r="J160" s="176">
        <f>ROUND(I160*H160,2)</f>
        <v>0</v>
      </c>
      <c r="K160" s="172" t="s">
        <v>133</v>
      </c>
      <c r="L160" s="40"/>
      <c r="M160" s="177" t="s">
        <v>5</v>
      </c>
      <c r="N160" s="178" t="s">
        <v>51</v>
      </c>
      <c r="O160" s="41"/>
      <c r="P160" s="179">
        <f>O160*H160</f>
        <v>0</v>
      </c>
      <c r="Q160" s="179">
        <v>0</v>
      </c>
      <c r="R160" s="179">
        <f>Q160*H160</f>
        <v>0</v>
      </c>
      <c r="S160" s="179">
        <v>0.432</v>
      </c>
      <c r="T160" s="180">
        <f>S160*H160</f>
        <v>0.33393600000000001</v>
      </c>
      <c r="AR160" s="22" t="s">
        <v>134</v>
      </c>
      <c r="AT160" s="22" t="s">
        <v>129</v>
      </c>
      <c r="AU160" s="22" t="s">
        <v>92</v>
      </c>
      <c r="AY160" s="22" t="s">
        <v>127</v>
      </c>
      <c r="BE160" s="181">
        <f>IF(N160="základní",J160,0)</f>
        <v>0</v>
      </c>
      <c r="BF160" s="181">
        <f>IF(N160="snížená",J160,0)</f>
        <v>0</v>
      </c>
      <c r="BG160" s="181">
        <f>IF(N160="zákl. přenesená",J160,0)</f>
        <v>0</v>
      </c>
      <c r="BH160" s="181">
        <f>IF(N160="sníž. přenesená",J160,0)</f>
        <v>0</v>
      </c>
      <c r="BI160" s="181">
        <f>IF(N160="nulová",J160,0)</f>
        <v>0</v>
      </c>
      <c r="BJ160" s="22" t="s">
        <v>85</v>
      </c>
      <c r="BK160" s="181">
        <f>ROUND(I160*H160,2)</f>
        <v>0</v>
      </c>
      <c r="BL160" s="22" t="s">
        <v>134</v>
      </c>
      <c r="BM160" s="22" t="s">
        <v>294</v>
      </c>
    </row>
    <row r="161" spans="2:65" s="12" customFormat="1" ht="13.5">
      <c r="B161" s="194"/>
      <c r="D161" s="195" t="s">
        <v>138</v>
      </c>
      <c r="E161" s="196" t="s">
        <v>5</v>
      </c>
      <c r="F161" s="197" t="s">
        <v>295</v>
      </c>
      <c r="H161" s="198">
        <v>0.77300000000000002</v>
      </c>
      <c r="I161" s="199"/>
      <c r="L161" s="194"/>
      <c r="M161" s="200"/>
      <c r="N161" s="201"/>
      <c r="O161" s="201"/>
      <c r="P161" s="201"/>
      <c r="Q161" s="201"/>
      <c r="R161" s="201"/>
      <c r="S161" s="201"/>
      <c r="T161" s="202"/>
      <c r="AT161" s="203" t="s">
        <v>138</v>
      </c>
      <c r="AU161" s="203" t="s">
        <v>92</v>
      </c>
      <c r="AV161" s="12" t="s">
        <v>92</v>
      </c>
      <c r="AW161" s="12" t="s">
        <v>43</v>
      </c>
      <c r="AX161" s="12" t="s">
        <v>80</v>
      </c>
      <c r="AY161" s="203" t="s">
        <v>127</v>
      </c>
    </row>
    <row r="162" spans="2:65" s="1" customFormat="1" ht="31.5" customHeight="1">
      <c r="B162" s="169"/>
      <c r="C162" s="170" t="s">
        <v>265</v>
      </c>
      <c r="D162" s="170" t="s">
        <v>129</v>
      </c>
      <c r="E162" s="171" t="s">
        <v>296</v>
      </c>
      <c r="F162" s="172" t="s">
        <v>297</v>
      </c>
      <c r="G162" s="173" t="s">
        <v>188</v>
      </c>
      <c r="H162" s="174">
        <v>31.193000000000001</v>
      </c>
      <c r="I162" s="175"/>
      <c r="J162" s="176">
        <f>ROUND(I162*H162,2)</f>
        <v>0</v>
      </c>
      <c r="K162" s="172" t="s">
        <v>133</v>
      </c>
      <c r="L162" s="40"/>
      <c r="M162" s="177" t="s">
        <v>5</v>
      </c>
      <c r="N162" s="178" t="s">
        <v>51</v>
      </c>
      <c r="O162" s="41"/>
      <c r="P162" s="179">
        <f>O162*H162</f>
        <v>0</v>
      </c>
      <c r="Q162" s="179">
        <v>0</v>
      </c>
      <c r="R162" s="179">
        <f>Q162*H162</f>
        <v>0</v>
      </c>
      <c r="S162" s="179">
        <v>5.8000000000000003E-2</v>
      </c>
      <c r="T162" s="180">
        <f>S162*H162</f>
        <v>1.8091940000000002</v>
      </c>
      <c r="AR162" s="22" t="s">
        <v>134</v>
      </c>
      <c r="AT162" s="22" t="s">
        <v>129</v>
      </c>
      <c r="AU162" s="22" t="s">
        <v>92</v>
      </c>
      <c r="AY162" s="22" t="s">
        <v>127</v>
      </c>
      <c r="BE162" s="181">
        <f>IF(N162="základní",J162,0)</f>
        <v>0</v>
      </c>
      <c r="BF162" s="181">
        <f>IF(N162="snížená",J162,0)</f>
        <v>0</v>
      </c>
      <c r="BG162" s="181">
        <f>IF(N162="zákl. přenesená",J162,0)</f>
        <v>0</v>
      </c>
      <c r="BH162" s="181">
        <f>IF(N162="sníž. přenesená",J162,0)</f>
        <v>0</v>
      </c>
      <c r="BI162" s="181">
        <f>IF(N162="nulová",J162,0)</f>
        <v>0</v>
      </c>
      <c r="BJ162" s="22" t="s">
        <v>85</v>
      </c>
      <c r="BK162" s="181">
        <f>ROUND(I162*H162,2)</f>
        <v>0</v>
      </c>
      <c r="BL162" s="22" t="s">
        <v>134</v>
      </c>
      <c r="BM162" s="22" t="s">
        <v>298</v>
      </c>
    </row>
    <row r="163" spans="2:65" s="12" customFormat="1" ht="13.5">
      <c r="B163" s="194"/>
      <c r="D163" s="195" t="s">
        <v>138</v>
      </c>
      <c r="E163" s="196" t="s">
        <v>5</v>
      </c>
      <c r="F163" s="197" t="s">
        <v>299</v>
      </c>
      <c r="H163" s="198">
        <v>31.193000000000001</v>
      </c>
      <c r="I163" s="199"/>
      <c r="L163" s="194"/>
      <c r="M163" s="200"/>
      <c r="N163" s="201"/>
      <c r="O163" s="201"/>
      <c r="P163" s="201"/>
      <c r="Q163" s="201"/>
      <c r="R163" s="201"/>
      <c r="S163" s="201"/>
      <c r="T163" s="202"/>
      <c r="AT163" s="203" t="s">
        <v>138</v>
      </c>
      <c r="AU163" s="203" t="s">
        <v>92</v>
      </c>
      <c r="AV163" s="12" t="s">
        <v>92</v>
      </c>
      <c r="AW163" s="12" t="s">
        <v>43</v>
      </c>
      <c r="AX163" s="12" t="s">
        <v>80</v>
      </c>
      <c r="AY163" s="203" t="s">
        <v>127</v>
      </c>
    </row>
    <row r="164" spans="2:65" s="1" customFormat="1" ht="22.5" customHeight="1">
      <c r="B164" s="169"/>
      <c r="C164" s="170" t="s">
        <v>300</v>
      </c>
      <c r="D164" s="170" t="s">
        <v>129</v>
      </c>
      <c r="E164" s="171" t="s">
        <v>301</v>
      </c>
      <c r="F164" s="172" t="s">
        <v>302</v>
      </c>
      <c r="G164" s="173" t="s">
        <v>188</v>
      </c>
      <c r="H164" s="174">
        <v>31.193000000000001</v>
      </c>
      <c r="I164" s="175"/>
      <c r="J164" s="176">
        <f>ROUND(I164*H164,2)</f>
        <v>0</v>
      </c>
      <c r="K164" s="172" t="s">
        <v>133</v>
      </c>
      <c r="L164" s="40"/>
      <c r="M164" s="177" t="s">
        <v>5</v>
      </c>
      <c r="N164" s="178" t="s">
        <v>51</v>
      </c>
      <c r="O164" s="41"/>
      <c r="P164" s="179">
        <f>O164*H164</f>
        <v>0</v>
      </c>
      <c r="Q164" s="179">
        <v>0</v>
      </c>
      <c r="R164" s="179">
        <f>Q164*H164</f>
        <v>0</v>
      </c>
      <c r="S164" s="179">
        <v>3.6999999999999998E-2</v>
      </c>
      <c r="T164" s="180">
        <f>S164*H164</f>
        <v>1.1541410000000001</v>
      </c>
      <c r="AR164" s="22" t="s">
        <v>134</v>
      </c>
      <c r="AT164" s="22" t="s">
        <v>129</v>
      </c>
      <c r="AU164" s="22" t="s">
        <v>92</v>
      </c>
      <c r="AY164" s="22" t="s">
        <v>127</v>
      </c>
      <c r="BE164" s="181">
        <f>IF(N164="základní",J164,0)</f>
        <v>0</v>
      </c>
      <c r="BF164" s="181">
        <f>IF(N164="snížená",J164,0)</f>
        <v>0</v>
      </c>
      <c r="BG164" s="181">
        <f>IF(N164="zákl. přenesená",J164,0)</f>
        <v>0</v>
      </c>
      <c r="BH164" s="181">
        <f>IF(N164="sníž. přenesená",J164,0)</f>
        <v>0</v>
      </c>
      <c r="BI164" s="181">
        <f>IF(N164="nulová",J164,0)</f>
        <v>0</v>
      </c>
      <c r="BJ164" s="22" t="s">
        <v>85</v>
      </c>
      <c r="BK164" s="181">
        <f>ROUND(I164*H164,2)</f>
        <v>0</v>
      </c>
      <c r="BL164" s="22" t="s">
        <v>134</v>
      </c>
      <c r="BM164" s="22" t="s">
        <v>303</v>
      </c>
    </row>
    <row r="165" spans="2:65" s="12" customFormat="1" ht="13.5">
      <c r="B165" s="194"/>
      <c r="D165" s="195" t="s">
        <v>138</v>
      </c>
      <c r="E165" s="196" t="s">
        <v>5</v>
      </c>
      <c r="F165" s="197" t="s">
        <v>299</v>
      </c>
      <c r="H165" s="198">
        <v>31.193000000000001</v>
      </c>
      <c r="I165" s="199"/>
      <c r="L165" s="194"/>
      <c r="M165" s="200"/>
      <c r="N165" s="201"/>
      <c r="O165" s="201"/>
      <c r="P165" s="201"/>
      <c r="Q165" s="201"/>
      <c r="R165" s="201"/>
      <c r="S165" s="201"/>
      <c r="T165" s="202"/>
      <c r="AT165" s="203" t="s">
        <v>138</v>
      </c>
      <c r="AU165" s="203" t="s">
        <v>92</v>
      </c>
      <c r="AV165" s="12" t="s">
        <v>92</v>
      </c>
      <c r="AW165" s="12" t="s">
        <v>43</v>
      </c>
      <c r="AX165" s="12" t="s">
        <v>80</v>
      </c>
      <c r="AY165" s="203" t="s">
        <v>127</v>
      </c>
    </row>
    <row r="166" spans="2:65" s="1" customFormat="1" ht="31.5" customHeight="1">
      <c r="B166" s="169"/>
      <c r="C166" s="170" t="s">
        <v>304</v>
      </c>
      <c r="D166" s="170" t="s">
        <v>129</v>
      </c>
      <c r="E166" s="171" t="s">
        <v>305</v>
      </c>
      <c r="F166" s="172" t="s">
        <v>306</v>
      </c>
      <c r="G166" s="173" t="s">
        <v>188</v>
      </c>
      <c r="H166" s="174">
        <v>30</v>
      </c>
      <c r="I166" s="175"/>
      <c r="J166" s="176">
        <f>ROUND(I166*H166,2)</f>
        <v>0</v>
      </c>
      <c r="K166" s="172" t="s">
        <v>133</v>
      </c>
      <c r="L166" s="40"/>
      <c r="M166" s="177" t="s">
        <v>5</v>
      </c>
      <c r="N166" s="178" t="s">
        <v>51</v>
      </c>
      <c r="O166" s="41"/>
      <c r="P166" s="179">
        <f>O166*H166</f>
        <v>0</v>
      </c>
      <c r="Q166" s="179">
        <v>1.2210000000000001E-3</v>
      </c>
      <c r="R166" s="179">
        <f>Q166*H166</f>
        <v>3.6630000000000003E-2</v>
      </c>
      <c r="S166" s="179">
        <v>7.0000000000000007E-2</v>
      </c>
      <c r="T166" s="180">
        <f>S166*H166</f>
        <v>2.1</v>
      </c>
      <c r="AR166" s="22" t="s">
        <v>134</v>
      </c>
      <c r="AT166" s="22" t="s">
        <v>129</v>
      </c>
      <c r="AU166" s="22" t="s">
        <v>92</v>
      </c>
      <c r="AY166" s="22" t="s">
        <v>127</v>
      </c>
      <c r="BE166" s="181">
        <f>IF(N166="základní",J166,0)</f>
        <v>0</v>
      </c>
      <c r="BF166" s="181">
        <f>IF(N166="snížená",J166,0)</f>
        <v>0</v>
      </c>
      <c r="BG166" s="181">
        <f>IF(N166="zákl. přenesená",J166,0)</f>
        <v>0</v>
      </c>
      <c r="BH166" s="181">
        <f>IF(N166="sníž. přenesená",J166,0)</f>
        <v>0</v>
      </c>
      <c r="BI166" s="181">
        <f>IF(N166="nulová",J166,0)</f>
        <v>0</v>
      </c>
      <c r="BJ166" s="22" t="s">
        <v>85</v>
      </c>
      <c r="BK166" s="181">
        <f>ROUND(I166*H166,2)</f>
        <v>0</v>
      </c>
      <c r="BL166" s="22" t="s">
        <v>134</v>
      </c>
      <c r="BM166" s="22" t="s">
        <v>307</v>
      </c>
    </row>
    <row r="167" spans="2:65" s="1" customFormat="1" ht="54">
      <c r="B167" s="40"/>
      <c r="D167" s="182" t="s">
        <v>136</v>
      </c>
      <c r="F167" s="183" t="s">
        <v>308</v>
      </c>
      <c r="I167" s="184"/>
      <c r="L167" s="40"/>
      <c r="M167" s="185"/>
      <c r="N167" s="41"/>
      <c r="O167" s="41"/>
      <c r="P167" s="41"/>
      <c r="Q167" s="41"/>
      <c r="R167" s="41"/>
      <c r="S167" s="41"/>
      <c r="T167" s="69"/>
      <c r="AT167" s="22" t="s">
        <v>136</v>
      </c>
      <c r="AU167" s="22" t="s">
        <v>92</v>
      </c>
    </row>
    <row r="168" spans="2:65" s="12" customFormat="1" ht="13.5">
      <c r="B168" s="194"/>
      <c r="D168" s="195" t="s">
        <v>138</v>
      </c>
      <c r="E168" s="196" t="s">
        <v>5</v>
      </c>
      <c r="F168" s="197" t="s">
        <v>309</v>
      </c>
      <c r="H168" s="198">
        <v>30</v>
      </c>
      <c r="I168" s="199"/>
      <c r="L168" s="194"/>
      <c r="M168" s="200"/>
      <c r="N168" s="201"/>
      <c r="O168" s="201"/>
      <c r="P168" s="201"/>
      <c r="Q168" s="201"/>
      <c r="R168" s="201"/>
      <c r="S168" s="201"/>
      <c r="T168" s="202"/>
      <c r="AT168" s="203" t="s">
        <v>138</v>
      </c>
      <c r="AU168" s="203" t="s">
        <v>92</v>
      </c>
      <c r="AV168" s="12" t="s">
        <v>92</v>
      </c>
      <c r="AW168" s="12" t="s">
        <v>43</v>
      </c>
      <c r="AX168" s="12" t="s">
        <v>80</v>
      </c>
      <c r="AY168" s="203" t="s">
        <v>127</v>
      </c>
    </row>
    <row r="169" spans="2:65" s="1" customFormat="1" ht="31.5" customHeight="1">
      <c r="B169" s="169"/>
      <c r="C169" s="170" t="s">
        <v>310</v>
      </c>
      <c r="D169" s="170" t="s">
        <v>129</v>
      </c>
      <c r="E169" s="171" t="s">
        <v>311</v>
      </c>
      <c r="F169" s="172" t="s">
        <v>312</v>
      </c>
      <c r="G169" s="173" t="s">
        <v>217</v>
      </c>
      <c r="H169" s="174">
        <v>169.46600000000001</v>
      </c>
      <c r="I169" s="175"/>
      <c r="J169" s="176">
        <f>ROUND(I169*H169,2)</f>
        <v>0</v>
      </c>
      <c r="K169" s="172" t="s">
        <v>133</v>
      </c>
      <c r="L169" s="40"/>
      <c r="M169" s="177" t="s">
        <v>5</v>
      </c>
      <c r="N169" s="178" t="s">
        <v>51</v>
      </c>
      <c r="O169" s="41"/>
      <c r="P169" s="179">
        <f>O169*H169</f>
        <v>0</v>
      </c>
      <c r="Q169" s="179">
        <v>0</v>
      </c>
      <c r="R169" s="179">
        <f>Q169*H169</f>
        <v>0</v>
      </c>
      <c r="S169" s="179">
        <v>6.5000000000000002E-2</v>
      </c>
      <c r="T169" s="180">
        <f>S169*H169</f>
        <v>11.01529</v>
      </c>
      <c r="AR169" s="22" t="s">
        <v>134</v>
      </c>
      <c r="AT169" s="22" t="s">
        <v>129</v>
      </c>
      <c r="AU169" s="22" t="s">
        <v>92</v>
      </c>
      <c r="AY169" s="22" t="s">
        <v>127</v>
      </c>
      <c r="BE169" s="181">
        <f>IF(N169="základní",J169,0)</f>
        <v>0</v>
      </c>
      <c r="BF169" s="181">
        <f>IF(N169="snížená",J169,0)</f>
        <v>0</v>
      </c>
      <c r="BG169" s="181">
        <f>IF(N169="zákl. přenesená",J169,0)</f>
        <v>0</v>
      </c>
      <c r="BH169" s="181">
        <f>IF(N169="sníž. přenesená",J169,0)</f>
        <v>0</v>
      </c>
      <c r="BI169" s="181">
        <f>IF(N169="nulová",J169,0)</f>
        <v>0</v>
      </c>
      <c r="BJ169" s="22" t="s">
        <v>85</v>
      </c>
      <c r="BK169" s="181">
        <f>ROUND(I169*H169,2)</f>
        <v>0</v>
      </c>
      <c r="BL169" s="22" t="s">
        <v>134</v>
      </c>
      <c r="BM169" s="22" t="s">
        <v>313</v>
      </c>
    </row>
    <row r="170" spans="2:65" s="1" customFormat="1" ht="67.5">
      <c r="B170" s="40"/>
      <c r="D170" s="182" t="s">
        <v>136</v>
      </c>
      <c r="F170" s="183" t="s">
        <v>314</v>
      </c>
      <c r="I170" s="184"/>
      <c r="L170" s="40"/>
      <c r="M170" s="185"/>
      <c r="N170" s="41"/>
      <c r="O170" s="41"/>
      <c r="P170" s="41"/>
      <c r="Q170" s="41"/>
      <c r="R170" s="41"/>
      <c r="S170" s="41"/>
      <c r="T170" s="69"/>
      <c r="AT170" s="22" t="s">
        <v>136</v>
      </c>
      <c r="AU170" s="22" t="s">
        <v>92</v>
      </c>
    </row>
    <row r="171" spans="2:65" s="12" customFormat="1" ht="13.5">
      <c r="B171" s="194"/>
      <c r="D171" s="182" t="s">
        <v>138</v>
      </c>
      <c r="E171" s="203" t="s">
        <v>5</v>
      </c>
      <c r="F171" s="205" t="s">
        <v>315</v>
      </c>
      <c r="H171" s="206">
        <v>95.960999999999999</v>
      </c>
      <c r="I171" s="199"/>
      <c r="L171" s="194"/>
      <c r="M171" s="200"/>
      <c r="N171" s="201"/>
      <c r="O171" s="201"/>
      <c r="P171" s="201"/>
      <c r="Q171" s="201"/>
      <c r="R171" s="201"/>
      <c r="S171" s="201"/>
      <c r="T171" s="202"/>
      <c r="AT171" s="203" t="s">
        <v>138</v>
      </c>
      <c r="AU171" s="203" t="s">
        <v>92</v>
      </c>
      <c r="AV171" s="12" t="s">
        <v>92</v>
      </c>
      <c r="AW171" s="12" t="s">
        <v>43</v>
      </c>
      <c r="AX171" s="12" t="s">
        <v>80</v>
      </c>
      <c r="AY171" s="203" t="s">
        <v>127</v>
      </c>
    </row>
    <row r="172" spans="2:65" s="12" customFormat="1" ht="13.5">
      <c r="B172" s="194"/>
      <c r="D172" s="182" t="s">
        <v>138</v>
      </c>
      <c r="E172" s="203" t="s">
        <v>5</v>
      </c>
      <c r="F172" s="205" t="s">
        <v>316</v>
      </c>
      <c r="H172" s="206">
        <v>34.4</v>
      </c>
      <c r="I172" s="199"/>
      <c r="L172" s="194"/>
      <c r="M172" s="200"/>
      <c r="N172" s="201"/>
      <c r="O172" s="201"/>
      <c r="P172" s="201"/>
      <c r="Q172" s="201"/>
      <c r="R172" s="201"/>
      <c r="S172" s="201"/>
      <c r="T172" s="202"/>
      <c r="AT172" s="203" t="s">
        <v>138</v>
      </c>
      <c r="AU172" s="203" t="s">
        <v>92</v>
      </c>
      <c r="AV172" s="12" t="s">
        <v>92</v>
      </c>
      <c r="AW172" s="12" t="s">
        <v>43</v>
      </c>
      <c r="AX172" s="12" t="s">
        <v>80</v>
      </c>
      <c r="AY172" s="203" t="s">
        <v>127</v>
      </c>
    </row>
    <row r="173" spans="2:65" s="12" customFormat="1" ht="13.5">
      <c r="B173" s="194"/>
      <c r="D173" s="195" t="s">
        <v>138</v>
      </c>
      <c r="E173" s="196" t="s">
        <v>5</v>
      </c>
      <c r="F173" s="197" t="s">
        <v>317</v>
      </c>
      <c r="H173" s="198">
        <v>39.104999999999997</v>
      </c>
      <c r="I173" s="199"/>
      <c r="L173" s="194"/>
      <c r="M173" s="200"/>
      <c r="N173" s="201"/>
      <c r="O173" s="201"/>
      <c r="P173" s="201"/>
      <c r="Q173" s="201"/>
      <c r="R173" s="201"/>
      <c r="S173" s="201"/>
      <c r="T173" s="202"/>
      <c r="AT173" s="203" t="s">
        <v>138</v>
      </c>
      <c r="AU173" s="203" t="s">
        <v>92</v>
      </c>
      <c r="AV173" s="12" t="s">
        <v>92</v>
      </c>
      <c r="AW173" s="12" t="s">
        <v>43</v>
      </c>
      <c r="AX173" s="12" t="s">
        <v>80</v>
      </c>
      <c r="AY173" s="203" t="s">
        <v>127</v>
      </c>
    </row>
    <row r="174" spans="2:65" s="1" customFormat="1" ht="22.5" customHeight="1">
      <c r="B174" s="169"/>
      <c r="C174" s="170" t="s">
        <v>318</v>
      </c>
      <c r="D174" s="170" t="s">
        <v>129</v>
      </c>
      <c r="E174" s="171" t="s">
        <v>319</v>
      </c>
      <c r="F174" s="172" t="s">
        <v>320</v>
      </c>
      <c r="G174" s="173" t="s">
        <v>217</v>
      </c>
      <c r="H174" s="174">
        <v>226.26599999999999</v>
      </c>
      <c r="I174" s="175"/>
      <c r="J174" s="176">
        <f>ROUND(I174*H174,2)</f>
        <v>0</v>
      </c>
      <c r="K174" s="172" t="s">
        <v>133</v>
      </c>
      <c r="L174" s="40"/>
      <c r="M174" s="177" t="s">
        <v>5</v>
      </c>
      <c r="N174" s="178" t="s">
        <v>51</v>
      </c>
      <c r="O174" s="41"/>
      <c r="P174" s="179">
        <f>O174*H174</f>
        <v>0</v>
      </c>
      <c r="Q174" s="179">
        <v>1.155E-3</v>
      </c>
      <c r="R174" s="179">
        <f>Q174*H174</f>
        <v>0.26133722999999998</v>
      </c>
      <c r="S174" s="179">
        <v>0</v>
      </c>
      <c r="T174" s="180">
        <f>S174*H174</f>
        <v>0</v>
      </c>
      <c r="AR174" s="22" t="s">
        <v>134</v>
      </c>
      <c r="AT174" s="22" t="s">
        <v>129</v>
      </c>
      <c r="AU174" s="22" t="s">
        <v>92</v>
      </c>
      <c r="AY174" s="22" t="s">
        <v>127</v>
      </c>
      <c r="BE174" s="181">
        <f>IF(N174="základní",J174,0)</f>
        <v>0</v>
      </c>
      <c r="BF174" s="181">
        <f>IF(N174="snížená",J174,0)</f>
        <v>0</v>
      </c>
      <c r="BG174" s="181">
        <f>IF(N174="zákl. přenesená",J174,0)</f>
        <v>0</v>
      </c>
      <c r="BH174" s="181">
        <f>IF(N174="sníž. přenesená",J174,0)</f>
        <v>0</v>
      </c>
      <c r="BI174" s="181">
        <f>IF(N174="nulová",J174,0)</f>
        <v>0</v>
      </c>
      <c r="BJ174" s="22" t="s">
        <v>85</v>
      </c>
      <c r="BK174" s="181">
        <f>ROUND(I174*H174,2)</f>
        <v>0</v>
      </c>
      <c r="BL174" s="22" t="s">
        <v>134</v>
      </c>
      <c r="BM174" s="22" t="s">
        <v>321</v>
      </c>
    </row>
    <row r="175" spans="2:65" s="12" customFormat="1" ht="13.5">
      <c r="B175" s="194"/>
      <c r="D175" s="182" t="s">
        <v>138</v>
      </c>
      <c r="E175" s="203" t="s">
        <v>5</v>
      </c>
      <c r="F175" s="205" t="s">
        <v>322</v>
      </c>
      <c r="H175" s="206">
        <v>169.46600000000001</v>
      </c>
      <c r="I175" s="199"/>
      <c r="L175" s="194"/>
      <c r="M175" s="200"/>
      <c r="N175" s="201"/>
      <c r="O175" s="201"/>
      <c r="P175" s="201"/>
      <c r="Q175" s="201"/>
      <c r="R175" s="201"/>
      <c r="S175" s="201"/>
      <c r="T175" s="202"/>
      <c r="AT175" s="203" t="s">
        <v>138</v>
      </c>
      <c r="AU175" s="203" t="s">
        <v>92</v>
      </c>
      <c r="AV175" s="12" t="s">
        <v>92</v>
      </c>
      <c r="AW175" s="12" t="s">
        <v>43</v>
      </c>
      <c r="AX175" s="12" t="s">
        <v>80</v>
      </c>
      <c r="AY175" s="203" t="s">
        <v>127</v>
      </c>
    </row>
    <row r="176" spans="2:65" s="12" customFormat="1" ht="13.5">
      <c r="B176" s="194"/>
      <c r="D176" s="182" t="s">
        <v>138</v>
      </c>
      <c r="E176" s="203" t="s">
        <v>5</v>
      </c>
      <c r="F176" s="205" t="s">
        <v>323</v>
      </c>
      <c r="H176" s="206">
        <v>56.1</v>
      </c>
      <c r="I176" s="199"/>
      <c r="L176" s="194"/>
      <c r="M176" s="200"/>
      <c r="N176" s="201"/>
      <c r="O176" s="201"/>
      <c r="P176" s="201"/>
      <c r="Q176" s="201"/>
      <c r="R176" s="201"/>
      <c r="S176" s="201"/>
      <c r="T176" s="202"/>
      <c r="AT176" s="203" t="s">
        <v>138</v>
      </c>
      <c r="AU176" s="203" t="s">
        <v>92</v>
      </c>
      <c r="AV176" s="12" t="s">
        <v>92</v>
      </c>
      <c r="AW176" s="12" t="s">
        <v>43</v>
      </c>
      <c r="AX176" s="12" t="s">
        <v>80</v>
      </c>
      <c r="AY176" s="203" t="s">
        <v>127</v>
      </c>
    </row>
    <row r="177" spans="2:65" s="12" customFormat="1" ht="13.5">
      <c r="B177" s="194"/>
      <c r="D177" s="195" t="s">
        <v>138</v>
      </c>
      <c r="E177" s="196" t="s">
        <v>5</v>
      </c>
      <c r="F177" s="197" t="s">
        <v>324</v>
      </c>
      <c r="H177" s="198">
        <v>0.7</v>
      </c>
      <c r="I177" s="199"/>
      <c r="L177" s="194"/>
      <c r="M177" s="200"/>
      <c r="N177" s="201"/>
      <c r="O177" s="201"/>
      <c r="P177" s="201"/>
      <c r="Q177" s="201"/>
      <c r="R177" s="201"/>
      <c r="S177" s="201"/>
      <c r="T177" s="202"/>
      <c r="AT177" s="203" t="s">
        <v>138</v>
      </c>
      <c r="AU177" s="203" t="s">
        <v>92</v>
      </c>
      <c r="AV177" s="12" t="s">
        <v>92</v>
      </c>
      <c r="AW177" s="12" t="s">
        <v>43</v>
      </c>
      <c r="AX177" s="12" t="s">
        <v>80</v>
      </c>
      <c r="AY177" s="203" t="s">
        <v>127</v>
      </c>
    </row>
    <row r="178" spans="2:65" s="1" customFormat="1" ht="31.5" customHeight="1">
      <c r="B178" s="169"/>
      <c r="C178" s="170" t="s">
        <v>325</v>
      </c>
      <c r="D178" s="170" t="s">
        <v>129</v>
      </c>
      <c r="E178" s="171" t="s">
        <v>326</v>
      </c>
      <c r="F178" s="172" t="s">
        <v>327</v>
      </c>
      <c r="G178" s="173" t="s">
        <v>217</v>
      </c>
      <c r="H178" s="174">
        <v>169.46600000000001</v>
      </c>
      <c r="I178" s="175"/>
      <c r="J178" s="176">
        <f>ROUND(I178*H178,2)</f>
        <v>0</v>
      </c>
      <c r="K178" s="172" t="s">
        <v>133</v>
      </c>
      <c r="L178" s="40"/>
      <c r="M178" s="177" t="s">
        <v>5</v>
      </c>
      <c r="N178" s="178" t="s">
        <v>51</v>
      </c>
      <c r="O178" s="41"/>
      <c r="P178" s="179">
        <f>O178*H178</f>
        <v>0</v>
      </c>
      <c r="Q178" s="179">
        <v>6.93E-2</v>
      </c>
      <c r="R178" s="179">
        <f>Q178*H178</f>
        <v>11.7439938</v>
      </c>
      <c r="S178" s="179">
        <v>7.0000000000000001E-3</v>
      </c>
      <c r="T178" s="180">
        <f>S178*H178</f>
        <v>1.1862620000000001</v>
      </c>
      <c r="AR178" s="22" t="s">
        <v>134</v>
      </c>
      <c r="AT178" s="22" t="s">
        <v>129</v>
      </c>
      <c r="AU178" s="22" t="s">
        <v>92</v>
      </c>
      <c r="AY178" s="22" t="s">
        <v>127</v>
      </c>
      <c r="BE178" s="181">
        <f>IF(N178="základní",J178,0)</f>
        <v>0</v>
      </c>
      <c r="BF178" s="181">
        <f>IF(N178="snížená",J178,0)</f>
        <v>0</v>
      </c>
      <c r="BG178" s="181">
        <f>IF(N178="zákl. přenesená",J178,0)</f>
        <v>0</v>
      </c>
      <c r="BH178" s="181">
        <f>IF(N178="sníž. přenesená",J178,0)</f>
        <v>0</v>
      </c>
      <c r="BI178" s="181">
        <f>IF(N178="nulová",J178,0)</f>
        <v>0</v>
      </c>
      <c r="BJ178" s="22" t="s">
        <v>85</v>
      </c>
      <c r="BK178" s="181">
        <f>ROUND(I178*H178,2)</f>
        <v>0</v>
      </c>
      <c r="BL178" s="22" t="s">
        <v>134</v>
      </c>
      <c r="BM178" s="22" t="s">
        <v>328</v>
      </c>
    </row>
    <row r="179" spans="2:65" s="1" customFormat="1" ht="121.5">
      <c r="B179" s="40"/>
      <c r="D179" s="195" t="s">
        <v>136</v>
      </c>
      <c r="F179" s="204" t="s">
        <v>329</v>
      </c>
      <c r="I179" s="184"/>
      <c r="L179" s="40"/>
      <c r="M179" s="185"/>
      <c r="N179" s="41"/>
      <c r="O179" s="41"/>
      <c r="P179" s="41"/>
      <c r="Q179" s="41"/>
      <c r="R179" s="41"/>
      <c r="S179" s="41"/>
      <c r="T179" s="69"/>
      <c r="AT179" s="22" t="s">
        <v>136</v>
      </c>
      <c r="AU179" s="22" t="s">
        <v>92</v>
      </c>
    </row>
    <row r="180" spans="2:65" s="1" customFormat="1" ht="31.5" customHeight="1">
      <c r="B180" s="169"/>
      <c r="C180" s="170" t="s">
        <v>330</v>
      </c>
      <c r="D180" s="170" t="s">
        <v>129</v>
      </c>
      <c r="E180" s="171" t="s">
        <v>331</v>
      </c>
      <c r="F180" s="172" t="s">
        <v>332</v>
      </c>
      <c r="G180" s="173" t="s">
        <v>217</v>
      </c>
      <c r="H180" s="174">
        <v>2033.5920000000001</v>
      </c>
      <c r="I180" s="175"/>
      <c r="J180" s="176">
        <f>ROUND(I180*H180,2)</f>
        <v>0</v>
      </c>
      <c r="K180" s="172" t="s">
        <v>133</v>
      </c>
      <c r="L180" s="40"/>
      <c r="M180" s="177" t="s">
        <v>5</v>
      </c>
      <c r="N180" s="178" t="s">
        <v>51</v>
      </c>
      <c r="O180" s="41"/>
      <c r="P180" s="179">
        <f>O180*H180</f>
        <v>0</v>
      </c>
      <c r="Q180" s="179">
        <v>2.3099999999999999E-2</v>
      </c>
      <c r="R180" s="179">
        <f>Q180*H180</f>
        <v>46.975975200000001</v>
      </c>
      <c r="S180" s="179">
        <v>2.3E-3</v>
      </c>
      <c r="T180" s="180">
        <f>S180*H180</f>
        <v>4.6772616000000005</v>
      </c>
      <c r="AR180" s="22" t="s">
        <v>134</v>
      </c>
      <c r="AT180" s="22" t="s">
        <v>129</v>
      </c>
      <c r="AU180" s="22" t="s">
        <v>92</v>
      </c>
      <c r="AY180" s="22" t="s">
        <v>127</v>
      </c>
      <c r="BE180" s="181">
        <f>IF(N180="základní",J180,0)</f>
        <v>0</v>
      </c>
      <c r="BF180" s="181">
        <f>IF(N180="snížená",J180,0)</f>
        <v>0</v>
      </c>
      <c r="BG180" s="181">
        <f>IF(N180="zákl. přenesená",J180,0)</f>
        <v>0</v>
      </c>
      <c r="BH180" s="181">
        <f>IF(N180="sníž. přenesená",J180,0)</f>
        <v>0</v>
      </c>
      <c r="BI180" s="181">
        <f>IF(N180="nulová",J180,0)</f>
        <v>0</v>
      </c>
      <c r="BJ180" s="22" t="s">
        <v>85</v>
      </c>
      <c r="BK180" s="181">
        <f>ROUND(I180*H180,2)</f>
        <v>0</v>
      </c>
      <c r="BL180" s="22" t="s">
        <v>134</v>
      </c>
      <c r="BM180" s="22" t="s">
        <v>333</v>
      </c>
    </row>
    <row r="181" spans="2:65" s="1" customFormat="1" ht="121.5">
      <c r="B181" s="40"/>
      <c r="D181" s="182" t="s">
        <v>136</v>
      </c>
      <c r="F181" s="183" t="s">
        <v>329</v>
      </c>
      <c r="I181" s="184"/>
      <c r="L181" s="40"/>
      <c r="M181" s="185"/>
      <c r="N181" s="41"/>
      <c r="O181" s="41"/>
      <c r="P181" s="41"/>
      <c r="Q181" s="41"/>
      <c r="R181" s="41"/>
      <c r="S181" s="41"/>
      <c r="T181" s="69"/>
      <c r="AT181" s="22" t="s">
        <v>136</v>
      </c>
      <c r="AU181" s="22" t="s">
        <v>92</v>
      </c>
    </row>
    <row r="182" spans="2:65" s="12" customFormat="1" ht="13.5">
      <c r="B182" s="194"/>
      <c r="D182" s="195" t="s">
        <v>138</v>
      </c>
      <c r="F182" s="197" t="s">
        <v>334</v>
      </c>
      <c r="H182" s="198">
        <v>2033.5920000000001</v>
      </c>
      <c r="I182" s="199"/>
      <c r="L182" s="194"/>
      <c r="M182" s="200"/>
      <c r="N182" s="201"/>
      <c r="O182" s="201"/>
      <c r="P182" s="201"/>
      <c r="Q182" s="201"/>
      <c r="R182" s="201"/>
      <c r="S182" s="201"/>
      <c r="T182" s="202"/>
      <c r="AT182" s="203" t="s">
        <v>138</v>
      </c>
      <c r="AU182" s="203" t="s">
        <v>92</v>
      </c>
      <c r="AV182" s="12" t="s">
        <v>92</v>
      </c>
      <c r="AW182" s="12" t="s">
        <v>6</v>
      </c>
      <c r="AX182" s="12" t="s">
        <v>85</v>
      </c>
      <c r="AY182" s="203" t="s">
        <v>127</v>
      </c>
    </row>
    <row r="183" spans="2:65" s="1" customFormat="1" ht="31.5" customHeight="1">
      <c r="B183" s="169"/>
      <c r="C183" s="170" t="s">
        <v>335</v>
      </c>
      <c r="D183" s="170" t="s">
        <v>129</v>
      </c>
      <c r="E183" s="171" t="s">
        <v>336</v>
      </c>
      <c r="F183" s="172" t="s">
        <v>337</v>
      </c>
      <c r="G183" s="173" t="s">
        <v>180</v>
      </c>
      <c r="H183" s="174">
        <v>0.90200000000000002</v>
      </c>
      <c r="I183" s="175"/>
      <c r="J183" s="176">
        <f>ROUND(I183*H183,2)</f>
        <v>0</v>
      </c>
      <c r="K183" s="172" t="s">
        <v>133</v>
      </c>
      <c r="L183" s="40"/>
      <c r="M183" s="177" t="s">
        <v>5</v>
      </c>
      <c r="N183" s="178" t="s">
        <v>51</v>
      </c>
      <c r="O183" s="41"/>
      <c r="P183" s="179">
        <f>O183*H183</f>
        <v>0</v>
      </c>
      <c r="Q183" s="179">
        <v>1.3529624</v>
      </c>
      <c r="R183" s="179">
        <f>Q183*H183</f>
        <v>1.2203720848000001</v>
      </c>
      <c r="S183" s="179">
        <v>0</v>
      </c>
      <c r="T183" s="180">
        <f>S183*H183</f>
        <v>0</v>
      </c>
      <c r="AR183" s="22" t="s">
        <v>134</v>
      </c>
      <c r="AT183" s="22" t="s">
        <v>129</v>
      </c>
      <c r="AU183" s="22" t="s">
        <v>92</v>
      </c>
      <c r="AY183" s="22" t="s">
        <v>127</v>
      </c>
      <c r="BE183" s="181">
        <f>IF(N183="základní",J183,0)</f>
        <v>0</v>
      </c>
      <c r="BF183" s="181">
        <f>IF(N183="snížená",J183,0)</f>
        <v>0</v>
      </c>
      <c r="BG183" s="181">
        <f>IF(N183="zákl. přenesená",J183,0)</f>
        <v>0</v>
      </c>
      <c r="BH183" s="181">
        <f>IF(N183="sníž. přenesená",J183,0)</f>
        <v>0</v>
      </c>
      <c r="BI183" s="181">
        <f>IF(N183="nulová",J183,0)</f>
        <v>0</v>
      </c>
      <c r="BJ183" s="22" t="s">
        <v>85</v>
      </c>
      <c r="BK183" s="181">
        <f>ROUND(I183*H183,2)</f>
        <v>0</v>
      </c>
      <c r="BL183" s="22" t="s">
        <v>134</v>
      </c>
      <c r="BM183" s="22" t="s">
        <v>338</v>
      </c>
    </row>
    <row r="184" spans="2:65" s="1" customFormat="1" ht="67.5">
      <c r="B184" s="40"/>
      <c r="D184" s="182" t="s">
        <v>136</v>
      </c>
      <c r="F184" s="183" t="s">
        <v>339</v>
      </c>
      <c r="I184" s="184"/>
      <c r="L184" s="40"/>
      <c r="M184" s="185"/>
      <c r="N184" s="41"/>
      <c r="O184" s="41"/>
      <c r="P184" s="41"/>
      <c r="Q184" s="41"/>
      <c r="R184" s="41"/>
      <c r="S184" s="41"/>
      <c r="T184" s="69"/>
      <c r="AT184" s="22" t="s">
        <v>136</v>
      </c>
      <c r="AU184" s="22" t="s">
        <v>92</v>
      </c>
    </row>
    <row r="185" spans="2:65" s="12" customFormat="1" ht="13.5">
      <c r="B185" s="194"/>
      <c r="D185" s="195" t="s">
        <v>138</v>
      </c>
      <c r="E185" s="196" t="s">
        <v>5</v>
      </c>
      <c r="F185" s="197" t="s">
        <v>340</v>
      </c>
      <c r="H185" s="198">
        <v>0.90200000000000002</v>
      </c>
      <c r="I185" s="199"/>
      <c r="L185" s="194"/>
      <c r="M185" s="200"/>
      <c r="N185" s="201"/>
      <c r="O185" s="201"/>
      <c r="P185" s="201"/>
      <c r="Q185" s="201"/>
      <c r="R185" s="201"/>
      <c r="S185" s="201"/>
      <c r="T185" s="202"/>
      <c r="AT185" s="203" t="s">
        <v>138</v>
      </c>
      <c r="AU185" s="203" t="s">
        <v>92</v>
      </c>
      <c r="AV185" s="12" t="s">
        <v>92</v>
      </c>
      <c r="AW185" s="12" t="s">
        <v>43</v>
      </c>
      <c r="AX185" s="12" t="s">
        <v>80</v>
      </c>
      <c r="AY185" s="203" t="s">
        <v>127</v>
      </c>
    </row>
    <row r="186" spans="2:65" s="1" customFormat="1" ht="31.5" customHeight="1">
      <c r="B186" s="169"/>
      <c r="C186" s="170" t="s">
        <v>341</v>
      </c>
      <c r="D186" s="170" t="s">
        <v>129</v>
      </c>
      <c r="E186" s="171" t="s">
        <v>342</v>
      </c>
      <c r="F186" s="172" t="s">
        <v>343</v>
      </c>
      <c r="G186" s="173" t="s">
        <v>217</v>
      </c>
      <c r="H186" s="174">
        <v>169.46600000000001</v>
      </c>
      <c r="I186" s="175"/>
      <c r="J186" s="176">
        <f>ROUND(I186*H186,2)</f>
        <v>0</v>
      </c>
      <c r="K186" s="172" t="s">
        <v>133</v>
      </c>
      <c r="L186" s="40"/>
      <c r="M186" s="177" t="s">
        <v>5</v>
      </c>
      <c r="N186" s="178" t="s">
        <v>51</v>
      </c>
      <c r="O186" s="41"/>
      <c r="P186" s="179">
        <f>O186*H186</f>
        <v>0</v>
      </c>
      <c r="Q186" s="179">
        <v>9.5524000000000008E-3</v>
      </c>
      <c r="R186" s="179">
        <f>Q186*H186</f>
        <v>1.6188070184000003</v>
      </c>
      <c r="S186" s="179">
        <v>0</v>
      </c>
      <c r="T186" s="180">
        <f>S186*H186</f>
        <v>0</v>
      </c>
      <c r="AR186" s="22" t="s">
        <v>134</v>
      </c>
      <c r="AT186" s="22" t="s">
        <v>129</v>
      </c>
      <c r="AU186" s="22" t="s">
        <v>92</v>
      </c>
      <c r="AY186" s="22" t="s">
        <v>127</v>
      </c>
      <c r="BE186" s="181">
        <f>IF(N186="základní",J186,0)</f>
        <v>0</v>
      </c>
      <c r="BF186" s="181">
        <f>IF(N186="snížená",J186,0)</f>
        <v>0</v>
      </c>
      <c r="BG186" s="181">
        <f>IF(N186="zákl. přenesená",J186,0)</f>
        <v>0</v>
      </c>
      <c r="BH186" s="181">
        <f>IF(N186="sníž. přenesená",J186,0)</f>
        <v>0</v>
      </c>
      <c r="BI186" s="181">
        <f>IF(N186="nulová",J186,0)</f>
        <v>0</v>
      </c>
      <c r="BJ186" s="22" t="s">
        <v>85</v>
      </c>
      <c r="BK186" s="181">
        <f>ROUND(I186*H186,2)</f>
        <v>0</v>
      </c>
      <c r="BL186" s="22" t="s">
        <v>134</v>
      </c>
      <c r="BM186" s="22" t="s">
        <v>344</v>
      </c>
    </row>
    <row r="187" spans="2:65" s="1" customFormat="1" ht="81">
      <c r="B187" s="40"/>
      <c r="D187" s="182" t="s">
        <v>136</v>
      </c>
      <c r="F187" s="183" t="s">
        <v>345</v>
      </c>
      <c r="I187" s="184"/>
      <c r="L187" s="40"/>
      <c r="M187" s="185"/>
      <c r="N187" s="41"/>
      <c r="O187" s="41"/>
      <c r="P187" s="41"/>
      <c r="Q187" s="41"/>
      <c r="R187" s="41"/>
      <c r="S187" s="41"/>
      <c r="T187" s="69"/>
      <c r="AT187" s="22" t="s">
        <v>136</v>
      </c>
      <c r="AU187" s="22" t="s">
        <v>92</v>
      </c>
    </row>
    <row r="188" spans="2:65" s="10" customFormat="1" ht="29.85" customHeight="1">
      <c r="B188" s="155"/>
      <c r="D188" s="166" t="s">
        <v>79</v>
      </c>
      <c r="E188" s="167" t="s">
        <v>346</v>
      </c>
      <c r="F188" s="167" t="s">
        <v>347</v>
      </c>
      <c r="I188" s="158"/>
      <c r="J188" s="168">
        <f>BK188</f>
        <v>0</v>
      </c>
      <c r="L188" s="155"/>
      <c r="M188" s="160"/>
      <c r="N188" s="161"/>
      <c r="O188" s="161"/>
      <c r="P188" s="162">
        <f>SUM(P189:P197)</f>
        <v>0</v>
      </c>
      <c r="Q188" s="161"/>
      <c r="R188" s="162">
        <f>SUM(R189:R197)</f>
        <v>0</v>
      </c>
      <c r="S188" s="161"/>
      <c r="T188" s="163">
        <f>SUM(T189:T197)</f>
        <v>0</v>
      </c>
      <c r="AR188" s="156" t="s">
        <v>85</v>
      </c>
      <c r="AT188" s="164" t="s">
        <v>79</v>
      </c>
      <c r="AU188" s="164" t="s">
        <v>85</v>
      </c>
      <c r="AY188" s="156" t="s">
        <v>127</v>
      </c>
      <c r="BK188" s="165">
        <f>SUM(BK189:BK197)</f>
        <v>0</v>
      </c>
    </row>
    <row r="189" spans="2:65" s="1" customFormat="1" ht="31.5" customHeight="1">
      <c r="B189" s="169"/>
      <c r="C189" s="170" t="s">
        <v>348</v>
      </c>
      <c r="D189" s="170" t="s">
        <v>129</v>
      </c>
      <c r="E189" s="171" t="s">
        <v>349</v>
      </c>
      <c r="F189" s="172" t="s">
        <v>350</v>
      </c>
      <c r="G189" s="173" t="s">
        <v>180</v>
      </c>
      <c r="H189" s="174">
        <v>27.57</v>
      </c>
      <c r="I189" s="175"/>
      <c r="J189" s="176">
        <f>ROUND(I189*H189,2)</f>
        <v>0</v>
      </c>
      <c r="K189" s="172" t="s">
        <v>133</v>
      </c>
      <c r="L189" s="40"/>
      <c r="M189" s="177" t="s">
        <v>5</v>
      </c>
      <c r="N189" s="178" t="s">
        <v>51</v>
      </c>
      <c r="O189" s="41"/>
      <c r="P189" s="179">
        <f>O189*H189</f>
        <v>0</v>
      </c>
      <c r="Q189" s="179">
        <v>0</v>
      </c>
      <c r="R189" s="179">
        <f>Q189*H189</f>
        <v>0</v>
      </c>
      <c r="S189" s="179">
        <v>0</v>
      </c>
      <c r="T189" s="180">
        <f>S189*H189</f>
        <v>0</v>
      </c>
      <c r="AR189" s="22" t="s">
        <v>134</v>
      </c>
      <c r="AT189" s="22" t="s">
        <v>129</v>
      </c>
      <c r="AU189" s="22" t="s">
        <v>92</v>
      </c>
      <c r="AY189" s="22" t="s">
        <v>127</v>
      </c>
      <c r="BE189" s="181">
        <f>IF(N189="základní",J189,0)</f>
        <v>0</v>
      </c>
      <c r="BF189" s="181">
        <f>IF(N189="snížená",J189,0)</f>
        <v>0</v>
      </c>
      <c r="BG189" s="181">
        <f>IF(N189="zákl. přenesená",J189,0)</f>
        <v>0</v>
      </c>
      <c r="BH189" s="181">
        <f>IF(N189="sníž. přenesená",J189,0)</f>
        <v>0</v>
      </c>
      <c r="BI189" s="181">
        <f>IF(N189="nulová",J189,0)</f>
        <v>0</v>
      </c>
      <c r="BJ189" s="22" t="s">
        <v>85</v>
      </c>
      <c r="BK189" s="181">
        <f>ROUND(I189*H189,2)</f>
        <v>0</v>
      </c>
      <c r="BL189" s="22" t="s">
        <v>134</v>
      </c>
      <c r="BM189" s="22" t="s">
        <v>351</v>
      </c>
    </row>
    <row r="190" spans="2:65" s="1" customFormat="1" ht="121.5">
      <c r="B190" s="40"/>
      <c r="D190" s="195" t="s">
        <v>136</v>
      </c>
      <c r="F190" s="204" t="s">
        <v>352</v>
      </c>
      <c r="I190" s="184"/>
      <c r="L190" s="40"/>
      <c r="M190" s="185"/>
      <c r="N190" s="41"/>
      <c r="O190" s="41"/>
      <c r="P190" s="41"/>
      <c r="Q190" s="41"/>
      <c r="R190" s="41"/>
      <c r="S190" s="41"/>
      <c r="T190" s="69"/>
      <c r="AT190" s="22" t="s">
        <v>136</v>
      </c>
      <c r="AU190" s="22" t="s">
        <v>92</v>
      </c>
    </row>
    <row r="191" spans="2:65" s="1" customFormat="1" ht="31.5" customHeight="1">
      <c r="B191" s="169"/>
      <c r="C191" s="170" t="s">
        <v>353</v>
      </c>
      <c r="D191" s="170" t="s">
        <v>129</v>
      </c>
      <c r="E191" s="171" t="s">
        <v>354</v>
      </c>
      <c r="F191" s="172" t="s">
        <v>355</v>
      </c>
      <c r="G191" s="173" t="s">
        <v>180</v>
      </c>
      <c r="H191" s="174">
        <v>27.57</v>
      </c>
      <c r="I191" s="175"/>
      <c r="J191" s="176">
        <f>ROUND(I191*H191,2)</f>
        <v>0</v>
      </c>
      <c r="K191" s="172" t="s">
        <v>133</v>
      </c>
      <c r="L191" s="40"/>
      <c r="M191" s="177" t="s">
        <v>5</v>
      </c>
      <c r="N191" s="178" t="s">
        <v>51</v>
      </c>
      <c r="O191" s="41"/>
      <c r="P191" s="179">
        <f>O191*H191</f>
        <v>0</v>
      </c>
      <c r="Q191" s="179">
        <v>0</v>
      </c>
      <c r="R191" s="179">
        <f>Q191*H191</f>
        <v>0</v>
      </c>
      <c r="S191" s="179">
        <v>0</v>
      </c>
      <c r="T191" s="180">
        <f>S191*H191</f>
        <v>0</v>
      </c>
      <c r="AR191" s="22" t="s">
        <v>134</v>
      </c>
      <c r="AT191" s="22" t="s">
        <v>129</v>
      </c>
      <c r="AU191" s="22" t="s">
        <v>92</v>
      </c>
      <c r="AY191" s="22" t="s">
        <v>127</v>
      </c>
      <c r="BE191" s="181">
        <f>IF(N191="základní",J191,0)</f>
        <v>0</v>
      </c>
      <c r="BF191" s="181">
        <f>IF(N191="snížená",J191,0)</f>
        <v>0</v>
      </c>
      <c r="BG191" s="181">
        <f>IF(N191="zákl. přenesená",J191,0)</f>
        <v>0</v>
      </c>
      <c r="BH191" s="181">
        <f>IF(N191="sníž. přenesená",J191,0)</f>
        <v>0</v>
      </c>
      <c r="BI191" s="181">
        <f>IF(N191="nulová",J191,0)</f>
        <v>0</v>
      </c>
      <c r="BJ191" s="22" t="s">
        <v>85</v>
      </c>
      <c r="BK191" s="181">
        <f>ROUND(I191*H191,2)</f>
        <v>0</v>
      </c>
      <c r="BL191" s="22" t="s">
        <v>134</v>
      </c>
      <c r="BM191" s="22" t="s">
        <v>356</v>
      </c>
    </row>
    <row r="192" spans="2:65" s="1" customFormat="1" ht="81">
      <c r="B192" s="40"/>
      <c r="D192" s="195" t="s">
        <v>136</v>
      </c>
      <c r="F192" s="204" t="s">
        <v>357</v>
      </c>
      <c r="I192" s="184"/>
      <c r="L192" s="40"/>
      <c r="M192" s="185"/>
      <c r="N192" s="41"/>
      <c r="O192" s="41"/>
      <c r="P192" s="41"/>
      <c r="Q192" s="41"/>
      <c r="R192" s="41"/>
      <c r="S192" s="41"/>
      <c r="T192" s="69"/>
      <c r="AT192" s="22" t="s">
        <v>136</v>
      </c>
      <c r="AU192" s="22" t="s">
        <v>92</v>
      </c>
    </row>
    <row r="193" spans="2:65" s="1" customFormat="1" ht="31.5" customHeight="1">
      <c r="B193" s="169"/>
      <c r="C193" s="170" t="s">
        <v>358</v>
      </c>
      <c r="D193" s="170" t="s">
        <v>129</v>
      </c>
      <c r="E193" s="171" t="s">
        <v>359</v>
      </c>
      <c r="F193" s="172" t="s">
        <v>360</v>
      </c>
      <c r="G193" s="173" t="s">
        <v>180</v>
      </c>
      <c r="H193" s="174">
        <v>689.25</v>
      </c>
      <c r="I193" s="175"/>
      <c r="J193" s="176">
        <f>ROUND(I193*H193,2)</f>
        <v>0</v>
      </c>
      <c r="K193" s="172" t="s">
        <v>133</v>
      </c>
      <c r="L193" s="40"/>
      <c r="M193" s="177" t="s">
        <v>5</v>
      </c>
      <c r="N193" s="178" t="s">
        <v>51</v>
      </c>
      <c r="O193" s="41"/>
      <c r="P193" s="179">
        <f>O193*H193</f>
        <v>0</v>
      </c>
      <c r="Q193" s="179">
        <v>0</v>
      </c>
      <c r="R193" s="179">
        <f>Q193*H193</f>
        <v>0</v>
      </c>
      <c r="S193" s="179">
        <v>0</v>
      </c>
      <c r="T193" s="180">
        <f>S193*H193</f>
        <v>0</v>
      </c>
      <c r="AR193" s="22" t="s">
        <v>134</v>
      </c>
      <c r="AT193" s="22" t="s">
        <v>129</v>
      </c>
      <c r="AU193" s="22" t="s">
        <v>92</v>
      </c>
      <c r="AY193" s="22" t="s">
        <v>127</v>
      </c>
      <c r="BE193" s="181">
        <f>IF(N193="základní",J193,0)</f>
        <v>0</v>
      </c>
      <c r="BF193" s="181">
        <f>IF(N193="snížená",J193,0)</f>
        <v>0</v>
      </c>
      <c r="BG193" s="181">
        <f>IF(N193="zákl. přenesená",J193,0)</f>
        <v>0</v>
      </c>
      <c r="BH193" s="181">
        <f>IF(N193="sníž. přenesená",J193,0)</f>
        <v>0</v>
      </c>
      <c r="BI193" s="181">
        <f>IF(N193="nulová",J193,0)</f>
        <v>0</v>
      </c>
      <c r="BJ193" s="22" t="s">
        <v>85</v>
      </c>
      <c r="BK193" s="181">
        <f>ROUND(I193*H193,2)</f>
        <v>0</v>
      </c>
      <c r="BL193" s="22" t="s">
        <v>134</v>
      </c>
      <c r="BM193" s="22" t="s">
        <v>361</v>
      </c>
    </row>
    <row r="194" spans="2:65" s="1" customFormat="1" ht="81">
      <c r="B194" s="40"/>
      <c r="D194" s="182" t="s">
        <v>136</v>
      </c>
      <c r="F194" s="183" t="s">
        <v>357</v>
      </c>
      <c r="I194" s="184"/>
      <c r="L194" s="40"/>
      <c r="M194" s="185"/>
      <c r="N194" s="41"/>
      <c r="O194" s="41"/>
      <c r="P194" s="41"/>
      <c r="Q194" s="41"/>
      <c r="R194" s="41"/>
      <c r="S194" s="41"/>
      <c r="T194" s="69"/>
      <c r="AT194" s="22" t="s">
        <v>136</v>
      </c>
      <c r="AU194" s="22" t="s">
        <v>92</v>
      </c>
    </row>
    <row r="195" spans="2:65" s="12" customFormat="1" ht="13.5">
      <c r="B195" s="194"/>
      <c r="D195" s="195" t="s">
        <v>138</v>
      </c>
      <c r="F195" s="197" t="s">
        <v>362</v>
      </c>
      <c r="H195" s="198">
        <v>689.25</v>
      </c>
      <c r="I195" s="199"/>
      <c r="L195" s="194"/>
      <c r="M195" s="200"/>
      <c r="N195" s="201"/>
      <c r="O195" s="201"/>
      <c r="P195" s="201"/>
      <c r="Q195" s="201"/>
      <c r="R195" s="201"/>
      <c r="S195" s="201"/>
      <c r="T195" s="202"/>
      <c r="AT195" s="203" t="s">
        <v>138</v>
      </c>
      <c r="AU195" s="203" t="s">
        <v>92</v>
      </c>
      <c r="AV195" s="12" t="s">
        <v>92</v>
      </c>
      <c r="AW195" s="12" t="s">
        <v>6</v>
      </c>
      <c r="AX195" s="12" t="s">
        <v>85</v>
      </c>
      <c r="AY195" s="203" t="s">
        <v>127</v>
      </c>
    </row>
    <row r="196" spans="2:65" s="1" customFormat="1" ht="22.5" customHeight="1">
      <c r="B196" s="169"/>
      <c r="C196" s="170" t="s">
        <v>363</v>
      </c>
      <c r="D196" s="170" t="s">
        <v>129</v>
      </c>
      <c r="E196" s="171" t="s">
        <v>364</v>
      </c>
      <c r="F196" s="172" t="s">
        <v>365</v>
      </c>
      <c r="G196" s="173" t="s">
        <v>180</v>
      </c>
      <c r="H196" s="174">
        <v>27.57</v>
      </c>
      <c r="I196" s="175"/>
      <c r="J196" s="176">
        <f>ROUND(I196*H196,2)</f>
        <v>0</v>
      </c>
      <c r="K196" s="172" t="s">
        <v>133</v>
      </c>
      <c r="L196" s="40"/>
      <c r="M196" s="177" t="s">
        <v>5</v>
      </c>
      <c r="N196" s="178" t="s">
        <v>51</v>
      </c>
      <c r="O196" s="41"/>
      <c r="P196" s="179">
        <f>O196*H196</f>
        <v>0</v>
      </c>
      <c r="Q196" s="179">
        <v>0</v>
      </c>
      <c r="R196" s="179">
        <f>Q196*H196</f>
        <v>0</v>
      </c>
      <c r="S196" s="179">
        <v>0</v>
      </c>
      <c r="T196" s="180">
        <f>S196*H196</f>
        <v>0</v>
      </c>
      <c r="AR196" s="22" t="s">
        <v>134</v>
      </c>
      <c r="AT196" s="22" t="s">
        <v>129</v>
      </c>
      <c r="AU196" s="22" t="s">
        <v>92</v>
      </c>
      <c r="AY196" s="22" t="s">
        <v>127</v>
      </c>
      <c r="BE196" s="181">
        <f>IF(N196="základní",J196,0)</f>
        <v>0</v>
      </c>
      <c r="BF196" s="181">
        <f>IF(N196="snížená",J196,0)</f>
        <v>0</v>
      </c>
      <c r="BG196" s="181">
        <f>IF(N196="zákl. přenesená",J196,0)</f>
        <v>0</v>
      </c>
      <c r="BH196" s="181">
        <f>IF(N196="sníž. přenesená",J196,0)</f>
        <v>0</v>
      </c>
      <c r="BI196" s="181">
        <f>IF(N196="nulová",J196,0)</f>
        <v>0</v>
      </c>
      <c r="BJ196" s="22" t="s">
        <v>85</v>
      </c>
      <c r="BK196" s="181">
        <f>ROUND(I196*H196,2)</f>
        <v>0</v>
      </c>
      <c r="BL196" s="22" t="s">
        <v>134</v>
      </c>
      <c r="BM196" s="22" t="s">
        <v>366</v>
      </c>
    </row>
    <row r="197" spans="2:65" s="1" customFormat="1" ht="67.5">
      <c r="B197" s="40"/>
      <c r="D197" s="182" t="s">
        <v>136</v>
      </c>
      <c r="F197" s="183" t="s">
        <v>367</v>
      </c>
      <c r="I197" s="184"/>
      <c r="L197" s="40"/>
      <c r="M197" s="185"/>
      <c r="N197" s="41"/>
      <c r="O197" s="41"/>
      <c r="P197" s="41"/>
      <c r="Q197" s="41"/>
      <c r="R197" s="41"/>
      <c r="S197" s="41"/>
      <c r="T197" s="69"/>
      <c r="AT197" s="22" t="s">
        <v>136</v>
      </c>
      <c r="AU197" s="22" t="s">
        <v>92</v>
      </c>
    </row>
    <row r="198" spans="2:65" s="10" customFormat="1" ht="29.85" customHeight="1">
      <c r="B198" s="155"/>
      <c r="D198" s="166" t="s">
        <v>79</v>
      </c>
      <c r="E198" s="167" t="s">
        <v>368</v>
      </c>
      <c r="F198" s="167" t="s">
        <v>369</v>
      </c>
      <c r="I198" s="158"/>
      <c r="J198" s="168">
        <f>BK198</f>
        <v>0</v>
      </c>
      <c r="L198" s="155"/>
      <c r="M198" s="160"/>
      <c r="N198" s="161"/>
      <c r="O198" s="161"/>
      <c r="P198" s="162">
        <f>P199</f>
        <v>0</v>
      </c>
      <c r="Q198" s="161"/>
      <c r="R198" s="162">
        <f>R199</f>
        <v>0</v>
      </c>
      <c r="S198" s="161"/>
      <c r="T198" s="163">
        <f>T199</f>
        <v>0</v>
      </c>
      <c r="AR198" s="156" t="s">
        <v>85</v>
      </c>
      <c r="AT198" s="164" t="s">
        <v>79</v>
      </c>
      <c r="AU198" s="164" t="s">
        <v>85</v>
      </c>
      <c r="AY198" s="156" t="s">
        <v>127</v>
      </c>
      <c r="BK198" s="165">
        <f>BK199</f>
        <v>0</v>
      </c>
    </row>
    <row r="199" spans="2:65" s="1" customFormat="1" ht="44.25" customHeight="1">
      <c r="B199" s="169"/>
      <c r="C199" s="170" t="s">
        <v>370</v>
      </c>
      <c r="D199" s="170" t="s">
        <v>129</v>
      </c>
      <c r="E199" s="171" t="s">
        <v>371</v>
      </c>
      <c r="F199" s="172" t="s">
        <v>372</v>
      </c>
      <c r="G199" s="173" t="s">
        <v>180</v>
      </c>
      <c r="H199" s="174">
        <v>123.301</v>
      </c>
      <c r="I199" s="175"/>
      <c r="J199" s="176">
        <f>ROUND(I199*H199,2)</f>
        <v>0</v>
      </c>
      <c r="K199" s="172" t="s">
        <v>133</v>
      </c>
      <c r="L199" s="40"/>
      <c r="M199" s="177" t="s">
        <v>5</v>
      </c>
      <c r="N199" s="178" t="s">
        <v>51</v>
      </c>
      <c r="O199" s="41"/>
      <c r="P199" s="179">
        <f>O199*H199</f>
        <v>0</v>
      </c>
      <c r="Q199" s="179">
        <v>0</v>
      </c>
      <c r="R199" s="179">
        <f>Q199*H199</f>
        <v>0</v>
      </c>
      <c r="S199" s="179">
        <v>0</v>
      </c>
      <c r="T199" s="180">
        <f>S199*H199</f>
        <v>0</v>
      </c>
      <c r="AR199" s="22" t="s">
        <v>134</v>
      </c>
      <c r="AT199" s="22" t="s">
        <v>129</v>
      </c>
      <c r="AU199" s="22" t="s">
        <v>92</v>
      </c>
      <c r="AY199" s="22" t="s">
        <v>127</v>
      </c>
      <c r="BE199" s="181">
        <f>IF(N199="základní",J199,0)</f>
        <v>0</v>
      </c>
      <c r="BF199" s="181">
        <f>IF(N199="snížená",J199,0)</f>
        <v>0</v>
      </c>
      <c r="BG199" s="181">
        <f>IF(N199="zákl. přenesená",J199,0)</f>
        <v>0</v>
      </c>
      <c r="BH199" s="181">
        <f>IF(N199="sníž. přenesená",J199,0)</f>
        <v>0</v>
      </c>
      <c r="BI199" s="181">
        <f>IF(N199="nulová",J199,0)</f>
        <v>0</v>
      </c>
      <c r="BJ199" s="22" t="s">
        <v>85</v>
      </c>
      <c r="BK199" s="181">
        <f>ROUND(I199*H199,2)</f>
        <v>0</v>
      </c>
      <c r="BL199" s="22" t="s">
        <v>134</v>
      </c>
      <c r="BM199" s="22" t="s">
        <v>373</v>
      </c>
    </row>
    <row r="200" spans="2:65" s="10" customFormat="1" ht="37.35" customHeight="1">
      <c r="B200" s="155"/>
      <c r="D200" s="156" t="s">
        <v>79</v>
      </c>
      <c r="E200" s="157" t="s">
        <v>374</v>
      </c>
      <c r="F200" s="157" t="s">
        <v>375</v>
      </c>
      <c r="I200" s="158"/>
      <c r="J200" s="159">
        <f>BK200</f>
        <v>0</v>
      </c>
      <c r="L200" s="155"/>
      <c r="M200" s="160"/>
      <c r="N200" s="161"/>
      <c r="O200" s="161"/>
      <c r="P200" s="162">
        <f>P201+P207+P211</f>
        <v>0</v>
      </c>
      <c r="Q200" s="161"/>
      <c r="R200" s="162">
        <f>R201+R207+R211</f>
        <v>0</v>
      </c>
      <c r="S200" s="161"/>
      <c r="T200" s="163">
        <f>T201+T207+T211</f>
        <v>0</v>
      </c>
      <c r="AR200" s="156" t="s">
        <v>153</v>
      </c>
      <c r="AT200" s="164" t="s">
        <v>79</v>
      </c>
      <c r="AU200" s="164" t="s">
        <v>80</v>
      </c>
      <c r="AY200" s="156" t="s">
        <v>127</v>
      </c>
      <c r="BK200" s="165">
        <f>BK201+BK207+BK211</f>
        <v>0</v>
      </c>
    </row>
    <row r="201" spans="2:65" s="10" customFormat="1" ht="19.899999999999999" customHeight="1">
      <c r="B201" s="155"/>
      <c r="D201" s="166" t="s">
        <v>79</v>
      </c>
      <c r="E201" s="167" t="s">
        <v>376</v>
      </c>
      <c r="F201" s="167" t="s">
        <v>377</v>
      </c>
      <c r="I201" s="158"/>
      <c r="J201" s="168">
        <f>BK201</f>
        <v>0</v>
      </c>
      <c r="L201" s="155"/>
      <c r="M201" s="160"/>
      <c r="N201" s="161"/>
      <c r="O201" s="161"/>
      <c r="P201" s="162">
        <f>SUM(P202:P206)</f>
        <v>0</v>
      </c>
      <c r="Q201" s="161"/>
      <c r="R201" s="162">
        <f>SUM(R202:R206)</f>
        <v>0</v>
      </c>
      <c r="S201" s="161"/>
      <c r="T201" s="163">
        <f>SUM(T202:T206)</f>
        <v>0</v>
      </c>
      <c r="AR201" s="156" t="s">
        <v>153</v>
      </c>
      <c r="AT201" s="164" t="s">
        <v>79</v>
      </c>
      <c r="AU201" s="164" t="s">
        <v>85</v>
      </c>
      <c r="AY201" s="156" t="s">
        <v>127</v>
      </c>
      <c r="BK201" s="165">
        <f>SUM(BK202:BK206)</f>
        <v>0</v>
      </c>
    </row>
    <row r="202" spans="2:65" s="1" customFormat="1" ht="22.5" customHeight="1">
      <c r="B202" s="169"/>
      <c r="C202" s="170" t="s">
        <v>378</v>
      </c>
      <c r="D202" s="170" t="s">
        <v>129</v>
      </c>
      <c r="E202" s="171" t="s">
        <v>379</v>
      </c>
      <c r="F202" s="172" t="s">
        <v>380</v>
      </c>
      <c r="G202" s="173" t="s">
        <v>381</v>
      </c>
      <c r="H202" s="174">
        <v>1</v>
      </c>
      <c r="I202" s="175"/>
      <c r="J202" s="176">
        <f>ROUND(I202*H202,2)</f>
        <v>0</v>
      </c>
      <c r="K202" s="172" t="s">
        <v>133</v>
      </c>
      <c r="L202" s="40"/>
      <c r="M202" s="177" t="s">
        <v>5</v>
      </c>
      <c r="N202" s="178" t="s">
        <v>51</v>
      </c>
      <c r="O202" s="41"/>
      <c r="P202" s="179">
        <f>O202*H202</f>
        <v>0</v>
      </c>
      <c r="Q202" s="179">
        <v>0</v>
      </c>
      <c r="R202" s="179">
        <f>Q202*H202</f>
        <v>0</v>
      </c>
      <c r="S202" s="179">
        <v>0</v>
      </c>
      <c r="T202" s="180">
        <f>S202*H202</f>
        <v>0</v>
      </c>
      <c r="AR202" s="22" t="s">
        <v>382</v>
      </c>
      <c r="AT202" s="22" t="s">
        <v>129</v>
      </c>
      <c r="AU202" s="22" t="s">
        <v>92</v>
      </c>
      <c r="AY202" s="22" t="s">
        <v>127</v>
      </c>
      <c r="BE202" s="181">
        <f>IF(N202="základní",J202,0)</f>
        <v>0</v>
      </c>
      <c r="BF202" s="181">
        <f>IF(N202="snížená",J202,0)</f>
        <v>0</v>
      </c>
      <c r="BG202" s="181">
        <f>IF(N202="zákl. přenesená",J202,0)</f>
        <v>0</v>
      </c>
      <c r="BH202" s="181">
        <f>IF(N202="sníž. přenesená",J202,0)</f>
        <v>0</v>
      </c>
      <c r="BI202" s="181">
        <f>IF(N202="nulová",J202,0)</f>
        <v>0</v>
      </c>
      <c r="BJ202" s="22" t="s">
        <v>85</v>
      </c>
      <c r="BK202" s="181">
        <f>ROUND(I202*H202,2)</f>
        <v>0</v>
      </c>
      <c r="BL202" s="22" t="s">
        <v>382</v>
      </c>
      <c r="BM202" s="22" t="s">
        <v>383</v>
      </c>
    </row>
    <row r="203" spans="2:65" s="1" customFormat="1" ht="22.5" customHeight="1">
      <c r="B203" s="169"/>
      <c r="C203" s="170" t="s">
        <v>384</v>
      </c>
      <c r="D203" s="170" t="s">
        <v>129</v>
      </c>
      <c r="E203" s="171" t="s">
        <v>385</v>
      </c>
      <c r="F203" s="172" t="s">
        <v>386</v>
      </c>
      <c r="G203" s="173" t="s">
        <v>381</v>
      </c>
      <c r="H203" s="174">
        <v>1</v>
      </c>
      <c r="I203" s="175"/>
      <c r="J203" s="176">
        <f>ROUND(I203*H203,2)</f>
        <v>0</v>
      </c>
      <c r="K203" s="172" t="s">
        <v>133</v>
      </c>
      <c r="L203" s="40"/>
      <c r="M203" s="177" t="s">
        <v>5</v>
      </c>
      <c r="N203" s="178" t="s">
        <v>51</v>
      </c>
      <c r="O203" s="41"/>
      <c r="P203" s="179">
        <f>O203*H203</f>
        <v>0</v>
      </c>
      <c r="Q203" s="179">
        <v>0</v>
      </c>
      <c r="R203" s="179">
        <f>Q203*H203</f>
        <v>0</v>
      </c>
      <c r="S203" s="179">
        <v>0</v>
      </c>
      <c r="T203" s="180">
        <f>S203*H203</f>
        <v>0</v>
      </c>
      <c r="AR203" s="22" t="s">
        <v>382</v>
      </c>
      <c r="AT203" s="22" t="s">
        <v>129</v>
      </c>
      <c r="AU203" s="22" t="s">
        <v>92</v>
      </c>
      <c r="AY203" s="22" t="s">
        <v>127</v>
      </c>
      <c r="BE203" s="181">
        <f>IF(N203="základní",J203,0)</f>
        <v>0</v>
      </c>
      <c r="BF203" s="181">
        <f>IF(N203="snížená",J203,0)</f>
        <v>0</v>
      </c>
      <c r="BG203" s="181">
        <f>IF(N203="zákl. přenesená",J203,0)</f>
        <v>0</v>
      </c>
      <c r="BH203" s="181">
        <f>IF(N203="sníž. přenesená",J203,0)</f>
        <v>0</v>
      </c>
      <c r="BI203" s="181">
        <f>IF(N203="nulová",J203,0)</f>
        <v>0</v>
      </c>
      <c r="BJ203" s="22" t="s">
        <v>85</v>
      </c>
      <c r="BK203" s="181">
        <f>ROUND(I203*H203,2)</f>
        <v>0</v>
      </c>
      <c r="BL203" s="22" t="s">
        <v>382</v>
      </c>
      <c r="BM203" s="22" t="s">
        <v>387</v>
      </c>
    </row>
    <row r="204" spans="2:65" s="11" customFormat="1" ht="13.5">
      <c r="B204" s="186"/>
      <c r="D204" s="182" t="s">
        <v>138</v>
      </c>
      <c r="E204" s="187" t="s">
        <v>5</v>
      </c>
      <c r="F204" s="188" t="s">
        <v>388</v>
      </c>
      <c r="H204" s="189" t="s">
        <v>5</v>
      </c>
      <c r="I204" s="190"/>
      <c r="L204" s="186"/>
      <c r="M204" s="191"/>
      <c r="N204" s="192"/>
      <c r="O204" s="192"/>
      <c r="P204" s="192"/>
      <c r="Q204" s="192"/>
      <c r="R204" s="192"/>
      <c r="S204" s="192"/>
      <c r="T204" s="193"/>
      <c r="AT204" s="189" t="s">
        <v>138</v>
      </c>
      <c r="AU204" s="189" t="s">
        <v>92</v>
      </c>
      <c r="AV204" s="11" t="s">
        <v>85</v>
      </c>
      <c r="AW204" s="11" t="s">
        <v>43</v>
      </c>
      <c r="AX204" s="11" t="s">
        <v>80</v>
      </c>
      <c r="AY204" s="189" t="s">
        <v>127</v>
      </c>
    </row>
    <row r="205" spans="2:65" s="11" customFormat="1" ht="13.5">
      <c r="B205" s="186"/>
      <c r="D205" s="182" t="s">
        <v>138</v>
      </c>
      <c r="E205" s="187" t="s">
        <v>5</v>
      </c>
      <c r="F205" s="188" t="s">
        <v>389</v>
      </c>
      <c r="H205" s="189" t="s">
        <v>5</v>
      </c>
      <c r="I205" s="190"/>
      <c r="L205" s="186"/>
      <c r="M205" s="191"/>
      <c r="N205" s="192"/>
      <c r="O205" s="192"/>
      <c r="P205" s="192"/>
      <c r="Q205" s="192"/>
      <c r="R205" s="192"/>
      <c r="S205" s="192"/>
      <c r="T205" s="193"/>
      <c r="AT205" s="189" t="s">
        <v>138</v>
      </c>
      <c r="AU205" s="189" t="s">
        <v>92</v>
      </c>
      <c r="AV205" s="11" t="s">
        <v>85</v>
      </c>
      <c r="AW205" s="11" t="s">
        <v>43</v>
      </c>
      <c r="AX205" s="11" t="s">
        <v>80</v>
      </c>
      <c r="AY205" s="189" t="s">
        <v>127</v>
      </c>
    </row>
    <row r="206" spans="2:65" s="12" customFormat="1" ht="13.5">
      <c r="B206" s="194"/>
      <c r="D206" s="182" t="s">
        <v>138</v>
      </c>
      <c r="E206" s="203" t="s">
        <v>5</v>
      </c>
      <c r="F206" s="205" t="s">
        <v>85</v>
      </c>
      <c r="H206" s="206">
        <v>1</v>
      </c>
      <c r="I206" s="199"/>
      <c r="L206" s="194"/>
      <c r="M206" s="200"/>
      <c r="N206" s="201"/>
      <c r="O206" s="201"/>
      <c r="P206" s="201"/>
      <c r="Q206" s="201"/>
      <c r="R206" s="201"/>
      <c r="S206" s="201"/>
      <c r="T206" s="202"/>
      <c r="AT206" s="203" t="s">
        <v>138</v>
      </c>
      <c r="AU206" s="203" t="s">
        <v>92</v>
      </c>
      <c r="AV206" s="12" t="s">
        <v>92</v>
      </c>
      <c r="AW206" s="12" t="s">
        <v>43</v>
      </c>
      <c r="AX206" s="12" t="s">
        <v>80</v>
      </c>
      <c r="AY206" s="203" t="s">
        <v>127</v>
      </c>
    </row>
    <row r="207" spans="2:65" s="10" customFormat="1" ht="29.85" customHeight="1">
      <c r="B207" s="155"/>
      <c r="D207" s="166" t="s">
        <v>79</v>
      </c>
      <c r="E207" s="167" t="s">
        <v>390</v>
      </c>
      <c r="F207" s="167" t="s">
        <v>391</v>
      </c>
      <c r="I207" s="158"/>
      <c r="J207" s="168">
        <f>BK207</f>
        <v>0</v>
      </c>
      <c r="L207" s="155"/>
      <c r="M207" s="160"/>
      <c r="N207" s="161"/>
      <c r="O207" s="161"/>
      <c r="P207" s="162">
        <f>SUM(P208:P210)</f>
        <v>0</v>
      </c>
      <c r="Q207" s="161"/>
      <c r="R207" s="162">
        <f>SUM(R208:R210)</f>
        <v>0</v>
      </c>
      <c r="S207" s="161"/>
      <c r="T207" s="163">
        <f>SUM(T208:T210)</f>
        <v>0</v>
      </c>
      <c r="AR207" s="156" t="s">
        <v>153</v>
      </c>
      <c r="AT207" s="164" t="s">
        <v>79</v>
      </c>
      <c r="AU207" s="164" t="s">
        <v>85</v>
      </c>
      <c r="AY207" s="156" t="s">
        <v>127</v>
      </c>
      <c r="BK207" s="165">
        <f>SUM(BK208:BK210)</f>
        <v>0</v>
      </c>
    </row>
    <row r="208" spans="2:65" s="1" customFormat="1" ht="22.5" customHeight="1">
      <c r="B208" s="169"/>
      <c r="C208" s="170" t="s">
        <v>392</v>
      </c>
      <c r="D208" s="170" t="s">
        <v>129</v>
      </c>
      <c r="E208" s="171" t="s">
        <v>393</v>
      </c>
      <c r="F208" s="172" t="s">
        <v>394</v>
      </c>
      <c r="G208" s="173" t="s">
        <v>381</v>
      </c>
      <c r="H208" s="174">
        <v>1</v>
      </c>
      <c r="I208" s="175"/>
      <c r="J208" s="176">
        <f>ROUND(I208*H208,2)</f>
        <v>0</v>
      </c>
      <c r="K208" s="172" t="s">
        <v>133</v>
      </c>
      <c r="L208" s="40"/>
      <c r="M208" s="177" t="s">
        <v>5</v>
      </c>
      <c r="N208" s="178" t="s">
        <v>51</v>
      </c>
      <c r="O208" s="41"/>
      <c r="P208" s="179">
        <f>O208*H208</f>
        <v>0</v>
      </c>
      <c r="Q208" s="179">
        <v>0</v>
      </c>
      <c r="R208" s="179">
        <f>Q208*H208</f>
        <v>0</v>
      </c>
      <c r="S208" s="179">
        <v>0</v>
      </c>
      <c r="T208" s="180">
        <f>S208*H208</f>
        <v>0</v>
      </c>
      <c r="AR208" s="22" t="s">
        <v>382</v>
      </c>
      <c r="AT208" s="22" t="s">
        <v>129</v>
      </c>
      <c r="AU208" s="22" t="s">
        <v>92</v>
      </c>
      <c r="AY208" s="22" t="s">
        <v>127</v>
      </c>
      <c r="BE208" s="181">
        <f>IF(N208="základní",J208,0)</f>
        <v>0</v>
      </c>
      <c r="BF208" s="181">
        <f>IF(N208="snížená",J208,0)</f>
        <v>0</v>
      </c>
      <c r="BG208" s="181">
        <f>IF(N208="zákl. přenesená",J208,0)</f>
        <v>0</v>
      </c>
      <c r="BH208" s="181">
        <f>IF(N208="sníž. přenesená",J208,0)</f>
        <v>0</v>
      </c>
      <c r="BI208" s="181">
        <f>IF(N208="nulová",J208,0)</f>
        <v>0</v>
      </c>
      <c r="BJ208" s="22" t="s">
        <v>85</v>
      </c>
      <c r="BK208" s="181">
        <f>ROUND(I208*H208,2)</f>
        <v>0</v>
      </c>
      <c r="BL208" s="22" t="s">
        <v>382</v>
      </c>
      <c r="BM208" s="22" t="s">
        <v>395</v>
      </c>
    </row>
    <row r="209" spans="2:65" s="11" customFormat="1" ht="13.5">
      <c r="B209" s="186"/>
      <c r="D209" s="182" t="s">
        <v>138</v>
      </c>
      <c r="E209" s="187" t="s">
        <v>5</v>
      </c>
      <c r="F209" s="188" t="s">
        <v>396</v>
      </c>
      <c r="H209" s="189" t="s">
        <v>5</v>
      </c>
      <c r="I209" s="190"/>
      <c r="L209" s="186"/>
      <c r="M209" s="191"/>
      <c r="N209" s="192"/>
      <c r="O209" s="192"/>
      <c r="P209" s="192"/>
      <c r="Q209" s="192"/>
      <c r="R209" s="192"/>
      <c r="S209" s="192"/>
      <c r="T209" s="193"/>
      <c r="AT209" s="189" t="s">
        <v>138</v>
      </c>
      <c r="AU209" s="189" t="s">
        <v>92</v>
      </c>
      <c r="AV209" s="11" t="s">
        <v>85</v>
      </c>
      <c r="AW209" s="11" t="s">
        <v>43</v>
      </c>
      <c r="AX209" s="11" t="s">
        <v>80</v>
      </c>
      <c r="AY209" s="189" t="s">
        <v>127</v>
      </c>
    </row>
    <row r="210" spans="2:65" s="12" customFormat="1" ht="13.5">
      <c r="B210" s="194"/>
      <c r="D210" s="182" t="s">
        <v>138</v>
      </c>
      <c r="E210" s="203" t="s">
        <v>5</v>
      </c>
      <c r="F210" s="205" t="s">
        <v>85</v>
      </c>
      <c r="H210" s="206">
        <v>1</v>
      </c>
      <c r="I210" s="199"/>
      <c r="L210" s="194"/>
      <c r="M210" s="200"/>
      <c r="N210" s="201"/>
      <c r="O210" s="201"/>
      <c r="P210" s="201"/>
      <c r="Q210" s="201"/>
      <c r="R210" s="201"/>
      <c r="S210" s="201"/>
      <c r="T210" s="202"/>
      <c r="AT210" s="203" t="s">
        <v>138</v>
      </c>
      <c r="AU210" s="203" t="s">
        <v>92</v>
      </c>
      <c r="AV210" s="12" t="s">
        <v>92</v>
      </c>
      <c r="AW210" s="12" t="s">
        <v>43</v>
      </c>
      <c r="AX210" s="12" t="s">
        <v>80</v>
      </c>
      <c r="AY210" s="203" t="s">
        <v>127</v>
      </c>
    </row>
    <row r="211" spans="2:65" s="10" customFormat="1" ht="29.85" customHeight="1">
      <c r="B211" s="155"/>
      <c r="D211" s="166" t="s">
        <v>79</v>
      </c>
      <c r="E211" s="167" t="s">
        <v>397</v>
      </c>
      <c r="F211" s="167" t="s">
        <v>398</v>
      </c>
      <c r="I211" s="158"/>
      <c r="J211" s="168">
        <f>BK211</f>
        <v>0</v>
      </c>
      <c r="L211" s="155"/>
      <c r="M211" s="160"/>
      <c r="N211" s="161"/>
      <c r="O211" s="161"/>
      <c r="P211" s="162">
        <f>P212</f>
        <v>0</v>
      </c>
      <c r="Q211" s="161"/>
      <c r="R211" s="162">
        <f>R212</f>
        <v>0</v>
      </c>
      <c r="S211" s="161"/>
      <c r="T211" s="163">
        <f>T212</f>
        <v>0</v>
      </c>
      <c r="AR211" s="156" t="s">
        <v>153</v>
      </c>
      <c r="AT211" s="164" t="s">
        <v>79</v>
      </c>
      <c r="AU211" s="164" t="s">
        <v>85</v>
      </c>
      <c r="AY211" s="156" t="s">
        <v>127</v>
      </c>
      <c r="BK211" s="165">
        <f>BK212</f>
        <v>0</v>
      </c>
    </row>
    <row r="212" spans="2:65" s="1" customFormat="1" ht="22.5" customHeight="1">
      <c r="B212" s="169"/>
      <c r="C212" s="170" t="s">
        <v>399</v>
      </c>
      <c r="D212" s="170" t="s">
        <v>129</v>
      </c>
      <c r="E212" s="171" t="s">
        <v>400</v>
      </c>
      <c r="F212" s="172" t="s">
        <v>401</v>
      </c>
      <c r="G212" s="173" t="s">
        <v>381</v>
      </c>
      <c r="H212" s="174">
        <v>1</v>
      </c>
      <c r="I212" s="175"/>
      <c r="J212" s="176">
        <f>ROUND(I212*H212,2)</f>
        <v>0</v>
      </c>
      <c r="K212" s="172" t="s">
        <v>133</v>
      </c>
      <c r="L212" s="40"/>
      <c r="M212" s="177" t="s">
        <v>5</v>
      </c>
      <c r="N212" s="217" t="s">
        <v>51</v>
      </c>
      <c r="O212" s="218"/>
      <c r="P212" s="219">
        <f>O212*H212</f>
        <v>0</v>
      </c>
      <c r="Q212" s="219">
        <v>0</v>
      </c>
      <c r="R212" s="219">
        <f>Q212*H212</f>
        <v>0</v>
      </c>
      <c r="S212" s="219">
        <v>0</v>
      </c>
      <c r="T212" s="220">
        <f>S212*H212</f>
        <v>0</v>
      </c>
      <c r="AR212" s="22" t="s">
        <v>382</v>
      </c>
      <c r="AT212" s="22" t="s">
        <v>129</v>
      </c>
      <c r="AU212" s="22" t="s">
        <v>92</v>
      </c>
      <c r="AY212" s="22" t="s">
        <v>127</v>
      </c>
      <c r="BE212" s="181">
        <f>IF(N212="základní",J212,0)</f>
        <v>0</v>
      </c>
      <c r="BF212" s="181">
        <f>IF(N212="snížená",J212,0)</f>
        <v>0</v>
      </c>
      <c r="BG212" s="181">
        <f>IF(N212="zákl. přenesená",J212,0)</f>
        <v>0</v>
      </c>
      <c r="BH212" s="181">
        <f>IF(N212="sníž. přenesená",J212,0)</f>
        <v>0</v>
      </c>
      <c r="BI212" s="181">
        <f>IF(N212="nulová",J212,0)</f>
        <v>0</v>
      </c>
      <c r="BJ212" s="22" t="s">
        <v>85</v>
      </c>
      <c r="BK212" s="181">
        <f>ROUND(I212*H212,2)</f>
        <v>0</v>
      </c>
      <c r="BL212" s="22" t="s">
        <v>382</v>
      </c>
      <c r="BM212" s="22" t="s">
        <v>402</v>
      </c>
    </row>
    <row r="213" spans="2:65" s="1" customFormat="1" ht="6.95" customHeight="1">
      <c r="B213" s="55"/>
      <c r="C213" s="56"/>
      <c r="D213" s="56"/>
      <c r="E213" s="56"/>
      <c r="F213" s="56"/>
      <c r="G213" s="56"/>
      <c r="H213" s="56"/>
      <c r="I213" s="122"/>
      <c r="J213" s="56"/>
      <c r="K213" s="56"/>
      <c r="L213" s="40"/>
    </row>
  </sheetData>
  <autoFilter ref="C81:K212"/>
  <mergeCells count="6">
    <mergeCell ref="L2:V2"/>
    <mergeCell ref="E7:H7"/>
    <mergeCell ref="E22:H22"/>
    <mergeCell ref="E43:H43"/>
    <mergeCell ref="E74:H74"/>
    <mergeCell ref="G1:H1"/>
  </mergeCells>
  <hyperlinks>
    <hyperlink ref="F1:G1" location="C2" display="1) Krycí list soupisu"/>
    <hyperlink ref="G1:H1" location="C50" display="2) Rekapitulace"/>
    <hyperlink ref="J1" location="C81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21" customWidth="1"/>
    <col min="2" max="2" width="1.6640625" style="221" customWidth="1"/>
    <col min="3" max="4" width="5" style="221" customWidth="1"/>
    <col min="5" max="5" width="11.6640625" style="221" customWidth="1"/>
    <col min="6" max="6" width="9.1640625" style="221" customWidth="1"/>
    <col min="7" max="7" width="5" style="221" customWidth="1"/>
    <col min="8" max="8" width="77.83203125" style="221" customWidth="1"/>
    <col min="9" max="10" width="20" style="221" customWidth="1"/>
    <col min="11" max="11" width="1.6640625" style="221" customWidth="1"/>
  </cols>
  <sheetData>
    <row r="1" spans="2:11" ht="37.5" customHeight="1"/>
    <row r="2" spans="2:11" ht="7.5" customHeight="1">
      <c r="B2" s="222"/>
      <c r="C2" s="223"/>
      <c r="D2" s="223"/>
      <c r="E2" s="223"/>
      <c r="F2" s="223"/>
      <c r="G2" s="223"/>
      <c r="H2" s="223"/>
      <c r="I2" s="223"/>
      <c r="J2" s="223"/>
      <c r="K2" s="224"/>
    </row>
    <row r="3" spans="2:11" s="13" customFormat="1" ht="45" customHeight="1">
      <c r="B3" s="225"/>
      <c r="C3" s="343" t="s">
        <v>403</v>
      </c>
      <c r="D3" s="343"/>
      <c r="E3" s="343"/>
      <c r="F3" s="343"/>
      <c r="G3" s="343"/>
      <c r="H3" s="343"/>
      <c r="I3" s="343"/>
      <c r="J3" s="343"/>
      <c r="K3" s="226"/>
    </row>
    <row r="4" spans="2:11" ht="25.5" customHeight="1">
      <c r="B4" s="227"/>
      <c r="C4" s="347" t="s">
        <v>404</v>
      </c>
      <c r="D4" s="347"/>
      <c r="E4" s="347"/>
      <c r="F4" s="347"/>
      <c r="G4" s="347"/>
      <c r="H4" s="347"/>
      <c r="I4" s="347"/>
      <c r="J4" s="347"/>
      <c r="K4" s="228"/>
    </row>
    <row r="5" spans="2:11" ht="5.25" customHeight="1">
      <c r="B5" s="227"/>
      <c r="C5" s="229"/>
      <c r="D5" s="229"/>
      <c r="E5" s="229"/>
      <c r="F5" s="229"/>
      <c r="G5" s="229"/>
      <c r="H5" s="229"/>
      <c r="I5" s="229"/>
      <c r="J5" s="229"/>
      <c r="K5" s="228"/>
    </row>
    <row r="6" spans="2:11" ht="15" customHeight="1">
      <c r="B6" s="227"/>
      <c r="C6" s="346" t="s">
        <v>405</v>
      </c>
      <c r="D6" s="346"/>
      <c r="E6" s="346"/>
      <c r="F6" s="346"/>
      <c r="G6" s="346"/>
      <c r="H6" s="346"/>
      <c r="I6" s="346"/>
      <c r="J6" s="346"/>
      <c r="K6" s="228"/>
    </row>
    <row r="7" spans="2:11" ht="15" customHeight="1">
      <c r="B7" s="231"/>
      <c r="C7" s="346" t="s">
        <v>406</v>
      </c>
      <c r="D7" s="346"/>
      <c r="E7" s="346"/>
      <c r="F7" s="346"/>
      <c r="G7" s="346"/>
      <c r="H7" s="346"/>
      <c r="I7" s="346"/>
      <c r="J7" s="346"/>
      <c r="K7" s="228"/>
    </row>
    <row r="8" spans="2:11" ht="12.75" customHeight="1">
      <c r="B8" s="231"/>
      <c r="C8" s="230"/>
      <c r="D8" s="230"/>
      <c r="E8" s="230"/>
      <c r="F8" s="230"/>
      <c r="G8" s="230"/>
      <c r="H8" s="230"/>
      <c r="I8" s="230"/>
      <c r="J8" s="230"/>
      <c r="K8" s="228"/>
    </row>
    <row r="9" spans="2:11" ht="15" customHeight="1">
      <c r="B9" s="231"/>
      <c r="C9" s="346" t="s">
        <v>407</v>
      </c>
      <c r="D9" s="346"/>
      <c r="E9" s="346"/>
      <c r="F9" s="346"/>
      <c r="G9" s="346"/>
      <c r="H9" s="346"/>
      <c r="I9" s="346"/>
      <c r="J9" s="346"/>
      <c r="K9" s="228"/>
    </row>
    <row r="10" spans="2:11" ht="15" customHeight="1">
      <c r="B10" s="231"/>
      <c r="C10" s="230"/>
      <c r="D10" s="346" t="s">
        <v>408</v>
      </c>
      <c r="E10" s="346"/>
      <c r="F10" s="346"/>
      <c r="G10" s="346"/>
      <c r="H10" s="346"/>
      <c r="I10" s="346"/>
      <c r="J10" s="346"/>
      <c r="K10" s="228"/>
    </row>
    <row r="11" spans="2:11" ht="15" customHeight="1">
      <c r="B11" s="231"/>
      <c r="C11" s="232"/>
      <c r="D11" s="346" t="s">
        <v>409</v>
      </c>
      <c r="E11" s="346"/>
      <c r="F11" s="346"/>
      <c r="G11" s="346"/>
      <c r="H11" s="346"/>
      <c r="I11" s="346"/>
      <c r="J11" s="346"/>
      <c r="K11" s="228"/>
    </row>
    <row r="12" spans="2:11" ht="12.75" customHeight="1">
      <c r="B12" s="231"/>
      <c r="C12" s="232"/>
      <c r="D12" s="232"/>
      <c r="E12" s="232"/>
      <c r="F12" s="232"/>
      <c r="G12" s="232"/>
      <c r="H12" s="232"/>
      <c r="I12" s="232"/>
      <c r="J12" s="232"/>
      <c r="K12" s="228"/>
    </row>
    <row r="13" spans="2:11" ht="15" customHeight="1">
      <c r="B13" s="231"/>
      <c r="C13" s="232"/>
      <c r="D13" s="346" t="s">
        <v>410</v>
      </c>
      <c r="E13" s="346"/>
      <c r="F13" s="346"/>
      <c r="G13" s="346"/>
      <c r="H13" s="346"/>
      <c r="I13" s="346"/>
      <c r="J13" s="346"/>
      <c r="K13" s="228"/>
    </row>
    <row r="14" spans="2:11" ht="15" customHeight="1">
      <c r="B14" s="231"/>
      <c r="C14" s="232"/>
      <c r="D14" s="346" t="s">
        <v>411</v>
      </c>
      <c r="E14" s="346"/>
      <c r="F14" s="346"/>
      <c r="G14" s="346"/>
      <c r="H14" s="346"/>
      <c r="I14" s="346"/>
      <c r="J14" s="346"/>
      <c r="K14" s="228"/>
    </row>
    <row r="15" spans="2:11" ht="15" customHeight="1">
      <c r="B15" s="231"/>
      <c r="C15" s="232"/>
      <c r="D15" s="346" t="s">
        <v>412</v>
      </c>
      <c r="E15" s="346"/>
      <c r="F15" s="346"/>
      <c r="G15" s="346"/>
      <c r="H15" s="346"/>
      <c r="I15" s="346"/>
      <c r="J15" s="346"/>
      <c r="K15" s="228"/>
    </row>
    <row r="16" spans="2:11" ht="15" customHeight="1">
      <c r="B16" s="231"/>
      <c r="C16" s="232"/>
      <c r="D16" s="232"/>
      <c r="E16" s="233" t="s">
        <v>84</v>
      </c>
      <c r="F16" s="346" t="s">
        <v>413</v>
      </c>
      <c r="G16" s="346"/>
      <c r="H16" s="346"/>
      <c r="I16" s="346"/>
      <c r="J16" s="346"/>
      <c r="K16" s="228"/>
    </row>
    <row r="17" spans="2:11" ht="15" customHeight="1">
      <c r="B17" s="231"/>
      <c r="C17" s="232"/>
      <c r="D17" s="232"/>
      <c r="E17" s="233" t="s">
        <v>414</v>
      </c>
      <c r="F17" s="346" t="s">
        <v>415</v>
      </c>
      <c r="G17" s="346"/>
      <c r="H17" s="346"/>
      <c r="I17" s="346"/>
      <c r="J17" s="346"/>
      <c r="K17" s="228"/>
    </row>
    <row r="18" spans="2:11" ht="15" customHeight="1">
      <c r="B18" s="231"/>
      <c r="C18" s="232"/>
      <c r="D18" s="232"/>
      <c r="E18" s="233" t="s">
        <v>416</v>
      </c>
      <c r="F18" s="346" t="s">
        <v>417</v>
      </c>
      <c r="G18" s="346"/>
      <c r="H18" s="346"/>
      <c r="I18" s="346"/>
      <c r="J18" s="346"/>
      <c r="K18" s="228"/>
    </row>
    <row r="19" spans="2:11" ht="15" customHeight="1">
      <c r="B19" s="231"/>
      <c r="C19" s="232"/>
      <c r="D19" s="232"/>
      <c r="E19" s="233" t="s">
        <v>418</v>
      </c>
      <c r="F19" s="346" t="s">
        <v>419</v>
      </c>
      <c r="G19" s="346"/>
      <c r="H19" s="346"/>
      <c r="I19" s="346"/>
      <c r="J19" s="346"/>
      <c r="K19" s="228"/>
    </row>
    <row r="20" spans="2:11" ht="15" customHeight="1">
      <c r="B20" s="231"/>
      <c r="C20" s="232"/>
      <c r="D20" s="232"/>
      <c r="E20" s="233" t="s">
        <v>420</v>
      </c>
      <c r="F20" s="346" t="s">
        <v>421</v>
      </c>
      <c r="G20" s="346"/>
      <c r="H20" s="346"/>
      <c r="I20" s="346"/>
      <c r="J20" s="346"/>
      <c r="K20" s="228"/>
    </row>
    <row r="21" spans="2:11" ht="15" customHeight="1">
      <c r="B21" s="231"/>
      <c r="C21" s="232"/>
      <c r="D21" s="232"/>
      <c r="E21" s="233" t="s">
        <v>422</v>
      </c>
      <c r="F21" s="346" t="s">
        <v>423</v>
      </c>
      <c r="G21" s="346"/>
      <c r="H21" s="346"/>
      <c r="I21" s="346"/>
      <c r="J21" s="346"/>
      <c r="K21" s="228"/>
    </row>
    <row r="22" spans="2:11" ht="12.75" customHeight="1">
      <c r="B22" s="231"/>
      <c r="C22" s="232"/>
      <c r="D22" s="232"/>
      <c r="E22" s="232"/>
      <c r="F22" s="232"/>
      <c r="G22" s="232"/>
      <c r="H22" s="232"/>
      <c r="I22" s="232"/>
      <c r="J22" s="232"/>
      <c r="K22" s="228"/>
    </row>
    <row r="23" spans="2:11" ht="15" customHeight="1">
      <c r="B23" s="231"/>
      <c r="C23" s="346" t="s">
        <v>424</v>
      </c>
      <c r="D23" s="346"/>
      <c r="E23" s="346"/>
      <c r="F23" s="346"/>
      <c r="G23" s="346"/>
      <c r="H23" s="346"/>
      <c r="I23" s="346"/>
      <c r="J23" s="346"/>
      <c r="K23" s="228"/>
    </row>
    <row r="24" spans="2:11" ht="15" customHeight="1">
      <c r="B24" s="231"/>
      <c r="C24" s="346" t="s">
        <v>425</v>
      </c>
      <c r="D24" s="346"/>
      <c r="E24" s="346"/>
      <c r="F24" s="346"/>
      <c r="G24" s="346"/>
      <c r="H24" s="346"/>
      <c r="I24" s="346"/>
      <c r="J24" s="346"/>
      <c r="K24" s="228"/>
    </row>
    <row r="25" spans="2:11" ht="15" customHeight="1">
      <c r="B25" s="231"/>
      <c r="C25" s="230"/>
      <c r="D25" s="346" t="s">
        <v>426</v>
      </c>
      <c r="E25" s="346"/>
      <c r="F25" s="346"/>
      <c r="G25" s="346"/>
      <c r="H25" s="346"/>
      <c r="I25" s="346"/>
      <c r="J25" s="346"/>
      <c r="K25" s="228"/>
    </row>
    <row r="26" spans="2:11" ht="15" customHeight="1">
      <c r="B26" s="231"/>
      <c r="C26" s="232"/>
      <c r="D26" s="346" t="s">
        <v>427</v>
      </c>
      <c r="E26" s="346"/>
      <c r="F26" s="346"/>
      <c r="G26" s="346"/>
      <c r="H26" s="346"/>
      <c r="I26" s="346"/>
      <c r="J26" s="346"/>
      <c r="K26" s="228"/>
    </row>
    <row r="27" spans="2:11" ht="12.75" customHeight="1">
      <c r="B27" s="231"/>
      <c r="C27" s="232"/>
      <c r="D27" s="232"/>
      <c r="E27" s="232"/>
      <c r="F27" s="232"/>
      <c r="G27" s="232"/>
      <c r="H27" s="232"/>
      <c r="I27" s="232"/>
      <c r="J27" s="232"/>
      <c r="K27" s="228"/>
    </row>
    <row r="28" spans="2:11" ht="15" customHeight="1">
      <c r="B28" s="231"/>
      <c r="C28" s="232"/>
      <c r="D28" s="346" t="s">
        <v>428</v>
      </c>
      <c r="E28" s="346"/>
      <c r="F28" s="346"/>
      <c r="G28" s="346"/>
      <c r="H28" s="346"/>
      <c r="I28" s="346"/>
      <c r="J28" s="346"/>
      <c r="K28" s="228"/>
    </row>
    <row r="29" spans="2:11" ht="15" customHeight="1">
      <c r="B29" s="231"/>
      <c r="C29" s="232"/>
      <c r="D29" s="346" t="s">
        <v>429</v>
      </c>
      <c r="E29" s="346"/>
      <c r="F29" s="346"/>
      <c r="G29" s="346"/>
      <c r="H29" s="346"/>
      <c r="I29" s="346"/>
      <c r="J29" s="346"/>
      <c r="K29" s="228"/>
    </row>
    <row r="30" spans="2:11" ht="12.75" customHeight="1">
      <c r="B30" s="231"/>
      <c r="C30" s="232"/>
      <c r="D30" s="232"/>
      <c r="E30" s="232"/>
      <c r="F30" s="232"/>
      <c r="G30" s="232"/>
      <c r="H30" s="232"/>
      <c r="I30" s="232"/>
      <c r="J30" s="232"/>
      <c r="K30" s="228"/>
    </row>
    <row r="31" spans="2:11" ht="15" customHeight="1">
      <c r="B31" s="231"/>
      <c r="C31" s="232"/>
      <c r="D31" s="346" t="s">
        <v>430</v>
      </c>
      <c r="E31" s="346"/>
      <c r="F31" s="346"/>
      <c r="G31" s="346"/>
      <c r="H31" s="346"/>
      <c r="I31" s="346"/>
      <c r="J31" s="346"/>
      <c r="K31" s="228"/>
    </row>
    <row r="32" spans="2:11" ht="15" customHeight="1">
      <c r="B32" s="231"/>
      <c r="C32" s="232"/>
      <c r="D32" s="346" t="s">
        <v>431</v>
      </c>
      <c r="E32" s="346"/>
      <c r="F32" s="346"/>
      <c r="G32" s="346"/>
      <c r="H32" s="346"/>
      <c r="I32" s="346"/>
      <c r="J32" s="346"/>
      <c r="K32" s="228"/>
    </row>
    <row r="33" spans="2:11" ht="15" customHeight="1">
      <c r="B33" s="231"/>
      <c r="C33" s="232"/>
      <c r="D33" s="346" t="s">
        <v>432</v>
      </c>
      <c r="E33" s="346"/>
      <c r="F33" s="346"/>
      <c r="G33" s="346"/>
      <c r="H33" s="346"/>
      <c r="I33" s="346"/>
      <c r="J33" s="346"/>
      <c r="K33" s="228"/>
    </row>
    <row r="34" spans="2:11" ht="15" customHeight="1">
      <c r="B34" s="231"/>
      <c r="C34" s="232"/>
      <c r="D34" s="230"/>
      <c r="E34" s="234" t="s">
        <v>112</v>
      </c>
      <c r="F34" s="230"/>
      <c r="G34" s="346" t="s">
        <v>433</v>
      </c>
      <c r="H34" s="346"/>
      <c r="I34" s="346"/>
      <c r="J34" s="346"/>
      <c r="K34" s="228"/>
    </row>
    <row r="35" spans="2:11" ht="30.75" customHeight="1">
      <c r="B35" s="231"/>
      <c r="C35" s="232"/>
      <c r="D35" s="230"/>
      <c r="E35" s="234" t="s">
        <v>434</v>
      </c>
      <c r="F35" s="230"/>
      <c r="G35" s="346" t="s">
        <v>435</v>
      </c>
      <c r="H35" s="346"/>
      <c r="I35" s="346"/>
      <c r="J35" s="346"/>
      <c r="K35" s="228"/>
    </row>
    <row r="36" spans="2:11" ht="15" customHeight="1">
      <c r="B36" s="231"/>
      <c r="C36" s="232"/>
      <c r="D36" s="230"/>
      <c r="E36" s="234" t="s">
        <v>61</v>
      </c>
      <c r="F36" s="230"/>
      <c r="G36" s="346" t="s">
        <v>436</v>
      </c>
      <c r="H36" s="346"/>
      <c r="I36" s="346"/>
      <c r="J36" s="346"/>
      <c r="K36" s="228"/>
    </row>
    <row r="37" spans="2:11" ht="15" customHeight="1">
      <c r="B37" s="231"/>
      <c r="C37" s="232"/>
      <c r="D37" s="230"/>
      <c r="E37" s="234" t="s">
        <v>113</v>
      </c>
      <c r="F37" s="230"/>
      <c r="G37" s="346" t="s">
        <v>437</v>
      </c>
      <c r="H37" s="346"/>
      <c r="I37" s="346"/>
      <c r="J37" s="346"/>
      <c r="K37" s="228"/>
    </row>
    <row r="38" spans="2:11" ht="15" customHeight="1">
      <c r="B38" s="231"/>
      <c r="C38" s="232"/>
      <c r="D38" s="230"/>
      <c r="E38" s="234" t="s">
        <v>114</v>
      </c>
      <c r="F38" s="230"/>
      <c r="G38" s="346" t="s">
        <v>438</v>
      </c>
      <c r="H38" s="346"/>
      <c r="I38" s="346"/>
      <c r="J38" s="346"/>
      <c r="K38" s="228"/>
    </row>
    <row r="39" spans="2:11" ht="15" customHeight="1">
      <c r="B39" s="231"/>
      <c r="C39" s="232"/>
      <c r="D39" s="230"/>
      <c r="E39" s="234" t="s">
        <v>115</v>
      </c>
      <c r="F39" s="230"/>
      <c r="G39" s="346" t="s">
        <v>439</v>
      </c>
      <c r="H39" s="346"/>
      <c r="I39" s="346"/>
      <c r="J39" s="346"/>
      <c r="K39" s="228"/>
    </row>
    <row r="40" spans="2:11" ht="15" customHeight="1">
      <c r="B40" s="231"/>
      <c r="C40" s="232"/>
      <c r="D40" s="230"/>
      <c r="E40" s="234" t="s">
        <v>440</v>
      </c>
      <c r="F40" s="230"/>
      <c r="G40" s="346" t="s">
        <v>441</v>
      </c>
      <c r="H40" s="346"/>
      <c r="I40" s="346"/>
      <c r="J40" s="346"/>
      <c r="K40" s="228"/>
    </row>
    <row r="41" spans="2:11" ht="15" customHeight="1">
      <c r="B41" s="231"/>
      <c r="C41" s="232"/>
      <c r="D41" s="230"/>
      <c r="E41" s="234"/>
      <c r="F41" s="230"/>
      <c r="G41" s="346" t="s">
        <v>442</v>
      </c>
      <c r="H41" s="346"/>
      <c r="I41" s="346"/>
      <c r="J41" s="346"/>
      <c r="K41" s="228"/>
    </row>
    <row r="42" spans="2:11" ht="15" customHeight="1">
      <c r="B42" s="231"/>
      <c r="C42" s="232"/>
      <c r="D42" s="230"/>
      <c r="E42" s="234" t="s">
        <v>443</v>
      </c>
      <c r="F42" s="230"/>
      <c r="G42" s="346" t="s">
        <v>444</v>
      </c>
      <c r="H42" s="346"/>
      <c r="I42" s="346"/>
      <c r="J42" s="346"/>
      <c r="K42" s="228"/>
    </row>
    <row r="43" spans="2:11" ht="15" customHeight="1">
      <c r="B43" s="231"/>
      <c r="C43" s="232"/>
      <c r="D43" s="230"/>
      <c r="E43" s="234" t="s">
        <v>117</v>
      </c>
      <c r="F43" s="230"/>
      <c r="G43" s="346" t="s">
        <v>445</v>
      </c>
      <c r="H43" s="346"/>
      <c r="I43" s="346"/>
      <c r="J43" s="346"/>
      <c r="K43" s="228"/>
    </row>
    <row r="44" spans="2:11" ht="12.75" customHeight="1">
      <c r="B44" s="231"/>
      <c r="C44" s="232"/>
      <c r="D44" s="230"/>
      <c r="E44" s="230"/>
      <c r="F44" s="230"/>
      <c r="G44" s="230"/>
      <c r="H44" s="230"/>
      <c r="I44" s="230"/>
      <c r="J44" s="230"/>
      <c r="K44" s="228"/>
    </row>
    <row r="45" spans="2:11" ht="15" customHeight="1">
      <c r="B45" s="231"/>
      <c r="C45" s="232"/>
      <c r="D45" s="346" t="s">
        <v>446</v>
      </c>
      <c r="E45" s="346"/>
      <c r="F45" s="346"/>
      <c r="G45" s="346"/>
      <c r="H45" s="346"/>
      <c r="I45" s="346"/>
      <c r="J45" s="346"/>
      <c r="K45" s="228"/>
    </row>
    <row r="46" spans="2:11" ht="15" customHeight="1">
      <c r="B46" s="231"/>
      <c r="C46" s="232"/>
      <c r="D46" s="232"/>
      <c r="E46" s="346" t="s">
        <v>447</v>
      </c>
      <c r="F46" s="346"/>
      <c r="G46" s="346"/>
      <c r="H46" s="346"/>
      <c r="I46" s="346"/>
      <c r="J46" s="346"/>
      <c r="K46" s="228"/>
    </row>
    <row r="47" spans="2:11" ht="15" customHeight="1">
      <c r="B47" s="231"/>
      <c r="C47" s="232"/>
      <c r="D47" s="232"/>
      <c r="E47" s="346" t="s">
        <v>448</v>
      </c>
      <c r="F47" s="346"/>
      <c r="G47" s="346"/>
      <c r="H47" s="346"/>
      <c r="I47" s="346"/>
      <c r="J47" s="346"/>
      <c r="K47" s="228"/>
    </row>
    <row r="48" spans="2:11" ht="15" customHeight="1">
      <c r="B48" s="231"/>
      <c r="C48" s="232"/>
      <c r="D48" s="232"/>
      <c r="E48" s="346" t="s">
        <v>449</v>
      </c>
      <c r="F48" s="346"/>
      <c r="G48" s="346"/>
      <c r="H48" s="346"/>
      <c r="I48" s="346"/>
      <c r="J48" s="346"/>
      <c r="K48" s="228"/>
    </row>
    <row r="49" spans="2:11" ht="15" customHeight="1">
      <c r="B49" s="231"/>
      <c r="C49" s="232"/>
      <c r="D49" s="346" t="s">
        <v>450</v>
      </c>
      <c r="E49" s="346"/>
      <c r="F49" s="346"/>
      <c r="G49" s="346"/>
      <c r="H49" s="346"/>
      <c r="I49" s="346"/>
      <c r="J49" s="346"/>
      <c r="K49" s="228"/>
    </row>
    <row r="50" spans="2:11" ht="25.5" customHeight="1">
      <c r="B50" s="227"/>
      <c r="C50" s="347" t="s">
        <v>451</v>
      </c>
      <c r="D50" s="347"/>
      <c r="E50" s="347"/>
      <c r="F50" s="347"/>
      <c r="G50" s="347"/>
      <c r="H50" s="347"/>
      <c r="I50" s="347"/>
      <c r="J50" s="347"/>
      <c r="K50" s="228"/>
    </row>
    <row r="51" spans="2:11" ht="5.25" customHeight="1">
      <c r="B51" s="227"/>
      <c r="C51" s="229"/>
      <c r="D51" s="229"/>
      <c r="E51" s="229"/>
      <c r="F51" s="229"/>
      <c r="G51" s="229"/>
      <c r="H51" s="229"/>
      <c r="I51" s="229"/>
      <c r="J51" s="229"/>
      <c r="K51" s="228"/>
    </row>
    <row r="52" spans="2:11" ht="15" customHeight="1">
      <c r="B52" s="227"/>
      <c r="C52" s="346" t="s">
        <v>452</v>
      </c>
      <c r="D52" s="346"/>
      <c r="E52" s="346"/>
      <c r="F52" s="346"/>
      <c r="G52" s="346"/>
      <c r="H52" s="346"/>
      <c r="I52" s="346"/>
      <c r="J52" s="346"/>
      <c r="K52" s="228"/>
    </row>
    <row r="53" spans="2:11" ht="15" customHeight="1">
      <c r="B53" s="227"/>
      <c r="C53" s="346" t="s">
        <v>453</v>
      </c>
      <c r="D53" s="346"/>
      <c r="E53" s="346"/>
      <c r="F53" s="346"/>
      <c r="G53" s="346"/>
      <c r="H53" s="346"/>
      <c r="I53" s="346"/>
      <c r="J53" s="346"/>
      <c r="K53" s="228"/>
    </row>
    <row r="54" spans="2:11" ht="12.75" customHeight="1">
      <c r="B54" s="227"/>
      <c r="C54" s="230"/>
      <c r="D54" s="230"/>
      <c r="E54" s="230"/>
      <c r="F54" s="230"/>
      <c r="G54" s="230"/>
      <c r="H54" s="230"/>
      <c r="I54" s="230"/>
      <c r="J54" s="230"/>
      <c r="K54" s="228"/>
    </row>
    <row r="55" spans="2:11" ht="15" customHeight="1">
      <c r="B55" s="227"/>
      <c r="C55" s="346" t="s">
        <v>454</v>
      </c>
      <c r="D55" s="346"/>
      <c r="E55" s="346"/>
      <c r="F55" s="346"/>
      <c r="G55" s="346"/>
      <c r="H55" s="346"/>
      <c r="I55" s="346"/>
      <c r="J55" s="346"/>
      <c r="K55" s="228"/>
    </row>
    <row r="56" spans="2:11" ht="15" customHeight="1">
      <c r="B56" s="227"/>
      <c r="C56" s="232"/>
      <c r="D56" s="346" t="s">
        <v>455</v>
      </c>
      <c r="E56" s="346"/>
      <c r="F56" s="346"/>
      <c r="G56" s="346"/>
      <c r="H56" s="346"/>
      <c r="I56" s="346"/>
      <c r="J56" s="346"/>
      <c r="K56" s="228"/>
    </row>
    <row r="57" spans="2:11" ht="15" customHeight="1">
      <c r="B57" s="227"/>
      <c r="C57" s="232"/>
      <c r="D57" s="346" t="s">
        <v>456</v>
      </c>
      <c r="E57" s="346"/>
      <c r="F57" s="346"/>
      <c r="G57" s="346"/>
      <c r="H57" s="346"/>
      <c r="I57" s="346"/>
      <c r="J57" s="346"/>
      <c r="K57" s="228"/>
    </row>
    <row r="58" spans="2:11" ht="15" customHeight="1">
      <c r="B58" s="227"/>
      <c r="C58" s="232"/>
      <c r="D58" s="346" t="s">
        <v>457</v>
      </c>
      <c r="E58" s="346"/>
      <c r="F58" s="346"/>
      <c r="G58" s="346"/>
      <c r="H58" s="346"/>
      <c r="I58" s="346"/>
      <c r="J58" s="346"/>
      <c r="K58" s="228"/>
    </row>
    <row r="59" spans="2:11" ht="15" customHeight="1">
      <c r="B59" s="227"/>
      <c r="C59" s="232"/>
      <c r="D59" s="346" t="s">
        <v>458</v>
      </c>
      <c r="E59" s="346"/>
      <c r="F59" s="346"/>
      <c r="G59" s="346"/>
      <c r="H59" s="346"/>
      <c r="I59" s="346"/>
      <c r="J59" s="346"/>
      <c r="K59" s="228"/>
    </row>
    <row r="60" spans="2:11" ht="15" customHeight="1">
      <c r="B60" s="227"/>
      <c r="C60" s="232"/>
      <c r="D60" s="345" t="s">
        <v>459</v>
      </c>
      <c r="E60" s="345"/>
      <c r="F60" s="345"/>
      <c r="G60" s="345"/>
      <c r="H60" s="345"/>
      <c r="I60" s="345"/>
      <c r="J60" s="345"/>
      <c r="K60" s="228"/>
    </row>
    <row r="61" spans="2:11" ht="15" customHeight="1">
      <c r="B61" s="227"/>
      <c r="C61" s="232"/>
      <c r="D61" s="346" t="s">
        <v>460</v>
      </c>
      <c r="E61" s="346"/>
      <c r="F61" s="346"/>
      <c r="G61" s="346"/>
      <c r="H61" s="346"/>
      <c r="I61" s="346"/>
      <c r="J61" s="346"/>
      <c r="K61" s="228"/>
    </row>
    <row r="62" spans="2:11" ht="12.75" customHeight="1">
      <c r="B62" s="227"/>
      <c r="C62" s="232"/>
      <c r="D62" s="232"/>
      <c r="E62" s="235"/>
      <c r="F62" s="232"/>
      <c r="G62" s="232"/>
      <c r="H62" s="232"/>
      <c r="I62" s="232"/>
      <c r="J62" s="232"/>
      <c r="K62" s="228"/>
    </row>
    <row r="63" spans="2:11" ht="15" customHeight="1">
      <c r="B63" s="227"/>
      <c r="C63" s="232"/>
      <c r="D63" s="346" t="s">
        <v>461</v>
      </c>
      <c r="E63" s="346"/>
      <c r="F63" s="346"/>
      <c r="G63" s="346"/>
      <c r="H63" s="346"/>
      <c r="I63" s="346"/>
      <c r="J63" s="346"/>
      <c r="K63" s="228"/>
    </row>
    <row r="64" spans="2:11" ht="15" customHeight="1">
      <c r="B64" s="227"/>
      <c r="C64" s="232"/>
      <c r="D64" s="345" t="s">
        <v>462</v>
      </c>
      <c r="E64" s="345"/>
      <c r="F64" s="345"/>
      <c r="G64" s="345"/>
      <c r="H64" s="345"/>
      <c r="I64" s="345"/>
      <c r="J64" s="345"/>
      <c r="K64" s="228"/>
    </row>
    <row r="65" spans="2:11" ht="15" customHeight="1">
      <c r="B65" s="227"/>
      <c r="C65" s="232"/>
      <c r="D65" s="346" t="s">
        <v>463</v>
      </c>
      <c r="E65" s="346"/>
      <c r="F65" s="346"/>
      <c r="G65" s="346"/>
      <c r="H65" s="346"/>
      <c r="I65" s="346"/>
      <c r="J65" s="346"/>
      <c r="K65" s="228"/>
    </row>
    <row r="66" spans="2:11" ht="15" customHeight="1">
      <c r="B66" s="227"/>
      <c r="C66" s="232"/>
      <c r="D66" s="346" t="s">
        <v>464</v>
      </c>
      <c r="E66" s="346"/>
      <c r="F66" s="346"/>
      <c r="G66" s="346"/>
      <c r="H66" s="346"/>
      <c r="I66" s="346"/>
      <c r="J66" s="346"/>
      <c r="K66" s="228"/>
    </row>
    <row r="67" spans="2:11" ht="15" customHeight="1">
      <c r="B67" s="227"/>
      <c r="C67" s="232"/>
      <c r="D67" s="346" t="s">
        <v>465</v>
      </c>
      <c r="E67" s="346"/>
      <c r="F67" s="346"/>
      <c r="G67" s="346"/>
      <c r="H67" s="346"/>
      <c r="I67" s="346"/>
      <c r="J67" s="346"/>
      <c r="K67" s="228"/>
    </row>
    <row r="68" spans="2:11" ht="15" customHeight="1">
      <c r="B68" s="227"/>
      <c r="C68" s="232"/>
      <c r="D68" s="346" t="s">
        <v>466</v>
      </c>
      <c r="E68" s="346"/>
      <c r="F68" s="346"/>
      <c r="G68" s="346"/>
      <c r="H68" s="346"/>
      <c r="I68" s="346"/>
      <c r="J68" s="346"/>
      <c r="K68" s="228"/>
    </row>
    <row r="69" spans="2:11" ht="12.75" customHeight="1">
      <c r="B69" s="236"/>
      <c r="C69" s="237"/>
      <c r="D69" s="237"/>
      <c r="E69" s="237"/>
      <c r="F69" s="237"/>
      <c r="G69" s="237"/>
      <c r="H69" s="237"/>
      <c r="I69" s="237"/>
      <c r="J69" s="237"/>
      <c r="K69" s="238"/>
    </row>
    <row r="70" spans="2:11" ht="18.75" customHeight="1">
      <c r="B70" s="239"/>
      <c r="C70" s="239"/>
      <c r="D70" s="239"/>
      <c r="E70" s="239"/>
      <c r="F70" s="239"/>
      <c r="G70" s="239"/>
      <c r="H70" s="239"/>
      <c r="I70" s="239"/>
      <c r="J70" s="239"/>
      <c r="K70" s="240"/>
    </row>
    <row r="71" spans="2:11" ht="18.75" customHeight="1">
      <c r="B71" s="240"/>
      <c r="C71" s="240"/>
      <c r="D71" s="240"/>
      <c r="E71" s="240"/>
      <c r="F71" s="240"/>
      <c r="G71" s="240"/>
      <c r="H71" s="240"/>
      <c r="I71" s="240"/>
      <c r="J71" s="240"/>
      <c r="K71" s="240"/>
    </row>
    <row r="72" spans="2:11" ht="7.5" customHeight="1">
      <c r="B72" s="241"/>
      <c r="C72" s="242"/>
      <c r="D72" s="242"/>
      <c r="E72" s="242"/>
      <c r="F72" s="242"/>
      <c r="G72" s="242"/>
      <c r="H72" s="242"/>
      <c r="I72" s="242"/>
      <c r="J72" s="242"/>
      <c r="K72" s="243"/>
    </row>
    <row r="73" spans="2:11" ht="45" customHeight="1">
      <c r="B73" s="244"/>
      <c r="C73" s="344" t="s">
        <v>91</v>
      </c>
      <c r="D73" s="344"/>
      <c r="E73" s="344"/>
      <c r="F73" s="344"/>
      <c r="G73" s="344"/>
      <c r="H73" s="344"/>
      <c r="I73" s="344"/>
      <c r="J73" s="344"/>
      <c r="K73" s="245"/>
    </row>
    <row r="74" spans="2:11" ht="17.25" customHeight="1">
      <c r="B74" s="244"/>
      <c r="C74" s="246" t="s">
        <v>467</v>
      </c>
      <c r="D74" s="246"/>
      <c r="E74" s="246"/>
      <c r="F74" s="246" t="s">
        <v>468</v>
      </c>
      <c r="G74" s="247"/>
      <c r="H74" s="246" t="s">
        <v>113</v>
      </c>
      <c r="I74" s="246" t="s">
        <v>65</v>
      </c>
      <c r="J74" s="246" t="s">
        <v>469</v>
      </c>
      <c r="K74" s="245"/>
    </row>
    <row r="75" spans="2:11" ht="17.25" customHeight="1">
      <c r="B75" s="244"/>
      <c r="C75" s="248" t="s">
        <v>470</v>
      </c>
      <c r="D75" s="248"/>
      <c r="E75" s="248"/>
      <c r="F75" s="249" t="s">
        <v>471</v>
      </c>
      <c r="G75" s="250"/>
      <c r="H75" s="248"/>
      <c r="I75" s="248"/>
      <c r="J75" s="248" t="s">
        <v>472</v>
      </c>
      <c r="K75" s="245"/>
    </row>
    <row r="76" spans="2:11" ht="5.25" customHeight="1">
      <c r="B76" s="244"/>
      <c r="C76" s="251"/>
      <c r="D76" s="251"/>
      <c r="E76" s="251"/>
      <c r="F76" s="251"/>
      <c r="G76" s="252"/>
      <c r="H76" s="251"/>
      <c r="I76" s="251"/>
      <c r="J76" s="251"/>
      <c r="K76" s="245"/>
    </row>
    <row r="77" spans="2:11" ht="15" customHeight="1">
      <c r="B77" s="244"/>
      <c r="C77" s="234" t="s">
        <v>61</v>
      </c>
      <c r="D77" s="251"/>
      <c r="E77" s="251"/>
      <c r="F77" s="253" t="s">
        <v>473</v>
      </c>
      <c r="G77" s="252"/>
      <c r="H77" s="234" t="s">
        <v>474</v>
      </c>
      <c r="I77" s="234" t="s">
        <v>475</v>
      </c>
      <c r="J77" s="234">
        <v>20</v>
      </c>
      <c r="K77" s="245"/>
    </row>
    <row r="78" spans="2:11" ht="15" customHeight="1">
      <c r="B78" s="244"/>
      <c r="C78" s="234" t="s">
        <v>476</v>
      </c>
      <c r="D78" s="234"/>
      <c r="E78" s="234"/>
      <c r="F78" s="253" t="s">
        <v>473</v>
      </c>
      <c r="G78" s="252"/>
      <c r="H78" s="234" t="s">
        <v>477</v>
      </c>
      <c r="I78" s="234" t="s">
        <v>475</v>
      </c>
      <c r="J78" s="234">
        <v>120</v>
      </c>
      <c r="K78" s="245"/>
    </row>
    <row r="79" spans="2:11" ht="15" customHeight="1">
      <c r="B79" s="254"/>
      <c r="C79" s="234" t="s">
        <v>478</v>
      </c>
      <c r="D79" s="234"/>
      <c r="E79" s="234"/>
      <c r="F79" s="253" t="s">
        <v>479</v>
      </c>
      <c r="G79" s="252"/>
      <c r="H79" s="234" t="s">
        <v>480</v>
      </c>
      <c r="I79" s="234" t="s">
        <v>475</v>
      </c>
      <c r="J79" s="234">
        <v>50</v>
      </c>
      <c r="K79" s="245"/>
    </row>
    <row r="80" spans="2:11" ht="15" customHeight="1">
      <c r="B80" s="254"/>
      <c r="C80" s="234" t="s">
        <v>481</v>
      </c>
      <c r="D80" s="234"/>
      <c r="E80" s="234"/>
      <c r="F80" s="253" t="s">
        <v>473</v>
      </c>
      <c r="G80" s="252"/>
      <c r="H80" s="234" t="s">
        <v>482</v>
      </c>
      <c r="I80" s="234" t="s">
        <v>483</v>
      </c>
      <c r="J80" s="234"/>
      <c r="K80" s="245"/>
    </row>
    <row r="81" spans="2:11" ht="15" customHeight="1">
      <c r="B81" s="254"/>
      <c r="C81" s="255" t="s">
        <v>484</v>
      </c>
      <c r="D81" s="255"/>
      <c r="E81" s="255"/>
      <c r="F81" s="256" t="s">
        <v>479</v>
      </c>
      <c r="G81" s="255"/>
      <c r="H81" s="255" t="s">
        <v>485</v>
      </c>
      <c r="I81" s="255" t="s">
        <v>475</v>
      </c>
      <c r="J81" s="255">
        <v>15</v>
      </c>
      <c r="K81" s="245"/>
    </row>
    <row r="82" spans="2:11" ht="15" customHeight="1">
      <c r="B82" s="254"/>
      <c r="C82" s="255" t="s">
        <v>486</v>
      </c>
      <c r="D82" s="255"/>
      <c r="E82" s="255"/>
      <c r="F82" s="256" t="s">
        <v>479</v>
      </c>
      <c r="G82" s="255"/>
      <c r="H82" s="255" t="s">
        <v>487</v>
      </c>
      <c r="I82" s="255" t="s">
        <v>475</v>
      </c>
      <c r="J82" s="255">
        <v>15</v>
      </c>
      <c r="K82" s="245"/>
    </row>
    <row r="83" spans="2:11" ht="15" customHeight="1">
      <c r="B83" s="254"/>
      <c r="C83" s="255" t="s">
        <v>488</v>
      </c>
      <c r="D83" s="255"/>
      <c r="E83" s="255"/>
      <c r="F83" s="256" t="s">
        <v>479</v>
      </c>
      <c r="G83" s="255"/>
      <c r="H83" s="255" t="s">
        <v>489</v>
      </c>
      <c r="I83" s="255" t="s">
        <v>475</v>
      </c>
      <c r="J83" s="255">
        <v>20</v>
      </c>
      <c r="K83" s="245"/>
    </row>
    <row r="84" spans="2:11" ht="15" customHeight="1">
      <c r="B84" s="254"/>
      <c r="C84" s="255" t="s">
        <v>490</v>
      </c>
      <c r="D84" s="255"/>
      <c r="E84" s="255"/>
      <c r="F84" s="256" t="s">
        <v>479</v>
      </c>
      <c r="G84" s="255"/>
      <c r="H84" s="255" t="s">
        <v>491</v>
      </c>
      <c r="I84" s="255" t="s">
        <v>475</v>
      </c>
      <c r="J84" s="255">
        <v>20</v>
      </c>
      <c r="K84" s="245"/>
    </row>
    <row r="85" spans="2:11" ht="15" customHeight="1">
      <c r="B85" s="254"/>
      <c r="C85" s="234" t="s">
        <v>492</v>
      </c>
      <c r="D85" s="234"/>
      <c r="E85" s="234"/>
      <c r="F85" s="253" t="s">
        <v>479</v>
      </c>
      <c r="G85" s="252"/>
      <c r="H85" s="234" t="s">
        <v>493</v>
      </c>
      <c r="I85" s="234" t="s">
        <v>475</v>
      </c>
      <c r="J85" s="234">
        <v>50</v>
      </c>
      <c r="K85" s="245"/>
    </row>
    <row r="86" spans="2:11" ht="15" customHeight="1">
      <c r="B86" s="254"/>
      <c r="C86" s="234" t="s">
        <v>494</v>
      </c>
      <c r="D86" s="234"/>
      <c r="E86" s="234"/>
      <c r="F86" s="253" t="s">
        <v>479</v>
      </c>
      <c r="G86" s="252"/>
      <c r="H86" s="234" t="s">
        <v>495</v>
      </c>
      <c r="I86" s="234" t="s">
        <v>475</v>
      </c>
      <c r="J86" s="234">
        <v>20</v>
      </c>
      <c r="K86" s="245"/>
    </row>
    <row r="87" spans="2:11" ht="15" customHeight="1">
      <c r="B87" s="254"/>
      <c r="C87" s="234" t="s">
        <v>496</v>
      </c>
      <c r="D87" s="234"/>
      <c r="E87" s="234"/>
      <c r="F87" s="253" t="s">
        <v>479</v>
      </c>
      <c r="G87" s="252"/>
      <c r="H87" s="234" t="s">
        <v>497</v>
      </c>
      <c r="I87" s="234" t="s">
        <v>475</v>
      </c>
      <c r="J87" s="234">
        <v>20</v>
      </c>
      <c r="K87" s="245"/>
    </row>
    <row r="88" spans="2:11" ht="15" customHeight="1">
      <c r="B88" s="254"/>
      <c r="C88" s="234" t="s">
        <v>498</v>
      </c>
      <c r="D88" s="234"/>
      <c r="E88" s="234"/>
      <c r="F88" s="253" t="s">
        <v>479</v>
      </c>
      <c r="G88" s="252"/>
      <c r="H88" s="234" t="s">
        <v>499</v>
      </c>
      <c r="I88" s="234" t="s">
        <v>475</v>
      </c>
      <c r="J88" s="234">
        <v>50</v>
      </c>
      <c r="K88" s="245"/>
    </row>
    <row r="89" spans="2:11" ht="15" customHeight="1">
      <c r="B89" s="254"/>
      <c r="C89" s="234" t="s">
        <v>500</v>
      </c>
      <c r="D89" s="234"/>
      <c r="E89" s="234"/>
      <c r="F89" s="253" t="s">
        <v>479</v>
      </c>
      <c r="G89" s="252"/>
      <c r="H89" s="234" t="s">
        <v>500</v>
      </c>
      <c r="I89" s="234" t="s">
        <v>475</v>
      </c>
      <c r="J89" s="234">
        <v>50</v>
      </c>
      <c r="K89" s="245"/>
    </row>
    <row r="90" spans="2:11" ht="15" customHeight="1">
      <c r="B90" s="254"/>
      <c r="C90" s="234" t="s">
        <v>118</v>
      </c>
      <c r="D90" s="234"/>
      <c r="E90" s="234"/>
      <c r="F90" s="253" t="s">
        <v>479</v>
      </c>
      <c r="G90" s="252"/>
      <c r="H90" s="234" t="s">
        <v>501</v>
      </c>
      <c r="I90" s="234" t="s">
        <v>475</v>
      </c>
      <c r="J90" s="234">
        <v>255</v>
      </c>
      <c r="K90" s="245"/>
    </row>
    <row r="91" spans="2:11" ht="15" customHeight="1">
      <c r="B91" s="254"/>
      <c r="C91" s="234" t="s">
        <v>502</v>
      </c>
      <c r="D91" s="234"/>
      <c r="E91" s="234"/>
      <c r="F91" s="253" t="s">
        <v>473</v>
      </c>
      <c r="G91" s="252"/>
      <c r="H91" s="234" t="s">
        <v>503</v>
      </c>
      <c r="I91" s="234" t="s">
        <v>504</v>
      </c>
      <c r="J91" s="234"/>
      <c r="K91" s="245"/>
    </row>
    <row r="92" spans="2:11" ht="15" customHeight="1">
      <c r="B92" s="254"/>
      <c r="C92" s="234" t="s">
        <v>505</v>
      </c>
      <c r="D92" s="234"/>
      <c r="E92" s="234"/>
      <c r="F92" s="253" t="s">
        <v>473</v>
      </c>
      <c r="G92" s="252"/>
      <c r="H92" s="234" t="s">
        <v>506</v>
      </c>
      <c r="I92" s="234" t="s">
        <v>507</v>
      </c>
      <c r="J92" s="234"/>
      <c r="K92" s="245"/>
    </row>
    <row r="93" spans="2:11" ht="15" customHeight="1">
      <c r="B93" s="254"/>
      <c r="C93" s="234" t="s">
        <v>508</v>
      </c>
      <c r="D93" s="234"/>
      <c r="E93" s="234"/>
      <c r="F93" s="253" t="s">
        <v>473</v>
      </c>
      <c r="G93" s="252"/>
      <c r="H93" s="234" t="s">
        <v>508</v>
      </c>
      <c r="I93" s="234" t="s">
        <v>507</v>
      </c>
      <c r="J93" s="234"/>
      <c r="K93" s="245"/>
    </row>
    <row r="94" spans="2:11" ht="15" customHeight="1">
      <c r="B94" s="254"/>
      <c r="C94" s="234" t="s">
        <v>46</v>
      </c>
      <c r="D94" s="234"/>
      <c r="E94" s="234"/>
      <c r="F94" s="253" t="s">
        <v>473</v>
      </c>
      <c r="G94" s="252"/>
      <c r="H94" s="234" t="s">
        <v>509</v>
      </c>
      <c r="I94" s="234" t="s">
        <v>507</v>
      </c>
      <c r="J94" s="234"/>
      <c r="K94" s="245"/>
    </row>
    <row r="95" spans="2:11" ht="15" customHeight="1">
      <c r="B95" s="254"/>
      <c r="C95" s="234" t="s">
        <v>56</v>
      </c>
      <c r="D95" s="234"/>
      <c r="E95" s="234"/>
      <c r="F95" s="253" t="s">
        <v>473</v>
      </c>
      <c r="G95" s="252"/>
      <c r="H95" s="234" t="s">
        <v>510</v>
      </c>
      <c r="I95" s="234" t="s">
        <v>507</v>
      </c>
      <c r="J95" s="234"/>
      <c r="K95" s="245"/>
    </row>
    <row r="96" spans="2:11" ht="15" customHeight="1">
      <c r="B96" s="257"/>
      <c r="C96" s="258"/>
      <c r="D96" s="258"/>
      <c r="E96" s="258"/>
      <c r="F96" s="258"/>
      <c r="G96" s="258"/>
      <c r="H96" s="258"/>
      <c r="I96" s="258"/>
      <c r="J96" s="258"/>
      <c r="K96" s="259"/>
    </row>
    <row r="97" spans="2:11" ht="18.75" customHeight="1">
      <c r="B97" s="260"/>
      <c r="C97" s="261"/>
      <c r="D97" s="261"/>
      <c r="E97" s="261"/>
      <c r="F97" s="261"/>
      <c r="G97" s="261"/>
      <c r="H97" s="261"/>
      <c r="I97" s="261"/>
      <c r="J97" s="261"/>
      <c r="K97" s="260"/>
    </row>
    <row r="98" spans="2:11" ht="18.75" customHeight="1">
      <c r="B98" s="240"/>
      <c r="C98" s="240"/>
      <c r="D98" s="240"/>
      <c r="E98" s="240"/>
      <c r="F98" s="240"/>
      <c r="G98" s="240"/>
      <c r="H98" s="240"/>
      <c r="I98" s="240"/>
      <c r="J98" s="240"/>
      <c r="K98" s="240"/>
    </row>
    <row r="99" spans="2:11" ht="7.5" customHeight="1">
      <c r="B99" s="241"/>
      <c r="C99" s="242"/>
      <c r="D99" s="242"/>
      <c r="E99" s="242"/>
      <c r="F99" s="242"/>
      <c r="G99" s="242"/>
      <c r="H99" s="242"/>
      <c r="I99" s="242"/>
      <c r="J99" s="242"/>
      <c r="K99" s="243"/>
    </row>
    <row r="100" spans="2:11" ht="45" customHeight="1">
      <c r="B100" s="244"/>
      <c r="C100" s="344" t="s">
        <v>511</v>
      </c>
      <c r="D100" s="344"/>
      <c r="E100" s="344"/>
      <c r="F100" s="344"/>
      <c r="G100" s="344"/>
      <c r="H100" s="344"/>
      <c r="I100" s="344"/>
      <c r="J100" s="344"/>
      <c r="K100" s="245"/>
    </row>
    <row r="101" spans="2:11" ht="17.25" customHeight="1">
      <c r="B101" s="244"/>
      <c r="C101" s="246" t="s">
        <v>467</v>
      </c>
      <c r="D101" s="246"/>
      <c r="E101" s="246"/>
      <c r="F101" s="246" t="s">
        <v>468</v>
      </c>
      <c r="G101" s="247"/>
      <c r="H101" s="246" t="s">
        <v>113</v>
      </c>
      <c r="I101" s="246" t="s">
        <v>65</v>
      </c>
      <c r="J101" s="246" t="s">
        <v>469</v>
      </c>
      <c r="K101" s="245"/>
    </row>
    <row r="102" spans="2:11" ht="17.25" customHeight="1">
      <c r="B102" s="244"/>
      <c r="C102" s="248" t="s">
        <v>470</v>
      </c>
      <c r="D102" s="248"/>
      <c r="E102" s="248"/>
      <c r="F102" s="249" t="s">
        <v>471</v>
      </c>
      <c r="G102" s="250"/>
      <c r="H102" s="248"/>
      <c r="I102" s="248"/>
      <c r="J102" s="248" t="s">
        <v>472</v>
      </c>
      <c r="K102" s="245"/>
    </row>
    <row r="103" spans="2:11" ht="5.25" customHeight="1">
      <c r="B103" s="244"/>
      <c r="C103" s="246"/>
      <c r="D103" s="246"/>
      <c r="E103" s="246"/>
      <c r="F103" s="246"/>
      <c r="G103" s="262"/>
      <c r="H103" s="246"/>
      <c r="I103" s="246"/>
      <c r="J103" s="246"/>
      <c r="K103" s="245"/>
    </row>
    <row r="104" spans="2:11" ht="15" customHeight="1">
      <c r="B104" s="244"/>
      <c r="C104" s="234" t="s">
        <v>61</v>
      </c>
      <c r="D104" s="251"/>
      <c r="E104" s="251"/>
      <c r="F104" s="253" t="s">
        <v>473</v>
      </c>
      <c r="G104" s="262"/>
      <c r="H104" s="234" t="s">
        <v>512</v>
      </c>
      <c r="I104" s="234" t="s">
        <v>475</v>
      </c>
      <c r="J104" s="234">
        <v>20</v>
      </c>
      <c r="K104" s="245"/>
    </row>
    <row r="105" spans="2:11" ht="15" customHeight="1">
      <c r="B105" s="244"/>
      <c r="C105" s="234" t="s">
        <v>476</v>
      </c>
      <c r="D105" s="234"/>
      <c r="E105" s="234"/>
      <c r="F105" s="253" t="s">
        <v>473</v>
      </c>
      <c r="G105" s="234"/>
      <c r="H105" s="234" t="s">
        <v>512</v>
      </c>
      <c r="I105" s="234" t="s">
        <v>475</v>
      </c>
      <c r="J105" s="234">
        <v>120</v>
      </c>
      <c r="K105" s="245"/>
    </row>
    <row r="106" spans="2:11" ht="15" customHeight="1">
      <c r="B106" s="254"/>
      <c r="C106" s="234" t="s">
        <v>478</v>
      </c>
      <c r="D106" s="234"/>
      <c r="E106" s="234"/>
      <c r="F106" s="253" t="s">
        <v>479</v>
      </c>
      <c r="G106" s="234"/>
      <c r="H106" s="234" t="s">
        <v>512</v>
      </c>
      <c r="I106" s="234" t="s">
        <v>475</v>
      </c>
      <c r="J106" s="234">
        <v>50</v>
      </c>
      <c r="K106" s="245"/>
    </row>
    <row r="107" spans="2:11" ht="15" customHeight="1">
      <c r="B107" s="254"/>
      <c r="C107" s="234" t="s">
        <v>481</v>
      </c>
      <c r="D107" s="234"/>
      <c r="E107" s="234"/>
      <c r="F107" s="253" t="s">
        <v>473</v>
      </c>
      <c r="G107" s="234"/>
      <c r="H107" s="234" t="s">
        <v>512</v>
      </c>
      <c r="I107" s="234" t="s">
        <v>483</v>
      </c>
      <c r="J107" s="234"/>
      <c r="K107" s="245"/>
    </row>
    <row r="108" spans="2:11" ht="15" customHeight="1">
      <c r="B108" s="254"/>
      <c r="C108" s="234" t="s">
        <v>492</v>
      </c>
      <c r="D108" s="234"/>
      <c r="E108" s="234"/>
      <c r="F108" s="253" t="s">
        <v>479</v>
      </c>
      <c r="G108" s="234"/>
      <c r="H108" s="234" t="s">
        <v>512</v>
      </c>
      <c r="I108" s="234" t="s">
        <v>475</v>
      </c>
      <c r="J108" s="234">
        <v>50</v>
      </c>
      <c r="K108" s="245"/>
    </row>
    <row r="109" spans="2:11" ht="15" customHeight="1">
      <c r="B109" s="254"/>
      <c r="C109" s="234" t="s">
        <v>500</v>
      </c>
      <c r="D109" s="234"/>
      <c r="E109" s="234"/>
      <c r="F109" s="253" t="s">
        <v>479</v>
      </c>
      <c r="G109" s="234"/>
      <c r="H109" s="234" t="s">
        <v>512</v>
      </c>
      <c r="I109" s="234" t="s">
        <v>475</v>
      </c>
      <c r="J109" s="234">
        <v>50</v>
      </c>
      <c r="K109" s="245"/>
    </row>
    <row r="110" spans="2:11" ht="15" customHeight="1">
      <c r="B110" s="254"/>
      <c r="C110" s="234" t="s">
        <v>498</v>
      </c>
      <c r="D110" s="234"/>
      <c r="E110" s="234"/>
      <c r="F110" s="253" t="s">
        <v>479</v>
      </c>
      <c r="G110" s="234"/>
      <c r="H110" s="234" t="s">
        <v>512</v>
      </c>
      <c r="I110" s="234" t="s">
        <v>475</v>
      </c>
      <c r="J110" s="234">
        <v>50</v>
      </c>
      <c r="K110" s="245"/>
    </row>
    <row r="111" spans="2:11" ht="15" customHeight="1">
      <c r="B111" s="254"/>
      <c r="C111" s="234" t="s">
        <v>61</v>
      </c>
      <c r="D111" s="234"/>
      <c r="E111" s="234"/>
      <c r="F111" s="253" t="s">
        <v>473</v>
      </c>
      <c r="G111" s="234"/>
      <c r="H111" s="234" t="s">
        <v>513</v>
      </c>
      <c r="I111" s="234" t="s">
        <v>475</v>
      </c>
      <c r="J111" s="234">
        <v>20</v>
      </c>
      <c r="K111" s="245"/>
    </row>
    <row r="112" spans="2:11" ht="15" customHeight="1">
      <c r="B112" s="254"/>
      <c r="C112" s="234" t="s">
        <v>514</v>
      </c>
      <c r="D112" s="234"/>
      <c r="E112" s="234"/>
      <c r="F112" s="253" t="s">
        <v>473</v>
      </c>
      <c r="G112" s="234"/>
      <c r="H112" s="234" t="s">
        <v>515</v>
      </c>
      <c r="I112" s="234" t="s">
        <v>475</v>
      </c>
      <c r="J112" s="234">
        <v>120</v>
      </c>
      <c r="K112" s="245"/>
    </row>
    <row r="113" spans="2:11" ht="15" customHeight="1">
      <c r="B113" s="254"/>
      <c r="C113" s="234" t="s">
        <v>46</v>
      </c>
      <c r="D113" s="234"/>
      <c r="E113" s="234"/>
      <c r="F113" s="253" t="s">
        <v>473</v>
      </c>
      <c r="G113" s="234"/>
      <c r="H113" s="234" t="s">
        <v>516</v>
      </c>
      <c r="I113" s="234" t="s">
        <v>507</v>
      </c>
      <c r="J113" s="234"/>
      <c r="K113" s="245"/>
    </row>
    <row r="114" spans="2:11" ht="15" customHeight="1">
      <c r="B114" s="254"/>
      <c r="C114" s="234" t="s">
        <v>56</v>
      </c>
      <c r="D114" s="234"/>
      <c r="E114" s="234"/>
      <c r="F114" s="253" t="s">
        <v>473</v>
      </c>
      <c r="G114" s="234"/>
      <c r="H114" s="234" t="s">
        <v>517</v>
      </c>
      <c r="I114" s="234" t="s">
        <v>507</v>
      </c>
      <c r="J114" s="234"/>
      <c r="K114" s="245"/>
    </row>
    <row r="115" spans="2:11" ht="15" customHeight="1">
      <c r="B115" s="254"/>
      <c r="C115" s="234" t="s">
        <v>65</v>
      </c>
      <c r="D115" s="234"/>
      <c r="E115" s="234"/>
      <c r="F115" s="253" t="s">
        <v>473</v>
      </c>
      <c r="G115" s="234"/>
      <c r="H115" s="234" t="s">
        <v>518</v>
      </c>
      <c r="I115" s="234" t="s">
        <v>519</v>
      </c>
      <c r="J115" s="234"/>
      <c r="K115" s="245"/>
    </row>
    <row r="116" spans="2:11" ht="15" customHeight="1">
      <c r="B116" s="257"/>
      <c r="C116" s="263"/>
      <c r="D116" s="263"/>
      <c r="E116" s="263"/>
      <c r="F116" s="263"/>
      <c r="G116" s="263"/>
      <c r="H116" s="263"/>
      <c r="I116" s="263"/>
      <c r="J116" s="263"/>
      <c r="K116" s="259"/>
    </row>
    <row r="117" spans="2:11" ht="18.75" customHeight="1">
      <c r="B117" s="264"/>
      <c r="C117" s="230"/>
      <c r="D117" s="230"/>
      <c r="E117" s="230"/>
      <c r="F117" s="265"/>
      <c r="G117" s="230"/>
      <c r="H117" s="230"/>
      <c r="I117" s="230"/>
      <c r="J117" s="230"/>
      <c r="K117" s="264"/>
    </row>
    <row r="118" spans="2:11" ht="18.75" customHeight="1">
      <c r="B118" s="240"/>
      <c r="C118" s="240"/>
      <c r="D118" s="240"/>
      <c r="E118" s="240"/>
      <c r="F118" s="240"/>
      <c r="G118" s="240"/>
      <c r="H118" s="240"/>
      <c r="I118" s="240"/>
      <c r="J118" s="240"/>
      <c r="K118" s="240"/>
    </row>
    <row r="119" spans="2:11" ht="7.5" customHeight="1">
      <c r="B119" s="266"/>
      <c r="C119" s="267"/>
      <c r="D119" s="267"/>
      <c r="E119" s="267"/>
      <c r="F119" s="267"/>
      <c r="G119" s="267"/>
      <c r="H119" s="267"/>
      <c r="I119" s="267"/>
      <c r="J119" s="267"/>
      <c r="K119" s="268"/>
    </row>
    <row r="120" spans="2:11" ht="45" customHeight="1">
      <c r="B120" s="269"/>
      <c r="C120" s="343" t="s">
        <v>520</v>
      </c>
      <c r="D120" s="343"/>
      <c r="E120" s="343"/>
      <c r="F120" s="343"/>
      <c r="G120" s="343"/>
      <c r="H120" s="343"/>
      <c r="I120" s="343"/>
      <c r="J120" s="343"/>
      <c r="K120" s="270"/>
    </row>
    <row r="121" spans="2:11" ht="17.25" customHeight="1">
      <c r="B121" s="271"/>
      <c r="C121" s="246" t="s">
        <v>467</v>
      </c>
      <c r="D121" s="246"/>
      <c r="E121" s="246"/>
      <c r="F121" s="246" t="s">
        <v>468</v>
      </c>
      <c r="G121" s="247"/>
      <c r="H121" s="246" t="s">
        <v>113</v>
      </c>
      <c r="I121" s="246" t="s">
        <v>65</v>
      </c>
      <c r="J121" s="246" t="s">
        <v>469</v>
      </c>
      <c r="K121" s="272"/>
    </row>
    <row r="122" spans="2:11" ht="17.25" customHeight="1">
      <c r="B122" s="271"/>
      <c r="C122" s="248" t="s">
        <v>470</v>
      </c>
      <c r="D122" s="248"/>
      <c r="E122" s="248"/>
      <c r="F122" s="249" t="s">
        <v>471</v>
      </c>
      <c r="G122" s="250"/>
      <c r="H122" s="248"/>
      <c r="I122" s="248"/>
      <c r="J122" s="248" t="s">
        <v>472</v>
      </c>
      <c r="K122" s="272"/>
    </row>
    <row r="123" spans="2:11" ht="5.25" customHeight="1">
      <c r="B123" s="273"/>
      <c r="C123" s="251"/>
      <c r="D123" s="251"/>
      <c r="E123" s="251"/>
      <c r="F123" s="251"/>
      <c r="G123" s="234"/>
      <c r="H123" s="251"/>
      <c r="I123" s="251"/>
      <c r="J123" s="251"/>
      <c r="K123" s="274"/>
    </row>
    <row r="124" spans="2:11" ht="15" customHeight="1">
      <c r="B124" s="273"/>
      <c r="C124" s="234" t="s">
        <v>476</v>
      </c>
      <c r="D124" s="251"/>
      <c r="E124" s="251"/>
      <c r="F124" s="253" t="s">
        <v>473</v>
      </c>
      <c r="G124" s="234"/>
      <c r="H124" s="234" t="s">
        <v>512</v>
      </c>
      <c r="I124" s="234" t="s">
        <v>475</v>
      </c>
      <c r="J124" s="234">
        <v>120</v>
      </c>
      <c r="K124" s="275"/>
    </row>
    <row r="125" spans="2:11" ht="15" customHeight="1">
      <c r="B125" s="273"/>
      <c r="C125" s="234" t="s">
        <v>521</v>
      </c>
      <c r="D125" s="234"/>
      <c r="E125" s="234"/>
      <c r="F125" s="253" t="s">
        <v>473</v>
      </c>
      <c r="G125" s="234"/>
      <c r="H125" s="234" t="s">
        <v>522</v>
      </c>
      <c r="I125" s="234" t="s">
        <v>475</v>
      </c>
      <c r="J125" s="234" t="s">
        <v>523</v>
      </c>
      <c r="K125" s="275"/>
    </row>
    <row r="126" spans="2:11" ht="15" customHeight="1">
      <c r="B126" s="273"/>
      <c r="C126" s="234" t="s">
        <v>422</v>
      </c>
      <c r="D126" s="234"/>
      <c r="E126" s="234"/>
      <c r="F126" s="253" t="s">
        <v>473</v>
      </c>
      <c r="G126" s="234"/>
      <c r="H126" s="234" t="s">
        <v>524</v>
      </c>
      <c r="I126" s="234" t="s">
        <v>475</v>
      </c>
      <c r="J126" s="234" t="s">
        <v>523</v>
      </c>
      <c r="K126" s="275"/>
    </row>
    <row r="127" spans="2:11" ht="15" customHeight="1">
      <c r="B127" s="273"/>
      <c r="C127" s="234" t="s">
        <v>484</v>
      </c>
      <c r="D127" s="234"/>
      <c r="E127" s="234"/>
      <c r="F127" s="253" t="s">
        <v>479</v>
      </c>
      <c r="G127" s="234"/>
      <c r="H127" s="234" t="s">
        <v>485</v>
      </c>
      <c r="I127" s="234" t="s">
        <v>475</v>
      </c>
      <c r="J127" s="234">
        <v>15</v>
      </c>
      <c r="K127" s="275"/>
    </row>
    <row r="128" spans="2:11" ht="15" customHeight="1">
      <c r="B128" s="273"/>
      <c r="C128" s="255" t="s">
        <v>486</v>
      </c>
      <c r="D128" s="255"/>
      <c r="E128" s="255"/>
      <c r="F128" s="256" t="s">
        <v>479</v>
      </c>
      <c r="G128" s="255"/>
      <c r="H128" s="255" t="s">
        <v>487</v>
      </c>
      <c r="I128" s="255" t="s">
        <v>475</v>
      </c>
      <c r="J128" s="255">
        <v>15</v>
      </c>
      <c r="K128" s="275"/>
    </row>
    <row r="129" spans="2:11" ht="15" customHeight="1">
      <c r="B129" s="273"/>
      <c r="C129" s="255" t="s">
        <v>488</v>
      </c>
      <c r="D129" s="255"/>
      <c r="E129" s="255"/>
      <c r="F129" s="256" t="s">
        <v>479</v>
      </c>
      <c r="G129" s="255"/>
      <c r="H129" s="255" t="s">
        <v>489</v>
      </c>
      <c r="I129" s="255" t="s">
        <v>475</v>
      </c>
      <c r="J129" s="255">
        <v>20</v>
      </c>
      <c r="K129" s="275"/>
    </row>
    <row r="130" spans="2:11" ht="15" customHeight="1">
      <c r="B130" s="273"/>
      <c r="C130" s="255" t="s">
        <v>490</v>
      </c>
      <c r="D130" s="255"/>
      <c r="E130" s="255"/>
      <c r="F130" s="256" t="s">
        <v>479</v>
      </c>
      <c r="G130" s="255"/>
      <c r="H130" s="255" t="s">
        <v>491</v>
      </c>
      <c r="I130" s="255" t="s">
        <v>475</v>
      </c>
      <c r="J130" s="255">
        <v>20</v>
      </c>
      <c r="K130" s="275"/>
    </row>
    <row r="131" spans="2:11" ht="15" customHeight="1">
      <c r="B131" s="273"/>
      <c r="C131" s="234" t="s">
        <v>478</v>
      </c>
      <c r="D131" s="234"/>
      <c r="E131" s="234"/>
      <c r="F131" s="253" t="s">
        <v>479</v>
      </c>
      <c r="G131" s="234"/>
      <c r="H131" s="234" t="s">
        <v>512</v>
      </c>
      <c r="I131" s="234" t="s">
        <v>475</v>
      </c>
      <c r="J131" s="234">
        <v>50</v>
      </c>
      <c r="K131" s="275"/>
    </row>
    <row r="132" spans="2:11" ht="15" customHeight="1">
      <c r="B132" s="273"/>
      <c r="C132" s="234" t="s">
        <v>492</v>
      </c>
      <c r="D132" s="234"/>
      <c r="E132" s="234"/>
      <c r="F132" s="253" t="s">
        <v>479</v>
      </c>
      <c r="G132" s="234"/>
      <c r="H132" s="234" t="s">
        <v>512</v>
      </c>
      <c r="I132" s="234" t="s">
        <v>475</v>
      </c>
      <c r="J132" s="234">
        <v>50</v>
      </c>
      <c r="K132" s="275"/>
    </row>
    <row r="133" spans="2:11" ht="15" customHeight="1">
      <c r="B133" s="273"/>
      <c r="C133" s="234" t="s">
        <v>498</v>
      </c>
      <c r="D133" s="234"/>
      <c r="E133" s="234"/>
      <c r="F133" s="253" t="s">
        <v>479</v>
      </c>
      <c r="G133" s="234"/>
      <c r="H133" s="234" t="s">
        <v>512</v>
      </c>
      <c r="I133" s="234" t="s">
        <v>475</v>
      </c>
      <c r="J133" s="234">
        <v>50</v>
      </c>
      <c r="K133" s="275"/>
    </row>
    <row r="134" spans="2:11" ht="15" customHeight="1">
      <c r="B134" s="273"/>
      <c r="C134" s="234" t="s">
        <v>500</v>
      </c>
      <c r="D134" s="234"/>
      <c r="E134" s="234"/>
      <c r="F134" s="253" t="s">
        <v>479</v>
      </c>
      <c r="G134" s="234"/>
      <c r="H134" s="234" t="s">
        <v>512</v>
      </c>
      <c r="I134" s="234" t="s">
        <v>475</v>
      </c>
      <c r="J134" s="234">
        <v>50</v>
      </c>
      <c r="K134" s="275"/>
    </row>
    <row r="135" spans="2:11" ht="15" customHeight="1">
      <c r="B135" s="273"/>
      <c r="C135" s="234" t="s">
        <v>118</v>
      </c>
      <c r="D135" s="234"/>
      <c r="E135" s="234"/>
      <c r="F135" s="253" t="s">
        <v>479</v>
      </c>
      <c r="G135" s="234"/>
      <c r="H135" s="234" t="s">
        <v>525</v>
      </c>
      <c r="I135" s="234" t="s">
        <v>475</v>
      </c>
      <c r="J135" s="234">
        <v>255</v>
      </c>
      <c r="K135" s="275"/>
    </row>
    <row r="136" spans="2:11" ht="15" customHeight="1">
      <c r="B136" s="273"/>
      <c r="C136" s="234" t="s">
        <v>502</v>
      </c>
      <c r="D136" s="234"/>
      <c r="E136" s="234"/>
      <c r="F136" s="253" t="s">
        <v>473</v>
      </c>
      <c r="G136" s="234"/>
      <c r="H136" s="234" t="s">
        <v>526</v>
      </c>
      <c r="I136" s="234" t="s">
        <v>504</v>
      </c>
      <c r="J136" s="234"/>
      <c r="K136" s="275"/>
    </row>
    <row r="137" spans="2:11" ht="15" customHeight="1">
      <c r="B137" s="273"/>
      <c r="C137" s="234" t="s">
        <v>505</v>
      </c>
      <c r="D137" s="234"/>
      <c r="E137" s="234"/>
      <c r="F137" s="253" t="s">
        <v>473</v>
      </c>
      <c r="G137" s="234"/>
      <c r="H137" s="234" t="s">
        <v>527</v>
      </c>
      <c r="I137" s="234" t="s">
        <v>507</v>
      </c>
      <c r="J137" s="234"/>
      <c r="K137" s="275"/>
    </row>
    <row r="138" spans="2:11" ht="15" customHeight="1">
      <c r="B138" s="273"/>
      <c r="C138" s="234" t="s">
        <v>508</v>
      </c>
      <c r="D138" s="234"/>
      <c r="E138" s="234"/>
      <c r="F138" s="253" t="s">
        <v>473</v>
      </c>
      <c r="G138" s="234"/>
      <c r="H138" s="234" t="s">
        <v>508</v>
      </c>
      <c r="I138" s="234" t="s">
        <v>507</v>
      </c>
      <c r="J138" s="234"/>
      <c r="K138" s="275"/>
    </row>
    <row r="139" spans="2:11" ht="15" customHeight="1">
      <c r="B139" s="273"/>
      <c r="C139" s="234" t="s">
        <v>46</v>
      </c>
      <c r="D139" s="234"/>
      <c r="E139" s="234"/>
      <c r="F139" s="253" t="s">
        <v>473</v>
      </c>
      <c r="G139" s="234"/>
      <c r="H139" s="234" t="s">
        <v>528</v>
      </c>
      <c r="I139" s="234" t="s">
        <v>507</v>
      </c>
      <c r="J139" s="234"/>
      <c r="K139" s="275"/>
    </row>
    <row r="140" spans="2:11" ht="15" customHeight="1">
      <c r="B140" s="273"/>
      <c r="C140" s="234" t="s">
        <v>529</v>
      </c>
      <c r="D140" s="234"/>
      <c r="E140" s="234"/>
      <c r="F140" s="253" t="s">
        <v>473</v>
      </c>
      <c r="G140" s="234"/>
      <c r="H140" s="234" t="s">
        <v>530</v>
      </c>
      <c r="I140" s="234" t="s">
        <v>507</v>
      </c>
      <c r="J140" s="234"/>
      <c r="K140" s="275"/>
    </row>
    <row r="141" spans="2:11" ht="15" customHeight="1">
      <c r="B141" s="276"/>
      <c r="C141" s="277"/>
      <c r="D141" s="277"/>
      <c r="E141" s="277"/>
      <c r="F141" s="277"/>
      <c r="G141" s="277"/>
      <c r="H141" s="277"/>
      <c r="I141" s="277"/>
      <c r="J141" s="277"/>
      <c r="K141" s="278"/>
    </row>
    <row r="142" spans="2:11" ht="18.75" customHeight="1">
      <c r="B142" s="230"/>
      <c r="C142" s="230"/>
      <c r="D142" s="230"/>
      <c r="E142" s="230"/>
      <c r="F142" s="265"/>
      <c r="G142" s="230"/>
      <c r="H142" s="230"/>
      <c r="I142" s="230"/>
      <c r="J142" s="230"/>
      <c r="K142" s="230"/>
    </row>
    <row r="143" spans="2:11" ht="18.75" customHeight="1">
      <c r="B143" s="240"/>
      <c r="C143" s="240"/>
      <c r="D143" s="240"/>
      <c r="E143" s="240"/>
      <c r="F143" s="240"/>
      <c r="G143" s="240"/>
      <c r="H143" s="240"/>
      <c r="I143" s="240"/>
      <c r="J143" s="240"/>
      <c r="K143" s="240"/>
    </row>
    <row r="144" spans="2:11" ht="7.5" customHeight="1">
      <c r="B144" s="241"/>
      <c r="C144" s="242"/>
      <c r="D144" s="242"/>
      <c r="E144" s="242"/>
      <c r="F144" s="242"/>
      <c r="G144" s="242"/>
      <c r="H144" s="242"/>
      <c r="I144" s="242"/>
      <c r="J144" s="242"/>
      <c r="K144" s="243"/>
    </row>
    <row r="145" spans="2:11" ht="45" customHeight="1">
      <c r="B145" s="244"/>
      <c r="C145" s="344" t="s">
        <v>531</v>
      </c>
      <c r="D145" s="344"/>
      <c r="E145" s="344"/>
      <c r="F145" s="344"/>
      <c r="G145" s="344"/>
      <c r="H145" s="344"/>
      <c r="I145" s="344"/>
      <c r="J145" s="344"/>
      <c r="K145" s="245"/>
    </row>
    <row r="146" spans="2:11" ht="17.25" customHeight="1">
      <c r="B146" s="244"/>
      <c r="C146" s="246" t="s">
        <v>467</v>
      </c>
      <c r="D146" s="246"/>
      <c r="E146" s="246"/>
      <c r="F146" s="246" t="s">
        <v>468</v>
      </c>
      <c r="G146" s="247"/>
      <c r="H146" s="246" t="s">
        <v>113</v>
      </c>
      <c r="I146" s="246" t="s">
        <v>65</v>
      </c>
      <c r="J146" s="246" t="s">
        <v>469</v>
      </c>
      <c r="K146" s="245"/>
    </row>
    <row r="147" spans="2:11" ht="17.25" customHeight="1">
      <c r="B147" s="244"/>
      <c r="C147" s="248" t="s">
        <v>470</v>
      </c>
      <c r="D147" s="248"/>
      <c r="E147" s="248"/>
      <c r="F147" s="249" t="s">
        <v>471</v>
      </c>
      <c r="G147" s="250"/>
      <c r="H147" s="248"/>
      <c r="I147" s="248"/>
      <c r="J147" s="248" t="s">
        <v>472</v>
      </c>
      <c r="K147" s="245"/>
    </row>
    <row r="148" spans="2:11" ht="5.25" customHeight="1">
      <c r="B148" s="254"/>
      <c r="C148" s="251"/>
      <c r="D148" s="251"/>
      <c r="E148" s="251"/>
      <c r="F148" s="251"/>
      <c r="G148" s="252"/>
      <c r="H148" s="251"/>
      <c r="I148" s="251"/>
      <c r="J148" s="251"/>
      <c r="K148" s="275"/>
    </row>
    <row r="149" spans="2:11" ht="15" customHeight="1">
      <c r="B149" s="254"/>
      <c r="C149" s="279" t="s">
        <v>476</v>
      </c>
      <c r="D149" s="234"/>
      <c r="E149" s="234"/>
      <c r="F149" s="280" t="s">
        <v>473</v>
      </c>
      <c r="G149" s="234"/>
      <c r="H149" s="279" t="s">
        <v>512</v>
      </c>
      <c r="I149" s="279" t="s">
        <v>475</v>
      </c>
      <c r="J149" s="279">
        <v>120</v>
      </c>
      <c r="K149" s="275"/>
    </row>
    <row r="150" spans="2:11" ht="15" customHeight="1">
      <c r="B150" s="254"/>
      <c r="C150" s="279" t="s">
        <v>521</v>
      </c>
      <c r="D150" s="234"/>
      <c r="E150" s="234"/>
      <c r="F150" s="280" t="s">
        <v>473</v>
      </c>
      <c r="G150" s="234"/>
      <c r="H150" s="279" t="s">
        <v>532</v>
      </c>
      <c r="I150" s="279" t="s">
        <v>475</v>
      </c>
      <c r="J150" s="279" t="s">
        <v>523</v>
      </c>
      <c r="K150" s="275"/>
    </row>
    <row r="151" spans="2:11" ht="15" customHeight="1">
      <c r="B151" s="254"/>
      <c r="C151" s="279" t="s">
        <v>422</v>
      </c>
      <c r="D151" s="234"/>
      <c r="E151" s="234"/>
      <c r="F151" s="280" t="s">
        <v>473</v>
      </c>
      <c r="G151" s="234"/>
      <c r="H151" s="279" t="s">
        <v>533</v>
      </c>
      <c r="I151" s="279" t="s">
        <v>475</v>
      </c>
      <c r="J151" s="279" t="s">
        <v>523</v>
      </c>
      <c r="K151" s="275"/>
    </row>
    <row r="152" spans="2:11" ht="15" customHeight="1">
      <c r="B152" s="254"/>
      <c r="C152" s="279" t="s">
        <v>478</v>
      </c>
      <c r="D152" s="234"/>
      <c r="E152" s="234"/>
      <c r="F152" s="280" t="s">
        <v>479</v>
      </c>
      <c r="G152" s="234"/>
      <c r="H152" s="279" t="s">
        <v>512</v>
      </c>
      <c r="I152" s="279" t="s">
        <v>475</v>
      </c>
      <c r="J152" s="279">
        <v>50</v>
      </c>
      <c r="K152" s="275"/>
    </row>
    <row r="153" spans="2:11" ht="15" customHeight="1">
      <c r="B153" s="254"/>
      <c r="C153" s="279" t="s">
        <v>481</v>
      </c>
      <c r="D153" s="234"/>
      <c r="E153" s="234"/>
      <c r="F153" s="280" t="s">
        <v>473</v>
      </c>
      <c r="G153" s="234"/>
      <c r="H153" s="279" t="s">
        <v>512</v>
      </c>
      <c r="I153" s="279" t="s">
        <v>483</v>
      </c>
      <c r="J153" s="279"/>
      <c r="K153" s="275"/>
    </row>
    <row r="154" spans="2:11" ht="15" customHeight="1">
      <c r="B154" s="254"/>
      <c r="C154" s="279" t="s">
        <v>492</v>
      </c>
      <c r="D154" s="234"/>
      <c r="E154" s="234"/>
      <c r="F154" s="280" t="s">
        <v>479</v>
      </c>
      <c r="G154" s="234"/>
      <c r="H154" s="279" t="s">
        <v>512</v>
      </c>
      <c r="I154" s="279" t="s">
        <v>475</v>
      </c>
      <c r="J154" s="279">
        <v>50</v>
      </c>
      <c r="K154" s="275"/>
    </row>
    <row r="155" spans="2:11" ht="15" customHeight="1">
      <c r="B155" s="254"/>
      <c r="C155" s="279" t="s">
        <v>500</v>
      </c>
      <c r="D155" s="234"/>
      <c r="E155" s="234"/>
      <c r="F155" s="280" t="s">
        <v>479</v>
      </c>
      <c r="G155" s="234"/>
      <c r="H155" s="279" t="s">
        <v>512</v>
      </c>
      <c r="I155" s="279" t="s">
        <v>475</v>
      </c>
      <c r="J155" s="279">
        <v>50</v>
      </c>
      <c r="K155" s="275"/>
    </row>
    <row r="156" spans="2:11" ht="15" customHeight="1">
      <c r="B156" s="254"/>
      <c r="C156" s="279" t="s">
        <v>498</v>
      </c>
      <c r="D156" s="234"/>
      <c r="E156" s="234"/>
      <c r="F156" s="280" t="s">
        <v>479</v>
      </c>
      <c r="G156" s="234"/>
      <c r="H156" s="279" t="s">
        <v>512</v>
      </c>
      <c r="I156" s="279" t="s">
        <v>475</v>
      </c>
      <c r="J156" s="279">
        <v>50</v>
      </c>
      <c r="K156" s="275"/>
    </row>
    <row r="157" spans="2:11" ht="15" customHeight="1">
      <c r="B157" s="254"/>
      <c r="C157" s="279" t="s">
        <v>95</v>
      </c>
      <c r="D157" s="234"/>
      <c r="E157" s="234"/>
      <c r="F157" s="280" t="s">
        <v>473</v>
      </c>
      <c r="G157" s="234"/>
      <c r="H157" s="279" t="s">
        <v>534</v>
      </c>
      <c r="I157" s="279" t="s">
        <v>475</v>
      </c>
      <c r="J157" s="279" t="s">
        <v>535</v>
      </c>
      <c r="K157" s="275"/>
    </row>
    <row r="158" spans="2:11" ht="15" customHeight="1">
      <c r="B158" s="254"/>
      <c r="C158" s="279" t="s">
        <v>536</v>
      </c>
      <c r="D158" s="234"/>
      <c r="E158" s="234"/>
      <c r="F158" s="280" t="s">
        <v>473</v>
      </c>
      <c r="G158" s="234"/>
      <c r="H158" s="279" t="s">
        <v>537</v>
      </c>
      <c r="I158" s="279" t="s">
        <v>507</v>
      </c>
      <c r="J158" s="279"/>
      <c r="K158" s="275"/>
    </row>
    <row r="159" spans="2:11" ht="15" customHeight="1">
      <c r="B159" s="281"/>
      <c r="C159" s="263"/>
      <c r="D159" s="263"/>
      <c r="E159" s="263"/>
      <c r="F159" s="263"/>
      <c r="G159" s="263"/>
      <c r="H159" s="263"/>
      <c r="I159" s="263"/>
      <c r="J159" s="263"/>
      <c r="K159" s="282"/>
    </row>
    <row r="160" spans="2:11" ht="18.75" customHeight="1">
      <c r="B160" s="230"/>
      <c r="C160" s="234"/>
      <c r="D160" s="234"/>
      <c r="E160" s="234"/>
      <c r="F160" s="253"/>
      <c r="G160" s="234"/>
      <c r="H160" s="234"/>
      <c r="I160" s="234"/>
      <c r="J160" s="234"/>
      <c r="K160" s="230"/>
    </row>
    <row r="161" spans="2:11" ht="18.75" customHeight="1">
      <c r="B161" s="240"/>
      <c r="C161" s="240"/>
      <c r="D161" s="240"/>
      <c r="E161" s="240"/>
      <c r="F161" s="240"/>
      <c r="G161" s="240"/>
      <c r="H161" s="240"/>
      <c r="I161" s="240"/>
      <c r="J161" s="240"/>
      <c r="K161" s="240"/>
    </row>
    <row r="162" spans="2:11" ht="7.5" customHeight="1">
      <c r="B162" s="222"/>
      <c r="C162" s="223"/>
      <c r="D162" s="223"/>
      <c r="E162" s="223"/>
      <c r="F162" s="223"/>
      <c r="G162" s="223"/>
      <c r="H162" s="223"/>
      <c r="I162" s="223"/>
      <c r="J162" s="223"/>
      <c r="K162" s="224"/>
    </row>
    <row r="163" spans="2:11" ht="45" customHeight="1">
      <c r="B163" s="225"/>
      <c r="C163" s="343" t="s">
        <v>538</v>
      </c>
      <c r="D163" s="343"/>
      <c r="E163" s="343"/>
      <c r="F163" s="343"/>
      <c r="G163" s="343"/>
      <c r="H163" s="343"/>
      <c r="I163" s="343"/>
      <c r="J163" s="343"/>
      <c r="K163" s="226"/>
    </row>
    <row r="164" spans="2:11" ht="17.25" customHeight="1">
      <c r="B164" s="225"/>
      <c r="C164" s="246" t="s">
        <v>467</v>
      </c>
      <c r="D164" s="246"/>
      <c r="E164" s="246"/>
      <c r="F164" s="246" t="s">
        <v>468</v>
      </c>
      <c r="G164" s="283"/>
      <c r="H164" s="284" t="s">
        <v>113</v>
      </c>
      <c r="I164" s="284" t="s">
        <v>65</v>
      </c>
      <c r="J164" s="246" t="s">
        <v>469</v>
      </c>
      <c r="K164" s="226"/>
    </row>
    <row r="165" spans="2:11" ht="17.25" customHeight="1">
      <c r="B165" s="227"/>
      <c r="C165" s="248" t="s">
        <v>470</v>
      </c>
      <c r="D165" s="248"/>
      <c r="E165" s="248"/>
      <c r="F165" s="249" t="s">
        <v>471</v>
      </c>
      <c r="G165" s="285"/>
      <c r="H165" s="286"/>
      <c r="I165" s="286"/>
      <c r="J165" s="248" t="s">
        <v>472</v>
      </c>
      <c r="K165" s="228"/>
    </row>
    <row r="166" spans="2:11" ht="5.25" customHeight="1">
      <c r="B166" s="254"/>
      <c r="C166" s="251"/>
      <c r="D166" s="251"/>
      <c r="E166" s="251"/>
      <c r="F166" s="251"/>
      <c r="G166" s="252"/>
      <c r="H166" s="251"/>
      <c r="I166" s="251"/>
      <c r="J166" s="251"/>
      <c r="K166" s="275"/>
    </row>
    <row r="167" spans="2:11" ht="15" customHeight="1">
      <c r="B167" s="254"/>
      <c r="C167" s="234" t="s">
        <v>476</v>
      </c>
      <c r="D167" s="234"/>
      <c r="E167" s="234"/>
      <c r="F167" s="253" t="s">
        <v>473</v>
      </c>
      <c r="G167" s="234"/>
      <c r="H167" s="234" t="s">
        <v>512</v>
      </c>
      <c r="I167" s="234" t="s">
        <v>475</v>
      </c>
      <c r="J167" s="234">
        <v>120</v>
      </c>
      <c r="K167" s="275"/>
    </row>
    <row r="168" spans="2:11" ht="15" customHeight="1">
      <c r="B168" s="254"/>
      <c r="C168" s="234" t="s">
        <v>521</v>
      </c>
      <c r="D168" s="234"/>
      <c r="E168" s="234"/>
      <c r="F168" s="253" t="s">
        <v>473</v>
      </c>
      <c r="G168" s="234"/>
      <c r="H168" s="234" t="s">
        <v>522</v>
      </c>
      <c r="I168" s="234" t="s">
        <v>475</v>
      </c>
      <c r="J168" s="234" t="s">
        <v>523</v>
      </c>
      <c r="K168" s="275"/>
    </row>
    <row r="169" spans="2:11" ht="15" customHeight="1">
      <c r="B169" s="254"/>
      <c r="C169" s="234" t="s">
        <v>422</v>
      </c>
      <c r="D169" s="234"/>
      <c r="E169" s="234"/>
      <c r="F169" s="253" t="s">
        <v>473</v>
      </c>
      <c r="G169" s="234"/>
      <c r="H169" s="234" t="s">
        <v>539</v>
      </c>
      <c r="I169" s="234" t="s">
        <v>475</v>
      </c>
      <c r="J169" s="234" t="s">
        <v>523</v>
      </c>
      <c r="K169" s="275"/>
    </row>
    <row r="170" spans="2:11" ht="15" customHeight="1">
      <c r="B170" s="254"/>
      <c r="C170" s="234" t="s">
        <v>478</v>
      </c>
      <c r="D170" s="234"/>
      <c r="E170" s="234"/>
      <c r="F170" s="253" t="s">
        <v>479</v>
      </c>
      <c r="G170" s="234"/>
      <c r="H170" s="234" t="s">
        <v>539</v>
      </c>
      <c r="I170" s="234" t="s">
        <v>475</v>
      </c>
      <c r="J170" s="234">
        <v>50</v>
      </c>
      <c r="K170" s="275"/>
    </row>
    <row r="171" spans="2:11" ht="15" customHeight="1">
      <c r="B171" s="254"/>
      <c r="C171" s="234" t="s">
        <v>481</v>
      </c>
      <c r="D171" s="234"/>
      <c r="E171" s="234"/>
      <c r="F171" s="253" t="s">
        <v>473</v>
      </c>
      <c r="G171" s="234"/>
      <c r="H171" s="234" t="s">
        <v>539</v>
      </c>
      <c r="I171" s="234" t="s">
        <v>483</v>
      </c>
      <c r="J171" s="234"/>
      <c r="K171" s="275"/>
    </row>
    <row r="172" spans="2:11" ht="15" customHeight="1">
      <c r="B172" s="254"/>
      <c r="C172" s="234" t="s">
        <v>492</v>
      </c>
      <c r="D172" s="234"/>
      <c r="E172" s="234"/>
      <c r="F172" s="253" t="s">
        <v>479</v>
      </c>
      <c r="G172" s="234"/>
      <c r="H172" s="234" t="s">
        <v>539</v>
      </c>
      <c r="I172" s="234" t="s">
        <v>475</v>
      </c>
      <c r="J172" s="234">
        <v>50</v>
      </c>
      <c r="K172" s="275"/>
    </row>
    <row r="173" spans="2:11" ht="15" customHeight="1">
      <c r="B173" s="254"/>
      <c r="C173" s="234" t="s">
        <v>500</v>
      </c>
      <c r="D173" s="234"/>
      <c r="E173" s="234"/>
      <c r="F173" s="253" t="s">
        <v>479</v>
      </c>
      <c r="G173" s="234"/>
      <c r="H173" s="234" t="s">
        <v>539</v>
      </c>
      <c r="I173" s="234" t="s">
        <v>475</v>
      </c>
      <c r="J173" s="234">
        <v>50</v>
      </c>
      <c r="K173" s="275"/>
    </row>
    <row r="174" spans="2:11" ht="15" customHeight="1">
      <c r="B174" s="254"/>
      <c r="C174" s="234" t="s">
        <v>498</v>
      </c>
      <c r="D174" s="234"/>
      <c r="E174" s="234"/>
      <c r="F174" s="253" t="s">
        <v>479</v>
      </c>
      <c r="G174" s="234"/>
      <c r="H174" s="234" t="s">
        <v>539</v>
      </c>
      <c r="I174" s="234" t="s">
        <v>475</v>
      </c>
      <c r="J174" s="234">
        <v>50</v>
      </c>
      <c r="K174" s="275"/>
    </row>
    <row r="175" spans="2:11" ht="15" customHeight="1">
      <c r="B175" s="254"/>
      <c r="C175" s="234" t="s">
        <v>112</v>
      </c>
      <c r="D175" s="234"/>
      <c r="E175" s="234"/>
      <c r="F175" s="253" t="s">
        <v>473</v>
      </c>
      <c r="G175" s="234"/>
      <c r="H175" s="234" t="s">
        <v>540</v>
      </c>
      <c r="I175" s="234" t="s">
        <v>541</v>
      </c>
      <c r="J175" s="234"/>
      <c r="K175" s="275"/>
    </row>
    <row r="176" spans="2:11" ht="15" customHeight="1">
      <c r="B176" s="254"/>
      <c r="C176" s="234" t="s">
        <v>65</v>
      </c>
      <c r="D176" s="234"/>
      <c r="E176" s="234"/>
      <c r="F176" s="253" t="s">
        <v>473</v>
      </c>
      <c r="G176" s="234"/>
      <c r="H176" s="234" t="s">
        <v>542</v>
      </c>
      <c r="I176" s="234" t="s">
        <v>543</v>
      </c>
      <c r="J176" s="234">
        <v>1</v>
      </c>
      <c r="K176" s="275"/>
    </row>
    <row r="177" spans="2:11" ht="15" customHeight="1">
      <c r="B177" s="254"/>
      <c r="C177" s="234" t="s">
        <v>61</v>
      </c>
      <c r="D177" s="234"/>
      <c r="E177" s="234"/>
      <c r="F177" s="253" t="s">
        <v>473</v>
      </c>
      <c r="G177" s="234"/>
      <c r="H177" s="234" t="s">
        <v>544</v>
      </c>
      <c r="I177" s="234" t="s">
        <v>475</v>
      </c>
      <c r="J177" s="234">
        <v>20</v>
      </c>
      <c r="K177" s="275"/>
    </row>
    <row r="178" spans="2:11" ht="15" customHeight="1">
      <c r="B178" s="254"/>
      <c r="C178" s="234" t="s">
        <v>113</v>
      </c>
      <c r="D178" s="234"/>
      <c r="E178" s="234"/>
      <c r="F178" s="253" t="s">
        <v>473</v>
      </c>
      <c r="G178" s="234"/>
      <c r="H178" s="234" t="s">
        <v>545</v>
      </c>
      <c r="I178" s="234" t="s">
        <v>475</v>
      </c>
      <c r="J178" s="234">
        <v>255</v>
      </c>
      <c r="K178" s="275"/>
    </row>
    <row r="179" spans="2:11" ht="15" customHeight="1">
      <c r="B179" s="254"/>
      <c r="C179" s="234" t="s">
        <v>114</v>
      </c>
      <c r="D179" s="234"/>
      <c r="E179" s="234"/>
      <c r="F179" s="253" t="s">
        <v>473</v>
      </c>
      <c r="G179" s="234"/>
      <c r="H179" s="234" t="s">
        <v>438</v>
      </c>
      <c r="I179" s="234" t="s">
        <v>475</v>
      </c>
      <c r="J179" s="234">
        <v>10</v>
      </c>
      <c r="K179" s="275"/>
    </row>
    <row r="180" spans="2:11" ht="15" customHeight="1">
      <c r="B180" s="254"/>
      <c r="C180" s="234" t="s">
        <v>115</v>
      </c>
      <c r="D180" s="234"/>
      <c r="E180" s="234"/>
      <c r="F180" s="253" t="s">
        <v>473</v>
      </c>
      <c r="G180" s="234"/>
      <c r="H180" s="234" t="s">
        <v>546</v>
      </c>
      <c r="I180" s="234" t="s">
        <v>507</v>
      </c>
      <c r="J180" s="234"/>
      <c r="K180" s="275"/>
    </row>
    <row r="181" spans="2:11" ht="15" customHeight="1">
      <c r="B181" s="254"/>
      <c r="C181" s="234" t="s">
        <v>547</v>
      </c>
      <c r="D181" s="234"/>
      <c r="E181" s="234"/>
      <c r="F181" s="253" t="s">
        <v>473</v>
      </c>
      <c r="G181" s="234"/>
      <c r="H181" s="234" t="s">
        <v>548</v>
      </c>
      <c r="I181" s="234" t="s">
        <v>507</v>
      </c>
      <c r="J181" s="234"/>
      <c r="K181" s="275"/>
    </row>
    <row r="182" spans="2:11" ht="15" customHeight="1">
      <c r="B182" s="254"/>
      <c r="C182" s="234" t="s">
        <v>536</v>
      </c>
      <c r="D182" s="234"/>
      <c r="E182" s="234"/>
      <c r="F182" s="253" t="s">
        <v>473</v>
      </c>
      <c r="G182" s="234"/>
      <c r="H182" s="234" t="s">
        <v>549</v>
      </c>
      <c r="I182" s="234" t="s">
        <v>507</v>
      </c>
      <c r="J182" s="234"/>
      <c r="K182" s="275"/>
    </row>
    <row r="183" spans="2:11" ht="15" customHeight="1">
      <c r="B183" s="254"/>
      <c r="C183" s="234" t="s">
        <v>117</v>
      </c>
      <c r="D183" s="234"/>
      <c r="E183" s="234"/>
      <c r="F183" s="253" t="s">
        <v>479</v>
      </c>
      <c r="G183" s="234"/>
      <c r="H183" s="234" t="s">
        <v>550</v>
      </c>
      <c r="I183" s="234" t="s">
        <v>475</v>
      </c>
      <c r="J183" s="234">
        <v>50</v>
      </c>
      <c r="K183" s="275"/>
    </row>
    <row r="184" spans="2:11" ht="15" customHeight="1">
      <c r="B184" s="254"/>
      <c r="C184" s="234" t="s">
        <v>551</v>
      </c>
      <c r="D184" s="234"/>
      <c r="E184" s="234"/>
      <c r="F184" s="253" t="s">
        <v>479</v>
      </c>
      <c r="G184" s="234"/>
      <c r="H184" s="234" t="s">
        <v>552</v>
      </c>
      <c r="I184" s="234" t="s">
        <v>553</v>
      </c>
      <c r="J184" s="234"/>
      <c r="K184" s="275"/>
    </row>
    <row r="185" spans="2:11" ht="15" customHeight="1">
      <c r="B185" s="254"/>
      <c r="C185" s="234" t="s">
        <v>554</v>
      </c>
      <c r="D185" s="234"/>
      <c r="E185" s="234"/>
      <c r="F185" s="253" t="s">
        <v>479</v>
      </c>
      <c r="G185" s="234"/>
      <c r="H185" s="234" t="s">
        <v>555</v>
      </c>
      <c r="I185" s="234" t="s">
        <v>553</v>
      </c>
      <c r="J185" s="234"/>
      <c r="K185" s="275"/>
    </row>
    <row r="186" spans="2:11" ht="15" customHeight="1">
      <c r="B186" s="254"/>
      <c r="C186" s="234" t="s">
        <v>556</v>
      </c>
      <c r="D186" s="234"/>
      <c r="E186" s="234"/>
      <c r="F186" s="253" t="s">
        <v>479</v>
      </c>
      <c r="G186" s="234"/>
      <c r="H186" s="234" t="s">
        <v>557</v>
      </c>
      <c r="I186" s="234" t="s">
        <v>553</v>
      </c>
      <c r="J186" s="234"/>
      <c r="K186" s="275"/>
    </row>
    <row r="187" spans="2:11" ht="15" customHeight="1">
      <c r="B187" s="254"/>
      <c r="C187" s="287" t="s">
        <v>558</v>
      </c>
      <c r="D187" s="234"/>
      <c r="E187" s="234"/>
      <c r="F187" s="253" t="s">
        <v>479</v>
      </c>
      <c r="G187" s="234"/>
      <c r="H187" s="234" t="s">
        <v>559</v>
      </c>
      <c r="I187" s="234" t="s">
        <v>560</v>
      </c>
      <c r="J187" s="288" t="s">
        <v>561</v>
      </c>
      <c r="K187" s="275"/>
    </row>
    <row r="188" spans="2:11" ht="15" customHeight="1">
      <c r="B188" s="254"/>
      <c r="C188" s="239" t="s">
        <v>50</v>
      </c>
      <c r="D188" s="234"/>
      <c r="E188" s="234"/>
      <c r="F188" s="253" t="s">
        <v>473</v>
      </c>
      <c r="G188" s="234"/>
      <c r="H188" s="230" t="s">
        <v>562</v>
      </c>
      <c r="I188" s="234" t="s">
        <v>563</v>
      </c>
      <c r="J188" s="234"/>
      <c r="K188" s="275"/>
    </row>
    <row r="189" spans="2:11" ht="15" customHeight="1">
      <c r="B189" s="254"/>
      <c r="C189" s="239" t="s">
        <v>564</v>
      </c>
      <c r="D189" s="234"/>
      <c r="E189" s="234"/>
      <c r="F189" s="253" t="s">
        <v>473</v>
      </c>
      <c r="G189" s="234"/>
      <c r="H189" s="234" t="s">
        <v>565</v>
      </c>
      <c r="I189" s="234" t="s">
        <v>507</v>
      </c>
      <c r="J189" s="234"/>
      <c r="K189" s="275"/>
    </row>
    <row r="190" spans="2:11" ht="15" customHeight="1">
      <c r="B190" s="254"/>
      <c r="C190" s="239" t="s">
        <v>566</v>
      </c>
      <c r="D190" s="234"/>
      <c r="E190" s="234"/>
      <c r="F190" s="253" t="s">
        <v>473</v>
      </c>
      <c r="G190" s="234"/>
      <c r="H190" s="234" t="s">
        <v>567</v>
      </c>
      <c r="I190" s="234" t="s">
        <v>507</v>
      </c>
      <c r="J190" s="234"/>
      <c r="K190" s="275"/>
    </row>
    <row r="191" spans="2:11" ht="15" customHeight="1">
      <c r="B191" s="254"/>
      <c r="C191" s="239" t="s">
        <v>568</v>
      </c>
      <c r="D191" s="234"/>
      <c r="E191" s="234"/>
      <c r="F191" s="253" t="s">
        <v>479</v>
      </c>
      <c r="G191" s="234"/>
      <c r="H191" s="234" t="s">
        <v>569</v>
      </c>
      <c r="I191" s="234" t="s">
        <v>507</v>
      </c>
      <c r="J191" s="234"/>
      <c r="K191" s="275"/>
    </row>
    <row r="192" spans="2:11" ht="15" customHeight="1">
      <c r="B192" s="281"/>
      <c r="C192" s="289"/>
      <c r="D192" s="263"/>
      <c r="E192" s="263"/>
      <c r="F192" s="263"/>
      <c r="G192" s="263"/>
      <c r="H192" s="263"/>
      <c r="I192" s="263"/>
      <c r="J192" s="263"/>
      <c r="K192" s="282"/>
    </row>
    <row r="193" spans="2:11" ht="18.75" customHeight="1">
      <c r="B193" s="230"/>
      <c r="C193" s="234"/>
      <c r="D193" s="234"/>
      <c r="E193" s="234"/>
      <c r="F193" s="253"/>
      <c r="G193" s="234"/>
      <c r="H193" s="234"/>
      <c r="I193" s="234"/>
      <c r="J193" s="234"/>
      <c r="K193" s="230"/>
    </row>
    <row r="194" spans="2:11" ht="18.75" customHeight="1">
      <c r="B194" s="230"/>
      <c r="C194" s="234"/>
      <c r="D194" s="234"/>
      <c r="E194" s="234"/>
      <c r="F194" s="253"/>
      <c r="G194" s="234"/>
      <c r="H194" s="234"/>
      <c r="I194" s="234"/>
      <c r="J194" s="234"/>
      <c r="K194" s="230"/>
    </row>
    <row r="195" spans="2:11" ht="18.75" customHeight="1">
      <c r="B195" s="240"/>
      <c r="C195" s="240"/>
      <c r="D195" s="240"/>
      <c r="E195" s="240"/>
      <c r="F195" s="240"/>
      <c r="G195" s="240"/>
      <c r="H195" s="240"/>
      <c r="I195" s="240"/>
      <c r="J195" s="240"/>
      <c r="K195" s="240"/>
    </row>
    <row r="196" spans="2:11">
      <c r="B196" s="222"/>
      <c r="C196" s="223"/>
      <c r="D196" s="223"/>
      <c r="E196" s="223"/>
      <c r="F196" s="223"/>
      <c r="G196" s="223"/>
      <c r="H196" s="223"/>
      <c r="I196" s="223"/>
      <c r="J196" s="223"/>
      <c r="K196" s="224"/>
    </row>
    <row r="197" spans="2:11" ht="21">
      <c r="B197" s="225"/>
      <c r="C197" s="343" t="s">
        <v>570</v>
      </c>
      <c r="D197" s="343"/>
      <c r="E197" s="343"/>
      <c r="F197" s="343"/>
      <c r="G197" s="343"/>
      <c r="H197" s="343"/>
      <c r="I197" s="343"/>
      <c r="J197" s="343"/>
      <c r="K197" s="226"/>
    </row>
    <row r="198" spans="2:11" ht="25.5" customHeight="1">
      <c r="B198" s="225"/>
      <c r="C198" s="290" t="s">
        <v>571</v>
      </c>
      <c r="D198" s="290"/>
      <c r="E198" s="290"/>
      <c r="F198" s="290" t="s">
        <v>572</v>
      </c>
      <c r="G198" s="291"/>
      <c r="H198" s="342" t="s">
        <v>573</v>
      </c>
      <c r="I198" s="342"/>
      <c r="J198" s="342"/>
      <c r="K198" s="226"/>
    </row>
    <row r="199" spans="2:11" ht="5.25" customHeight="1">
      <c r="B199" s="254"/>
      <c r="C199" s="251"/>
      <c r="D199" s="251"/>
      <c r="E199" s="251"/>
      <c r="F199" s="251"/>
      <c r="G199" s="234"/>
      <c r="H199" s="251"/>
      <c r="I199" s="251"/>
      <c r="J199" s="251"/>
      <c r="K199" s="275"/>
    </row>
    <row r="200" spans="2:11" ht="15" customHeight="1">
      <c r="B200" s="254"/>
      <c r="C200" s="234" t="s">
        <v>563</v>
      </c>
      <c r="D200" s="234"/>
      <c r="E200" s="234"/>
      <c r="F200" s="253" t="s">
        <v>51</v>
      </c>
      <c r="G200" s="234"/>
      <c r="H200" s="340" t="s">
        <v>574</v>
      </c>
      <c r="I200" s="340"/>
      <c r="J200" s="340"/>
      <c r="K200" s="275"/>
    </row>
    <row r="201" spans="2:11" ht="15" customHeight="1">
      <c r="B201" s="254"/>
      <c r="C201" s="260"/>
      <c r="D201" s="234"/>
      <c r="E201" s="234"/>
      <c r="F201" s="253" t="s">
        <v>52</v>
      </c>
      <c r="G201" s="234"/>
      <c r="H201" s="340" t="s">
        <v>575</v>
      </c>
      <c r="I201" s="340"/>
      <c r="J201" s="340"/>
      <c r="K201" s="275"/>
    </row>
    <row r="202" spans="2:11" ht="15" customHeight="1">
      <c r="B202" s="254"/>
      <c r="C202" s="260"/>
      <c r="D202" s="234"/>
      <c r="E202" s="234"/>
      <c r="F202" s="253" t="s">
        <v>55</v>
      </c>
      <c r="G202" s="234"/>
      <c r="H202" s="340" t="s">
        <v>576</v>
      </c>
      <c r="I202" s="340"/>
      <c r="J202" s="340"/>
      <c r="K202" s="275"/>
    </row>
    <row r="203" spans="2:11" ht="15" customHeight="1">
      <c r="B203" s="254"/>
      <c r="C203" s="234"/>
      <c r="D203" s="234"/>
      <c r="E203" s="234"/>
      <c r="F203" s="253" t="s">
        <v>53</v>
      </c>
      <c r="G203" s="234"/>
      <c r="H203" s="340" t="s">
        <v>577</v>
      </c>
      <c r="I203" s="340"/>
      <c r="J203" s="340"/>
      <c r="K203" s="275"/>
    </row>
    <row r="204" spans="2:11" ht="15" customHeight="1">
      <c r="B204" s="254"/>
      <c r="C204" s="234"/>
      <c r="D204" s="234"/>
      <c r="E204" s="234"/>
      <c r="F204" s="253" t="s">
        <v>54</v>
      </c>
      <c r="G204" s="234"/>
      <c r="H204" s="340" t="s">
        <v>578</v>
      </c>
      <c r="I204" s="340"/>
      <c r="J204" s="340"/>
      <c r="K204" s="275"/>
    </row>
    <row r="205" spans="2:11" ht="15" customHeight="1">
      <c r="B205" s="254"/>
      <c r="C205" s="234"/>
      <c r="D205" s="234"/>
      <c r="E205" s="234"/>
      <c r="F205" s="253"/>
      <c r="G205" s="234"/>
      <c r="H205" s="234"/>
      <c r="I205" s="234"/>
      <c r="J205" s="234"/>
      <c r="K205" s="275"/>
    </row>
    <row r="206" spans="2:11" ht="15" customHeight="1">
      <c r="B206" s="254"/>
      <c r="C206" s="234" t="s">
        <v>519</v>
      </c>
      <c r="D206" s="234"/>
      <c r="E206" s="234"/>
      <c r="F206" s="253" t="s">
        <v>84</v>
      </c>
      <c r="G206" s="234"/>
      <c r="H206" s="340" t="s">
        <v>579</v>
      </c>
      <c r="I206" s="340"/>
      <c r="J206" s="340"/>
      <c r="K206" s="275"/>
    </row>
    <row r="207" spans="2:11" ht="15" customHeight="1">
      <c r="B207" s="254"/>
      <c r="C207" s="260"/>
      <c r="D207" s="234"/>
      <c r="E207" s="234"/>
      <c r="F207" s="253" t="s">
        <v>416</v>
      </c>
      <c r="G207" s="234"/>
      <c r="H207" s="340" t="s">
        <v>417</v>
      </c>
      <c r="I207" s="340"/>
      <c r="J207" s="340"/>
      <c r="K207" s="275"/>
    </row>
    <row r="208" spans="2:11" ht="15" customHeight="1">
      <c r="B208" s="254"/>
      <c r="C208" s="234"/>
      <c r="D208" s="234"/>
      <c r="E208" s="234"/>
      <c r="F208" s="253" t="s">
        <v>414</v>
      </c>
      <c r="G208" s="234"/>
      <c r="H208" s="340" t="s">
        <v>580</v>
      </c>
      <c r="I208" s="340"/>
      <c r="J208" s="340"/>
      <c r="K208" s="275"/>
    </row>
    <row r="209" spans="2:11" ht="15" customHeight="1">
      <c r="B209" s="292"/>
      <c r="C209" s="260"/>
      <c r="D209" s="260"/>
      <c r="E209" s="260"/>
      <c r="F209" s="253" t="s">
        <v>418</v>
      </c>
      <c r="G209" s="239"/>
      <c r="H209" s="341" t="s">
        <v>419</v>
      </c>
      <c r="I209" s="341"/>
      <c r="J209" s="341"/>
      <c r="K209" s="293"/>
    </row>
    <row r="210" spans="2:11" ht="15" customHeight="1">
      <c r="B210" s="292"/>
      <c r="C210" s="260"/>
      <c r="D210" s="260"/>
      <c r="E210" s="260"/>
      <c r="F210" s="253" t="s">
        <v>420</v>
      </c>
      <c r="G210" s="239"/>
      <c r="H210" s="341" t="s">
        <v>581</v>
      </c>
      <c r="I210" s="341"/>
      <c r="J210" s="341"/>
      <c r="K210" s="293"/>
    </row>
    <row r="211" spans="2:11" ht="15" customHeight="1">
      <c r="B211" s="292"/>
      <c r="C211" s="260"/>
      <c r="D211" s="260"/>
      <c r="E211" s="260"/>
      <c r="F211" s="294"/>
      <c r="G211" s="239"/>
      <c r="H211" s="295"/>
      <c r="I211" s="295"/>
      <c r="J211" s="295"/>
      <c r="K211" s="293"/>
    </row>
    <row r="212" spans="2:11" ht="15" customHeight="1">
      <c r="B212" s="292"/>
      <c r="C212" s="234" t="s">
        <v>543</v>
      </c>
      <c r="D212" s="260"/>
      <c r="E212" s="260"/>
      <c r="F212" s="253">
        <v>1</v>
      </c>
      <c r="G212" s="239"/>
      <c r="H212" s="341" t="s">
        <v>582</v>
      </c>
      <c r="I212" s="341"/>
      <c r="J212" s="341"/>
      <c r="K212" s="293"/>
    </row>
    <row r="213" spans="2:11" ht="15" customHeight="1">
      <c r="B213" s="292"/>
      <c r="C213" s="260"/>
      <c r="D213" s="260"/>
      <c r="E213" s="260"/>
      <c r="F213" s="253">
        <v>2</v>
      </c>
      <c r="G213" s="239"/>
      <c r="H213" s="341" t="s">
        <v>583</v>
      </c>
      <c r="I213" s="341"/>
      <c r="J213" s="341"/>
      <c r="K213" s="293"/>
    </row>
    <row r="214" spans="2:11" ht="15" customHeight="1">
      <c r="B214" s="292"/>
      <c r="C214" s="260"/>
      <c r="D214" s="260"/>
      <c r="E214" s="260"/>
      <c r="F214" s="253">
        <v>3</v>
      </c>
      <c r="G214" s="239"/>
      <c r="H214" s="341" t="s">
        <v>584</v>
      </c>
      <c r="I214" s="341"/>
      <c r="J214" s="341"/>
      <c r="K214" s="293"/>
    </row>
    <row r="215" spans="2:11" ht="15" customHeight="1">
      <c r="B215" s="292"/>
      <c r="C215" s="260"/>
      <c r="D215" s="260"/>
      <c r="E215" s="260"/>
      <c r="F215" s="253">
        <v>4</v>
      </c>
      <c r="G215" s="239"/>
      <c r="H215" s="341" t="s">
        <v>585</v>
      </c>
      <c r="I215" s="341"/>
      <c r="J215" s="341"/>
      <c r="K215" s="293"/>
    </row>
    <row r="216" spans="2:11" ht="12.75" customHeight="1">
      <c r="B216" s="296"/>
      <c r="C216" s="297"/>
      <c r="D216" s="297"/>
      <c r="E216" s="297"/>
      <c r="F216" s="297"/>
      <c r="G216" s="297"/>
      <c r="H216" s="297"/>
      <c r="I216" s="297"/>
      <c r="J216" s="297"/>
      <c r="K216" s="298"/>
    </row>
  </sheetData>
  <sheetProtection formatCells="0" formatColumns="0" formatRows="0" insertColumns="0" insertRows="0" insertHyperlinks="0" deleteColumns="0" deleteRows="0" sort="0" autoFilter="0" pivotTables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2017-ksi-04-1 - Opěrná ze...</vt:lpstr>
      <vt:lpstr>Pokyny pro vyplnění</vt:lpstr>
      <vt:lpstr>'2017-ksi-04-1 - Opěrná ze...'!Názvy_tisku</vt:lpstr>
      <vt:lpstr>'Rekapitulace stavby'!Názvy_tisku</vt:lpstr>
      <vt:lpstr>'2017-ksi-04-1 - Opěrná ze...'!Oblast_tisku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Dasa-NB\Dasa</dc:creator>
  <cp:lastModifiedBy>Dagmar Kryštovová</cp:lastModifiedBy>
  <dcterms:created xsi:type="dcterms:W3CDTF">2017-08-28T17:31:10Z</dcterms:created>
  <dcterms:modified xsi:type="dcterms:W3CDTF">2017-08-28T17:31:17Z</dcterms:modified>
</cp:coreProperties>
</file>