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6" yWindow="552" windowWidth="19812" windowHeight="9408" activeTab="1"/>
  </bookViews>
  <sheets>
    <sheet name="Rekapitulace stavby" sheetId="1" r:id="rId1"/>
    <sheet name="01 - Učebna chemie a kabi..." sheetId="2" r:id="rId2"/>
    <sheet name="Pokyny pro vyplnění" sheetId="4" r:id="rId3"/>
  </sheets>
  <definedNames>
    <definedName name="_xlnm._FilterDatabase" localSheetId="1" hidden="1">'01 - Učebna chemie a kabi...'!$C$97:$K$354</definedName>
    <definedName name="_xlnm.Print_Titles" localSheetId="1">'01 - Učebna chemie a kabi...'!$97:$97</definedName>
    <definedName name="_xlnm.Print_Titles" localSheetId="0">'Rekapitulace stavby'!$49:$49</definedName>
    <definedName name="_xlnm.Print_Area" localSheetId="1">'01 - Učebna chemie a kabi...'!$C$4:$J$36,'01 - Učebna chemie a kabi...'!$C$42:$J$79,'01 - Učebna chemie a kabi...'!$C$85:$K$354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45621"/>
</workbook>
</file>

<file path=xl/calcChain.xml><?xml version="1.0" encoding="utf-8"?>
<calcChain xmlns="http://schemas.openxmlformats.org/spreadsheetml/2006/main">
  <c r="AY53" i="1" l="1"/>
  <c r="AX53" i="1"/>
  <c r="BD53" i="1"/>
  <c r="BC53" i="1"/>
  <c r="BB53" i="1"/>
  <c r="AW53" i="1"/>
  <c r="AY52" i="1"/>
  <c r="AX52" i="1"/>
  <c r="BI353" i="2"/>
  <c r="BH353" i="2"/>
  <c r="BG353" i="2"/>
  <c r="BF353" i="2"/>
  <c r="BE353" i="2"/>
  <c r="T353" i="2"/>
  <c r="T352" i="2" s="1"/>
  <c r="T351" i="2" s="1"/>
  <c r="R353" i="2"/>
  <c r="R352" i="2" s="1"/>
  <c r="R351" i="2" s="1"/>
  <c r="P353" i="2"/>
  <c r="P352" i="2" s="1"/>
  <c r="P351" i="2" s="1"/>
  <c r="BK353" i="2"/>
  <c r="BK352" i="2" s="1"/>
  <c r="J353" i="2"/>
  <c r="BI342" i="2"/>
  <c r="BH342" i="2"/>
  <c r="BG342" i="2"/>
  <c r="BF342" i="2"/>
  <c r="BE342" i="2"/>
  <c r="T342" i="2"/>
  <c r="R342" i="2"/>
  <c r="P342" i="2"/>
  <c r="BK342" i="2"/>
  <c r="J342" i="2"/>
  <c r="BI340" i="2"/>
  <c r="BH340" i="2"/>
  <c r="BG340" i="2"/>
  <c r="BF340" i="2"/>
  <c r="BE340" i="2"/>
  <c r="T340" i="2"/>
  <c r="R340" i="2"/>
  <c r="P340" i="2"/>
  <c r="BK340" i="2"/>
  <c r="J340" i="2"/>
  <c r="BI331" i="2"/>
  <c r="BH331" i="2"/>
  <c r="BG331" i="2"/>
  <c r="BF331" i="2"/>
  <c r="BE331" i="2"/>
  <c r="T331" i="2"/>
  <c r="R331" i="2"/>
  <c r="P331" i="2"/>
  <c r="BK331" i="2"/>
  <c r="J331" i="2"/>
  <c r="BI329" i="2"/>
  <c r="BH329" i="2"/>
  <c r="BG329" i="2"/>
  <c r="BF329" i="2"/>
  <c r="BE329" i="2"/>
  <c r="T329" i="2"/>
  <c r="R329" i="2"/>
  <c r="P329" i="2"/>
  <c r="BK329" i="2"/>
  <c r="J329" i="2"/>
  <c r="BI327" i="2"/>
  <c r="BH327" i="2"/>
  <c r="BG327" i="2"/>
  <c r="BF327" i="2"/>
  <c r="BE327" i="2"/>
  <c r="T327" i="2"/>
  <c r="T326" i="2" s="1"/>
  <c r="R327" i="2"/>
  <c r="R326" i="2" s="1"/>
  <c r="P327" i="2"/>
  <c r="P326" i="2" s="1"/>
  <c r="BK327" i="2"/>
  <c r="BK326" i="2" s="1"/>
  <c r="J326" i="2" s="1"/>
  <c r="J76" i="2" s="1"/>
  <c r="J327" i="2"/>
  <c r="BI324" i="2"/>
  <c r="BH324" i="2"/>
  <c r="BG324" i="2"/>
  <c r="BF324" i="2"/>
  <c r="T324" i="2"/>
  <c r="R324" i="2"/>
  <c r="P324" i="2"/>
  <c r="BK324" i="2"/>
  <c r="J324" i="2"/>
  <c r="BE324" i="2" s="1"/>
  <c r="BI320" i="2"/>
  <c r="BH320" i="2"/>
  <c r="BG320" i="2"/>
  <c r="BF320" i="2"/>
  <c r="T320" i="2"/>
  <c r="R320" i="2"/>
  <c r="P320" i="2"/>
  <c r="BK320" i="2"/>
  <c r="J320" i="2"/>
  <c r="BE320" i="2" s="1"/>
  <c r="BI318" i="2"/>
  <c r="BH318" i="2"/>
  <c r="BG318" i="2"/>
  <c r="BF318" i="2"/>
  <c r="T318" i="2"/>
  <c r="R318" i="2"/>
  <c r="P318" i="2"/>
  <c r="BK318" i="2"/>
  <c r="J318" i="2"/>
  <c r="BE318" i="2" s="1"/>
  <c r="BI316" i="2"/>
  <c r="BH316" i="2"/>
  <c r="BG316" i="2"/>
  <c r="BF316" i="2"/>
  <c r="T316" i="2"/>
  <c r="R316" i="2"/>
  <c r="P316" i="2"/>
  <c r="BK316" i="2"/>
  <c r="J316" i="2"/>
  <c r="BE316" i="2" s="1"/>
  <c r="BI314" i="2"/>
  <c r="BH314" i="2"/>
  <c r="BG314" i="2"/>
  <c r="BF314" i="2"/>
  <c r="T314" i="2"/>
  <c r="T313" i="2" s="1"/>
  <c r="R314" i="2"/>
  <c r="R313" i="2" s="1"/>
  <c r="P314" i="2"/>
  <c r="P313" i="2" s="1"/>
  <c r="BK314" i="2"/>
  <c r="BK313" i="2" s="1"/>
  <c r="J313" i="2" s="1"/>
  <c r="J75" i="2" s="1"/>
  <c r="J314" i="2"/>
  <c r="BE314" i="2" s="1"/>
  <c r="BI311" i="2"/>
  <c r="BH311" i="2"/>
  <c r="BG311" i="2"/>
  <c r="BF311" i="2"/>
  <c r="BE311" i="2"/>
  <c r="T311" i="2"/>
  <c r="R311" i="2"/>
  <c r="P311" i="2"/>
  <c r="BK311" i="2"/>
  <c r="J311" i="2"/>
  <c r="BI309" i="2"/>
  <c r="BH309" i="2"/>
  <c r="BG309" i="2"/>
  <c r="BF309" i="2"/>
  <c r="BE309" i="2"/>
  <c r="T309" i="2"/>
  <c r="R309" i="2"/>
  <c r="P309" i="2"/>
  <c r="BK309" i="2"/>
  <c r="J309" i="2"/>
  <c r="BI306" i="2"/>
  <c r="BH306" i="2"/>
  <c r="BG306" i="2"/>
  <c r="BF306" i="2"/>
  <c r="BE306" i="2"/>
  <c r="T306" i="2"/>
  <c r="R306" i="2"/>
  <c r="P306" i="2"/>
  <c r="BK306" i="2"/>
  <c r="J306" i="2"/>
  <c r="BI303" i="2"/>
  <c r="BH303" i="2"/>
  <c r="BG303" i="2"/>
  <c r="BF303" i="2"/>
  <c r="BE303" i="2"/>
  <c r="T303" i="2"/>
  <c r="R303" i="2"/>
  <c r="P303" i="2"/>
  <c r="BK303" i="2"/>
  <c r="J303" i="2"/>
  <c r="BI300" i="2"/>
  <c r="BH300" i="2"/>
  <c r="BG300" i="2"/>
  <c r="BF300" i="2"/>
  <c r="BE300" i="2"/>
  <c r="T300" i="2"/>
  <c r="T299" i="2" s="1"/>
  <c r="R300" i="2"/>
  <c r="R299" i="2" s="1"/>
  <c r="P300" i="2"/>
  <c r="P299" i="2" s="1"/>
  <c r="BK300" i="2"/>
  <c r="BK299" i="2" s="1"/>
  <c r="J299" i="2" s="1"/>
  <c r="J74" i="2" s="1"/>
  <c r="J300" i="2"/>
  <c r="BI297" i="2"/>
  <c r="BH297" i="2"/>
  <c r="BG297" i="2"/>
  <c r="BF297" i="2"/>
  <c r="T297" i="2"/>
  <c r="R297" i="2"/>
  <c r="P297" i="2"/>
  <c r="BK297" i="2"/>
  <c r="J297" i="2"/>
  <c r="BE297" i="2" s="1"/>
  <c r="BI293" i="2"/>
  <c r="BH293" i="2"/>
  <c r="BG293" i="2"/>
  <c r="BF293" i="2"/>
  <c r="T293" i="2"/>
  <c r="R293" i="2"/>
  <c r="P293" i="2"/>
  <c r="BK293" i="2"/>
  <c r="J293" i="2"/>
  <c r="BE293" i="2" s="1"/>
  <c r="BI289" i="2"/>
  <c r="BH289" i="2"/>
  <c r="BG289" i="2"/>
  <c r="BF289" i="2"/>
  <c r="T289" i="2"/>
  <c r="R289" i="2"/>
  <c r="P289" i="2"/>
  <c r="BK289" i="2"/>
  <c r="J289" i="2"/>
  <c r="BE289" i="2" s="1"/>
  <c r="BI286" i="2"/>
  <c r="BH286" i="2"/>
  <c r="BG286" i="2"/>
  <c r="BF286" i="2"/>
  <c r="T286" i="2"/>
  <c r="R286" i="2"/>
  <c r="P286" i="2"/>
  <c r="BK286" i="2"/>
  <c r="J286" i="2"/>
  <c r="BE286" i="2" s="1"/>
  <c r="BI284" i="2"/>
  <c r="BH284" i="2"/>
  <c r="BG284" i="2"/>
  <c r="BF284" i="2"/>
  <c r="T284" i="2"/>
  <c r="R284" i="2"/>
  <c r="P284" i="2"/>
  <c r="BK284" i="2"/>
  <c r="J284" i="2"/>
  <c r="BE284" i="2" s="1"/>
  <c r="BI281" i="2"/>
  <c r="BH281" i="2"/>
  <c r="BG281" i="2"/>
  <c r="BF281" i="2"/>
  <c r="T281" i="2"/>
  <c r="R281" i="2"/>
  <c r="P281" i="2"/>
  <c r="BK281" i="2"/>
  <c r="J281" i="2"/>
  <c r="BE281" i="2" s="1"/>
  <c r="BI271" i="2"/>
  <c r="BH271" i="2"/>
  <c r="BG271" i="2"/>
  <c r="BF271" i="2"/>
  <c r="T271" i="2"/>
  <c r="R271" i="2"/>
  <c r="P271" i="2"/>
  <c r="BK271" i="2"/>
  <c r="J271" i="2"/>
  <c r="BE271" i="2" s="1"/>
  <c r="BI265" i="2"/>
  <c r="BH265" i="2"/>
  <c r="BG265" i="2"/>
  <c r="BF265" i="2"/>
  <c r="T265" i="2"/>
  <c r="R265" i="2"/>
  <c r="P265" i="2"/>
  <c r="BK265" i="2"/>
  <c r="J265" i="2"/>
  <c r="BE265" i="2" s="1"/>
  <c r="BI263" i="2"/>
  <c r="BH263" i="2"/>
  <c r="BG263" i="2"/>
  <c r="BF263" i="2"/>
  <c r="T263" i="2"/>
  <c r="T262" i="2" s="1"/>
  <c r="R263" i="2"/>
  <c r="R262" i="2" s="1"/>
  <c r="P263" i="2"/>
  <c r="P262" i="2" s="1"/>
  <c r="BK263" i="2"/>
  <c r="BK262" i="2" s="1"/>
  <c r="J262" i="2" s="1"/>
  <c r="J73" i="2" s="1"/>
  <c r="J263" i="2"/>
  <c r="BE263" i="2" s="1"/>
  <c r="BI260" i="2"/>
  <c r="BH260" i="2"/>
  <c r="BG260" i="2"/>
  <c r="BF260" i="2"/>
  <c r="BE260" i="2"/>
  <c r="T260" i="2"/>
  <c r="R260" i="2"/>
  <c r="P260" i="2"/>
  <c r="BK260" i="2"/>
  <c r="J260" i="2"/>
  <c r="BI256" i="2"/>
  <c r="BH256" i="2"/>
  <c r="BG256" i="2"/>
  <c r="BF256" i="2"/>
  <c r="BE256" i="2"/>
  <c r="T256" i="2"/>
  <c r="R256" i="2"/>
  <c r="P256" i="2"/>
  <c r="BK256" i="2"/>
  <c r="J256" i="2"/>
  <c r="BI254" i="2"/>
  <c r="BH254" i="2"/>
  <c r="BG254" i="2"/>
  <c r="BF254" i="2"/>
  <c r="BE254" i="2"/>
  <c r="T254" i="2"/>
  <c r="R254" i="2"/>
  <c r="P254" i="2"/>
  <c r="BK254" i="2"/>
  <c r="J254" i="2"/>
  <c r="BI250" i="2"/>
  <c r="BH250" i="2"/>
  <c r="BG250" i="2"/>
  <c r="BF250" i="2"/>
  <c r="BE250" i="2"/>
  <c r="T250" i="2"/>
  <c r="T249" i="2" s="1"/>
  <c r="R250" i="2"/>
  <c r="R249" i="2" s="1"/>
  <c r="P250" i="2"/>
  <c r="P249" i="2" s="1"/>
  <c r="BK250" i="2"/>
  <c r="BK249" i="2" s="1"/>
  <c r="J249" i="2" s="1"/>
  <c r="J72" i="2" s="1"/>
  <c r="J250" i="2"/>
  <c r="BI247" i="2"/>
  <c r="BH247" i="2"/>
  <c r="BG247" i="2"/>
  <c r="BF247" i="2"/>
  <c r="T247" i="2"/>
  <c r="R247" i="2"/>
  <c r="P247" i="2"/>
  <c r="BK247" i="2"/>
  <c r="J247" i="2"/>
  <c r="BE247" i="2" s="1"/>
  <c r="BI245" i="2"/>
  <c r="BH245" i="2"/>
  <c r="BG245" i="2"/>
  <c r="BF245" i="2"/>
  <c r="T245" i="2"/>
  <c r="R245" i="2"/>
  <c r="P245" i="2"/>
  <c r="BK245" i="2"/>
  <c r="J245" i="2"/>
  <c r="BE245" i="2" s="1"/>
  <c r="BI241" i="2"/>
  <c r="BH241" i="2"/>
  <c r="BG241" i="2"/>
  <c r="BF241" i="2"/>
  <c r="T241" i="2"/>
  <c r="R241" i="2"/>
  <c r="P241" i="2"/>
  <c r="BK241" i="2"/>
  <c r="J241" i="2"/>
  <c r="BE241" i="2" s="1"/>
  <c r="BI239" i="2"/>
  <c r="BH239" i="2"/>
  <c r="BG239" i="2"/>
  <c r="BF239" i="2"/>
  <c r="T239" i="2"/>
  <c r="R239" i="2"/>
  <c r="P239" i="2"/>
  <c r="BK239" i="2"/>
  <c r="J239" i="2"/>
  <c r="BE239" i="2" s="1"/>
  <c r="BI236" i="2"/>
  <c r="BH236" i="2"/>
  <c r="BG236" i="2"/>
  <c r="BF236" i="2"/>
  <c r="T236" i="2"/>
  <c r="R236" i="2"/>
  <c r="P236" i="2"/>
  <c r="BK236" i="2"/>
  <c r="J236" i="2"/>
  <c r="BE236" i="2" s="1"/>
  <c r="BI234" i="2"/>
  <c r="BH234" i="2"/>
  <c r="BG234" i="2"/>
  <c r="BF234" i="2"/>
  <c r="BE234" i="2"/>
  <c r="T234" i="2"/>
  <c r="R234" i="2"/>
  <c r="P234" i="2"/>
  <c r="BK234" i="2"/>
  <c r="J234" i="2"/>
  <c r="BI231" i="2"/>
  <c r="BH231" i="2"/>
  <c r="BG231" i="2"/>
  <c r="BF231" i="2"/>
  <c r="T231" i="2"/>
  <c r="R231" i="2"/>
  <c r="P231" i="2"/>
  <c r="BK231" i="2"/>
  <c r="J231" i="2"/>
  <c r="BE231" i="2" s="1"/>
  <c r="BI229" i="2"/>
  <c r="BH229" i="2"/>
  <c r="BG229" i="2"/>
  <c r="BF229" i="2"/>
  <c r="BE229" i="2"/>
  <c r="T229" i="2"/>
  <c r="R229" i="2"/>
  <c r="P229" i="2"/>
  <c r="BK229" i="2"/>
  <c r="J229" i="2"/>
  <c r="BI227" i="2"/>
  <c r="BH227" i="2"/>
  <c r="BG227" i="2"/>
  <c r="BF227" i="2"/>
  <c r="BE227" i="2"/>
  <c r="T227" i="2"/>
  <c r="R227" i="2"/>
  <c r="P227" i="2"/>
  <c r="BK227" i="2"/>
  <c r="J227" i="2"/>
  <c r="BI224" i="2"/>
  <c r="BH224" i="2"/>
  <c r="BG224" i="2"/>
  <c r="BF224" i="2"/>
  <c r="T224" i="2"/>
  <c r="R224" i="2"/>
  <c r="P224" i="2"/>
  <c r="BK224" i="2"/>
  <c r="J224" i="2"/>
  <c r="BE224" i="2" s="1"/>
  <c r="BI222" i="2"/>
  <c r="BH222" i="2"/>
  <c r="BG222" i="2"/>
  <c r="BF222" i="2"/>
  <c r="T222" i="2"/>
  <c r="T221" i="2" s="1"/>
  <c r="R222" i="2"/>
  <c r="R221" i="2" s="1"/>
  <c r="P222" i="2"/>
  <c r="P221" i="2" s="1"/>
  <c r="BK222" i="2"/>
  <c r="BK221" i="2" s="1"/>
  <c r="J221" i="2" s="1"/>
  <c r="J70" i="2" s="1"/>
  <c r="J222" i="2"/>
  <c r="BE222" i="2" s="1"/>
  <c r="BI219" i="2"/>
  <c r="BH219" i="2"/>
  <c r="BG219" i="2"/>
  <c r="BF219" i="2"/>
  <c r="BE219" i="2"/>
  <c r="T219" i="2"/>
  <c r="R219" i="2"/>
  <c r="P219" i="2"/>
  <c r="BK219" i="2"/>
  <c r="J219" i="2"/>
  <c r="BI217" i="2"/>
  <c r="BH217" i="2"/>
  <c r="BG217" i="2"/>
  <c r="BF217" i="2"/>
  <c r="BE217" i="2"/>
  <c r="T217" i="2"/>
  <c r="R217" i="2"/>
  <c r="P217" i="2"/>
  <c r="BK217" i="2"/>
  <c r="J217" i="2"/>
  <c r="BI214" i="2"/>
  <c r="BH214" i="2"/>
  <c r="BG214" i="2"/>
  <c r="BF214" i="2"/>
  <c r="BE214" i="2"/>
  <c r="T214" i="2"/>
  <c r="R214" i="2"/>
  <c r="P214" i="2"/>
  <c r="BK214" i="2"/>
  <c r="J214" i="2"/>
  <c r="BI210" i="2"/>
  <c r="BH210" i="2"/>
  <c r="BG210" i="2"/>
  <c r="BF210" i="2"/>
  <c r="BE210" i="2"/>
  <c r="T210" i="2"/>
  <c r="R210" i="2"/>
  <c r="P210" i="2"/>
  <c r="BK210" i="2"/>
  <c r="J210" i="2"/>
  <c r="BI208" i="2"/>
  <c r="BH208" i="2"/>
  <c r="BG208" i="2"/>
  <c r="BF208" i="2"/>
  <c r="BE208" i="2"/>
  <c r="T208" i="2"/>
  <c r="R208" i="2"/>
  <c r="P208" i="2"/>
  <c r="BK208" i="2"/>
  <c r="J208" i="2"/>
  <c r="BI206" i="2"/>
  <c r="BH206" i="2"/>
  <c r="BG206" i="2"/>
  <c r="BF206" i="2"/>
  <c r="BE206" i="2"/>
  <c r="T206" i="2"/>
  <c r="R206" i="2"/>
  <c r="P206" i="2"/>
  <c r="BK206" i="2"/>
  <c r="J206" i="2"/>
  <c r="BI198" i="2"/>
  <c r="BH198" i="2"/>
  <c r="BG198" i="2"/>
  <c r="BF198" i="2"/>
  <c r="BE198" i="2"/>
  <c r="T198" i="2"/>
  <c r="R198" i="2"/>
  <c r="P198" i="2"/>
  <c r="BK198" i="2"/>
  <c r="J198" i="2"/>
  <c r="BI196" i="2"/>
  <c r="BH196" i="2"/>
  <c r="BG196" i="2"/>
  <c r="BF196" i="2"/>
  <c r="BE196" i="2"/>
  <c r="T196" i="2"/>
  <c r="T195" i="2" s="1"/>
  <c r="R196" i="2"/>
  <c r="R195" i="2" s="1"/>
  <c r="P196" i="2"/>
  <c r="P195" i="2" s="1"/>
  <c r="BK196" i="2"/>
  <c r="BK195" i="2" s="1"/>
  <c r="J195" i="2" s="1"/>
  <c r="J69" i="2" s="1"/>
  <c r="J196" i="2"/>
  <c r="BI192" i="2"/>
  <c r="BH192" i="2"/>
  <c r="BG192" i="2"/>
  <c r="BF192" i="2"/>
  <c r="T192" i="2"/>
  <c r="T191" i="2" s="1"/>
  <c r="R192" i="2"/>
  <c r="R191" i="2" s="1"/>
  <c r="P192" i="2"/>
  <c r="P191" i="2" s="1"/>
  <c r="BK192" i="2"/>
  <c r="BK191" i="2" s="1"/>
  <c r="J191" i="2" s="1"/>
  <c r="J68" i="2" s="1"/>
  <c r="J192" i="2"/>
  <c r="BE192" i="2" s="1"/>
  <c r="BI189" i="2"/>
  <c r="BH189" i="2"/>
  <c r="BG189" i="2"/>
  <c r="BF189" i="2"/>
  <c r="BE189" i="2"/>
  <c r="T189" i="2"/>
  <c r="T188" i="2" s="1"/>
  <c r="R189" i="2"/>
  <c r="R188" i="2" s="1"/>
  <c r="P189" i="2"/>
  <c r="P188" i="2" s="1"/>
  <c r="BK189" i="2"/>
  <c r="BK188" i="2" s="1"/>
  <c r="J188" i="2" s="1"/>
  <c r="J67" i="2" s="1"/>
  <c r="J189" i="2"/>
  <c r="BI186" i="2"/>
  <c r="BH186" i="2"/>
  <c r="BG186" i="2"/>
  <c r="BF186" i="2"/>
  <c r="T186" i="2"/>
  <c r="R186" i="2"/>
  <c r="P186" i="2"/>
  <c r="BK186" i="2"/>
  <c r="J186" i="2"/>
  <c r="BE186" i="2" s="1"/>
  <c r="BI184" i="2"/>
  <c r="BH184" i="2"/>
  <c r="BG184" i="2"/>
  <c r="BF184" i="2"/>
  <c r="T184" i="2"/>
  <c r="R184" i="2"/>
  <c r="P184" i="2"/>
  <c r="BK184" i="2"/>
  <c r="J184" i="2"/>
  <c r="BE184" i="2" s="1"/>
  <c r="BI182" i="2"/>
  <c r="BH182" i="2"/>
  <c r="BG182" i="2"/>
  <c r="BF182" i="2"/>
  <c r="T182" i="2"/>
  <c r="R182" i="2"/>
  <c r="P182" i="2"/>
  <c r="BK182" i="2"/>
  <c r="J182" i="2"/>
  <c r="BE182" i="2" s="1"/>
  <c r="BI180" i="2"/>
  <c r="BH180" i="2"/>
  <c r="BG180" i="2"/>
  <c r="BF180" i="2"/>
  <c r="T180" i="2"/>
  <c r="T179" i="2" s="1"/>
  <c r="R180" i="2"/>
  <c r="R179" i="2" s="1"/>
  <c r="P180" i="2"/>
  <c r="P179" i="2" s="1"/>
  <c r="BK180" i="2"/>
  <c r="BK179" i="2" s="1"/>
  <c r="J179" i="2" s="1"/>
  <c r="J66" i="2" s="1"/>
  <c r="J180" i="2"/>
  <c r="BE180" i="2" s="1"/>
  <c r="BI177" i="2"/>
  <c r="BH177" i="2"/>
  <c r="BG177" i="2"/>
  <c r="BF177" i="2"/>
  <c r="BE177" i="2"/>
  <c r="T177" i="2"/>
  <c r="R177" i="2"/>
  <c r="P177" i="2"/>
  <c r="BK177" i="2"/>
  <c r="J177" i="2"/>
  <c r="BI175" i="2"/>
  <c r="BH175" i="2"/>
  <c r="BG175" i="2"/>
  <c r="BF175" i="2"/>
  <c r="BE175" i="2"/>
  <c r="T175" i="2"/>
  <c r="R175" i="2"/>
  <c r="P175" i="2"/>
  <c r="BK175" i="2"/>
  <c r="J175" i="2"/>
  <c r="BI173" i="2"/>
  <c r="BH173" i="2"/>
  <c r="BG173" i="2"/>
  <c r="BF173" i="2"/>
  <c r="BE173" i="2"/>
  <c r="T173" i="2"/>
  <c r="R173" i="2"/>
  <c r="P173" i="2"/>
  <c r="BK173" i="2"/>
  <c r="J173" i="2"/>
  <c r="BI171" i="2"/>
  <c r="BH171" i="2"/>
  <c r="BG171" i="2"/>
  <c r="BF171" i="2"/>
  <c r="BE171" i="2"/>
  <c r="T171" i="2"/>
  <c r="R171" i="2"/>
  <c r="P171" i="2"/>
  <c r="BK171" i="2"/>
  <c r="J171" i="2"/>
  <c r="BI169" i="2"/>
  <c r="BH169" i="2"/>
  <c r="BG169" i="2"/>
  <c r="BF169" i="2"/>
  <c r="BE169" i="2"/>
  <c r="T169" i="2"/>
  <c r="R169" i="2"/>
  <c r="P169" i="2"/>
  <c r="BK169" i="2"/>
  <c r="J169" i="2"/>
  <c r="BI167" i="2"/>
  <c r="BH167" i="2"/>
  <c r="BG167" i="2"/>
  <c r="BF167" i="2"/>
  <c r="BE167" i="2"/>
  <c r="T167" i="2"/>
  <c r="R167" i="2"/>
  <c r="P167" i="2"/>
  <c r="BK167" i="2"/>
  <c r="J167" i="2"/>
  <c r="BI165" i="2"/>
  <c r="BH165" i="2"/>
  <c r="BG165" i="2"/>
  <c r="BF165" i="2"/>
  <c r="BE165" i="2"/>
  <c r="T165" i="2"/>
  <c r="T164" i="2" s="1"/>
  <c r="R165" i="2"/>
  <c r="R164" i="2" s="1"/>
  <c r="P165" i="2"/>
  <c r="P164" i="2" s="1"/>
  <c r="BK165" i="2"/>
  <c r="BK164" i="2" s="1"/>
  <c r="J164" i="2" s="1"/>
  <c r="J65" i="2" s="1"/>
  <c r="J165" i="2"/>
  <c r="BI162" i="2"/>
  <c r="BH162" i="2"/>
  <c r="BG162" i="2"/>
  <c r="BF162" i="2"/>
  <c r="T162" i="2"/>
  <c r="R162" i="2"/>
  <c r="P162" i="2"/>
  <c r="BK162" i="2"/>
  <c r="J162" i="2"/>
  <c r="BE162" i="2" s="1"/>
  <c r="BI160" i="2"/>
  <c r="BH160" i="2"/>
  <c r="BG160" i="2"/>
  <c r="BF160" i="2"/>
  <c r="T160" i="2"/>
  <c r="R160" i="2"/>
  <c r="P160" i="2"/>
  <c r="BK160" i="2"/>
  <c r="J160" i="2"/>
  <c r="BE160" i="2" s="1"/>
  <c r="BI158" i="2"/>
  <c r="BH158" i="2"/>
  <c r="BG158" i="2"/>
  <c r="BF158" i="2"/>
  <c r="T158" i="2"/>
  <c r="R158" i="2"/>
  <c r="P158" i="2"/>
  <c r="BK158" i="2"/>
  <c r="J158" i="2"/>
  <c r="BE158" i="2" s="1"/>
  <c r="BI156" i="2"/>
  <c r="BH156" i="2"/>
  <c r="BG156" i="2"/>
  <c r="BF156" i="2"/>
  <c r="T156" i="2"/>
  <c r="R156" i="2"/>
  <c r="P156" i="2"/>
  <c r="BK156" i="2"/>
  <c r="J156" i="2"/>
  <c r="BE156" i="2" s="1"/>
  <c r="BI154" i="2"/>
  <c r="BH154" i="2"/>
  <c r="BG154" i="2"/>
  <c r="BF154" i="2"/>
  <c r="T154" i="2"/>
  <c r="T153" i="2" s="1"/>
  <c r="R154" i="2"/>
  <c r="R153" i="2" s="1"/>
  <c r="P154" i="2"/>
  <c r="P153" i="2" s="1"/>
  <c r="BK154" i="2"/>
  <c r="BK153" i="2" s="1"/>
  <c r="J154" i="2"/>
  <c r="BE154" i="2" s="1"/>
  <c r="BI150" i="2"/>
  <c r="BH150" i="2"/>
  <c r="BG150" i="2"/>
  <c r="BF150" i="2"/>
  <c r="T150" i="2"/>
  <c r="T149" i="2" s="1"/>
  <c r="R150" i="2"/>
  <c r="R149" i="2" s="1"/>
  <c r="P150" i="2"/>
  <c r="P149" i="2" s="1"/>
  <c r="BK150" i="2"/>
  <c r="BK149" i="2" s="1"/>
  <c r="J149" i="2" s="1"/>
  <c r="J62" i="2" s="1"/>
  <c r="J150" i="2"/>
  <c r="BE150" i="2" s="1"/>
  <c r="BI147" i="2"/>
  <c r="BH147" i="2"/>
  <c r="BG147" i="2"/>
  <c r="BF147" i="2"/>
  <c r="BE147" i="2"/>
  <c r="T147" i="2"/>
  <c r="R147" i="2"/>
  <c r="P147" i="2"/>
  <c r="BK147" i="2"/>
  <c r="J147" i="2"/>
  <c r="BI144" i="2"/>
  <c r="BH144" i="2"/>
  <c r="BG144" i="2"/>
  <c r="BF144" i="2"/>
  <c r="BE144" i="2"/>
  <c r="T144" i="2"/>
  <c r="R144" i="2"/>
  <c r="P144" i="2"/>
  <c r="BK144" i="2"/>
  <c r="J144" i="2"/>
  <c r="BI142" i="2"/>
  <c r="BH142" i="2"/>
  <c r="BG142" i="2"/>
  <c r="BF142" i="2"/>
  <c r="BE142" i="2"/>
  <c r="T142" i="2"/>
  <c r="R142" i="2"/>
  <c r="P142" i="2"/>
  <c r="BK142" i="2"/>
  <c r="J142" i="2"/>
  <c r="BI140" i="2"/>
  <c r="BH140" i="2"/>
  <c r="BG140" i="2"/>
  <c r="BF140" i="2"/>
  <c r="BE140" i="2"/>
  <c r="T140" i="2"/>
  <c r="T139" i="2" s="1"/>
  <c r="R140" i="2"/>
  <c r="R139" i="2" s="1"/>
  <c r="P140" i="2"/>
  <c r="P139" i="2" s="1"/>
  <c r="BK140" i="2"/>
  <c r="BK139" i="2" s="1"/>
  <c r="J139" i="2" s="1"/>
  <c r="J61" i="2" s="1"/>
  <c r="J140" i="2"/>
  <c r="BI137" i="2"/>
  <c r="BH137" i="2"/>
  <c r="BG137" i="2"/>
  <c r="BF137" i="2"/>
  <c r="T137" i="2"/>
  <c r="R137" i="2"/>
  <c r="P137" i="2"/>
  <c r="BK137" i="2"/>
  <c r="J137" i="2"/>
  <c r="BE137" i="2" s="1"/>
  <c r="BI135" i="2"/>
  <c r="BH135" i="2"/>
  <c r="BG135" i="2"/>
  <c r="BF135" i="2"/>
  <c r="T135" i="2"/>
  <c r="R135" i="2"/>
  <c r="P135" i="2"/>
  <c r="BK135" i="2"/>
  <c r="J135" i="2"/>
  <c r="BE135" i="2" s="1"/>
  <c r="BI130" i="2"/>
  <c r="BH130" i="2"/>
  <c r="BG130" i="2"/>
  <c r="BF130" i="2"/>
  <c r="T130" i="2"/>
  <c r="R130" i="2"/>
  <c r="P130" i="2"/>
  <c r="BK130" i="2"/>
  <c r="J130" i="2"/>
  <c r="BE130" i="2" s="1"/>
  <c r="BI127" i="2"/>
  <c r="BH127" i="2"/>
  <c r="BG127" i="2"/>
  <c r="BF127" i="2"/>
  <c r="T127" i="2"/>
  <c r="R127" i="2"/>
  <c r="P127" i="2"/>
  <c r="BK127" i="2"/>
  <c r="J127" i="2"/>
  <c r="BE127" i="2" s="1"/>
  <c r="BI125" i="2"/>
  <c r="BH125" i="2"/>
  <c r="BG125" i="2"/>
  <c r="BF125" i="2"/>
  <c r="T125" i="2"/>
  <c r="T124" i="2" s="1"/>
  <c r="R125" i="2"/>
  <c r="R124" i="2" s="1"/>
  <c r="P125" i="2"/>
  <c r="P124" i="2" s="1"/>
  <c r="BK125" i="2"/>
  <c r="BK124" i="2" s="1"/>
  <c r="J124" i="2" s="1"/>
  <c r="J60" i="2" s="1"/>
  <c r="J125" i="2"/>
  <c r="BE125" i="2" s="1"/>
  <c r="BI122" i="2"/>
  <c r="BH122" i="2"/>
  <c r="BG122" i="2"/>
  <c r="BF122" i="2"/>
  <c r="BE122" i="2"/>
  <c r="T122" i="2"/>
  <c r="R122" i="2"/>
  <c r="P122" i="2"/>
  <c r="BK122" i="2"/>
  <c r="J122" i="2"/>
  <c r="BI120" i="2"/>
  <c r="BH120" i="2"/>
  <c r="BG120" i="2"/>
  <c r="BF120" i="2"/>
  <c r="BE120" i="2"/>
  <c r="T120" i="2"/>
  <c r="R120" i="2"/>
  <c r="P120" i="2"/>
  <c r="BK120" i="2"/>
  <c r="J120" i="2"/>
  <c r="BI118" i="2"/>
  <c r="BH118" i="2"/>
  <c r="BG118" i="2"/>
  <c r="BF118" i="2"/>
  <c r="BE118" i="2"/>
  <c r="T118" i="2"/>
  <c r="R118" i="2"/>
  <c r="P118" i="2"/>
  <c r="BK118" i="2"/>
  <c r="J118" i="2"/>
  <c r="BI115" i="2"/>
  <c r="BH115" i="2"/>
  <c r="BG115" i="2"/>
  <c r="BF115" i="2"/>
  <c r="BE115" i="2"/>
  <c r="T115" i="2"/>
  <c r="R115" i="2"/>
  <c r="P115" i="2"/>
  <c r="BK115" i="2"/>
  <c r="J115" i="2"/>
  <c r="BI111" i="2"/>
  <c r="BH111" i="2"/>
  <c r="BG111" i="2"/>
  <c r="BF111" i="2"/>
  <c r="BE111" i="2"/>
  <c r="T111" i="2"/>
  <c r="R111" i="2"/>
  <c r="P111" i="2"/>
  <c r="BK111" i="2"/>
  <c r="J111" i="2"/>
  <c r="BI108" i="2"/>
  <c r="BH108" i="2"/>
  <c r="BG108" i="2"/>
  <c r="BF108" i="2"/>
  <c r="BE108" i="2"/>
  <c r="T108" i="2"/>
  <c r="R108" i="2"/>
  <c r="P108" i="2"/>
  <c r="BK108" i="2"/>
  <c r="J108" i="2"/>
  <c r="BI106" i="2"/>
  <c r="BH106" i="2"/>
  <c r="BG106" i="2"/>
  <c r="BF106" i="2"/>
  <c r="BE106" i="2"/>
  <c r="T106" i="2"/>
  <c r="R106" i="2"/>
  <c r="P106" i="2"/>
  <c r="BK106" i="2"/>
  <c r="J106" i="2"/>
  <c r="BI104" i="2"/>
  <c r="BH104" i="2"/>
  <c r="BG104" i="2"/>
  <c r="BF104" i="2"/>
  <c r="BE104" i="2"/>
  <c r="T104" i="2"/>
  <c r="T103" i="2" s="1"/>
  <c r="R104" i="2"/>
  <c r="R103" i="2" s="1"/>
  <c r="P104" i="2"/>
  <c r="P103" i="2" s="1"/>
  <c r="BK104" i="2"/>
  <c r="BK103" i="2" s="1"/>
  <c r="J103" i="2" s="1"/>
  <c r="J59" i="2" s="1"/>
  <c r="J104" i="2"/>
  <c r="BI101" i="2"/>
  <c r="BH101" i="2"/>
  <c r="BG101" i="2"/>
  <c r="F32" i="2" s="1"/>
  <c r="BB52" i="1" s="1"/>
  <c r="BB51" i="1" s="1"/>
  <c r="BF101" i="2"/>
  <c r="J31" i="2" s="1"/>
  <c r="AW52" i="1" s="1"/>
  <c r="T101" i="2"/>
  <c r="T100" i="2" s="1"/>
  <c r="R101" i="2"/>
  <c r="R100" i="2" s="1"/>
  <c r="R99" i="2" s="1"/>
  <c r="P101" i="2"/>
  <c r="P100" i="2" s="1"/>
  <c r="BK101" i="2"/>
  <c r="BK100" i="2" s="1"/>
  <c r="J101" i="2"/>
  <c r="BE101" i="2" s="1"/>
  <c r="J94" i="2"/>
  <c r="F94" i="2"/>
  <c r="J92" i="2"/>
  <c r="F92" i="2"/>
  <c r="E90" i="2"/>
  <c r="F52" i="2"/>
  <c r="J51" i="2"/>
  <c r="F51" i="2"/>
  <c r="F49" i="2"/>
  <c r="E47" i="2"/>
  <c r="J18" i="2"/>
  <c r="E18" i="2"/>
  <c r="F95" i="2" s="1"/>
  <c r="J17" i="2"/>
  <c r="J12" i="2"/>
  <c r="J49" i="2" s="1"/>
  <c r="E7" i="2"/>
  <c r="AS51" i="1"/>
  <c r="L47" i="1"/>
  <c r="AM46" i="1"/>
  <c r="L46" i="1"/>
  <c r="AM44" i="1"/>
  <c r="L44" i="1"/>
  <c r="L42" i="1"/>
  <c r="L41" i="1"/>
  <c r="F34" i="2" l="1"/>
  <c r="BD52" i="1" s="1"/>
  <c r="BD51" i="1" s="1"/>
  <c r="W30" i="1" s="1"/>
  <c r="BK226" i="2"/>
  <c r="J226" i="2" s="1"/>
  <c r="J71" i="2" s="1"/>
  <c r="P226" i="2"/>
  <c r="P152" i="2" s="1"/>
  <c r="R226" i="2"/>
  <c r="R152" i="2" s="1"/>
  <c r="R98" i="2" s="1"/>
  <c r="F33" i="2"/>
  <c r="BC52" i="1" s="1"/>
  <c r="BC51" i="1" s="1"/>
  <c r="W29" i="1" s="1"/>
  <c r="T226" i="2"/>
  <c r="T152" i="2" s="1"/>
  <c r="J30" i="2"/>
  <c r="AV52" i="1" s="1"/>
  <c r="AT52" i="1" s="1"/>
  <c r="F30" i="2"/>
  <c r="AZ52" i="1" s="1"/>
  <c r="T99" i="2"/>
  <c r="J153" i="2"/>
  <c r="J64" i="2" s="1"/>
  <c r="BK152" i="2"/>
  <c r="J152" i="2" s="1"/>
  <c r="J63" i="2" s="1"/>
  <c r="AV53" i="1"/>
  <c r="AT53" i="1" s="1"/>
  <c r="AZ53" i="1"/>
  <c r="E88" i="2"/>
  <c r="E45" i="2"/>
  <c r="BK99" i="2"/>
  <c r="J100" i="2"/>
  <c r="J58" i="2" s="1"/>
  <c r="P99" i="2"/>
  <c r="W28" i="1"/>
  <c r="AX51" i="1"/>
  <c r="BK351" i="2"/>
  <c r="J351" i="2" s="1"/>
  <c r="J77" i="2" s="1"/>
  <c r="J352" i="2"/>
  <c r="J78" i="2" s="1"/>
  <c r="AU53" i="1"/>
  <c r="F31" i="2"/>
  <c r="BA52" i="1" s="1"/>
  <c r="BA53" i="1"/>
  <c r="AY51" i="1" l="1"/>
  <c r="P98" i="2"/>
  <c r="AU52" i="1" s="1"/>
  <c r="T98" i="2"/>
  <c r="AZ51" i="1"/>
  <c r="W26" i="1" s="1"/>
  <c r="BK98" i="2"/>
  <c r="J98" i="2" s="1"/>
  <c r="J99" i="2"/>
  <c r="J57" i="2" s="1"/>
  <c r="BA51" i="1"/>
  <c r="AU51" i="1"/>
  <c r="AV51" i="1" l="1"/>
  <c r="J56" i="2"/>
  <c r="J27" i="2"/>
  <c r="AT51" i="1"/>
  <c r="AK26" i="1"/>
  <c r="W27" i="1"/>
  <c r="AW51" i="1"/>
  <c r="AK27" i="1" s="1"/>
  <c r="AG52" i="1" l="1"/>
  <c r="J36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<sst xmlns="http://schemas.openxmlformats.org/spreadsheetml/2006/main" count="3061" uniqueCount="841">
  <si>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</si>
  <si>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</si>
  <si>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</si>
  <si>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</si>
  <si>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</si>
  <si>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</si>
  <si>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</si>
  <si>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{9de8c491-e4de-427a-9a6f-54294065ea29}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</si>
  <si>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</si>
  <si>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</si>
  <si>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</si>
  <si>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</si>
  <si>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</si>
  <si>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</si>
  <si>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</si>
  <si>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</si>
  <si>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</si>
  <si>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2017-G-03/1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</si>
  <si>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</si>
  <si>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</si>
  <si>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ZŠ Poštovní , Karlovy Vary</t>
  </si>
  <si>
    <t>KSO:</t>
  </si>
  <si>
    <t>CC-CZ:</t>
  </si>
  <si>
    <t>Místo:</t>
  </si>
  <si>
    <t>ZŠ Poštovní Karlovy Vary</t>
  </si>
  <si>
    <t>Datum:</t>
  </si>
  <si>
    <t>21. 5. 2017</t>
  </si>
  <si>
    <t>Zadavatel:</t>
  </si>
  <si>
    <t>IČ:</t>
  </si>
  <si>
    <t>00254657</t>
  </si>
  <si>
    <t xml:space="preserve">Statutární město Karlovy Vary, Moskevská 2035/21 </t>
  </si>
  <si>
    <t>DIČ:</t>
  </si>
  <si>
    <t>CZ00254657</t>
  </si>
  <si>
    <t>Uchazeč:</t>
  </si>
  <si>
    <t>Vyplň údaj</t>
  </si>
  <si>
    <t>Projektant:</t>
  </si>
  <si>
    <t>13845357</t>
  </si>
  <si>
    <t>Ing.Roman Gajdoš G-projekt</t>
  </si>
  <si>
    <t>True</t>
  </si>
  <si>
    <t>Poznámka:</t>
  </si>
  <si>
    <t xml:space="preserve">Jména výrobců a obchodní názvy u položek jsou pouze informativní, uvedené jako reference technických parametrů,_x000D_
vzájemné kompatibility zařízení a dostupnosti odborného servisu. Lze použít výrobky ekvivalentních vlastností jiných výrobců._x000D_
Soupis prací je sestaven s využitím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uvedený žádný údaj, nepochází z cenové soustavy ÚRS.  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</si>
  <si>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</si>
  <si>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</si>
  <si>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</si>
  <si>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</si>
  <si>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</si>
  <si>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</si>
  <si>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</si>
  <si>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</si>
  <si>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</si>
  <si>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</si>
  <si>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</si>
  <si>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</si>
  <si>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</si>
  <si>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</si>
  <si>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</si>
  <si>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</si>
  <si>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</si>
  <si>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</si>
  <si>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</si>
  <si>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</si>
  <si>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</si>
  <si>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</si>
  <si>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</si>
  <si>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</si>
  <si>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</si>
  <si>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</si>
  <si>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</si>
  <si>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</si>
  <si>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</si>
  <si>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</si>
  <si>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</si>
  <si>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</si>
  <si>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</si>
  <si>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</si>
  <si>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</si>
  <si>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</si>
  <si>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</si>
  <si>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</si>
  <si>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</si>
  <si>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</si>
  <si>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Učebna chemie a kabinet - stavební úpravy</t>
  </si>
  <si>
    <t>STA</t>
  </si>
  <si>
    <t>1</t>
  </si>
  <si>
    <t>{d343c083-0f27-453b-9405-add2f11d7479}</t>
  </si>
  <si>
    <t>2</t>
  </si>
  <si>
    <t>{6eff1dd2-c251-4e7c-b109-6e8066530e4c}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</si>
  <si>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</si>
  <si>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</si>
  <si>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</si>
  <si>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</si>
  <si>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</si>
  <si>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</si>
  <si>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</si>
  <si>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Učebna chemie a kabinet - stavební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</si>
  <si>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</si>
  <si>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</si>
  <si>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</si>
  <si>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</si>
  <si>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</si>
  <si>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</si>
  <si>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</si>
  <si>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</si>
  <si>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</si>
  <si>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</si>
  <si>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</si>
  <si>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</si>
  <si>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</si>
  <si>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</si>
  <si>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</si>
  <si>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743 - Elektromontáže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</si>
  <si>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</si>
  <si>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</si>
  <si>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</si>
  <si>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</si>
  <si>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</si>
  <si>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</si>
  <si>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</si>
  <si>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</si>
  <si>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</si>
  <si>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VRN - Vedlejší rozpočtové náklady                                                              </t>
  </si>
  <si>
    <t xml:space="preserve">    VRN3 - Výrobní dokumentace stupňovité podlahy je součástí dodávky této podlahy.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</si>
  <si>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</si>
  <si>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</si>
  <si>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</si>
  <si>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</si>
  <si>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</si>
  <si>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</si>
  <si>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</si>
  <si>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</si>
  <si>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</si>
  <si>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</si>
  <si>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</si>
  <si>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</si>
  <si>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</si>
  <si>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</si>
  <si>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</si>
  <si>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</si>
  <si>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</si>
  <si>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</si>
  <si>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</si>
  <si>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</si>
  <si>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340239212</t>
  </si>
  <si>
    <t>Zazdívka otvorů pl do 4 m2 v příčkách nebo stěnách z cihel tl přes 100 mm</t>
  </si>
  <si>
    <t>m2</t>
  </si>
  <si>
    <t>CS ÚRS 2017 01</t>
  </si>
  <si>
    <t>4</t>
  </si>
  <si>
    <t>1229791602</t>
  </si>
  <si>
    <t>PP</t>
  </si>
  <si>
    <t>Zazdívka otvorů v příčkách nebo stěnách plochy přes 1 m2 do 4 m2 cihlami pálenými, tl. přes 100 mm</t>
  </si>
  <si>
    <t>6</t>
  </si>
  <si>
    <t>Úpravy povrchů, podlahy a osazování výplní</t>
  </si>
  <si>
    <t>612135101</t>
  </si>
  <si>
    <t>Hrubá výplň rýh ve stěnách maltou jakékoli šířky rýhy</t>
  </si>
  <si>
    <t>-1771319359</t>
  </si>
  <si>
    <t>Hrubá výplň rýh maltou jakékoli šířky rýhy ve stěnách</t>
  </si>
  <si>
    <t>612325225</t>
  </si>
  <si>
    <t>Vápenocementová štuková omítka malých ploch do 4,0 m2 na stěnách</t>
  </si>
  <si>
    <t>kus</t>
  </si>
  <si>
    <t>1437518525</t>
  </si>
  <si>
    <t>Vápenocementová nebo vápenná omítka jednotlivých malých ploch štuková na stěnách, plochy jednotlivě přes 1,0 do 4 m2</t>
  </si>
  <si>
    <t>612325421</t>
  </si>
  <si>
    <t>Oprava vnitřní vápenocementové štukové omítky stěn v rozsahu plochy do 10%</t>
  </si>
  <si>
    <t>491999666</t>
  </si>
  <si>
    <t>Oprava vápenocementové nebo vápenné omítky vnitřních ploch štukové dvouvrstvé, tloušťky do 20 mm stěn, v rozsahu opravované plochy do 10%</t>
  </si>
  <si>
    <t>VV</t>
  </si>
  <si>
    <t>221,572</t>
  </si>
  <si>
    <t>5</t>
  </si>
  <si>
    <t>619995001</t>
  </si>
  <si>
    <t>Začištění omítek kolem oken, dveří, podlah nebo obkladů</t>
  </si>
  <si>
    <t>m</t>
  </si>
  <si>
    <t>-2125632594</t>
  </si>
  <si>
    <t>Začištění omítek (s dodáním hmot) kolem oken, dveří, podlah, obkladů apod.</t>
  </si>
  <si>
    <t>kolem nových záubní</t>
  </si>
  <si>
    <t>(2,0*2+1,0)*2*5</t>
  </si>
  <si>
    <t>631312141</t>
  </si>
  <si>
    <t>Doplnění rýh v dosavadních mazaninách betonem prostým</t>
  </si>
  <si>
    <t>m3</t>
  </si>
  <si>
    <t>-978834797</t>
  </si>
  <si>
    <t>Doplnění dosavadních mazanin prostým betonem s dodáním hmot, bez potěru, plochy jednotlivě rýh v dosavadních mazaninách</t>
  </si>
  <si>
    <t>15*0,05*0,07</t>
  </si>
  <si>
    <t>7</t>
  </si>
  <si>
    <t>642944121</t>
  </si>
  <si>
    <t>Osazování ocelových zárubní dodatečné pl do 2,5 m2</t>
  </si>
  <si>
    <t>-398934831</t>
  </si>
  <si>
    <t>Osazení ocelových dveřních zárubní lisovaných nebo z úhelníků dodatečně s vybetonováním prahu, plochy do 2,5 m2</t>
  </si>
  <si>
    <t>8</t>
  </si>
  <si>
    <t>M</t>
  </si>
  <si>
    <t>553311170</t>
  </si>
  <si>
    <t>zárubeň ocelová pro běžné zdění H 110 800 L/P</t>
  </si>
  <si>
    <t>700176247</t>
  </si>
  <si>
    <t>zárubeň ocelová pro běžné zdění hranatý profil 110 800 L/P</t>
  </si>
  <si>
    <t>9</t>
  </si>
  <si>
    <t>553311190</t>
  </si>
  <si>
    <t>zárubeň ocelová pro běžné zdění H 110 900 L/P</t>
  </si>
  <si>
    <t>-658956470</t>
  </si>
  <si>
    <t>zárubeň ocelová pro běžné zdění hranatý profil 110 900 L/P</t>
  </si>
  <si>
    <t>Ostatní konstrukce a práce, bourání</t>
  </si>
  <si>
    <t>10</t>
  </si>
  <si>
    <t>952901111</t>
  </si>
  <si>
    <t>Vyčištění budov bytové a občanské výstavby při výšce podlaží do 4 m</t>
  </si>
  <si>
    <t>-1487540009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</si>
  <si>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</si>
  <si>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11</t>
  </si>
  <si>
    <t>962031133</t>
  </si>
  <si>
    <t>Bourání příček z cihel pálených na MVC tl do 150 mm</t>
  </si>
  <si>
    <t>834958020</t>
  </si>
  <si>
    <t>Bourání příček z cihel, tvárnic nebo příčkovek z cihel pálených, plných nebo dutých na maltu vápennou nebo vápenocementovou, tl. do 150 mm</t>
  </si>
  <si>
    <t>3,48*(5,68+0,74+0,54)</t>
  </si>
  <si>
    <t>12</t>
  </si>
  <si>
    <t>968072455</t>
  </si>
  <si>
    <t>Vybourání kovových dveřních zárubní pl do 2 m2</t>
  </si>
  <si>
    <t>-1304095732</t>
  </si>
  <si>
    <t>Vybourání kovových rámů oken s křídly, dveřních zárubní, vrat, stěn, ostění nebo obkladů dveřních zárubní, plochy do 2 m2</t>
  </si>
  <si>
    <t>0,6*2,0</t>
  </si>
  <si>
    <t>0,9*2,0*5</t>
  </si>
  <si>
    <t>0,8*2,0</t>
  </si>
  <si>
    <t>13</t>
  </si>
  <si>
    <t>974031153</t>
  </si>
  <si>
    <t>Vysekání rýh ve zdivu cihelném hl do 100 mm š do 100 mm</t>
  </si>
  <si>
    <t>1125666304</t>
  </si>
  <si>
    <t>Vysekání rýh ve zdivu cihelném na maltu vápennou nebo vápenocementovou do hl. 100 mm a šířky do 100 mm</t>
  </si>
  <si>
    <t>14</t>
  </si>
  <si>
    <t>974042532</t>
  </si>
  <si>
    <t>Vysekání rýh v dlažbě betonové nebo jiné monolitické hl do 50 mm š do 70 mm</t>
  </si>
  <si>
    <t>-857574909</t>
  </si>
  <si>
    <t>Vysekání rýh v betonové nebo jiné monolitické dlažbě s betonovým podkladem do hl. 50 mm a šířky do 70 mm</t>
  </si>
  <si>
    <t>997</t>
  </si>
  <si>
    <t>Přesun sutě</t>
  </si>
  <si>
    <t>997013213</t>
  </si>
  <si>
    <t>Vnitrostaveništní doprava suti a vybouraných hmot pro budovy v do 12 m ručně</t>
  </si>
  <si>
    <t>t</t>
  </si>
  <si>
    <t>719576033</t>
  </si>
  <si>
    <t>Vnitrostaveništní doprava suti a vybouraných hmot vodorovně do 50 m svisle ručně (nošením po schodech) pro budovy a haly výšky přes 9 do 12 m</t>
  </si>
  <si>
    <t>16</t>
  </si>
  <si>
    <t>997013501</t>
  </si>
  <si>
    <t>Odvoz suti a vybouraných hmot na skládku nebo meziskládku do 1 km se složením</t>
  </si>
  <si>
    <t>-59306235</t>
  </si>
  <si>
    <t>Odvoz suti a vybouraných hmot na skládku nebo meziskládku se složením, na vzdálenost do 1 km</t>
  </si>
  <si>
    <t>17</t>
  </si>
  <si>
    <t>997013509</t>
  </si>
  <si>
    <t>Příplatek k odvozu suti a vybouraných hmot na skládku ZKD 1 km přes 1 km</t>
  </si>
  <si>
    <t>-988940175</t>
  </si>
  <si>
    <t>Odvoz suti a vybouraných hmot na skládku nebo meziskládku se složením, na vzdálenost Příplatek k ceně za každý další i započatý 1 km přes 1 km</t>
  </si>
  <si>
    <t>14,074*25 'Přepočtené koeficientem množství</t>
  </si>
  <si>
    <t>18</t>
  </si>
  <si>
    <t>997013831</t>
  </si>
  <si>
    <t>Poplatek za uložení stavebního směsného odpadu na skládce (skládkovné)</t>
  </si>
  <si>
    <t>1500028786</t>
  </si>
  <si>
    <t>Poplatek za uložení stavebního odpadu na skládce (skládkovné) směsného</t>
  </si>
  <si>
    <t>998</t>
  </si>
  <si>
    <t>Přesun hmot</t>
  </si>
  <si>
    <t>19</t>
  </si>
  <si>
    <t>998011002</t>
  </si>
  <si>
    <t>Přesun hmot pro budovy zděné v do 12 m</t>
  </si>
  <si>
    <t>1435137586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</si>
  <si>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</si>
  <si>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</si>
  <si>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</si>
  <si>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721</t>
  </si>
  <si>
    <t>Zdravotechnika - vnitřní kanalizace</t>
  </si>
  <si>
    <t>20</t>
  </si>
  <si>
    <t>721140903</t>
  </si>
  <si>
    <t>Potrubí litinové vsazení odbočky DN 75</t>
  </si>
  <si>
    <t>59505362</t>
  </si>
  <si>
    <t>Opravy odpadního potrubí litinového vsazení odbočky do potrubí DN 75</t>
  </si>
  <si>
    <t>721174043</t>
  </si>
  <si>
    <t>Potrubí kanalizační z PP připojovací systém HT DN 50</t>
  </si>
  <si>
    <t>-260497141</t>
  </si>
  <si>
    <t>Potrubí z plastových trub polypropylenové [HT systém] připojovací DN 50</t>
  </si>
  <si>
    <t>22</t>
  </si>
  <si>
    <t>721194107</t>
  </si>
  <si>
    <t>Vyvedení a upevnění odpadních výpustek DN 70</t>
  </si>
  <si>
    <t>913699652</t>
  </si>
  <si>
    <t>Vyměření přípojek na potrubí vyvedení a upevnění odpadních výpustek DN 70</t>
  </si>
  <si>
    <t>23</t>
  </si>
  <si>
    <t>721290111</t>
  </si>
  <si>
    <t>Zkouška těsnosti potrubí kanalizace vodou do DN 125</t>
  </si>
  <si>
    <t>86334684</t>
  </si>
  <si>
    <t>Zkouška těsnosti kanalizace v objektech vodou do DN 125</t>
  </si>
  <si>
    <t>24</t>
  </si>
  <si>
    <t>998721102</t>
  </si>
  <si>
    <t>Přesun hmot tonážní pro vnitřní kanalizace v objektech v do 12 m</t>
  </si>
  <si>
    <t>542522857</t>
  </si>
  <si>
    <t>Přesun hmot pro vnitřní kanalizace stanovený z hmotnosti přesunovaného materiálu vodorovná dopravní vzdálenost do 50 m v objektech výšky přes 6 do 12 m</t>
  </si>
  <si>
    <t>722</t>
  </si>
  <si>
    <t>Zdravotechnika - vnitřní vodovod</t>
  </si>
  <si>
    <t>25</t>
  </si>
  <si>
    <t>722174001</t>
  </si>
  <si>
    <t>Potrubí vodovodní plastové PPR svar polyfuze PN 16 D 16 x 2,2 mm</t>
  </si>
  <si>
    <t>1844539922</t>
  </si>
  <si>
    <t>Potrubí z plastových trubek z polypropylenu (PPR) svařovaných polyfuzně PN 16 (SDR 7,4) D 16 x 2,2</t>
  </si>
  <si>
    <t>26</t>
  </si>
  <si>
    <t>722181251</t>
  </si>
  <si>
    <t>Ochrana vodovodního potrubí přilepenými termoizolačními trubicemi z PE tl do 25 mm DN do 22 mm</t>
  </si>
  <si>
    <t>558285850</t>
  </si>
  <si>
    <t>Ochrana potrubí termoizolačními trubicemi z pěnového polyetylenu PE přilepenými v příčných a podélných spojích, tloušťky izolace přes 20 do 25 mm, vnitřního průměru izolace DN do 22 mm</t>
  </si>
  <si>
    <t>27</t>
  </si>
  <si>
    <t>722190401</t>
  </si>
  <si>
    <t>Vyvedení a upevnění výpustku do DN 25</t>
  </si>
  <si>
    <t>-471358789</t>
  </si>
  <si>
    <t>Zřízení přípojek na potrubí vyvedení a upevnění výpustek do DN 25</t>
  </si>
  <si>
    <t>28</t>
  </si>
  <si>
    <t>722290215</t>
  </si>
  <si>
    <t>Zkouška těsnosti vodovodního potrubí hrdlového nebo přírubového do DN 100</t>
  </si>
  <si>
    <t>-61613911</t>
  </si>
  <si>
    <t>Zkoušky, proplach a desinfekce vodovodního potrubí zkoušky těsnosti vodovodního potrubí hrdlového nebo přírubového do DN 100</t>
  </si>
  <si>
    <t>29</t>
  </si>
  <si>
    <t>722290234</t>
  </si>
  <si>
    <t>Proplach a dezinfekce vodovodního potrubí do DN 80</t>
  </si>
  <si>
    <t>1231452334</t>
  </si>
  <si>
    <t>Zkoušky, proplach a desinfekce vodovodního potrubí proplach a desinfekce vodovodního potrubí do DN 80</t>
  </si>
  <si>
    <t>30</t>
  </si>
  <si>
    <t>722290299</t>
  </si>
  <si>
    <t>Nová vodovodní stoupačka , demontáž stávající, zednická výpomoc</t>
  </si>
  <si>
    <t>ks</t>
  </si>
  <si>
    <t>350790851</t>
  </si>
  <si>
    <t>vč. proplachu a zkoušky těsnosti</t>
  </si>
  <si>
    <t>31</t>
  </si>
  <si>
    <t>998722102</t>
  </si>
  <si>
    <t>Přesun hmot tonážní pro vnitřní vodovod v objektech v do 12 m</t>
  </si>
  <si>
    <t>360838982</t>
  </si>
  <si>
    <t>Přesun hmot pro vnitřní vodovod stanovený z hmotnosti přesunovaného materiálu vodorovná dopravní vzdálenost do 50 m v objektech výšky přes 6 do 12 m</t>
  </si>
  <si>
    <t>723</t>
  </si>
  <si>
    <t>Zdravotechnika - vnitřní plynovod</t>
  </si>
  <si>
    <t>32</t>
  </si>
  <si>
    <t>723181002</t>
  </si>
  <si>
    <t>Potrubí měděné měkké spojované lisováním DN 15 ZTI</t>
  </si>
  <si>
    <t>-966810652</t>
  </si>
  <si>
    <t>Potrubí z měděných trubek měkkých, spojovaných lisováním (mapress) DN 15</t>
  </si>
  <si>
    <t>33</t>
  </si>
  <si>
    <t>723190106</t>
  </si>
  <si>
    <t>Přípojka plynovodní nerezová hadice G1/2 F x G1/2 F délky 150 cm spojovaná na závit</t>
  </si>
  <si>
    <t>soubor</t>
  </si>
  <si>
    <t>1877553016</t>
  </si>
  <si>
    <t>Přípojky plynovodní ke spotřebičům z hadic nerezových [FLEXIGAS] vnitřní závit G 1/2 FF, délky 150 cm</t>
  </si>
  <si>
    <t>34</t>
  </si>
  <si>
    <t>723230102</t>
  </si>
  <si>
    <t>Kulový uzávěr přímý PN 5 G 1/2 FF s protipožární armaturou a 2x vnitřním závitem</t>
  </si>
  <si>
    <t>-1660729355</t>
  </si>
  <si>
    <t>Armatury se dvěma závity s protipožární armaturou PN 5 [FIREBAG] kulové uzávěry přímé závity vnitřní G 1/2 FF</t>
  </si>
  <si>
    <t>35</t>
  </si>
  <si>
    <t>998723102</t>
  </si>
  <si>
    <t>Přesun hmot tonážní pro vnitřní plynovod v objektech v do 12 m</t>
  </si>
  <si>
    <t>-104601976</t>
  </si>
  <si>
    <t>Přesun hmot pro vnitřní plynovod stanovený z hmotnosti přesunovaného materiálu vodorovná dopravní vzdálenost do 50 m v objektech výšky přes 6 do 12 m</t>
  </si>
  <si>
    <t>743</t>
  </si>
  <si>
    <t>Elektromontáže</t>
  </si>
  <si>
    <t>36</t>
  </si>
  <si>
    <t>7431104</t>
  </si>
  <si>
    <t>Elektromontáže  - úprava elektrorozvodů, revize</t>
  </si>
  <si>
    <t>1958158737</t>
  </si>
  <si>
    <t>751</t>
  </si>
  <si>
    <t>Vzduchotechnika</t>
  </si>
  <si>
    <t>37</t>
  </si>
  <si>
    <t>751110000</t>
  </si>
  <si>
    <t>VZT - odvětrání digestoře  vč. trubky, střešního nástavce a zednické výpomoci</t>
  </si>
  <si>
    <t>1797780337</t>
  </si>
  <si>
    <t>P</t>
  </si>
  <si>
    <t>Poznámka k položce:
vč. lemování pro foliovou krytinu a utěsnění spojů</t>
  </si>
  <si>
    <t>762</t>
  </si>
  <si>
    <t>Konstrukce tesařské</t>
  </si>
  <si>
    <t>38</t>
  </si>
  <si>
    <t>762510859</t>
  </si>
  <si>
    <t>Demontáž kce podkladové z desek cementotřískových tl přes 20 mm na pero a drážku šroubovaných</t>
  </si>
  <si>
    <t>-1352224932</t>
  </si>
  <si>
    <t>Demontáž podlahové konstrukce podkladové z cementotřískových desek jednovrstvých šroubovaných na pero drážku, tloušťka desky přes 20 mm</t>
  </si>
  <si>
    <t>39</t>
  </si>
  <si>
    <t>762511246</t>
  </si>
  <si>
    <t>Podlahové kce podkladové z desek OSB tl 22 mm na sraz šroubovaných</t>
  </si>
  <si>
    <t>1683606016</t>
  </si>
  <si>
    <t>Podlahové konstrukce podkladové z dřevoštěpkových desek [OSB] jednovrstvých šroubovaných na sraz, tloušťky desky 22 mm</t>
  </si>
  <si>
    <t>(1,38*5,62)*5</t>
  </si>
  <si>
    <t>2,0*6,0</t>
  </si>
  <si>
    <t>4,4*(0,75+1,235)</t>
  </si>
  <si>
    <t>(1,4+5,7)*(0,135+0,27+0,405+0,54+0,675)</t>
  </si>
  <si>
    <t>(2,0*2+6,0*2)*0,81</t>
  </si>
  <si>
    <t>(4,4*2+2,0*2)*0,2</t>
  </si>
  <si>
    <t>40</t>
  </si>
  <si>
    <t>762595001</t>
  </si>
  <si>
    <t>Spojovací prostředky pro položení dřevěných podlah a zakrytí kanálů</t>
  </si>
  <si>
    <t>1170156317</t>
  </si>
  <si>
    <t>Spojovací prostředky podlah a podkladových konstrukcí hřebíky, vruty</t>
  </si>
  <si>
    <t>41</t>
  </si>
  <si>
    <t>762711820</t>
  </si>
  <si>
    <t>Demontáž prostorových vázaných kcí z hraněného řeziva průřezové plochy do 224 cm2</t>
  </si>
  <si>
    <t>979232419</t>
  </si>
  <si>
    <t>Demontáž prostorových vázaných konstrukcí z řeziva hraněného nebo polohraněného průřezové plochy přes 120 do 224 cm2</t>
  </si>
  <si>
    <t>42</t>
  </si>
  <si>
    <t>762751110</t>
  </si>
  <si>
    <t>Montáž prostorové vázané kce na hladko z hraněného řeziva průřezové plochy do 120 cm2</t>
  </si>
  <si>
    <t>424960623</t>
  </si>
  <si>
    <t>Montáž prostorových konstrukcí vázaných na hladko (bez zářezů) z řeziva hraněného nebo polohraněného, průřezové plochy do 120 cm2</t>
  </si>
  <si>
    <t>stupně podlahy</t>
  </si>
  <si>
    <t>420,0</t>
  </si>
  <si>
    <t>43</t>
  </si>
  <si>
    <t>605111660</t>
  </si>
  <si>
    <t>řezivo jehličnaté hranol délka 4 - 6 m jakost I.</t>
  </si>
  <si>
    <t>-1045800224</t>
  </si>
  <si>
    <t>řezivo jehličnaté hranol dl 4 - 6 m jakost I.</t>
  </si>
  <si>
    <t>0,04*0,06*420,0*1,1</t>
  </si>
  <si>
    <t>44</t>
  </si>
  <si>
    <t>762795000</t>
  </si>
  <si>
    <t>Spojovací prostředky pro montáž prostorových vázaných kcí</t>
  </si>
  <si>
    <t>-2021558155</t>
  </si>
  <si>
    <t>Spojovací prostředky prostorových vázaných konstrukcí hřebíky, svory, fixační prkna</t>
  </si>
  <si>
    <t>45</t>
  </si>
  <si>
    <t>998762102</t>
  </si>
  <si>
    <t>Přesun hmot tonážní pro kce tesařské v objektech v do 12 m</t>
  </si>
  <si>
    <t>1173308833</t>
  </si>
  <si>
    <t>Přesun hmot pro konstrukce tesařské stanovený z hmotnosti přesunovaného materiálu vodorovná dopravní vzdálenost do 50 m v objektech výšky přes 6 do 12 m</t>
  </si>
  <si>
    <t>763</t>
  </si>
  <si>
    <t>Konstrukce suché výstavby</t>
  </si>
  <si>
    <t>46</t>
  </si>
  <si>
    <t>763121221</t>
  </si>
  <si>
    <t>SDK stěna předsazená deska 1x H2 tl 12,5 mm lepené celoplošně bez nosné kce</t>
  </si>
  <si>
    <t>1069635980</t>
  </si>
  <si>
    <t>Stěna předsazená ze sádrokartonových desek bez nosné konstrukce jednoduše opláštěná deskou impregnovanou H2 tl. 12,5 mm, lepenou celoplošně</t>
  </si>
  <si>
    <t>47</t>
  </si>
  <si>
    <t>998763302</t>
  </si>
  <si>
    <t>Přesun hmot tonážní pro sádrokartonové konstrukce v objektech v do 12 m</t>
  </si>
  <si>
    <t>-710788954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</si>
  <si>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</si>
  <si>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766</t>
  </si>
  <si>
    <t>Konstrukce truhlářské</t>
  </si>
  <si>
    <t>48</t>
  </si>
  <si>
    <t>766311811</t>
  </si>
  <si>
    <t>Demontáž dřevěného zábradlí vnitřního</t>
  </si>
  <si>
    <t>1724989647</t>
  </si>
  <si>
    <t>Demontáž zábradlí dřevěného vnitřního</t>
  </si>
  <si>
    <t>49</t>
  </si>
  <si>
    <t>766660001</t>
  </si>
  <si>
    <t>Montáž dveřních křídel otvíravých 1křídlových š do 0,8 m do ocelové zárubně</t>
  </si>
  <si>
    <t>444718601</t>
  </si>
  <si>
    <t>Montáž dveřních křídel dřevěných nebo plastových otevíravých do ocelové zárubně povrchově upravených jednokřídlových, šířky do 800 mm</t>
  </si>
  <si>
    <t>50</t>
  </si>
  <si>
    <t>611617211</t>
  </si>
  <si>
    <t xml:space="preserve">dveře vnitřní hladké dýhované plné 1křídlové 80x197 cm </t>
  </si>
  <si>
    <t>1248281869</t>
  </si>
  <si>
    <t>dveře vnitřní hladké dýhované plné 1křídlové 80x197 cm 
vč. zámku vložkového, generálního klíče
vč. kování - kliks, klika</t>
  </si>
  <si>
    <t>Poznámka k položce:
viz výpis výplní otvorů - prvek 2</t>
  </si>
  <si>
    <t>51</t>
  </si>
  <si>
    <t>766660002</t>
  </si>
  <si>
    <t>Montáž dveřních křídel otvíravých 1křídlových š přes 0,8 m do ocelové zárubně</t>
  </si>
  <si>
    <t>1703541249</t>
  </si>
  <si>
    <t>Montáž dveřních křídel dřevěných nebo plastových otevíravých do ocelové zárubně povrchově upravených jednokřídlových, šířky přes 800 mm</t>
  </si>
  <si>
    <t>52</t>
  </si>
  <si>
    <t>611617212</t>
  </si>
  <si>
    <t xml:space="preserve">dveře vnitřní hladké dýhované plné 1křídlové 90x197 cm </t>
  </si>
  <si>
    <t>2044537452</t>
  </si>
  <si>
    <t>dveře vnitřní hladké dýhované plné 1křídlové 90x197 cm 
vč. zámku vložkového, generálního klíče
vč. kování - kliks, klika</t>
  </si>
  <si>
    <t>Poznámka k položce:
viz výpis výplní otvorů - prvek 1</t>
  </si>
  <si>
    <t>53</t>
  </si>
  <si>
    <t>766691914</t>
  </si>
  <si>
    <t>Vyvěšení nebo zavěšení dřevěných křídel dveří pl do 2 m2</t>
  </si>
  <si>
    <t>-425182091</t>
  </si>
  <si>
    <t>Ostatní práce vyvěšení nebo zavěšení křídel s případným uložením a opětovným zavěšením po provedení stavebních změn dřevěných dveřních, plochy do 2 m2</t>
  </si>
  <si>
    <t>54</t>
  </si>
  <si>
    <t>766821800.92</t>
  </si>
  <si>
    <t>Zatemnovací rolety na elektr pohon, spřažené, centrální ovládání, okno velikosti 2,2/2,2m</t>
  </si>
  <si>
    <t>1916256254</t>
  </si>
  <si>
    <t>Poznámka k položce:
dodávka + montáž</t>
  </si>
  <si>
    <t>1*4 'Přepočtené koeficientem množství</t>
  </si>
  <si>
    <t>55</t>
  </si>
  <si>
    <t>766821800.93</t>
  </si>
  <si>
    <t>Vybavení interiéru - viz samostatný soupis</t>
  </si>
  <si>
    <t>900450053</t>
  </si>
  <si>
    <t>56</t>
  </si>
  <si>
    <t>998766102</t>
  </si>
  <si>
    <t>Přesun hmot tonážní pro konstrukce truhlářské v objektech v do 12 m</t>
  </si>
  <si>
    <t>219598188</t>
  </si>
  <si>
    <t>Přesun hmot pro konstrukce truhlářské stanovený z hmotnosti přesunovaného materiálu vodorovná dopravní vzdálenost do 50 m v objektech výšky přes 6 do 12 m</t>
  </si>
  <si>
    <t>767</t>
  </si>
  <si>
    <t>Konstrukce zámečnické</t>
  </si>
  <si>
    <t>57</t>
  </si>
  <si>
    <t>767161132</t>
  </si>
  <si>
    <t>Montáž zábradlí rovného z trubek do ocelové konstrukce hmotnosti nad 45 kg</t>
  </si>
  <si>
    <t>-935837478</t>
  </si>
  <si>
    <t>Montáž zábradlí rovného z trubek nebo tenkostěnných profilů na ocelovou konstrukci, hmotnosti 1 m zábradlí přes 45 kg</t>
  </si>
  <si>
    <t>zábradlí kotveno na boky praktikablu</t>
  </si>
  <si>
    <t>8,0</t>
  </si>
  <si>
    <t>58</t>
  </si>
  <si>
    <t>553101</t>
  </si>
  <si>
    <t>zábradlí ocelové dvojtrubkové s lakovaným povrchem</t>
  </si>
  <si>
    <t>-315476154</t>
  </si>
  <si>
    <t>59</t>
  </si>
  <si>
    <t>767996801</t>
  </si>
  <si>
    <t>Demontáž atypických zámečnických konstrukcí rozebráním hmotnosti jednotlivých dílů do 50 kg</t>
  </si>
  <si>
    <t>kg</t>
  </si>
  <si>
    <t>-659112155</t>
  </si>
  <si>
    <t>Demontáž ostatních zámečnických konstrukcí o hmotnosti jednotlivých dílů rozebráním do 50 kg</t>
  </si>
  <si>
    <t>tabule, katedra a pod</t>
  </si>
  <si>
    <t>400</t>
  </si>
  <si>
    <t>60</t>
  </si>
  <si>
    <t>998767102</t>
  </si>
  <si>
    <t>Přesun hmot tonážní pro zámečnické konstrukce v objektech v do 12 m</t>
  </si>
  <si>
    <t>1482686113</t>
  </si>
  <si>
    <t>Přesun hmot pro zámečnické konstrukce stanovený z hmotnosti přesunovaného materiálu vodorovná dopravní vzdálenost do 50 m v objektech výšky přes 6 do 12 m</t>
  </si>
  <si>
    <t>776</t>
  </si>
  <si>
    <t>Podlahy povlakové</t>
  </si>
  <si>
    <t>61</t>
  </si>
  <si>
    <t>776121311</t>
  </si>
  <si>
    <t>Vodou ředitelná penetrace savého podkladu povlakových podlah ředěná v poměru 1:1</t>
  </si>
  <si>
    <t>1860190255</t>
  </si>
  <si>
    <t>Příprava podkladu penetrace vodou ředitelná na savý podklad (válečkováním) ředěná v poměru 1:1 podlah</t>
  </si>
  <si>
    <t>62</t>
  </si>
  <si>
    <t>776201811</t>
  </si>
  <si>
    <t>Demontáž lepených povlakových podlah bez podložky ručně</t>
  </si>
  <si>
    <t>-1684186155</t>
  </si>
  <si>
    <t>Demontáž povlakových podlahovin lepených ručně bez podložky</t>
  </si>
  <si>
    <t>učebna chemie + sklad</t>
  </si>
  <si>
    <t>106</t>
  </si>
  <si>
    <t>kabinet</t>
  </si>
  <si>
    <t>20,64</t>
  </si>
  <si>
    <t>63</t>
  </si>
  <si>
    <t>776221111</t>
  </si>
  <si>
    <t>Lepení pásů z PVC standardním lepidlem</t>
  </si>
  <si>
    <t>-2080767071</t>
  </si>
  <si>
    <t>Montáž podlahovin z PVC lepením standardním lepidlem z pásů standardních</t>
  </si>
  <si>
    <t>učebna</t>
  </si>
  <si>
    <t>73,64</t>
  </si>
  <si>
    <t>0,2*(4,4+1,235+0,75)</t>
  </si>
  <si>
    <t>(0,135+0,27+0,405+0,54+0,675)*1,38</t>
  </si>
  <si>
    <t>0,81*(1,95+0,8)</t>
  </si>
  <si>
    <t>0,81*5,62</t>
  </si>
  <si>
    <t>64</t>
  </si>
  <si>
    <t>284110000</t>
  </si>
  <si>
    <t>PVC heterogenní zátěžové antibakteriální</t>
  </si>
  <si>
    <t>530903006</t>
  </si>
  <si>
    <t>105,132*1,1 'Přepočtené koeficientem množství</t>
  </si>
  <si>
    <t>65</t>
  </si>
  <si>
    <t>776411111</t>
  </si>
  <si>
    <t>Montáž obvodových soklíků výšky do 80 mm</t>
  </si>
  <si>
    <t>-1209491639</t>
  </si>
  <si>
    <t>Montáž soklíků lepením obvodových, výšky do 80 mm</t>
  </si>
  <si>
    <t>66</t>
  </si>
  <si>
    <t>776421212</t>
  </si>
  <si>
    <t>Montáž schodišťových šroubovaných lišt</t>
  </si>
  <si>
    <t>1475340974</t>
  </si>
  <si>
    <t>Montáž lišt schodišťových šroubovaných</t>
  </si>
  <si>
    <t>5,62*6+1,38*5+3,0+4,4+0,75+1,235</t>
  </si>
  <si>
    <t>67</t>
  </si>
  <si>
    <t>590541400</t>
  </si>
  <si>
    <t>profil schodový ušlechtilá ocel</t>
  </si>
  <si>
    <t>2135732535</t>
  </si>
  <si>
    <t>Poznámka k položce:
profil z ušlechtilé oceli se speciální protiskluznou úpravou</t>
  </si>
  <si>
    <t>50,005*1,02 'Přepočtené koeficientem množství</t>
  </si>
  <si>
    <t>68</t>
  </si>
  <si>
    <t>776991821</t>
  </si>
  <si>
    <t>Odstranění lepidla ručně z podlah</t>
  </si>
  <si>
    <t>-963485545</t>
  </si>
  <si>
    <t>Ostatní práce odstranění lepidla ručně z podlah</t>
  </si>
  <si>
    <t>58,64+13,96</t>
  </si>
  <si>
    <t>69</t>
  </si>
  <si>
    <t>998776102</t>
  </si>
  <si>
    <t>Přesun hmot tonážní pro podlahy povlakové v objektech v do 12 m</t>
  </si>
  <si>
    <t>-2004914251</t>
  </si>
  <si>
    <t>Přesun hmot pro podlahy povlakové stanovený z hmotnosti přesunovaného materiálu vodorovná dopravní vzdálenost do 50 m v objektech výšky přes 6 do 12 m</t>
  </si>
  <si>
    <t>781</t>
  </si>
  <si>
    <t>Dokončovací práce - obklady</t>
  </si>
  <si>
    <t>70</t>
  </si>
  <si>
    <t>781473810</t>
  </si>
  <si>
    <t>Demontáž obkladů z obkladaček keramických lepených</t>
  </si>
  <si>
    <t>734186847</t>
  </si>
  <si>
    <t>Demontáž obkladů z dlaždic keramických lepených</t>
  </si>
  <si>
    <t>1,8*1,6</t>
  </si>
  <si>
    <t>71</t>
  </si>
  <si>
    <t>781474115</t>
  </si>
  <si>
    <t>Montáž obkladů vnitřních keramických hladkých do 25 ks/m2 lepených flexibilním lepidlem</t>
  </si>
  <si>
    <t>-1578308409</t>
  </si>
  <si>
    <t>Montáž obkladů vnitřních stěn z dlaždic keramických lepených flexibilním lepidlem režných nebo glazovaných hladkých přes 22 do 25 ks/m2</t>
  </si>
  <si>
    <t>72</t>
  </si>
  <si>
    <t>597610260</t>
  </si>
  <si>
    <t xml:space="preserve">obkládačky keramické </t>
  </si>
  <si>
    <t>-1760730451</t>
  </si>
  <si>
    <t>2,88*1,1 'Přepočtené koeficientem množství</t>
  </si>
  <si>
    <t>73</t>
  </si>
  <si>
    <t>781495111</t>
  </si>
  <si>
    <t>Penetrace podkladu vnitřních obkladů</t>
  </si>
  <si>
    <t>1459496161</t>
  </si>
  <si>
    <t>Ostatní prvky ostatní práce penetrace podkladu</t>
  </si>
  <si>
    <t>74</t>
  </si>
  <si>
    <t>998781102</t>
  </si>
  <si>
    <t>Přesun hmot tonážní pro obklady keramické v objektech v do 12 m</t>
  </si>
  <si>
    <t>-1144168263</t>
  </si>
  <si>
    <t>Přesun hmot pro obklady keramické stanovený z hmotnosti přesunovaného materiálu vodorovná dopravní vzdálenost do 50 m v objektech výšky přes 6 do 12 m</t>
  </si>
  <si>
    <t>783</t>
  </si>
  <si>
    <t>Dokončovací práce - nátěry</t>
  </si>
  <si>
    <t>75</t>
  </si>
  <si>
    <t>783314203</t>
  </si>
  <si>
    <t>Základní antikorozní jednonásobný syntetický samozákladující nátěr zámečnických konstrukcí</t>
  </si>
  <si>
    <t>-1626708064</t>
  </si>
  <si>
    <t>Základní antikorozní nátěr zámečnických konstrukcí jednonásobný syntetický samozákladující</t>
  </si>
  <si>
    <t>76</t>
  </si>
  <si>
    <t>783315101</t>
  </si>
  <si>
    <t>Mezinátěr jednonásobný syntetický standardní zámečnických konstrukcí</t>
  </si>
  <si>
    <t>1839178068</t>
  </si>
  <si>
    <t>Mezinátěr zámečnických konstrukcí jednonásobný syntetický standardní</t>
  </si>
  <si>
    <t>77</t>
  </si>
  <si>
    <t>783317101</t>
  </si>
  <si>
    <t>Krycí jednonásobný syntetický standardní nátěr zámečnických konstrukcí</t>
  </si>
  <si>
    <t>-1205408996</t>
  </si>
  <si>
    <t>Krycí nátěr (email) zámečnických konstrukcí jednonásobný syntetický standardní</t>
  </si>
  <si>
    <t>78</t>
  </si>
  <si>
    <t>783823135</t>
  </si>
  <si>
    <t>Penetrační silikonový nátěr hladkých, tenkovrstvých zrnitých nebo štukových omítek</t>
  </si>
  <si>
    <t>-139781261</t>
  </si>
  <si>
    <t>Penetrační nátěr omítek hladkých omítek hladkých, zrnitých tenkovrstvých nebo štukových stupně členitosti 1 a 2 silikonový</t>
  </si>
  <si>
    <t>1,8*(6,22*2+11,885*2)</t>
  </si>
  <si>
    <t>79</t>
  </si>
  <si>
    <t>783827425</t>
  </si>
  <si>
    <t>Krycí dvojnásobný silikonový nátěr omítek stupně členitosti 1 a 2</t>
  </si>
  <si>
    <t>-438763447</t>
  </si>
  <si>
    <t>Krycí (ochranný ) nátěr omítek dvojnásobný hladkých omítek hladkých, zrnitých tenkovrstvých nebo štukových stupně členitosti 1 a 2 silikonový</t>
  </si>
  <si>
    <t>784</t>
  </si>
  <si>
    <t>Dokončovací práce - malby a tapety</t>
  </si>
  <si>
    <t>80</t>
  </si>
  <si>
    <t>784111015</t>
  </si>
  <si>
    <t>Obroušení podkladu omítnutého v místnostech výšky přes 5,00 m</t>
  </si>
  <si>
    <t>1698082179</t>
  </si>
  <si>
    <t>Obroušení podkladu omítky v místnostech výšky přes 5,00 m</t>
  </si>
  <si>
    <t>81</t>
  </si>
  <si>
    <t>784121005</t>
  </si>
  <si>
    <t>Oškrabání malby v mísnostech výšky přes 5,00 m</t>
  </si>
  <si>
    <t>478910088</t>
  </si>
  <si>
    <t>Oškrabání malby v místnostech výšky přes 5,00 m</t>
  </si>
  <si>
    <t>82</t>
  </si>
  <si>
    <t>784161505</t>
  </si>
  <si>
    <t>Celoplošné vyhlazení podkladu disperzní stěrkou v místnostech výšky přes 5,00 m</t>
  </si>
  <si>
    <t>408357335</t>
  </si>
  <si>
    <t>Celoplošné vyrovnání podkladu disperzní stěrkou, tloušťky do 3 mm vyhlazením v místnostech výšky přes 5,00 m</t>
  </si>
  <si>
    <t>(3,48)*(6,22*2+11,885*2)</t>
  </si>
  <si>
    <t>3,48*3,0</t>
  </si>
  <si>
    <t>6,22*11,885</t>
  </si>
  <si>
    <t>0,3*6,22*2*3</t>
  </si>
  <si>
    <t>3,48*(6,49*2+3,18*2)</t>
  </si>
  <si>
    <t>83</t>
  </si>
  <si>
    <t>784181105</t>
  </si>
  <si>
    <t>Základní akrylátová jednonásobná penetrace podkladu v místnostech výšky přes 5,00 m</t>
  </si>
  <si>
    <t>1680180163</t>
  </si>
  <si>
    <t>Penetrace podkladu jednonásobná základní akrylátová v místnostech výšky přes 5,00 m</t>
  </si>
  <si>
    <t>84</t>
  </si>
  <si>
    <t>784211105</t>
  </si>
  <si>
    <t>Dvojnásobné bílé malby ze směsí za mokra výborně otěruvzdorných v místnostech výšky přes 5,00 m</t>
  </si>
  <si>
    <t>1889826800</t>
  </si>
  <si>
    <t>Malby z malířských směsí otěruvzdorných za mokra dvojnásobné, bílé za mokra otěruvzdorné výborně v místnostech výšky přes 5,00 m</t>
  </si>
  <si>
    <t>(3,48-1,8)*(6,22*2+11,885*2)</t>
  </si>
  <si>
    <t>VRN</t>
  </si>
  <si>
    <t xml:space="preserve">Vedlejší rozpočtové náklady                                                              </t>
  </si>
  <si>
    <t>VRN3</t>
  </si>
  <si>
    <t>Výrobní dokumentace stupňovité podlahy je součástí dodávky této podlahy.</t>
  </si>
  <si>
    <t>85</t>
  </si>
  <si>
    <t>030001000</t>
  </si>
  <si>
    <t>Zařízení staveniště</t>
  </si>
  <si>
    <t>kč</t>
  </si>
  <si>
    <t>1024</t>
  </si>
  <si>
    <t>-357896339</t>
  </si>
  <si>
    <t>Základní rozdělení průvodních činností a nákladů zařízení staveniště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</si>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</sst>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vertical="center"/>
    </xf>
    <xf numFmtId="0" fontId="47" fillId="3" borderId="0" xfId="1" applyFill="1"/>
    <xf numFmtId="0" fontId="0" fillId="3" borderId="0" xfId="0" applyFill="1"/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166" fontId="29" fillId="0" borderId="24" xfId="0" applyNumberFormat="1" applyFont="1" applyBorder="1" applyAlignment="1">
      <alignment vertical="center"/>
    </xf>
    <xf numFmtId="4" fontId="29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30" fillId="3" borderId="0" xfId="1" applyFont="1" applyFill="1" applyAlignment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32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4" fontId="23" fillId="0" borderId="0" xfId="0" applyNumberFormat="1" applyFont="1" applyAlignment="1"/>
    <xf numFmtId="166" fontId="33" fillId="0" borderId="16" xfId="0" applyNumberFormat="1" applyFont="1" applyBorder="1" applyAlignment="1"/>
    <xf numFmtId="166" fontId="33" fillId="0" borderId="17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38" fillId="0" borderId="28" xfId="0" applyFont="1" applyBorder="1" applyAlignment="1" applyProtection="1">
      <alignment horizontal="center" vertical="center"/>
      <protection locked="0"/>
    </xf>
    <xf numFmtId="49" fontId="38" fillId="0" borderId="28" xfId="0" applyNumberFormat="1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center" vertical="center" wrapText="1"/>
      <protection locked="0"/>
    </xf>
    <xf numFmtId="167" fontId="38" fillId="0" borderId="28" xfId="0" applyNumberFormat="1" applyFont="1" applyBorder="1" applyAlignment="1" applyProtection="1">
      <alignment vertical="center"/>
      <protection locked="0"/>
    </xf>
    <xf numFmtId="4" fontId="38" fillId="5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  <protection locked="0"/>
    </xf>
    <xf numFmtId="0" fontId="38" fillId="0" borderId="5" xfId="0" applyFont="1" applyBorder="1" applyAlignment="1">
      <alignment vertical="center"/>
    </xf>
    <xf numFmtId="0" fontId="38" fillId="5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40" fillId="0" borderId="29" xfId="0" applyFont="1" applyBorder="1" applyAlignment="1" applyProtection="1">
      <alignment vertical="center" wrapText="1"/>
      <protection locked="0"/>
    </xf>
    <xf numFmtId="0" fontId="40" fillId="0" borderId="30" xfId="0" applyFont="1" applyBorder="1" applyAlignment="1" applyProtection="1">
      <alignment vertical="center" wrapText="1"/>
      <protection locked="0"/>
    </xf>
    <xf numFmtId="0" fontId="40" fillId="0" borderId="31" xfId="0" applyFont="1" applyBorder="1" applyAlignment="1" applyProtection="1">
      <alignment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0" fontId="40" fillId="0" borderId="33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33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49" fontId="43" fillId="0" borderId="1" xfId="0" applyNumberFormat="1" applyFont="1" applyBorder="1" applyAlignment="1" applyProtection="1">
      <alignment vertical="center" wrapText="1"/>
      <protection locked="0"/>
    </xf>
    <xf numFmtId="0" fontId="40" fillId="0" borderId="35" xfId="0" applyFont="1" applyBorder="1" applyAlignment="1" applyProtection="1">
      <alignment vertical="center" wrapText="1"/>
      <protection locked="0"/>
    </xf>
    <xf numFmtId="0" fontId="44" fillId="0" borderId="34" xfId="0" applyFont="1" applyBorder="1" applyAlignment="1" applyProtection="1">
      <alignment vertical="center" wrapText="1"/>
      <protection locked="0"/>
    </xf>
    <xf numFmtId="0" fontId="40" fillId="0" borderId="36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0" fillId="0" borderId="29" xfId="0" applyFont="1" applyBorder="1" applyAlignment="1" applyProtection="1">
      <alignment horizontal="left" vertical="center"/>
      <protection locked="0"/>
    </xf>
    <xf numFmtId="0" fontId="40" fillId="0" borderId="30" xfId="0" applyFont="1" applyBorder="1" applyAlignment="1" applyProtection="1">
      <alignment horizontal="left" vertical="center"/>
      <protection locked="0"/>
    </xf>
    <xf numFmtId="0" fontId="40" fillId="0" borderId="31" xfId="0" applyFont="1" applyBorder="1" applyAlignment="1" applyProtection="1">
      <alignment horizontal="left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left" vertical="center" wrapText="1"/>
      <protection locked="0"/>
    </xf>
    <xf numFmtId="0" fontId="40" fillId="0" borderId="30" xfId="0" applyFont="1" applyBorder="1" applyAlignment="1" applyProtection="1">
      <alignment horizontal="left" vertical="center" wrapText="1"/>
      <protection locked="0"/>
    </xf>
    <xf numFmtId="0" fontId="40" fillId="0" borderId="3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3" fillId="0" borderId="35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vertical="center" wrapText="1"/>
      <protection locked="0"/>
    </xf>
    <xf numFmtId="0" fontId="43" fillId="0" borderId="36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1" xfId="0" applyFont="1" applyBorder="1" applyAlignment="1" applyProtection="1">
      <alignment horizontal="center" vertical="top"/>
      <protection locked="0"/>
    </xf>
    <xf numFmtId="0" fontId="43" fillId="0" borderId="35" xfId="0" applyFont="1" applyBorder="1" applyAlignment="1" applyProtection="1">
      <alignment horizontal="left" vertical="center"/>
      <protection locked="0"/>
    </xf>
    <xf numFmtId="0" fontId="43" fillId="0" borderId="36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5" fillId="0" borderId="34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3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5" fillId="0" borderId="34" xfId="0" applyFont="1" applyBorder="1" applyAlignment="1" applyProtection="1">
      <protection locked="0"/>
    </xf>
    <xf numFmtId="0" fontId="40" fillId="0" borderId="32" xfId="0" applyFont="1" applyBorder="1" applyAlignment="1" applyProtection="1">
      <alignment vertical="top"/>
      <protection locked="0"/>
    </xf>
    <xf numFmtId="0" fontId="40" fillId="0" borderId="33" xfId="0" applyFont="1" applyBorder="1" applyAlignment="1" applyProtection="1">
      <alignment vertical="top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35" xfId="0" applyFont="1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vertical="top"/>
      <protection locked="0"/>
    </xf>
    <xf numFmtId="0" fontId="40" fillId="0" borderId="36" xfId="0" applyFont="1" applyBorder="1" applyAlignment="1" applyProtection="1">
      <alignment vertical="top"/>
      <protection locked="0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3" borderId="0" xfId="1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49" fontId="43" fillId="0" borderId="1" xfId="0" applyNumberFormat="1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>
      <pane ySplit="1" topLeftCell="A11" activePane="bottomLeft" state="frozen"/>
      <selection pane="bottomLeft" activeCell="C53" sqref="C53:AR53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91" width="9.28515625" hidden="1"/>
  </cols>
  <sheetData>
    <row r="1" spans="1:74" ht="21.4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" customHeight="1">
      <c r="AR2" s="327" t="s">
        <v>8</v>
      </c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S2" s="22" t="s">
        <v>9</v>
      </c>
      <c r="BT2" s="22" t="s">
        <v>10</v>
      </c>
    </row>
    <row r="3" spans="1:74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1:74" ht="36.9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1:74" ht="14.4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39" t="s">
        <v>17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27"/>
      <c r="AQ5" s="29"/>
      <c r="BE5" s="337" t="s">
        <v>18</v>
      </c>
      <c r="BS5" s="22" t="s">
        <v>9</v>
      </c>
    </row>
    <row r="6" spans="1:74" ht="36.9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306" t="s">
        <v>20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27"/>
      <c r="AQ6" s="29"/>
      <c r="BE6" s="338"/>
      <c r="BS6" s="22" t="s">
        <v>9</v>
      </c>
    </row>
    <row r="7" spans="1:74" ht="14.4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5</v>
      </c>
      <c r="AO7" s="27"/>
      <c r="AP7" s="27"/>
      <c r="AQ7" s="29"/>
      <c r="BE7" s="338"/>
      <c r="BS7" s="22" t="s">
        <v>9</v>
      </c>
    </row>
    <row r="8" spans="1:74" ht="14.4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38"/>
      <c r="BS8" s="22" t="s">
        <v>9</v>
      </c>
    </row>
    <row r="9" spans="1:74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38"/>
      <c r="BS9" s="22" t="s">
        <v>9</v>
      </c>
    </row>
    <row r="10" spans="1:74" ht="14.4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338"/>
      <c r="BS10" s="22" t="s">
        <v>9</v>
      </c>
    </row>
    <row r="11" spans="1:74" ht="18.45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32</v>
      </c>
      <c r="AO11" s="27"/>
      <c r="AP11" s="27"/>
      <c r="AQ11" s="29"/>
      <c r="BE11" s="338"/>
      <c r="BS11" s="22" t="s">
        <v>9</v>
      </c>
    </row>
    <row r="12" spans="1:74" ht="6.9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38"/>
      <c r="BS12" s="22" t="s">
        <v>9</v>
      </c>
    </row>
    <row r="13" spans="1:74" ht="14.4" customHeight="1">
      <c r="B13" s="26"/>
      <c r="C13" s="27"/>
      <c r="D13" s="35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34</v>
      </c>
      <c r="AO13" s="27"/>
      <c r="AP13" s="27"/>
      <c r="AQ13" s="29"/>
      <c r="BE13" s="338"/>
      <c r="BS13" s="22" t="s">
        <v>9</v>
      </c>
    </row>
    <row r="14" spans="1:74" ht="13.2">
      <c r="B14" s="26"/>
      <c r="C14" s="27"/>
      <c r="D14" s="27"/>
      <c r="E14" s="308" t="s">
        <v>34</v>
      </c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5" t="s">
        <v>31</v>
      </c>
      <c r="AL14" s="27"/>
      <c r="AM14" s="27"/>
      <c r="AN14" s="37" t="s">
        <v>34</v>
      </c>
      <c r="AO14" s="27"/>
      <c r="AP14" s="27"/>
      <c r="AQ14" s="29"/>
      <c r="BE14" s="338"/>
      <c r="BS14" s="22" t="s">
        <v>9</v>
      </c>
    </row>
    <row r="15" spans="1:74" ht="6.9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38"/>
      <c r="BS15" s="22" t="s">
        <v>6</v>
      </c>
    </row>
    <row r="16" spans="1:74" ht="14.4" customHeight="1">
      <c r="B16" s="26"/>
      <c r="C16" s="27"/>
      <c r="D16" s="35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36</v>
      </c>
      <c r="AO16" s="27"/>
      <c r="AP16" s="27"/>
      <c r="AQ16" s="29"/>
      <c r="BE16" s="338"/>
      <c r="BS16" s="22" t="s">
        <v>6</v>
      </c>
    </row>
    <row r="17" spans="2:71" ht="18.45" customHeight="1">
      <c r="B17" s="26"/>
      <c r="C17" s="27"/>
      <c r="D17" s="27"/>
      <c r="E17" s="33" t="s">
        <v>37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5</v>
      </c>
      <c r="AO17" s="27"/>
      <c r="AP17" s="27"/>
      <c r="AQ17" s="29"/>
      <c r="BE17" s="338"/>
      <c r="BS17" s="22" t="s">
        <v>38</v>
      </c>
    </row>
    <row r="18" spans="2:71" ht="6.9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38"/>
      <c r="BS18" s="22" t="s">
        <v>9</v>
      </c>
    </row>
    <row r="19" spans="2:71" ht="14.4" customHeight="1">
      <c r="B19" s="26"/>
      <c r="C19" s="27"/>
      <c r="D19" s="35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38"/>
      <c r="BS19" s="22" t="s">
        <v>9</v>
      </c>
    </row>
    <row r="20" spans="2:71" ht="77.25" customHeight="1">
      <c r="B20" s="26"/>
      <c r="C20" s="27"/>
      <c r="D20" s="27"/>
      <c r="E20" s="310" t="s">
        <v>40</v>
      </c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27"/>
      <c r="AP20" s="27"/>
      <c r="AQ20" s="29"/>
      <c r="BE20" s="338"/>
      <c r="BS20" s="22" t="s">
        <v>6</v>
      </c>
    </row>
    <row r="21" spans="2:71" ht="6.9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38"/>
    </row>
    <row r="22" spans="2:71" ht="6.9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38"/>
    </row>
    <row r="23" spans="2:71" s="1" customFormat="1" ht="25.95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11">
        <f>ROUND(AG51,2)</f>
        <v>0</v>
      </c>
      <c r="AL23" s="312"/>
      <c r="AM23" s="312"/>
      <c r="AN23" s="312"/>
      <c r="AO23" s="312"/>
      <c r="AP23" s="40"/>
      <c r="AQ23" s="43"/>
      <c r="BE23" s="338"/>
    </row>
    <row r="24" spans="2:71" s="1" customFormat="1" ht="6.9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38"/>
    </row>
    <row r="25" spans="2:71" s="1" customForma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13" t="s">
        <v>42</v>
      </c>
      <c r="M25" s="313"/>
      <c r="N25" s="313"/>
      <c r="O25" s="313"/>
      <c r="P25" s="40"/>
      <c r="Q25" s="40"/>
      <c r="R25" s="40"/>
      <c r="S25" s="40"/>
      <c r="T25" s="40"/>
      <c r="U25" s="40"/>
      <c r="V25" s="40"/>
      <c r="W25" s="313" t="s">
        <v>43</v>
      </c>
      <c r="X25" s="313"/>
      <c r="Y25" s="313"/>
      <c r="Z25" s="313"/>
      <c r="AA25" s="313"/>
      <c r="AB25" s="313"/>
      <c r="AC25" s="313"/>
      <c r="AD25" s="313"/>
      <c r="AE25" s="313"/>
      <c r="AF25" s="40"/>
      <c r="AG25" s="40"/>
      <c r="AH25" s="40"/>
      <c r="AI25" s="40"/>
      <c r="AJ25" s="40"/>
      <c r="AK25" s="313" t="s">
        <v>44</v>
      </c>
      <c r="AL25" s="313"/>
      <c r="AM25" s="313"/>
      <c r="AN25" s="313"/>
      <c r="AO25" s="313"/>
      <c r="AP25" s="40"/>
      <c r="AQ25" s="43"/>
      <c r="BE25" s="338"/>
    </row>
    <row r="26" spans="2:71" s="2" customFormat="1" ht="14.4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03">
        <v>0.21</v>
      </c>
      <c r="M26" s="304"/>
      <c r="N26" s="304"/>
      <c r="O26" s="304"/>
      <c r="P26" s="46"/>
      <c r="Q26" s="46"/>
      <c r="R26" s="46"/>
      <c r="S26" s="46"/>
      <c r="T26" s="46"/>
      <c r="U26" s="46"/>
      <c r="V26" s="46"/>
      <c r="W26" s="305" t="e">
        <f>ROUND(AZ51,2)</f>
        <v>#REF!</v>
      </c>
      <c r="X26" s="304"/>
      <c r="Y26" s="304"/>
      <c r="Z26" s="304"/>
      <c r="AA26" s="304"/>
      <c r="AB26" s="304"/>
      <c r="AC26" s="304"/>
      <c r="AD26" s="304"/>
      <c r="AE26" s="304"/>
      <c r="AF26" s="46"/>
      <c r="AG26" s="46"/>
      <c r="AH26" s="46"/>
      <c r="AI26" s="46"/>
      <c r="AJ26" s="46"/>
      <c r="AK26" s="305" t="e">
        <f>ROUND(AV51,2)</f>
        <v>#REF!</v>
      </c>
      <c r="AL26" s="304"/>
      <c r="AM26" s="304"/>
      <c r="AN26" s="304"/>
      <c r="AO26" s="304"/>
      <c r="AP26" s="46"/>
      <c r="AQ26" s="48"/>
      <c r="BE26" s="338"/>
    </row>
    <row r="27" spans="2:71" s="2" customFormat="1" ht="14.4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03">
        <v>0.15</v>
      </c>
      <c r="M27" s="304"/>
      <c r="N27" s="304"/>
      <c r="O27" s="304"/>
      <c r="P27" s="46"/>
      <c r="Q27" s="46"/>
      <c r="R27" s="46"/>
      <c r="S27" s="46"/>
      <c r="T27" s="46"/>
      <c r="U27" s="46"/>
      <c r="V27" s="46"/>
      <c r="W27" s="305" t="e">
        <f>ROUND(BA51,2)</f>
        <v>#REF!</v>
      </c>
      <c r="X27" s="304"/>
      <c r="Y27" s="304"/>
      <c r="Z27" s="304"/>
      <c r="AA27" s="304"/>
      <c r="AB27" s="304"/>
      <c r="AC27" s="304"/>
      <c r="AD27" s="304"/>
      <c r="AE27" s="304"/>
      <c r="AF27" s="46"/>
      <c r="AG27" s="46"/>
      <c r="AH27" s="46"/>
      <c r="AI27" s="46"/>
      <c r="AJ27" s="46"/>
      <c r="AK27" s="305" t="e">
        <f>ROUND(AW51,2)</f>
        <v>#REF!</v>
      </c>
      <c r="AL27" s="304"/>
      <c r="AM27" s="304"/>
      <c r="AN27" s="304"/>
      <c r="AO27" s="304"/>
      <c r="AP27" s="46"/>
      <c r="AQ27" s="48"/>
      <c r="BE27" s="338"/>
    </row>
    <row r="28" spans="2:71" s="2" customFormat="1" ht="14.4" hidden="1" customHeight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03">
        <v>0.21</v>
      </c>
      <c r="M28" s="304"/>
      <c r="N28" s="304"/>
      <c r="O28" s="304"/>
      <c r="P28" s="46"/>
      <c r="Q28" s="46"/>
      <c r="R28" s="46"/>
      <c r="S28" s="46"/>
      <c r="T28" s="46"/>
      <c r="U28" s="46"/>
      <c r="V28" s="46"/>
      <c r="W28" s="305" t="e">
        <f>ROUND(BB51,2)</f>
        <v>#REF!</v>
      </c>
      <c r="X28" s="304"/>
      <c r="Y28" s="304"/>
      <c r="Z28" s="304"/>
      <c r="AA28" s="304"/>
      <c r="AB28" s="304"/>
      <c r="AC28" s="304"/>
      <c r="AD28" s="304"/>
      <c r="AE28" s="304"/>
      <c r="AF28" s="46"/>
      <c r="AG28" s="46"/>
      <c r="AH28" s="46"/>
      <c r="AI28" s="46"/>
      <c r="AJ28" s="46"/>
      <c r="AK28" s="305">
        <v>0</v>
      </c>
      <c r="AL28" s="304"/>
      <c r="AM28" s="304"/>
      <c r="AN28" s="304"/>
      <c r="AO28" s="304"/>
      <c r="AP28" s="46"/>
      <c r="AQ28" s="48"/>
      <c r="BE28" s="338"/>
    </row>
    <row r="29" spans="2:71" s="2" customFormat="1" ht="14.4" hidden="1" customHeight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03">
        <v>0.15</v>
      </c>
      <c r="M29" s="304"/>
      <c r="N29" s="304"/>
      <c r="O29" s="304"/>
      <c r="P29" s="46"/>
      <c r="Q29" s="46"/>
      <c r="R29" s="46"/>
      <c r="S29" s="46"/>
      <c r="T29" s="46"/>
      <c r="U29" s="46"/>
      <c r="V29" s="46"/>
      <c r="W29" s="305" t="e">
        <f>ROUND(BC51,2)</f>
        <v>#REF!</v>
      </c>
      <c r="X29" s="304"/>
      <c r="Y29" s="304"/>
      <c r="Z29" s="304"/>
      <c r="AA29" s="304"/>
      <c r="AB29" s="304"/>
      <c r="AC29" s="304"/>
      <c r="AD29" s="304"/>
      <c r="AE29" s="304"/>
      <c r="AF29" s="46"/>
      <c r="AG29" s="46"/>
      <c r="AH29" s="46"/>
      <c r="AI29" s="46"/>
      <c r="AJ29" s="46"/>
      <c r="AK29" s="305">
        <v>0</v>
      </c>
      <c r="AL29" s="304"/>
      <c r="AM29" s="304"/>
      <c r="AN29" s="304"/>
      <c r="AO29" s="304"/>
      <c r="AP29" s="46"/>
      <c r="AQ29" s="48"/>
      <c r="BE29" s="338"/>
    </row>
    <row r="30" spans="2:71" s="2" customFormat="1" ht="14.4" hidden="1" customHeight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03">
        <v>0</v>
      </c>
      <c r="M30" s="304"/>
      <c r="N30" s="304"/>
      <c r="O30" s="304"/>
      <c r="P30" s="46"/>
      <c r="Q30" s="46"/>
      <c r="R30" s="46"/>
      <c r="S30" s="46"/>
      <c r="T30" s="46"/>
      <c r="U30" s="46"/>
      <c r="V30" s="46"/>
      <c r="W30" s="305" t="e">
        <f>ROUND(BD51,2)</f>
        <v>#REF!</v>
      </c>
      <c r="X30" s="304"/>
      <c r="Y30" s="304"/>
      <c r="Z30" s="304"/>
      <c r="AA30" s="304"/>
      <c r="AB30" s="304"/>
      <c r="AC30" s="304"/>
      <c r="AD30" s="304"/>
      <c r="AE30" s="304"/>
      <c r="AF30" s="46"/>
      <c r="AG30" s="46"/>
      <c r="AH30" s="46"/>
      <c r="AI30" s="46"/>
      <c r="AJ30" s="46"/>
      <c r="AK30" s="305">
        <v>0</v>
      </c>
      <c r="AL30" s="304"/>
      <c r="AM30" s="304"/>
      <c r="AN30" s="304"/>
      <c r="AO30" s="304"/>
      <c r="AP30" s="46"/>
      <c r="AQ30" s="48"/>
      <c r="BE30" s="338"/>
    </row>
    <row r="31" spans="2:71" s="1" customFormat="1" ht="6.9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38"/>
    </row>
    <row r="32" spans="2:71" s="1" customFormat="1" ht="25.95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18" t="s">
        <v>53</v>
      </c>
      <c r="Y32" s="319"/>
      <c r="Z32" s="319"/>
      <c r="AA32" s="319"/>
      <c r="AB32" s="319"/>
      <c r="AC32" s="51"/>
      <c r="AD32" s="51"/>
      <c r="AE32" s="51"/>
      <c r="AF32" s="51"/>
      <c r="AG32" s="51"/>
      <c r="AH32" s="51"/>
      <c r="AI32" s="51"/>
      <c r="AJ32" s="51"/>
      <c r="AK32" s="320" t="e">
        <f>SUM(AK23:AK30)</f>
        <v>#REF!</v>
      </c>
      <c r="AL32" s="319"/>
      <c r="AM32" s="319"/>
      <c r="AN32" s="319"/>
      <c r="AO32" s="321"/>
      <c r="AP32" s="49"/>
      <c r="AQ32" s="53"/>
      <c r="BE32" s="338"/>
    </row>
    <row r="33" spans="2:56" s="1" customFormat="1" ht="6.9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56" s="1" customFormat="1" ht="36.9" customHeight="1">
      <c r="B39" s="39"/>
      <c r="C39" s="59" t="s">
        <v>54</v>
      </c>
      <c r="AR39" s="39"/>
    </row>
    <row r="40" spans="2:56" s="1" customFormat="1" ht="6.9" customHeight="1">
      <c r="B40" s="39"/>
      <c r="AR40" s="39"/>
    </row>
    <row r="41" spans="2:56" s="3" customFormat="1" ht="14.4" customHeight="1">
      <c r="B41" s="60"/>
      <c r="C41" s="61" t="s">
        <v>16</v>
      </c>
      <c r="L41" s="3" t="str">
        <f>K5</f>
        <v>2017-G-03/1</v>
      </c>
      <c r="AR41" s="60"/>
    </row>
    <row r="42" spans="2:56" s="4" customFormat="1" ht="36.9" customHeight="1">
      <c r="B42" s="62"/>
      <c r="C42" s="63" t="s">
        <v>19</v>
      </c>
      <c r="L42" s="329" t="str">
        <f>K6</f>
        <v>ZŠ Poštovní , Karlovy Vary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R42" s="62"/>
    </row>
    <row r="43" spans="2:56" s="1" customFormat="1" ht="6.9" customHeight="1">
      <c r="B43" s="39"/>
      <c r="AR43" s="39"/>
    </row>
    <row r="44" spans="2:56" s="1" customFormat="1" ht="13.2">
      <c r="B44" s="39"/>
      <c r="C44" s="61" t="s">
        <v>23</v>
      </c>
      <c r="L44" s="64" t="str">
        <f>IF(K8="","",K8)</f>
        <v>ZŠ Poštovní Karlovy Vary</v>
      </c>
      <c r="AI44" s="61" t="s">
        <v>25</v>
      </c>
      <c r="AM44" s="331" t="str">
        <f>IF(AN8= "","",AN8)</f>
        <v>21. 5. 2017</v>
      </c>
      <c r="AN44" s="331"/>
      <c r="AR44" s="39"/>
    </row>
    <row r="45" spans="2:56" s="1" customFormat="1" ht="6.9" customHeight="1">
      <c r="B45" s="39"/>
      <c r="AR45" s="39"/>
    </row>
    <row r="46" spans="2:56" s="1" customFormat="1" ht="13.2">
      <c r="B46" s="39"/>
      <c r="C46" s="61" t="s">
        <v>27</v>
      </c>
      <c r="L46" s="3" t="str">
        <f>IF(E11= "","",E11)</f>
        <v xml:space="preserve">Statutární město Karlovy Vary, Moskevská 2035/21 </v>
      </c>
      <c r="AI46" s="61" t="s">
        <v>35</v>
      </c>
      <c r="AM46" s="332" t="str">
        <f>IF(E17="","",E17)</f>
        <v>Ing.Roman Gajdoš G-projekt</v>
      </c>
      <c r="AN46" s="332"/>
      <c r="AO46" s="332"/>
      <c r="AP46" s="332"/>
      <c r="AR46" s="39"/>
      <c r="AS46" s="333" t="s">
        <v>55</v>
      </c>
      <c r="AT46" s="334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3.2">
      <c r="B47" s="39"/>
      <c r="C47" s="61" t="s">
        <v>33</v>
      </c>
      <c r="L47" s="3" t="str">
        <f>IF(E14= "Vyplň údaj","",E14)</f>
        <v/>
      </c>
      <c r="AR47" s="39"/>
      <c r="AS47" s="335"/>
      <c r="AT47" s="336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5" customHeight="1">
      <c r="B48" s="39"/>
      <c r="AR48" s="39"/>
      <c r="AS48" s="335"/>
      <c r="AT48" s="336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1:91" s="1" customFormat="1" ht="29.25" customHeight="1">
      <c r="B49" s="39"/>
      <c r="C49" s="314" t="s">
        <v>56</v>
      </c>
      <c r="D49" s="315"/>
      <c r="E49" s="315"/>
      <c r="F49" s="315"/>
      <c r="G49" s="315"/>
      <c r="H49" s="69"/>
      <c r="I49" s="316" t="s">
        <v>57</v>
      </c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7" t="s">
        <v>58</v>
      </c>
      <c r="AH49" s="315"/>
      <c r="AI49" s="315"/>
      <c r="AJ49" s="315"/>
      <c r="AK49" s="315"/>
      <c r="AL49" s="315"/>
      <c r="AM49" s="315"/>
      <c r="AN49" s="316" t="s">
        <v>59</v>
      </c>
      <c r="AO49" s="315"/>
      <c r="AP49" s="315"/>
      <c r="AQ49" s="70" t="s">
        <v>60</v>
      </c>
      <c r="AR49" s="39"/>
      <c r="AS49" s="71" t="s">
        <v>61</v>
      </c>
      <c r="AT49" s="72" t="s">
        <v>62</v>
      </c>
      <c r="AU49" s="72" t="s">
        <v>63</v>
      </c>
      <c r="AV49" s="72" t="s">
        <v>64</v>
      </c>
      <c r="AW49" s="72" t="s">
        <v>65</v>
      </c>
      <c r="AX49" s="72" t="s">
        <v>66</v>
      </c>
      <c r="AY49" s="72" t="s">
        <v>67</v>
      </c>
      <c r="AZ49" s="72" t="s">
        <v>68</v>
      </c>
      <c r="BA49" s="72" t="s">
        <v>69</v>
      </c>
      <c r="BB49" s="72" t="s">
        <v>70</v>
      </c>
      <c r="BC49" s="72" t="s">
        <v>71</v>
      </c>
      <c r="BD49" s="73" t="s">
        <v>72</v>
      </c>
    </row>
    <row r="50" spans="1:91" s="1" customFormat="1" ht="10.95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1:91" s="4" customFormat="1" ht="32.4" customHeight="1">
      <c r="B51" s="62"/>
      <c r="C51" s="75" t="s">
        <v>73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25">
        <f>ROUND(SUM(AG52:AG53),2)</f>
        <v>0</v>
      </c>
      <c r="AH51" s="325"/>
      <c r="AI51" s="325"/>
      <c r="AJ51" s="325"/>
      <c r="AK51" s="325"/>
      <c r="AL51" s="325"/>
      <c r="AM51" s="325"/>
      <c r="AN51" s="326" t="e">
        <f>SUM(AG51,AT51)</f>
        <v>#REF!</v>
      </c>
      <c r="AO51" s="326"/>
      <c r="AP51" s="326"/>
      <c r="AQ51" s="77" t="s">
        <v>5</v>
      </c>
      <c r="AR51" s="62"/>
      <c r="AS51" s="78">
        <f>ROUND(SUM(AS52:AS53),2)</f>
        <v>0</v>
      </c>
      <c r="AT51" s="79" t="e">
        <f>ROUND(SUM(AV51:AW51),2)</f>
        <v>#REF!</v>
      </c>
      <c r="AU51" s="80" t="e">
        <f>ROUND(SUM(AU52:AU53),5)</f>
        <v>#REF!</v>
      </c>
      <c r="AV51" s="79" t="e">
        <f>ROUND(AZ51*L26,2)</f>
        <v>#REF!</v>
      </c>
      <c r="AW51" s="79" t="e">
        <f>ROUND(BA51*L27,2)</f>
        <v>#REF!</v>
      </c>
      <c r="AX51" s="79" t="e">
        <f>ROUND(BB51*L26,2)</f>
        <v>#REF!</v>
      </c>
      <c r="AY51" s="79" t="e">
        <f>ROUND(BC51*L27,2)</f>
        <v>#REF!</v>
      </c>
      <c r="AZ51" s="79" t="e">
        <f>ROUND(SUM(AZ52:AZ53),2)</f>
        <v>#REF!</v>
      </c>
      <c r="BA51" s="79" t="e">
        <f>ROUND(SUM(BA52:BA53),2)</f>
        <v>#REF!</v>
      </c>
      <c r="BB51" s="79" t="e">
        <f>ROUND(SUM(BB52:BB53),2)</f>
        <v>#REF!</v>
      </c>
      <c r="BC51" s="79" t="e">
        <f>ROUND(SUM(BC52:BC53),2)</f>
        <v>#REF!</v>
      </c>
      <c r="BD51" s="81" t="e">
        <f>ROUND(SUM(BD52:BD53),2)</f>
        <v>#REF!</v>
      </c>
      <c r="BS51" s="63" t="s">
        <v>74</v>
      </c>
      <c r="BT51" s="63" t="s">
        <v>75</v>
      </c>
      <c r="BU51" s="82" t="s">
        <v>76</v>
      </c>
      <c r="BV51" s="63" t="s">
        <v>77</v>
      </c>
      <c r="BW51" s="63" t="s">
        <v>7</v>
      </c>
      <c r="BX51" s="63" t="s">
        <v>78</v>
      </c>
      <c r="CL51" s="63" t="s">
        <v>5</v>
      </c>
    </row>
    <row r="52" spans="1:91" s="5" customFormat="1" ht="22.5" customHeight="1">
      <c r="A52" s="83" t="s">
        <v>79</v>
      </c>
      <c r="B52" s="84"/>
      <c r="C52" s="85"/>
      <c r="D52" s="322" t="s">
        <v>80</v>
      </c>
      <c r="E52" s="322"/>
      <c r="F52" s="322"/>
      <c r="G52" s="322"/>
      <c r="H52" s="322"/>
      <c r="I52" s="86"/>
      <c r="J52" s="322" t="s">
        <v>81</v>
      </c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3">
        <f>'01 - Učebna chemie a kabi...'!J27</f>
        <v>0</v>
      </c>
      <c r="AH52" s="324"/>
      <c r="AI52" s="324"/>
      <c r="AJ52" s="324"/>
      <c r="AK52" s="324"/>
      <c r="AL52" s="324"/>
      <c r="AM52" s="324"/>
      <c r="AN52" s="323">
        <f>SUM(AG52,AT52)</f>
        <v>0</v>
      </c>
      <c r="AO52" s="324"/>
      <c r="AP52" s="324"/>
      <c r="AQ52" s="87" t="s">
        <v>82</v>
      </c>
      <c r="AR52" s="84"/>
      <c r="AS52" s="88">
        <v>0</v>
      </c>
      <c r="AT52" s="89">
        <f>ROUND(SUM(AV52:AW52),2)</f>
        <v>0</v>
      </c>
      <c r="AU52" s="90">
        <f>'01 - Učebna chemie a kabi...'!P98</f>
        <v>0</v>
      </c>
      <c r="AV52" s="89">
        <f>'01 - Učebna chemie a kabi...'!J30</f>
        <v>0</v>
      </c>
      <c r="AW52" s="89">
        <f>'01 - Učebna chemie a kabi...'!J31</f>
        <v>0</v>
      </c>
      <c r="AX52" s="89">
        <f>'01 - Učebna chemie a kabi...'!J32</f>
        <v>0</v>
      </c>
      <c r="AY52" s="89">
        <f>'01 - Učebna chemie a kabi...'!J33</f>
        <v>0</v>
      </c>
      <c r="AZ52" s="89">
        <f>'01 - Učebna chemie a kabi...'!F30</f>
        <v>0</v>
      </c>
      <c r="BA52" s="89">
        <f>'01 - Učebna chemie a kabi...'!F31</f>
        <v>0</v>
      </c>
      <c r="BB52" s="89">
        <f>'01 - Učebna chemie a kabi...'!F32</f>
        <v>0</v>
      </c>
      <c r="BC52" s="89">
        <f>'01 - Učebna chemie a kabi...'!F33</f>
        <v>0</v>
      </c>
      <c r="BD52" s="91">
        <f>'01 - Učebna chemie a kabi...'!F34</f>
        <v>0</v>
      </c>
      <c r="BT52" s="92" t="s">
        <v>83</v>
      </c>
      <c r="BV52" s="92" t="s">
        <v>77</v>
      </c>
      <c r="BW52" s="92" t="s">
        <v>84</v>
      </c>
      <c r="BX52" s="92" t="s">
        <v>7</v>
      </c>
      <c r="CL52" s="92" t="s">
        <v>5</v>
      </c>
      <c r="CM52" s="92" t="s">
        <v>85</v>
      </c>
    </row>
    <row r="53" spans="1:91" s="5" customFormat="1" ht="22.5" customHeight="1">
      <c r="A53" s="83" t="s">
        <v>79</v>
      </c>
      <c r="B53" s="84"/>
      <c r="C53" s="85"/>
      <c r="D53" s="322"/>
      <c r="E53" s="322"/>
      <c r="F53" s="322"/>
      <c r="G53" s="322"/>
      <c r="H53" s="322"/>
      <c r="I53" s="86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3"/>
      <c r="AH53" s="324"/>
      <c r="AI53" s="324"/>
      <c r="AJ53" s="324"/>
      <c r="AK53" s="324"/>
      <c r="AL53" s="324"/>
      <c r="AM53" s="324"/>
      <c r="AN53" s="323"/>
      <c r="AO53" s="324"/>
      <c r="AP53" s="324"/>
      <c r="AQ53" s="87"/>
      <c r="AR53" s="84"/>
      <c r="AS53" s="93">
        <v>0</v>
      </c>
      <c r="AT53" s="94" t="e">
        <f>ROUND(SUM(AV53:AW53),2)</f>
        <v>#REF!</v>
      </c>
      <c r="AU53" s="95" t="e">
        <f>#REF!</f>
        <v>#REF!</v>
      </c>
      <c r="AV53" s="94" t="e">
        <f>#REF!</f>
        <v>#REF!</v>
      </c>
      <c r="AW53" s="94" t="e">
        <f>#REF!</f>
        <v>#REF!</v>
      </c>
      <c r="AX53" s="94" t="e">
        <f>#REF!</f>
        <v>#REF!</v>
      </c>
      <c r="AY53" s="94" t="e">
        <f>#REF!</f>
        <v>#REF!</v>
      </c>
      <c r="AZ53" s="94" t="e">
        <f>#REF!</f>
        <v>#REF!</v>
      </c>
      <c r="BA53" s="94" t="e">
        <f>#REF!</f>
        <v>#REF!</v>
      </c>
      <c r="BB53" s="94" t="e">
        <f>#REF!</f>
        <v>#REF!</v>
      </c>
      <c r="BC53" s="94" t="e">
        <f>#REF!</f>
        <v>#REF!</v>
      </c>
      <c r="BD53" s="96" t="e">
        <f>#REF!</f>
        <v>#REF!</v>
      </c>
      <c r="BT53" s="92" t="s">
        <v>83</v>
      </c>
      <c r="BV53" s="92" t="s">
        <v>77</v>
      </c>
      <c r="BW53" s="92" t="s">
        <v>86</v>
      </c>
      <c r="BX53" s="92" t="s">
        <v>7</v>
      </c>
      <c r="CL53" s="92" t="s">
        <v>5</v>
      </c>
      <c r="CM53" s="92" t="s">
        <v>85</v>
      </c>
    </row>
    <row r="54" spans="1:91" s="1" customFormat="1" ht="30" customHeight="1">
      <c r="B54" s="39"/>
      <c r="AR54" s="39"/>
    </row>
    <row r="55" spans="1:91" s="1" customFormat="1" ht="6.9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39"/>
    </row>
  </sheetData>
  <mergeCells count="45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K6:AO6"/>
    <mergeCell ref="E14:AJ14"/>
    <mergeCell ref="E20:AN20"/>
    <mergeCell ref="AK23:AO23"/>
    <mergeCell ref="L25:O25"/>
    <mergeCell ref="W25:AE25"/>
    <mergeCell ref="AK25:AO25"/>
    <mergeCell ref="L28:O28"/>
    <mergeCell ref="L26:O26"/>
    <mergeCell ref="W26:AE26"/>
    <mergeCell ref="AK26:AO26"/>
    <mergeCell ref="L27:O27"/>
    <mergeCell ref="W27:AE27"/>
    <mergeCell ref="AK27:AO27"/>
  </mergeCells>
  <hyperlinks>
    <hyperlink ref="K1:S1" location="C2" display="1) Rekapitulace stavby"/>
    <hyperlink ref="W1:AI1" location="C51" display="2) Rekapitulace objektů stavby a soupisů prací"/>
    <hyperlink ref="A52" location="'01 - Učebna chemie a kabi...'!C2" display="/"/>
    <hyperlink ref="A53" location="'02 - Plošina pro imobilní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5"/>
  <sheetViews>
    <sheetView showGridLines="0" tabSelected="1" workbookViewId="0">
      <pane ySplit="1" topLeftCell="A215" activePane="bottomLeft" state="frozen"/>
      <selection pane="bottomLeft" activeCell="H239" sqref="H239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97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87</v>
      </c>
      <c r="G1" s="343" t="s">
        <v>88</v>
      </c>
      <c r="H1" s="343"/>
      <c r="I1" s="101"/>
      <c r="J1" s="100" t="s">
        <v>89</v>
      </c>
      <c r="K1" s="99" t="s">
        <v>90</v>
      </c>
      <c r="L1" s="100" t="s">
        <v>91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" customHeight="1">
      <c r="L2" s="327" t="s">
        <v>8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22" t="s">
        <v>84</v>
      </c>
    </row>
    <row r="3" spans="1:70" ht="6.9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85</v>
      </c>
    </row>
    <row r="4" spans="1:70" ht="36.9" customHeight="1">
      <c r="B4" s="26"/>
      <c r="C4" s="27"/>
      <c r="D4" s="28" t="s">
        <v>92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1:70" ht="6.9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1:70" ht="13.2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1:70" ht="22.5" customHeight="1">
      <c r="B7" s="26"/>
      <c r="C7" s="27"/>
      <c r="D7" s="27"/>
      <c r="E7" s="344" t="str">
        <f>'Rekapitulace stavby'!K6</f>
        <v>ZŠ Poštovní , Karlovy Vary</v>
      </c>
      <c r="F7" s="345"/>
      <c r="G7" s="345"/>
      <c r="H7" s="345"/>
      <c r="I7" s="103"/>
      <c r="J7" s="27"/>
      <c r="K7" s="29"/>
    </row>
    <row r="8" spans="1:70" s="1" customFormat="1" ht="13.2">
      <c r="B8" s="39"/>
      <c r="C8" s="40"/>
      <c r="D8" s="35" t="s">
        <v>93</v>
      </c>
      <c r="E8" s="40"/>
      <c r="F8" s="40"/>
      <c r="G8" s="40"/>
      <c r="H8" s="40"/>
      <c r="I8" s="104"/>
      <c r="J8" s="40"/>
      <c r="K8" s="43"/>
    </row>
    <row r="9" spans="1:70" s="1" customFormat="1" ht="36.9" customHeight="1">
      <c r="B9" s="39"/>
      <c r="C9" s="40"/>
      <c r="D9" s="40"/>
      <c r="E9" s="346" t="s">
        <v>94</v>
      </c>
      <c r="F9" s="347"/>
      <c r="G9" s="347"/>
      <c r="H9" s="347"/>
      <c r="I9" s="104"/>
      <c r="J9" s="40"/>
      <c r="K9" s="43"/>
    </row>
    <row r="10" spans="1:70" s="1" customFormat="1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1:70" s="1" customFormat="1" ht="14.4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1:70" s="1" customFormat="1" ht="14.4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5" t="s">
        <v>25</v>
      </c>
      <c r="J12" s="106" t="str">
        <f>'Rekapitulace stavby'!AN8</f>
        <v>21. 5. 2017</v>
      </c>
      <c r="K12" s="43"/>
    </row>
    <row r="13" spans="1:70" s="1" customFormat="1" ht="10.95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1:70" s="1" customFormat="1" ht="14.4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">
        <v>29</v>
      </c>
      <c r="K14" s="43"/>
    </row>
    <row r="15" spans="1:70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05" t="s">
        <v>31</v>
      </c>
      <c r="J15" s="33" t="s">
        <v>32</v>
      </c>
      <c r="K15" s="43"/>
    </row>
    <row r="16" spans="1:70" s="1" customFormat="1" ht="6.9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" customHeight="1">
      <c r="B17" s="39"/>
      <c r="C17" s="40"/>
      <c r="D17" s="35" t="s">
        <v>33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" customHeight="1">
      <c r="B20" s="39"/>
      <c r="C20" s="40"/>
      <c r="D20" s="35" t="s">
        <v>35</v>
      </c>
      <c r="E20" s="40"/>
      <c r="F20" s="40"/>
      <c r="G20" s="40"/>
      <c r="H20" s="40"/>
      <c r="I20" s="105" t="s">
        <v>28</v>
      </c>
      <c r="J20" s="33" t="s">
        <v>36</v>
      </c>
      <c r="K20" s="43"/>
    </row>
    <row r="21" spans="2:11" s="1" customFormat="1" ht="18" customHeight="1">
      <c r="B21" s="39"/>
      <c r="C21" s="40"/>
      <c r="D21" s="40"/>
      <c r="E21" s="33" t="s">
        <v>37</v>
      </c>
      <c r="F21" s="40"/>
      <c r="G21" s="40"/>
      <c r="H21" s="40"/>
      <c r="I21" s="105" t="s">
        <v>31</v>
      </c>
      <c r="J21" s="33" t="s">
        <v>5</v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" customHeight="1">
      <c r="B23" s="39"/>
      <c r="C23" s="40"/>
      <c r="D23" s="35" t="s">
        <v>39</v>
      </c>
      <c r="E23" s="40"/>
      <c r="F23" s="40"/>
      <c r="G23" s="40"/>
      <c r="H23" s="40"/>
      <c r="I23" s="104"/>
      <c r="J23" s="40"/>
      <c r="K23" s="43"/>
    </row>
    <row r="24" spans="2:11" s="6" customFormat="1" ht="105.75" customHeight="1">
      <c r="B24" s="107"/>
      <c r="C24" s="108"/>
      <c r="D24" s="108"/>
      <c r="E24" s="310" t="s">
        <v>40</v>
      </c>
      <c r="F24" s="310"/>
      <c r="G24" s="310"/>
      <c r="H24" s="310"/>
      <c r="I24" s="109"/>
      <c r="J24" s="108"/>
      <c r="K24" s="110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41</v>
      </c>
      <c r="E27" s="40"/>
      <c r="F27" s="40"/>
      <c r="G27" s="40"/>
      <c r="H27" s="40"/>
      <c r="I27" s="104"/>
      <c r="J27" s="114">
        <f>ROUND(J98,2)</f>
        <v>0</v>
      </c>
      <c r="K27" s="43"/>
    </row>
    <row r="28" spans="2:11" s="1" customFormat="1" ht="6.9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" customHeight="1">
      <c r="B29" s="39"/>
      <c r="C29" s="40"/>
      <c r="D29" s="40"/>
      <c r="E29" s="40"/>
      <c r="F29" s="44" t="s">
        <v>43</v>
      </c>
      <c r="G29" s="40"/>
      <c r="H29" s="40"/>
      <c r="I29" s="115" t="s">
        <v>42</v>
      </c>
      <c r="J29" s="44" t="s">
        <v>44</v>
      </c>
      <c r="K29" s="43"/>
    </row>
    <row r="30" spans="2:11" s="1" customFormat="1" ht="14.4" customHeight="1">
      <c r="B30" s="39"/>
      <c r="C30" s="40"/>
      <c r="D30" s="47" t="s">
        <v>45</v>
      </c>
      <c r="E30" s="47" t="s">
        <v>46</v>
      </c>
      <c r="F30" s="116">
        <f>ROUND(SUM(BE98:BE354), 2)</f>
        <v>0</v>
      </c>
      <c r="G30" s="40"/>
      <c r="H30" s="40"/>
      <c r="I30" s="117">
        <v>0.21</v>
      </c>
      <c r="J30" s="116">
        <f>ROUND(ROUND((SUM(BE98:BE354)), 2)*I30, 2)</f>
        <v>0</v>
      </c>
      <c r="K30" s="43"/>
    </row>
    <row r="31" spans="2:11" s="1" customFormat="1" ht="14.4" customHeight="1">
      <c r="B31" s="39"/>
      <c r="C31" s="40"/>
      <c r="D31" s="40"/>
      <c r="E31" s="47" t="s">
        <v>47</v>
      </c>
      <c r="F31" s="116">
        <f>ROUND(SUM(BF98:BF354), 2)</f>
        <v>0</v>
      </c>
      <c r="G31" s="40"/>
      <c r="H31" s="40"/>
      <c r="I31" s="117">
        <v>0.15</v>
      </c>
      <c r="J31" s="116">
        <f>ROUND(ROUND((SUM(BF98:BF354)), 2)*I31, 2)</f>
        <v>0</v>
      </c>
      <c r="K31" s="43"/>
    </row>
    <row r="32" spans="2:11" s="1" customFormat="1" ht="14.4" hidden="1" customHeight="1">
      <c r="B32" s="39"/>
      <c r="C32" s="40"/>
      <c r="D32" s="40"/>
      <c r="E32" s="47" t="s">
        <v>48</v>
      </c>
      <c r="F32" s="116">
        <f>ROUND(SUM(BG98:BG354), 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" hidden="1" customHeight="1">
      <c r="B33" s="39"/>
      <c r="C33" s="40"/>
      <c r="D33" s="40"/>
      <c r="E33" s="47" t="s">
        <v>49</v>
      </c>
      <c r="F33" s="116">
        <f>ROUND(SUM(BH98:BH354), 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" hidden="1" customHeight="1">
      <c r="B34" s="39"/>
      <c r="C34" s="40"/>
      <c r="D34" s="40"/>
      <c r="E34" s="47" t="s">
        <v>50</v>
      </c>
      <c r="F34" s="116">
        <f>ROUND(SUM(BI98:BI354), 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51</v>
      </c>
      <c r="E36" s="69"/>
      <c r="F36" s="69"/>
      <c r="G36" s="120" t="s">
        <v>52</v>
      </c>
      <c r="H36" s="121" t="s">
        <v>53</v>
      </c>
      <c r="I36" s="122"/>
      <c r="J36" s="123">
        <f>SUM(J27:J34)</f>
        <v>0</v>
      </c>
      <c r="K36" s="124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" customHeight="1">
      <c r="B42" s="39"/>
      <c r="C42" s="28" t="s">
        <v>95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22.5" customHeight="1">
      <c r="B45" s="39"/>
      <c r="C45" s="40"/>
      <c r="D45" s="40"/>
      <c r="E45" s="344" t="str">
        <f>E7</f>
        <v>ZŠ Poštovní , Karlovy Vary</v>
      </c>
      <c r="F45" s="345"/>
      <c r="G45" s="345"/>
      <c r="H45" s="345"/>
      <c r="I45" s="104"/>
      <c r="J45" s="40"/>
      <c r="K45" s="43"/>
    </row>
    <row r="46" spans="2:11" s="1" customFormat="1" ht="14.4" customHeight="1">
      <c r="B46" s="39"/>
      <c r="C46" s="35" t="s">
        <v>93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23.25" customHeight="1">
      <c r="B47" s="39"/>
      <c r="C47" s="40"/>
      <c r="D47" s="40"/>
      <c r="E47" s="346" t="str">
        <f>E9</f>
        <v>01 - Učebna chemie a kabinet - stavební úpravy</v>
      </c>
      <c r="F47" s="347"/>
      <c r="G47" s="347"/>
      <c r="H47" s="347"/>
      <c r="I47" s="104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ZŠ Poštovní Karlovy Vary</v>
      </c>
      <c r="G49" s="40"/>
      <c r="H49" s="40"/>
      <c r="I49" s="105" t="s">
        <v>25</v>
      </c>
      <c r="J49" s="106" t="str">
        <f>IF(J12="","",J12)</f>
        <v>21. 5. 2017</v>
      </c>
      <c r="K49" s="43"/>
    </row>
    <row r="50" spans="2:47" s="1" customFormat="1" ht="6.9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47" s="1" customFormat="1" ht="13.2">
      <c r="B51" s="39"/>
      <c r="C51" s="35" t="s">
        <v>27</v>
      </c>
      <c r="D51" s="40"/>
      <c r="E51" s="40"/>
      <c r="F51" s="33" t="str">
        <f>E15</f>
        <v xml:space="preserve">Statutární město Karlovy Vary, Moskevská 2035/21 </v>
      </c>
      <c r="G51" s="40"/>
      <c r="H51" s="40"/>
      <c r="I51" s="105" t="s">
        <v>35</v>
      </c>
      <c r="J51" s="33" t="str">
        <f>E21</f>
        <v>Ing.Roman Gajdoš G-projekt</v>
      </c>
      <c r="K51" s="43"/>
    </row>
    <row r="52" spans="2:47" s="1" customFormat="1" ht="14.4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04"/>
      <c r="J52" s="40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47" s="1" customFormat="1" ht="29.25" customHeight="1">
      <c r="B54" s="39"/>
      <c r="C54" s="128" t="s">
        <v>96</v>
      </c>
      <c r="D54" s="118"/>
      <c r="E54" s="118"/>
      <c r="F54" s="118"/>
      <c r="G54" s="118"/>
      <c r="H54" s="118"/>
      <c r="I54" s="129"/>
      <c r="J54" s="130" t="s">
        <v>97</v>
      </c>
      <c r="K54" s="131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98</v>
      </c>
      <c r="D56" s="40"/>
      <c r="E56" s="40"/>
      <c r="F56" s="40"/>
      <c r="G56" s="40"/>
      <c r="H56" s="40"/>
      <c r="I56" s="104"/>
      <c r="J56" s="114">
        <f>J98</f>
        <v>0</v>
      </c>
      <c r="K56" s="43"/>
      <c r="AU56" s="22" t="s">
        <v>99</v>
      </c>
    </row>
    <row r="57" spans="2:47" s="7" customFormat="1" ht="24.9" customHeight="1">
      <c r="B57" s="133"/>
      <c r="C57" s="134"/>
      <c r="D57" s="135" t="s">
        <v>100</v>
      </c>
      <c r="E57" s="136"/>
      <c r="F57" s="136"/>
      <c r="G57" s="136"/>
      <c r="H57" s="136"/>
      <c r="I57" s="137"/>
      <c r="J57" s="138">
        <f>J99</f>
        <v>0</v>
      </c>
      <c r="K57" s="139"/>
    </row>
    <row r="58" spans="2:47" s="8" customFormat="1" ht="19.95" customHeight="1">
      <c r="B58" s="140"/>
      <c r="C58" s="141"/>
      <c r="D58" s="142" t="s">
        <v>101</v>
      </c>
      <c r="E58" s="143"/>
      <c r="F58" s="143"/>
      <c r="G58" s="143"/>
      <c r="H58" s="143"/>
      <c r="I58" s="144"/>
      <c r="J58" s="145">
        <f>J100</f>
        <v>0</v>
      </c>
      <c r="K58" s="146"/>
    </row>
    <row r="59" spans="2:47" s="8" customFormat="1" ht="19.95" customHeight="1">
      <c r="B59" s="140"/>
      <c r="C59" s="141"/>
      <c r="D59" s="142" t="s">
        <v>102</v>
      </c>
      <c r="E59" s="143"/>
      <c r="F59" s="143"/>
      <c r="G59" s="143"/>
      <c r="H59" s="143"/>
      <c r="I59" s="144"/>
      <c r="J59" s="145">
        <f>J103</f>
        <v>0</v>
      </c>
      <c r="K59" s="146"/>
    </row>
    <row r="60" spans="2:47" s="8" customFormat="1" ht="19.95" customHeight="1">
      <c r="B60" s="140"/>
      <c r="C60" s="141"/>
      <c r="D60" s="142" t="s">
        <v>103</v>
      </c>
      <c r="E60" s="143"/>
      <c r="F60" s="143"/>
      <c r="G60" s="143"/>
      <c r="H60" s="143"/>
      <c r="I60" s="144"/>
      <c r="J60" s="145">
        <f>J124</f>
        <v>0</v>
      </c>
      <c r="K60" s="146"/>
    </row>
    <row r="61" spans="2:47" s="8" customFormat="1" ht="19.95" customHeight="1">
      <c r="B61" s="140"/>
      <c r="C61" s="141"/>
      <c r="D61" s="142" t="s">
        <v>104</v>
      </c>
      <c r="E61" s="143"/>
      <c r="F61" s="143"/>
      <c r="G61" s="143"/>
      <c r="H61" s="143"/>
      <c r="I61" s="144"/>
      <c r="J61" s="145">
        <f>J139</f>
        <v>0</v>
      </c>
      <c r="K61" s="146"/>
    </row>
    <row r="62" spans="2:47" s="8" customFormat="1" ht="19.95" customHeight="1">
      <c r="B62" s="140"/>
      <c r="C62" s="141"/>
      <c r="D62" s="142" t="s">
        <v>105</v>
      </c>
      <c r="E62" s="143"/>
      <c r="F62" s="143"/>
      <c r="G62" s="143"/>
      <c r="H62" s="143"/>
      <c r="I62" s="144"/>
      <c r="J62" s="145">
        <f>J149</f>
        <v>0</v>
      </c>
      <c r="K62" s="146"/>
    </row>
    <row r="63" spans="2:47" s="7" customFormat="1" ht="24.9" customHeight="1">
      <c r="B63" s="133"/>
      <c r="C63" s="134"/>
      <c r="D63" s="135" t="s">
        <v>106</v>
      </c>
      <c r="E63" s="136"/>
      <c r="F63" s="136"/>
      <c r="G63" s="136"/>
      <c r="H63" s="136"/>
      <c r="I63" s="137"/>
      <c r="J63" s="138">
        <f>J152</f>
        <v>0</v>
      </c>
      <c r="K63" s="139"/>
    </row>
    <row r="64" spans="2:47" s="8" customFormat="1" ht="19.95" customHeight="1">
      <c r="B64" s="140"/>
      <c r="C64" s="141"/>
      <c r="D64" s="142" t="s">
        <v>107</v>
      </c>
      <c r="E64" s="143"/>
      <c r="F64" s="143"/>
      <c r="G64" s="143"/>
      <c r="H64" s="143"/>
      <c r="I64" s="144"/>
      <c r="J64" s="145">
        <f>J153</f>
        <v>0</v>
      </c>
      <c r="K64" s="146"/>
    </row>
    <row r="65" spans="2:11" s="8" customFormat="1" ht="19.95" customHeight="1">
      <c r="B65" s="140"/>
      <c r="C65" s="141"/>
      <c r="D65" s="142" t="s">
        <v>108</v>
      </c>
      <c r="E65" s="143"/>
      <c r="F65" s="143"/>
      <c r="G65" s="143"/>
      <c r="H65" s="143"/>
      <c r="I65" s="144"/>
      <c r="J65" s="145">
        <f>J164</f>
        <v>0</v>
      </c>
      <c r="K65" s="146"/>
    </row>
    <row r="66" spans="2:11" s="8" customFormat="1" ht="19.95" customHeight="1">
      <c r="B66" s="140"/>
      <c r="C66" s="141"/>
      <c r="D66" s="142" t="s">
        <v>109</v>
      </c>
      <c r="E66" s="143"/>
      <c r="F66" s="143"/>
      <c r="G66" s="143"/>
      <c r="H66" s="143"/>
      <c r="I66" s="144"/>
      <c r="J66" s="145">
        <f>J179</f>
        <v>0</v>
      </c>
      <c r="K66" s="146"/>
    </row>
    <row r="67" spans="2:11" s="8" customFormat="1" ht="19.95" customHeight="1">
      <c r="B67" s="140"/>
      <c r="C67" s="141"/>
      <c r="D67" s="142" t="s">
        <v>110</v>
      </c>
      <c r="E67" s="143"/>
      <c r="F67" s="143"/>
      <c r="G67" s="143"/>
      <c r="H67" s="143"/>
      <c r="I67" s="144"/>
      <c r="J67" s="145">
        <f>J188</f>
        <v>0</v>
      </c>
      <c r="K67" s="146"/>
    </row>
    <row r="68" spans="2:11" s="8" customFormat="1" ht="19.95" customHeight="1">
      <c r="B68" s="140"/>
      <c r="C68" s="141"/>
      <c r="D68" s="142" t="s">
        <v>111</v>
      </c>
      <c r="E68" s="143"/>
      <c r="F68" s="143"/>
      <c r="G68" s="143"/>
      <c r="H68" s="143"/>
      <c r="I68" s="144"/>
      <c r="J68" s="145">
        <f>J191</f>
        <v>0</v>
      </c>
      <c r="K68" s="146"/>
    </row>
    <row r="69" spans="2:11" s="8" customFormat="1" ht="19.95" customHeight="1">
      <c r="B69" s="140"/>
      <c r="C69" s="141"/>
      <c r="D69" s="142" t="s">
        <v>112</v>
      </c>
      <c r="E69" s="143"/>
      <c r="F69" s="143"/>
      <c r="G69" s="143"/>
      <c r="H69" s="143"/>
      <c r="I69" s="144"/>
      <c r="J69" s="145">
        <f>J195</f>
        <v>0</v>
      </c>
      <c r="K69" s="146"/>
    </row>
    <row r="70" spans="2:11" s="8" customFormat="1" ht="19.95" customHeight="1">
      <c r="B70" s="140"/>
      <c r="C70" s="141"/>
      <c r="D70" s="142" t="s">
        <v>113</v>
      </c>
      <c r="E70" s="143"/>
      <c r="F70" s="143"/>
      <c r="G70" s="143"/>
      <c r="H70" s="143"/>
      <c r="I70" s="144"/>
      <c r="J70" s="145">
        <f>J221</f>
        <v>0</v>
      </c>
      <c r="K70" s="146"/>
    </row>
    <row r="71" spans="2:11" s="8" customFormat="1" ht="19.95" customHeight="1">
      <c r="B71" s="140"/>
      <c r="C71" s="141"/>
      <c r="D71" s="142" t="s">
        <v>114</v>
      </c>
      <c r="E71" s="143"/>
      <c r="F71" s="143"/>
      <c r="G71" s="143"/>
      <c r="H71" s="143"/>
      <c r="I71" s="144"/>
      <c r="J71" s="145">
        <f>J226</f>
        <v>0</v>
      </c>
      <c r="K71" s="146"/>
    </row>
    <row r="72" spans="2:11" s="8" customFormat="1" ht="19.95" customHeight="1">
      <c r="B72" s="140"/>
      <c r="C72" s="141"/>
      <c r="D72" s="142" t="s">
        <v>115</v>
      </c>
      <c r="E72" s="143"/>
      <c r="F72" s="143"/>
      <c r="G72" s="143"/>
      <c r="H72" s="143"/>
      <c r="I72" s="144"/>
      <c r="J72" s="145">
        <f>J249</f>
        <v>0</v>
      </c>
      <c r="K72" s="146"/>
    </row>
    <row r="73" spans="2:11" s="8" customFormat="1" ht="19.95" customHeight="1">
      <c r="B73" s="140"/>
      <c r="C73" s="141"/>
      <c r="D73" s="142" t="s">
        <v>116</v>
      </c>
      <c r="E73" s="143"/>
      <c r="F73" s="143"/>
      <c r="G73" s="143"/>
      <c r="H73" s="143"/>
      <c r="I73" s="144"/>
      <c r="J73" s="145">
        <f>J262</f>
        <v>0</v>
      </c>
      <c r="K73" s="146"/>
    </row>
    <row r="74" spans="2:11" s="8" customFormat="1" ht="19.95" customHeight="1">
      <c r="B74" s="140"/>
      <c r="C74" s="141"/>
      <c r="D74" s="142" t="s">
        <v>117</v>
      </c>
      <c r="E74" s="143"/>
      <c r="F74" s="143"/>
      <c r="G74" s="143"/>
      <c r="H74" s="143"/>
      <c r="I74" s="144"/>
      <c r="J74" s="145">
        <f>J299</f>
        <v>0</v>
      </c>
      <c r="K74" s="146"/>
    </row>
    <row r="75" spans="2:11" s="8" customFormat="1" ht="19.95" customHeight="1">
      <c r="B75" s="140"/>
      <c r="C75" s="141"/>
      <c r="D75" s="142" t="s">
        <v>118</v>
      </c>
      <c r="E75" s="143"/>
      <c r="F75" s="143"/>
      <c r="G75" s="143"/>
      <c r="H75" s="143"/>
      <c r="I75" s="144"/>
      <c r="J75" s="145">
        <f>J313</f>
        <v>0</v>
      </c>
      <c r="K75" s="146"/>
    </row>
    <row r="76" spans="2:11" s="8" customFormat="1" ht="19.95" customHeight="1">
      <c r="B76" s="140"/>
      <c r="C76" s="141"/>
      <c r="D76" s="142" t="s">
        <v>119</v>
      </c>
      <c r="E76" s="143"/>
      <c r="F76" s="143"/>
      <c r="G76" s="143"/>
      <c r="H76" s="143"/>
      <c r="I76" s="144"/>
      <c r="J76" s="145">
        <f>J326</f>
        <v>0</v>
      </c>
      <c r="K76" s="146"/>
    </row>
    <row r="77" spans="2:11" s="7" customFormat="1" ht="24.9" customHeight="1">
      <c r="B77" s="133"/>
      <c r="C77" s="134"/>
      <c r="D77" s="135" t="s">
        <v>120</v>
      </c>
      <c r="E77" s="136"/>
      <c r="F77" s="136"/>
      <c r="G77" s="136"/>
      <c r="H77" s="136"/>
      <c r="I77" s="137"/>
      <c r="J77" s="138">
        <f>J351</f>
        <v>0</v>
      </c>
      <c r="K77" s="139"/>
    </row>
    <row r="78" spans="2:11" s="8" customFormat="1" ht="19.95" customHeight="1">
      <c r="B78" s="140"/>
      <c r="C78" s="141"/>
      <c r="D78" s="142" t="s">
        <v>121</v>
      </c>
      <c r="E78" s="143"/>
      <c r="F78" s="143"/>
      <c r="G78" s="143"/>
      <c r="H78" s="143"/>
      <c r="I78" s="144"/>
      <c r="J78" s="145">
        <f>J352</f>
        <v>0</v>
      </c>
      <c r="K78" s="146"/>
    </row>
    <row r="79" spans="2:11" s="1" customFormat="1" ht="21.75" customHeight="1">
      <c r="B79" s="39"/>
      <c r="C79" s="40"/>
      <c r="D79" s="40"/>
      <c r="E79" s="40"/>
      <c r="F79" s="40"/>
      <c r="G79" s="40"/>
      <c r="H79" s="40"/>
      <c r="I79" s="104"/>
      <c r="J79" s="40"/>
      <c r="K79" s="43"/>
    </row>
    <row r="80" spans="2:11" s="1" customFormat="1" ht="6.9" customHeight="1">
      <c r="B80" s="54"/>
      <c r="C80" s="55"/>
      <c r="D80" s="55"/>
      <c r="E80" s="55"/>
      <c r="F80" s="55"/>
      <c r="G80" s="55"/>
      <c r="H80" s="55"/>
      <c r="I80" s="125"/>
      <c r="J80" s="55"/>
      <c r="K80" s="56"/>
    </row>
    <row r="84" spans="2:12" s="1" customFormat="1" ht="6.9" customHeight="1">
      <c r="B84" s="57"/>
      <c r="C84" s="58"/>
      <c r="D84" s="58"/>
      <c r="E84" s="58"/>
      <c r="F84" s="58"/>
      <c r="G84" s="58"/>
      <c r="H84" s="58"/>
      <c r="I84" s="126"/>
      <c r="J84" s="58"/>
      <c r="K84" s="58"/>
      <c r="L84" s="39"/>
    </row>
    <row r="85" spans="2:12" s="1" customFormat="1" ht="36.9" customHeight="1">
      <c r="B85" s="39"/>
      <c r="C85" s="59" t="s">
        <v>122</v>
      </c>
      <c r="L85" s="39"/>
    </row>
    <row r="86" spans="2:12" s="1" customFormat="1" ht="6.9" customHeight="1">
      <c r="B86" s="39"/>
      <c r="L86" s="39"/>
    </row>
    <row r="87" spans="2:12" s="1" customFormat="1" ht="14.4" customHeight="1">
      <c r="B87" s="39"/>
      <c r="C87" s="61" t="s">
        <v>19</v>
      </c>
      <c r="L87" s="39"/>
    </row>
    <row r="88" spans="2:12" s="1" customFormat="1" ht="22.5" customHeight="1">
      <c r="B88" s="39"/>
      <c r="E88" s="340" t="str">
        <f>E7</f>
        <v>ZŠ Poštovní , Karlovy Vary</v>
      </c>
      <c r="F88" s="341"/>
      <c r="G88" s="341"/>
      <c r="H88" s="341"/>
      <c r="L88" s="39"/>
    </row>
    <row r="89" spans="2:12" s="1" customFormat="1" ht="14.4" customHeight="1">
      <c r="B89" s="39"/>
      <c r="C89" s="61" t="s">
        <v>93</v>
      </c>
      <c r="L89" s="39"/>
    </row>
    <row r="90" spans="2:12" s="1" customFormat="1" ht="23.25" customHeight="1">
      <c r="B90" s="39"/>
      <c r="E90" s="329" t="str">
        <f>E9</f>
        <v>01 - Učebna chemie a kabinet - stavební úpravy</v>
      </c>
      <c r="F90" s="342"/>
      <c r="G90" s="342"/>
      <c r="H90" s="342"/>
      <c r="L90" s="39"/>
    </row>
    <row r="91" spans="2:12" s="1" customFormat="1" ht="6.9" customHeight="1">
      <c r="B91" s="39"/>
      <c r="L91" s="39"/>
    </row>
    <row r="92" spans="2:12" s="1" customFormat="1" ht="18" customHeight="1">
      <c r="B92" s="39"/>
      <c r="C92" s="61" t="s">
        <v>23</v>
      </c>
      <c r="F92" s="147" t="str">
        <f>F12</f>
        <v>ZŠ Poštovní Karlovy Vary</v>
      </c>
      <c r="I92" s="148" t="s">
        <v>25</v>
      </c>
      <c r="J92" s="65" t="str">
        <f>IF(J12="","",J12)</f>
        <v>21. 5. 2017</v>
      </c>
      <c r="L92" s="39"/>
    </row>
    <row r="93" spans="2:12" s="1" customFormat="1" ht="6.9" customHeight="1">
      <c r="B93" s="39"/>
      <c r="L93" s="39"/>
    </row>
    <row r="94" spans="2:12" s="1" customFormat="1" ht="13.2">
      <c r="B94" s="39"/>
      <c r="C94" s="61" t="s">
        <v>27</v>
      </c>
      <c r="F94" s="147" t="str">
        <f>E15</f>
        <v xml:space="preserve">Statutární město Karlovy Vary, Moskevská 2035/21 </v>
      </c>
      <c r="I94" s="148" t="s">
        <v>35</v>
      </c>
      <c r="J94" s="147" t="str">
        <f>E21</f>
        <v>Ing.Roman Gajdoš G-projekt</v>
      </c>
      <c r="L94" s="39"/>
    </row>
    <row r="95" spans="2:12" s="1" customFormat="1" ht="14.4" customHeight="1">
      <c r="B95" s="39"/>
      <c r="C95" s="61" t="s">
        <v>33</v>
      </c>
      <c r="F95" s="147" t="str">
        <f>IF(E18="","",E18)</f>
        <v/>
      </c>
      <c r="L95" s="39"/>
    </row>
    <row r="96" spans="2:12" s="1" customFormat="1" ht="10.35" customHeight="1">
      <c r="B96" s="39"/>
      <c r="L96" s="39"/>
    </row>
    <row r="97" spans="2:65" s="9" customFormat="1" ht="29.25" customHeight="1">
      <c r="B97" s="149"/>
      <c r="C97" s="150" t="s">
        <v>123</v>
      </c>
      <c r="D97" s="151" t="s">
        <v>60</v>
      </c>
      <c r="E97" s="151" t="s">
        <v>56</v>
      </c>
      <c r="F97" s="151" t="s">
        <v>124</v>
      </c>
      <c r="G97" s="151" t="s">
        <v>125</v>
      </c>
      <c r="H97" s="151" t="s">
        <v>126</v>
      </c>
      <c r="I97" s="152" t="s">
        <v>127</v>
      </c>
      <c r="J97" s="151" t="s">
        <v>97</v>
      </c>
      <c r="K97" s="153" t="s">
        <v>128</v>
      </c>
      <c r="L97" s="149"/>
      <c r="M97" s="71" t="s">
        <v>129</v>
      </c>
      <c r="N97" s="72" t="s">
        <v>45</v>
      </c>
      <c r="O97" s="72" t="s">
        <v>130</v>
      </c>
      <c r="P97" s="72" t="s">
        <v>131</v>
      </c>
      <c r="Q97" s="72" t="s">
        <v>132</v>
      </c>
      <c r="R97" s="72" t="s">
        <v>133</v>
      </c>
      <c r="S97" s="72" t="s">
        <v>134</v>
      </c>
      <c r="T97" s="73" t="s">
        <v>135</v>
      </c>
    </row>
    <row r="98" spans="2:65" s="1" customFormat="1" ht="29.25" customHeight="1">
      <c r="B98" s="39"/>
      <c r="C98" s="75" t="s">
        <v>98</v>
      </c>
      <c r="J98" s="154">
        <f>BK98</f>
        <v>0</v>
      </c>
      <c r="L98" s="39"/>
      <c r="M98" s="74"/>
      <c r="N98" s="66"/>
      <c r="O98" s="66"/>
      <c r="P98" s="155">
        <f>P99+P152+P351</f>
        <v>0</v>
      </c>
      <c r="Q98" s="66"/>
      <c r="R98" s="155">
        <f>R99+R152+R351</f>
        <v>6.9416650900000008</v>
      </c>
      <c r="S98" s="66"/>
      <c r="T98" s="156">
        <f>T99+T152+T351</f>
        <v>14.098229499999999</v>
      </c>
      <c r="AT98" s="22" t="s">
        <v>74</v>
      </c>
      <c r="AU98" s="22" t="s">
        <v>99</v>
      </c>
      <c r="BK98" s="157">
        <f>BK99+BK152+BK351</f>
        <v>0</v>
      </c>
    </row>
    <row r="99" spans="2:65" s="10" customFormat="1" ht="37.35" customHeight="1">
      <c r="B99" s="158"/>
      <c r="D99" s="159" t="s">
        <v>74</v>
      </c>
      <c r="E99" s="160" t="s">
        <v>136</v>
      </c>
      <c r="F99" s="160" t="s">
        <v>137</v>
      </c>
      <c r="I99" s="161"/>
      <c r="J99" s="162">
        <f>BK99</f>
        <v>0</v>
      </c>
      <c r="L99" s="158"/>
      <c r="M99" s="163"/>
      <c r="N99" s="164"/>
      <c r="O99" s="164"/>
      <c r="P99" s="165">
        <f>P100+P103+P124+P139+P149</f>
        <v>0</v>
      </c>
      <c r="Q99" s="164"/>
      <c r="R99" s="165">
        <f>R100+R103+R124+R139+R149</f>
        <v>2.5868464200000001</v>
      </c>
      <c r="S99" s="164"/>
      <c r="T99" s="166">
        <f>T100+T103+T124+T139+T149</f>
        <v>7.3564809999999996</v>
      </c>
      <c r="AR99" s="159" t="s">
        <v>83</v>
      </c>
      <c r="AT99" s="167" t="s">
        <v>74</v>
      </c>
      <c r="AU99" s="167" t="s">
        <v>75</v>
      </c>
      <c r="AY99" s="159" t="s">
        <v>138</v>
      </c>
      <c r="BK99" s="168">
        <f>BK100+BK103+BK124+BK139+BK149</f>
        <v>0</v>
      </c>
    </row>
    <row r="100" spans="2:65" s="10" customFormat="1" ht="19.95" customHeight="1">
      <c r="B100" s="158"/>
      <c r="D100" s="169" t="s">
        <v>74</v>
      </c>
      <c r="E100" s="170" t="s">
        <v>139</v>
      </c>
      <c r="F100" s="170" t="s">
        <v>140</v>
      </c>
      <c r="I100" s="161"/>
      <c r="J100" s="171">
        <f>BK100</f>
        <v>0</v>
      </c>
      <c r="L100" s="158"/>
      <c r="M100" s="163"/>
      <c r="N100" s="164"/>
      <c r="O100" s="164"/>
      <c r="P100" s="165">
        <f>SUM(P101:P102)</f>
        <v>0</v>
      </c>
      <c r="Q100" s="164"/>
      <c r="R100" s="165">
        <f>SUM(R101:R102)</f>
        <v>0.50729999999999997</v>
      </c>
      <c r="S100" s="164"/>
      <c r="T100" s="166">
        <f>SUM(T101:T102)</f>
        <v>0</v>
      </c>
      <c r="AR100" s="159" t="s">
        <v>83</v>
      </c>
      <c r="AT100" s="167" t="s">
        <v>74</v>
      </c>
      <c r="AU100" s="167" t="s">
        <v>83</v>
      </c>
      <c r="AY100" s="159" t="s">
        <v>138</v>
      </c>
      <c r="BK100" s="168">
        <f>SUM(BK101:BK102)</f>
        <v>0</v>
      </c>
    </row>
    <row r="101" spans="2:65" s="1" customFormat="1" ht="22.5" customHeight="1">
      <c r="B101" s="172"/>
      <c r="C101" s="173" t="s">
        <v>83</v>
      </c>
      <c r="D101" s="173" t="s">
        <v>141</v>
      </c>
      <c r="E101" s="174" t="s">
        <v>142</v>
      </c>
      <c r="F101" s="175" t="s">
        <v>143</v>
      </c>
      <c r="G101" s="176" t="s">
        <v>144</v>
      </c>
      <c r="H101" s="177">
        <v>2</v>
      </c>
      <c r="I101" s="178"/>
      <c r="J101" s="179">
        <f>ROUND(I101*H101,2)</f>
        <v>0</v>
      </c>
      <c r="K101" s="175" t="s">
        <v>145</v>
      </c>
      <c r="L101" s="39"/>
      <c r="M101" s="180" t="s">
        <v>5</v>
      </c>
      <c r="N101" s="181" t="s">
        <v>46</v>
      </c>
      <c r="O101" s="40"/>
      <c r="P101" s="182">
        <f>O101*H101</f>
        <v>0</v>
      </c>
      <c r="Q101" s="182">
        <v>0.25364999999999999</v>
      </c>
      <c r="R101" s="182">
        <f>Q101*H101</f>
        <v>0.50729999999999997</v>
      </c>
      <c r="S101" s="182">
        <v>0</v>
      </c>
      <c r="T101" s="183">
        <f>S101*H101</f>
        <v>0</v>
      </c>
      <c r="AR101" s="22" t="s">
        <v>146</v>
      </c>
      <c r="AT101" s="22" t="s">
        <v>141</v>
      </c>
      <c r="AU101" s="22" t="s">
        <v>85</v>
      </c>
      <c r="AY101" s="22" t="s">
        <v>138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2" t="s">
        <v>83</v>
      </c>
      <c r="BK101" s="184">
        <f>ROUND(I101*H101,2)</f>
        <v>0</v>
      </c>
      <c r="BL101" s="22" t="s">
        <v>146</v>
      </c>
      <c r="BM101" s="22" t="s">
        <v>147</v>
      </c>
    </row>
    <row r="102" spans="2:65" s="1" customFormat="1" ht="24">
      <c r="B102" s="39"/>
      <c r="D102" s="185" t="s">
        <v>148</v>
      </c>
      <c r="F102" s="186" t="s">
        <v>149</v>
      </c>
      <c r="I102" s="187"/>
      <c r="L102" s="39"/>
      <c r="M102" s="188"/>
      <c r="N102" s="40"/>
      <c r="O102" s="40"/>
      <c r="P102" s="40"/>
      <c r="Q102" s="40"/>
      <c r="R102" s="40"/>
      <c r="S102" s="40"/>
      <c r="T102" s="68"/>
      <c r="AT102" s="22" t="s">
        <v>148</v>
      </c>
      <c r="AU102" s="22" t="s">
        <v>85</v>
      </c>
    </row>
    <row r="103" spans="2:65" s="10" customFormat="1" ht="29.85" customHeight="1">
      <c r="B103" s="158"/>
      <c r="D103" s="169" t="s">
        <v>74</v>
      </c>
      <c r="E103" s="170" t="s">
        <v>150</v>
      </c>
      <c r="F103" s="170" t="s">
        <v>151</v>
      </c>
      <c r="I103" s="161"/>
      <c r="J103" s="171">
        <f>BK103</f>
        <v>0</v>
      </c>
      <c r="L103" s="158"/>
      <c r="M103" s="163"/>
      <c r="N103" s="164"/>
      <c r="O103" s="164"/>
      <c r="P103" s="165">
        <f>SUM(P104:P123)</f>
        <v>0</v>
      </c>
      <c r="Q103" s="164"/>
      <c r="R103" s="165">
        <f>SUM(R104:R123)</f>
        <v>2.0715464200000002</v>
      </c>
      <c r="S103" s="164"/>
      <c r="T103" s="166">
        <f>SUM(T104:T123)</f>
        <v>0</v>
      </c>
      <c r="AR103" s="159" t="s">
        <v>83</v>
      </c>
      <c r="AT103" s="167" t="s">
        <v>74</v>
      </c>
      <c r="AU103" s="167" t="s">
        <v>83</v>
      </c>
      <c r="AY103" s="159" t="s">
        <v>138</v>
      </c>
      <c r="BK103" s="168">
        <f>SUM(BK104:BK123)</f>
        <v>0</v>
      </c>
    </row>
    <row r="104" spans="2:65" s="1" customFormat="1" ht="22.5" customHeight="1">
      <c r="B104" s="172"/>
      <c r="C104" s="173" t="s">
        <v>85</v>
      </c>
      <c r="D104" s="173" t="s">
        <v>141</v>
      </c>
      <c r="E104" s="174" t="s">
        <v>152</v>
      </c>
      <c r="F104" s="175" t="s">
        <v>153</v>
      </c>
      <c r="G104" s="176" t="s">
        <v>144</v>
      </c>
      <c r="H104" s="177">
        <v>0.2</v>
      </c>
      <c r="I104" s="178"/>
      <c r="J104" s="179">
        <f>ROUND(I104*H104,2)</f>
        <v>0</v>
      </c>
      <c r="K104" s="175" t="s">
        <v>145</v>
      </c>
      <c r="L104" s="39"/>
      <c r="M104" s="180" t="s">
        <v>5</v>
      </c>
      <c r="N104" s="181" t="s">
        <v>46</v>
      </c>
      <c r="O104" s="40"/>
      <c r="P104" s="182">
        <f>O104*H104</f>
        <v>0</v>
      </c>
      <c r="Q104" s="182">
        <v>0.04</v>
      </c>
      <c r="R104" s="182">
        <f>Q104*H104</f>
        <v>8.0000000000000002E-3</v>
      </c>
      <c r="S104" s="182">
        <v>0</v>
      </c>
      <c r="T104" s="183">
        <f>S104*H104</f>
        <v>0</v>
      </c>
      <c r="AR104" s="22" t="s">
        <v>146</v>
      </c>
      <c r="AT104" s="22" t="s">
        <v>141</v>
      </c>
      <c r="AU104" s="22" t="s">
        <v>85</v>
      </c>
      <c r="AY104" s="22" t="s">
        <v>138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22" t="s">
        <v>83</v>
      </c>
      <c r="BK104" s="184">
        <f>ROUND(I104*H104,2)</f>
        <v>0</v>
      </c>
      <c r="BL104" s="22" t="s">
        <v>146</v>
      </c>
      <c r="BM104" s="22" t="s">
        <v>154</v>
      </c>
    </row>
    <row r="105" spans="2:65" s="1" customFormat="1">
      <c r="B105" s="39"/>
      <c r="D105" s="189" t="s">
        <v>148</v>
      </c>
      <c r="F105" s="190" t="s">
        <v>155</v>
      </c>
      <c r="I105" s="187"/>
      <c r="L105" s="39"/>
      <c r="M105" s="188"/>
      <c r="N105" s="40"/>
      <c r="O105" s="40"/>
      <c r="P105" s="40"/>
      <c r="Q105" s="40"/>
      <c r="R105" s="40"/>
      <c r="S105" s="40"/>
      <c r="T105" s="68"/>
      <c r="AT105" s="22" t="s">
        <v>148</v>
      </c>
      <c r="AU105" s="22" t="s">
        <v>85</v>
      </c>
    </row>
    <row r="106" spans="2:65" s="1" customFormat="1" ht="22.5" customHeight="1">
      <c r="B106" s="172"/>
      <c r="C106" s="173" t="s">
        <v>139</v>
      </c>
      <c r="D106" s="173" t="s">
        <v>141</v>
      </c>
      <c r="E106" s="174" t="s">
        <v>156</v>
      </c>
      <c r="F106" s="175" t="s">
        <v>157</v>
      </c>
      <c r="G106" s="176" t="s">
        <v>158</v>
      </c>
      <c r="H106" s="177">
        <v>2</v>
      </c>
      <c r="I106" s="178"/>
      <c r="J106" s="179">
        <f>ROUND(I106*H106,2)</f>
        <v>0</v>
      </c>
      <c r="K106" s="175" t="s">
        <v>145</v>
      </c>
      <c r="L106" s="39"/>
      <c r="M106" s="180" t="s">
        <v>5</v>
      </c>
      <c r="N106" s="181" t="s">
        <v>46</v>
      </c>
      <c r="O106" s="40"/>
      <c r="P106" s="182">
        <f>O106*H106</f>
        <v>0</v>
      </c>
      <c r="Q106" s="182">
        <v>0.1575</v>
      </c>
      <c r="R106" s="182">
        <f>Q106*H106</f>
        <v>0.315</v>
      </c>
      <c r="S106" s="182">
        <v>0</v>
      </c>
      <c r="T106" s="183">
        <f>S106*H106</f>
        <v>0</v>
      </c>
      <c r="AR106" s="22" t="s">
        <v>146</v>
      </c>
      <c r="AT106" s="22" t="s">
        <v>141</v>
      </c>
      <c r="AU106" s="22" t="s">
        <v>85</v>
      </c>
      <c r="AY106" s="22" t="s">
        <v>138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22" t="s">
        <v>83</v>
      </c>
      <c r="BK106" s="184">
        <f>ROUND(I106*H106,2)</f>
        <v>0</v>
      </c>
      <c r="BL106" s="22" t="s">
        <v>146</v>
      </c>
      <c r="BM106" s="22" t="s">
        <v>159</v>
      </c>
    </row>
    <row r="107" spans="2:65" s="1" customFormat="1" ht="24">
      <c r="B107" s="39"/>
      <c r="D107" s="189" t="s">
        <v>148</v>
      </c>
      <c r="F107" s="190" t="s">
        <v>160</v>
      </c>
      <c r="I107" s="187"/>
      <c r="L107" s="39"/>
      <c r="M107" s="188"/>
      <c r="N107" s="40"/>
      <c r="O107" s="40"/>
      <c r="P107" s="40"/>
      <c r="Q107" s="40"/>
      <c r="R107" s="40"/>
      <c r="S107" s="40"/>
      <c r="T107" s="68"/>
      <c r="AT107" s="22" t="s">
        <v>148</v>
      </c>
      <c r="AU107" s="22" t="s">
        <v>85</v>
      </c>
    </row>
    <row r="108" spans="2:65" s="1" customFormat="1" ht="22.5" customHeight="1">
      <c r="B108" s="172"/>
      <c r="C108" s="173" t="s">
        <v>146</v>
      </c>
      <c r="D108" s="173" t="s">
        <v>141</v>
      </c>
      <c r="E108" s="174" t="s">
        <v>161</v>
      </c>
      <c r="F108" s="175" t="s">
        <v>162</v>
      </c>
      <c r="G108" s="176" t="s">
        <v>144</v>
      </c>
      <c r="H108" s="177">
        <v>221.572</v>
      </c>
      <c r="I108" s="178"/>
      <c r="J108" s="179">
        <f>ROUND(I108*H108,2)</f>
        <v>0</v>
      </c>
      <c r="K108" s="175" t="s">
        <v>145</v>
      </c>
      <c r="L108" s="39"/>
      <c r="M108" s="180" t="s">
        <v>5</v>
      </c>
      <c r="N108" s="181" t="s">
        <v>46</v>
      </c>
      <c r="O108" s="40"/>
      <c r="P108" s="182">
        <f>O108*H108</f>
        <v>0</v>
      </c>
      <c r="Q108" s="182">
        <v>5.7000000000000002E-3</v>
      </c>
      <c r="R108" s="182">
        <f>Q108*H108</f>
        <v>1.2629604000000001</v>
      </c>
      <c r="S108" s="182">
        <v>0</v>
      </c>
      <c r="T108" s="183">
        <f>S108*H108</f>
        <v>0</v>
      </c>
      <c r="AR108" s="22" t="s">
        <v>146</v>
      </c>
      <c r="AT108" s="22" t="s">
        <v>141</v>
      </c>
      <c r="AU108" s="22" t="s">
        <v>85</v>
      </c>
      <c r="AY108" s="22" t="s">
        <v>138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22" t="s">
        <v>83</v>
      </c>
      <c r="BK108" s="184">
        <f>ROUND(I108*H108,2)</f>
        <v>0</v>
      </c>
      <c r="BL108" s="22" t="s">
        <v>146</v>
      </c>
      <c r="BM108" s="22" t="s">
        <v>163</v>
      </c>
    </row>
    <row r="109" spans="2:65" s="1" customFormat="1" ht="24">
      <c r="B109" s="39"/>
      <c r="D109" s="185" t="s">
        <v>148</v>
      </c>
      <c r="F109" s="186" t="s">
        <v>164</v>
      </c>
      <c r="I109" s="187"/>
      <c r="L109" s="39"/>
      <c r="M109" s="188"/>
      <c r="N109" s="40"/>
      <c r="O109" s="40"/>
      <c r="P109" s="40"/>
      <c r="Q109" s="40"/>
      <c r="R109" s="40"/>
      <c r="S109" s="40"/>
      <c r="T109" s="68"/>
      <c r="AT109" s="22" t="s">
        <v>148</v>
      </c>
      <c r="AU109" s="22" t="s">
        <v>85</v>
      </c>
    </row>
    <row r="110" spans="2:65" s="11" customFormat="1">
      <c r="B110" s="191"/>
      <c r="D110" s="189" t="s">
        <v>165</v>
      </c>
      <c r="E110" s="192" t="s">
        <v>5</v>
      </c>
      <c r="F110" s="193" t="s">
        <v>166</v>
      </c>
      <c r="H110" s="194">
        <v>221.572</v>
      </c>
      <c r="I110" s="195"/>
      <c r="L110" s="191"/>
      <c r="M110" s="196"/>
      <c r="N110" s="197"/>
      <c r="O110" s="197"/>
      <c r="P110" s="197"/>
      <c r="Q110" s="197"/>
      <c r="R110" s="197"/>
      <c r="S110" s="197"/>
      <c r="T110" s="198"/>
      <c r="AT110" s="199" t="s">
        <v>165</v>
      </c>
      <c r="AU110" s="199" t="s">
        <v>85</v>
      </c>
      <c r="AV110" s="11" t="s">
        <v>85</v>
      </c>
      <c r="AW110" s="11" t="s">
        <v>38</v>
      </c>
      <c r="AX110" s="11" t="s">
        <v>75</v>
      </c>
      <c r="AY110" s="199" t="s">
        <v>138</v>
      </c>
    </row>
    <row r="111" spans="2:65" s="1" customFormat="1" ht="22.5" customHeight="1">
      <c r="B111" s="172"/>
      <c r="C111" s="173" t="s">
        <v>167</v>
      </c>
      <c r="D111" s="173" t="s">
        <v>141</v>
      </c>
      <c r="E111" s="174" t="s">
        <v>168</v>
      </c>
      <c r="F111" s="175" t="s">
        <v>169</v>
      </c>
      <c r="G111" s="176" t="s">
        <v>170</v>
      </c>
      <c r="H111" s="177">
        <v>50</v>
      </c>
      <c r="I111" s="178"/>
      <c r="J111" s="179">
        <f>ROUND(I111*H111,2)</f>
        <v>0</v>
      </c>
      <c r="K111" s="175" t="s">
        <v>145</v>
      </c>
      <c r="L111" s="39"/>
      <c r="M111" s="180" t="s">
        <v>5</v>
      </c>
      <c r="N111" s="181" t="s">
        <v>46</v>
      </c>
      <c r="O111" s="40"/>
      <c r="P111" s="182">
        <f>O111*H111</f>
        <v>0</v>
      </c>
      <c r="Q111" s="182">
        <v>1.5E-3</v>
      </c>
      <c r="R111" s="182">
        <f>Q111*H111</f>
        <v>7.4999999999999997E-2</v>
      </c>
      <c r="S111" s="182">
        <v>0</v>
      </c>
      <c r="T111" s="183">
        <f>S111*H111</f>
        <v>0</v>
      </c>
      <c r="AR111" s="22" t="s">
        <v>146</v>
      </c>
      <c r="AT111" s="22" t="s">
        <v>141</v>
      </c>
      <c r="AU111" s="22" t="s">
        <v>85</v>
      </c>
      <c r="AY111" s="22" t="s">
        <v>138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2" t="s">
        <v>83</v>
      </c>
      <c r="BK111" s="184">
        <f>ROUND(I111*H111,2)</f>
        <v>0</v>
      </c>
      <c r="BL111" s="22" t="s">
        <v>146</v>
      </c>
      <c r="BM111" s="22" t="s">
        <v>171</v>
      </c>
    </row>
    <row r="112" spans="2:65" s="1" customFormat="1">
      <c r="B112" s="39"/>
      <c r="D112" s="185" t="s">
        <v>148</v>
      </c>
      <c r="F112" s="186" t="s">
        <v>172</v>
      </c>
      <c r="I112" s="187"/>
      <c r="L112" s="39"/>
      <c r="M112" s="188"/>
      <c r="N112" s="40"/>
      <c r="O112" s="40"/>
      <c r="P112" s="40"/>
      <c r="Q112" s="40"/>
      <c r="R112" s="40"/>
      <c r="S112" s="40"/>
      <c r="T112" s="68"/>
      <c r="AT112" s="22" t="s">
        <v>148</v>
      </c>
      <c r="AU112" s="22" t="s">
        <v>85</v>
      </c>
    </row>
    <row r="113" spans="2:65" s="12" customFormat="1">
      <c r="B113" s="200"/>
      <c r="D113" s="185" t="s">
        <v>165</v>
      </c>
      <c r="E113" s="201" t="s">
        <v>5</v>
      </c>
      <c r="F113" s="202" t="s">
        <v>173</v>
      </c>
      <c r="H113" s="203" t="s">
        <v>5</v>
      </c>
      <c r="I113" s="204"/>
      <c r="L113" s="200"/>
      <c r="M113" s="205"/>
      <c r="N113" s="206"/>
      <c r="O113" s="206"/>
      <c r="P113" s="206"/>
      <c r="Q113" s="206"/>
      <c r="R113" s="206"/>
      <c r="S113" s="206"/>
      <c r="T113" s="207"/>
      <c r="AT113" s="203" t="s">
        <v>165</v>
      </c>
      <c r="AU113" s="203" t="s">
        <v>85</v>
      </c>
      <c r="AV113" s="12" t="s">
        <v>83</v>
      </c>
      <c r="AW113" s="12" t="s">
        <v>38</v>
      </c>
      <c r="AX113" s="12" t="s">
        <v>75</v>
      </c>
      <c r="AY113" s="203" t="s">
        <v>138</v>
      </c>
    </row>
    <row r="114" spans="2:65" s="11" customFormat="1">
      <c r="B114" s="191"/>
      <c r="D114" s="189" t="s">
        <v>165</v>
      </c>
      <c r="E114" s="192" t="s">
        <v>5</v>
      </c>
      <c r="F114" s="193" t="s">
        <v>174</v>
      </c>
      <c r="H114" s="194">
        <v>50</v>
      </c>
      <c r="I114" s="195"/>
      <c r="L114" s="191"/>
      <c r="M114" s="196"/>
      <c r="N114" s="197"/>
      <c r="O114" s="197"/>
      <c r="P114" s="197"/>
      <c r="Q114" s="197"/>
      <c r="R114" s="197"/>
      <c r="S114" s="197"/>
      <c r="T114" s="198"/>
      <c r="AT114" s="199" t="s">
        <v>165</v>
      </c>
      <c r="AU114" s="199" t="s">
        <v>85</v>
      </c>
      <c r="AV114" s="11" t="s">
        <v>85</v>
      </c>
      <c r="AW114" s="11" t="s">
        <v>38</v>
      </c>
      <c r="AX114" s="11" t="s">
        <v>75</v>
      </c>
      <c r="AY114" s="199" t="s">
        <v>138</v>
      </c>
    </row>
    <row r="115" spans="2:65" s="1" customFormat="1" ht="22.5" customHeight="1">
      <c r="B115" s="172"/>
      <c r="C115" s="173" t="s">
        <v>150</v>
      </c>
      <c r="D115" s="173" t="s">
        <v>141</v>
      </c>
      <c r="E115" s="174" t="s">
        <v>175</v>
      </c>
      <c r="F115" s="175" t="s">
        <v>176</v>
      </c>
      <c r="G115" s="176" t="s">
        <v>177</v>
      </c>
      <c r="H115" s="177">
        <v>5.2999999999999999E-2</v>
      </c>
      <c r="I115" s="178"/>
      <c r="J115" s="179">
        <f>ROUND(I115*H115,2)</f>
        <v>0</v>
      </c>
      <c r="K115" s="175" t="s">
        <v>145</v>
      </c>
      <c r="L115" s="39"/>
      <c r="M115" s="180" t="s">
        <v>5</v>
      </c>
      <c r="N115" s="181" t="s">
        <v>46</v>
      </c>
      <c r="O115" s="40"/>
      <c r="P115" s="182">
        <f>O115*H115</f>
        <v>0</v>
      </c>
      <c r="Q115" s="182">
        <v>2.2563399999999998</v>
      </c>
      <c r="R115" s="182">
        <f>Q115*H115</f>
        <v>0.11958601999999999</v>
      </c>
      <c r="S115" s="182">
        <v>0</v>
      </c>
      <c r="T115" s="183">
        <f>S115*H115</f>
        <v>0</v>
      </c>
      <c r="AR115" s="22" t="s">
        <v>146</v>
      </c>
      <c r="AT115" s="22" t="s">
        <v>141</v>
      </c>
      <c r="AU115" s="22" t="s">
        <v>85</v>
      </c>
      <c r="AY115" s="22" t="s">
        <v>138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2" t="s">
        <v>83</v>
      </c>
      <c r="BK115" s="184">
        <f>ROUND(I115*H115,2)</f>
        <v>0</v>
      </c>
      <c r="BL115" s="22" t="s">
        <v>146</v>
      </c>
      <c r="BM115" s="22" t="s">
        <v>178</v>
      </c>
    </row>
    <row r="116" spans="2:65" s="1" customFormat="1" ht="24">
      <c r="B116" s="39"/>
      <c r="D116" s="185" t="s">
        <v>148</v>
      </c>
      <c r="F116" s="186" t="s">
        <v>179</v>
      </c>
      <c r="I116" s="187"/>
      <c r="L116" s="39"/>
      <c r="M116" s="188"/>
      <c r="N116" s="40"/>
      <c r="O116" s="40"/>
      <c r="P116" s="40"/>
      <c r="Q116" s="40"/>
      <c r="R116" s="40"/>
      <c r="S116" s="40"/>
      <c r="T116" s="68"/>
      <c r="AT116" s="22" t="s">
        <v>148</v>
      </c>
      <c r="AU116" s="22" t="s">
        <v>85</v>
      </c>
    </row>
    <row r="117" spans="2:65" s="11" customFormat="1">
      <c r="B117" s="191"/>
      <c r="D117" s="189" t="s">
        <v>165</v>
      </c>
      <c r="E117" s="192" t="s">
        <v>5</v>
      </c>
      <c r="F117" s="193" t="s">
        <v>180</v>
      </c>
      <c r="H117" s="194">
        <v>5.2999999999999999E-2</v>
      </c>
      <c r="I117" s="195"/>
      <c r="L117" s="191"/>
      <c r="M117" s="196"/>
      <c r="N117" s="197"/>
      <c r="O117" s="197"/>
      <c r="P117" s="197"/>
      <c r="Q117" s="197"/>
      <c r="R117" s="197"/>
      <c r="S117" s="197"/>
      <c r="T117" s="198"/>
      <c r="AT117" s="199" t="s">
        <v>165</v>
      </c>
      <c r="AU117" s="199" t="s">
        <v>85</v>
      </c>
      <c r="AV117" s="11" t="s">
        <v>85</v>
      </c>
      <c r="AW117" s="11" t="s">
        <v>38</v>
      </c>
      <c r="AX117" s="11" t="s">
        <v>75</v>
      </c>
      <c r="AY117" s="199" t="s">
        <v>138</v>
      </c>
    </row>
    <row r="118" spans="2:65" s="1" customFormat="1" ht="22.5" customHeight="1">
      <c r="B118" s="172"/>
      <c r="C118" s="173" t="s">
        <v>181</v>
      </c>
      <c r="D118" s="173" t="s">
        <v>141</v>
      </c>
      <c r="E118" s="174" t="s">
        <v>182</v>
      </c>
      <c r="F118" s="175" t="s">
        <v>183</v>
      </c>
      <c r="G118" s="176" t="s">
        <v>158</v>
      </c>
      <c r="H118" s="177">
        <v>5</v>
      </c>
      <c r="I118" s="178"/>
      <c r="J118" s="179">
        <f>ROUND(I118*H118,2)</f>
        <v>0</v>
      </c>
      <c r="K118" s="175" t="s">
        <v>145</v>
      </c>
      <c r="L118" s="39"/>
      <c r="M118" s="180" t="s">
        <v>5</v>
      </c>
      <c r="N118" s="181" t="s">
        <v>46</v>
      </c>
      <c r="O118" s="40"/>
      <c r="P118" s="182">
        <f>O118*H118</f>
        <v>0</v>
      </c>
      <c r="Q118" s="182">
        <v>4.684E-2</v>
      </c>
      <c r="R118" s="182">
        <f>Q118*H118</f>
        <v>0.23419999999999999</v>
      </c>
      <c r="S118" s="182">
        <v>0</v>
      </c>
      <c r="T118" s="183">
        <f>S118*H118</f>
        <v>0</v>
      </c>
      <c r="AR118" s="22" t="s">
        <v>146</v>
      </c>
      <c r="AT118" s="22" t="s">
        <v>141</v>
      </c>
      <c r="AU118" s="22" t="s">
        <v>85</v>
      </c>
      <c r="AY118" s="22" t="s">
        <v>138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22" t="s">
        <v>83</v>
      </c>
      <c r="BK118" s="184">
        <f>ROUND(I118*H118,2)</f>
        <v>0</v>
      </c>
      <c r="BL118" s="22" t="s">
        <v>146</v>
      </c>
      <c r="BM118" s="22" t="s">
        <v>184</v>
      </c>
    </row>
    <row r="119" spans="2:65" s="1" customFormat="1" ht="24">
      <c r="B119" s="39"/>
      <c r="D119" s="189" t="s">
        <v>148</v>
      </c>
      <c r="F119" s="190" t="s">
        <v>185</v>
      </c>
      <c r="I119" s="187"/>
      <c r="L119" s="39"/>
      <c r="M119" s="188"/>
      <c r="N119" s="40"/>
      <c r="O119" s="40"/>
      <c r="P119" s="40"/>
      <c r="Q119" s="40"/>
      <c r="R119" s="40"/>
      <c r="S119" s="40"/>
      <c r="T119" s="68"/>
      <c r="AT119" s="22" t="s">
        <v>148</v>
      </c>
      <c r="AU119" s="22" t="s">
        <v>85</v>
      </c>
    </row>
    <row r="120" spans="2:65" s="1" customFormat="1" ht="22.5" customHeight="1">
      <c r="B120" s="172"/>
      <c r="C120" s="208" t="s">
        <v>186</v>
      </c>
      <c r="D120" s="208" t="s">
        <v>187</v>
      </c>
      <c r="E120" s="209" t="s">
        <v>188</v>
      </c>
      <c r="F120" s="210" t="s">
        <v>189</v>
      </c>
      <c r="G120" s="211" t="s">
        <v>158</v>
      </c>
      <c r="H120" s="212">
        <v>1</v>
      </c>
      <c r="I120" s="213"/>
      <c r="J120" s="214">
        <f>ROUND(I120*H120,2)</f>
        <v>0</v>
      </c>
      <c r="K120" s="210" t="s">
        <v>145</v>
      </c>
      <c r="L120" s="215"/>
      <c r="M120" s="216" t="s">
        <v>5</v>
      </c>
      <c r="N120" s="217" t="s">
        <v>46</v>
      </c>
      <c r="O120" s="40"/>
      <c r="P120" s="182">
        <f>O120*H120</f>
        <v>0</v>
      </c>
      <c r="Q120" s="182">
        <v>1.12E-2</v>
      </c>
      <c r="R120" s="182">
        <f>Q120*H120</f>
        <v>1.12E-2</v>
      </c>
      <c r="S120" s="182">
        <v>0</v>
      </c>
      <c r="T120" s="183">
        <f>S120*H120</f>
        <v>0</v>
      </c>
      <c r="AR120" s="22" t="s">
        <v>186</v>
      </c>
      <c r="AT120" s="22" t="s">
        <v>187</v>
      </c>
      <c r="AU120" s="22" t="s">
        <v>85</v>
      </c>
      <c r="AY120" s="22" t="s">
        <v>138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22" t="s">
        <v>83</v>
      </c>
      <c r="BK120" s="184">
        <f>ROUND(I120*H120,2)</f>
        <v>0</v>
      </c>
      <c r="BL120" s="22" t="s">
        <v>146</v>
      </c>
      <c r="BM120" s="22" t="s">
        <v>190</v>
      </c>
    </row>
    <row r="121" spans="2:65" s="1" customFormat="1">
      <c r="B121" s="39"/>
      <c r="D121" s="189" t="s">
        <v>148</v>
      </c>
      <c r="F121" s="190" t="s">
        <v>191</v>
      </c>
      <c r="I121" s="187"/>
      <c r="L121" s="39"/>
      <c r="M121" s="188"/>
      <c r="N121" s="40"/>
      <c r="O121" s="40"/>
      <c r="P121" s="40"/>
      <c r="Q121" s="40"/>
      <c r="R121" s="40"/>
      <c r="S121" s="40"/>
      <c r="T121" s="68"/>
      <c r="AT121" s="22" t="s">
        <v>148</v>
      </c>
      <c r="AU121" s="22" t="s">
        <v>85</v>
      </c>
    </row>
    <row r="122" spans="2:65" s="1" customFormat="1" ht="22.5" customHeight="1">
      <c r="B122" s="172"/>
      <c r="C122" s="208" t="s">
        <v>192</v>
      </c>
      <c r="D122" s="208" t="s">
        <v>187</v>
      </c>
      <c r="E122" s="209" t="s">
        <v>193</v>
      </c>
      <c r="F122" s="210" t="s">
        <v>194</v>
      </c>
      <c r="G122" s="211" t="s">
        <v>158</v>
      </c>
      <c r="H122" s="212">
        <v>4</v>
      </c>
      <c r="I122" s="213"/>
      <c r="J122" s="214">
        <f>ROUND(I122*H122,2)</f>
        <v>0</v>
      </c>
      <c r="K122" s="210" t="s">
        <v>145</v>
      </c>
      <c r="L122" s="215"/>
      <c r="M122" s="216" t="s">
        <v>5</v>
      </c>
      <c r="N122" s="217" t="s">
        <v>46</v>
      </c>
      <c r="O122" s="40"/>
      <c r="P122" s="182">
        <f>O122*H122</f>
        <v>0</v>
      </c>
      <c r="Q122" s="182">
        <v>1.14E-2</v>
      </c>
      <c r="R122" s="182">
        <f>Q122*H122</f>
        <v>4.5600000000000002E-2</v>
      </c>
      <c r="S122" s="182">
        <v>0</v>
      </c>
      <c r="T122" s="183">
        <f>S122*H122</f>
        <v>0</v>
      </c>
      <c r="AR122" s="22" t="s">
        <v>186</v>
      </c>
      <c r="AT122" s="22" t="s">
        <v>187</v>
      </c>
      <c r="AU122" s="22" t="s">
        <v>85</v>
      </c>
      <c r="AY122" s="22" t="s">
        <v>138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2" t="s">
        <v>83</v>
      </c>
      <c r="BK122" s="184">
        <f>ROUND(I122*H122,2)</f>
        <v>0</v>
      </c>
      <c r="BL122" s="22" t="s">
        <v>146</v>
      </c>
      <c r="BM122" s="22" t="s">
        <v>195</v>
      </c>
    </row>
    <row r="123" spans="2:65" s="1" customFormat="1">
      <c r="B123" s="39"/>
      <c r="D123" s="185" t="s">
        <v>148</v>
      </c>
      <c r="F123" s="186" t="s">
        <v>196</v>
      </c>
      <c r="I123" s="187"/>
      <c r="L123" s="39"/>
      <c r="M123" s="188"/>
      <c r="N123" s="40"/>
      <c r="O123" s="40"/>
      <c r="P123" s="40"/>
      <c r="Q123" s="40"/>
      <c r="R123" s="40"/>
      <c r="S123" s="40"/>
      <c r="T123" s="68"/>
      <c r="AT123" s="22" t="s">
        <v>148</v>
      </c>
      <c r="AU123" s="22" t="s">
        <v>85</v>
      </c>
    </row>
    <row r="124" spans="2:65" s="10" customFormat="1" ht="29.85" customHeight="1">
      <c r="B124" s="158"/>
      <c r="D124" s="169" t="s">
        <v>74</v>
      </c>
      <c r="E124" s="170" t="s">
        <v>192</v>
      </c>
      <c r="F124" s="170" t="s">
        <v>197</v>
      </c>
      <c r="I124" s="161"/>
      <c r="J124" s="171">
        <f>BK124</f>
        <v>0</v>
      </c>
      <c r="L124" s="158"/>
      <c r="M124" s="163"/>
      <c r="N124" s="164"/>
      <c r="O124" s="164"/>
      <c r="P124" s="165">
        <f>SUM(P125:P138)</f>
        <v>0</v>
      </c>
      <c r="Q124" s="164"/>
      <c r="R124" s="165">
        <f>SUM(R125:R138)</f>
        <v>8.0000000000000002E-3</v>
      </c>
      <c r="S124" s="164"/>
      <c r="T124" s="166">
        <f>SUM(T125:T138)</f>
        <v>7.3564809999999996</v>
      </c>
      <c r="AR124" s="159" t="s">
        <v>83</v>
      </c>
      <c r="AT124" s="167" t="s">
        <v>74</v>
      </c>
      <c r="AU124" s="167" t="s">
        <v>83</v>
      </c>
      <c r="AY124" s="159" t="s">
        <v>138</v>
      </c>
      <c r="BK124" s="168">
        <f>SUM(BK125:BK138)</f>
        <v>0</v>
      </c>
    </row>
    <row r="125" spans="2:65" s="1" customFormat="1" ht="22.5" customHeight="1">
      <c r="B125" s="172"/>
      <c r="C125" s="173" t="s">
        <v>198</v>
      </c>
      <c r="D125" s="173" t="s">
        <v>141</v>
      </c>
      <c r="E125" s="174" t="s">
        <v>199</v>
      </c>
      <c r="F125" s="175" t="s">
        <v>200</v>
      </c>
      <c r="G125" s="176" t="s">
        <v>144</v>
      </c>
      <c r="H125" s="177">
        <v>200</v>
      </c>
      <c r="I125" s="178"/>
      <c r="J125" s="179">
        <f>ROUND(I125*H125,2)</f>
        <v>0</v>
      </c>
      <c r="K125" s="175" t="s">
        <v>145</v>
      </c>
      <c r="L125" s="39"/>
      <c r="M125" s="180" t="s">
        <v>5</v>
      </c>
      <c r="N125" s="181" t="s">
        <v>46</v>
      </c>
      <c r="O125" s="40"/>
      <c r="P125" s="182">
        <f>O125*H125</f>
        <v>0</v>
      </c>
      <c r="Q125" s="182">
        <v>4.0000000000000003E-5</v>
      </c>
      <c r="R125" s="182">
        <f>Q125*H125</f>
        <v>8.0000000000000002E-3</v>
      </c>
      <c r="S125" s="182">
        <v>0</v>
      </c>
      <c r="T125" s="183">
        <f>S125*H125</f>
        <v>0</v>
      </c>
      <c r="AR125" s="22" t="s">
        <v>146</v>
      </c>
      <c r="AT125" s="22" t="s">
        <v>141</v>
      </c>
      <c r="AU125" s="22" t="s">
        <v>85</v>
      </c>
      <c r="AY125" s="22" t="s">
        <v>138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2" t="s">
        <v>83</v>
      </c>
      <c r="BK125" s="184">
        <f>ROUND(I125*H125,2)</f>
        <v>0</v>
      </c>
      <c r="BL125" s="22" t="s">
        <v>146</v>
      </c>
      <c r="BM125" s="22" t="s">
        <v>201</v>
      </c>
    </row>
    <row r="126" spans="2:65" s="1" customFormat="1" ht="48">
      <c r="B126" s="39"/>
      <c r="D126" s="189" t="s">
        <v>148</v>
      </c>
      <c r="F126" s="190" t="s">
        <v>202</v>
      </c>
      <c r="I126" s="187"/>
      <c r="L126" s="39"/>
      <c r="M126" s="188"/>
      <c r="N126" s="40"/>
      <c r="O126" s="40"/>
      <c r="P126" s="40"/>
      <c r="Q126" s="40"/>
      <c r="R126" s="40"/>
      <c r="S126" s="40"/>
      <c r="T126" s="68"/>
      <c r="AT126" s="22" t="s">
        <v>148</v>
      </c>
      <c r="AU126" s="22" t="s">
        <v>85</v>
      </c>
    </row>
    <row r="127" spans="2:65" s="1" customFormat="1" ht="22.5" customHeight="1">
      <c r="B127" s="172"/>
      <c r="C127" s="173" t="s">
        <v>203</v>
      </c>
      <c r="D127" s="173" t="s">
        <v>141</v>
      </c>
      <c r="E127" s="174" t="s">
        <v>204</v>
      </c>
      <c r="F127" s="175" t="s">
        <v>205</v>
      </c>
      <c r="G127" s="176" t="s">
        <v>144</v>
      </c>
      <c r="H127" s="177">
        <v>24.221</v>
      </c>
      <c r="I127" s="178"/>
      <c r="J127" s="179">
        <f>ROUND(I127*H127,2)</f>
        <v>0</v>
      </c>
      <c r="K127" s="175" t="s">
        <v>145</v>
      </c>
      <c r="L127" s="39"/>
      <c r="M127" s="180" t="s">
        <v>5</v>
      </c>
      <c r="N127" s="181" t="s">
        <v>46</v>
      </c>
      <c r="O127" s="40"/>
      <c r="P127" s="182">
        <f>O127*H127</f>
        <v>0</v>
      </c>
      <c r="Q127" s="182">
        <v>0</v>
      </c>
      <c r="R127" s="182">
        <f>Q127*H127</f>
        <v>0</v>
      </c>
      <c r="S127" s="182">
        <v>0.26100000000000001</v>
      </c>
      <c r="T127" s="183">
        <f>S127*H127</f>
        <v>6.3216809999999999</v>
      </c>
      <c r="AR127" s="22" t="s">
        <v>146</v>
      </c>
      <c r="AT127" s="22" t="s">
        <v>141</v>
      </c>
      <c r="AU127" s="22" t="s">
        <v>85</v>
      </c>
      <c r="AY127" s="22" t="s">
        <v>138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22" t="s">
        <v>83</v>
      </c>
      <c r="BK127" s="184">
        <f>ROUND(I127*H127,2)</f>
        <v>0</v>
      </c>
      <c r="BL127" s="22" t="s">
        <v>146</v>
      </c>
      <c r="BM127" s="22" t="s">
        <v>206</v>
      </c>
    </row>
    <row r="128" spans="2:65" s="1" customFormat="1" ht="24">
      <c r="B128" s="39"/>
      <c r="D128" s="185" t="s">
        <v>148</v>
      </c>
      <c r="F128" s="186" t="s">
        <v>207</v>
      </c>
      <c r="I128" s="187"/>
      <c r="L128" s="39"/>
      <c r="M128" s="188"/>
      <c r="N128" s="40"/>
      <c r="O128" s="40"/>
      <c r="P128" s="40"/>
      <c r="Q128" s="40"/>
      <c r="R128" s="40"/>
      <c r="S128" s="40"/>
      <c r="T128" s="68"/>
      <c r="AT128" s="22" t="s">
        <v>148</v>
      </c>
      <c r="AU128" s="22" t="s">
        <v>85</v>
      </c>
    </row>
    <row r="129" spans="2:65" s="11" customFormat="1">
      <c r="B129" s="191"/>
      <c r="D129" s="189" t="s">
        <v>165</v>
      </c>
      <c r="E129" s="192" t="s">
        <v>5</v>
      </c>
      <c r="F129" s="193" t="s">
        <v>208</v>
      </c>
      <c r="H129" s="194">
        <v>24.221</v>
      </c>
      <c r="I129" s="195"/>
      <c r="L129" s="191"/>
      <c r="M129" s="196"/>
      <c r="N129" s="197"/>
      <c r="O129" s="197"/>
      <c r="P129" s="197"/>
      <c r="Q129" s="197"/>
      <c r="R129" s="197"/>
      <c r="S129" s="197"/>
      <c r="T129" s="198"/>
      <c r="AT129" s="199" t="s">
        <v>165</v>
      </c>
      <c r="AU129" s="199" t="s">
        <v>85</v>
      </c>
      <c r="AV129" s="11" t="s">
        <v>85</v>
      </c>
      <c r="AW129" s="11" t="s">
        <v>38</v>
      </c>
      <c r="AX129" s="11" t="s">
        <v>75</v>
      </c>
      <c r="AY129" s="199" t="s">
        <v>138</v>
      </c>
    </row>
    <row r="130" spans="2:65" s="1" customFormat="1" ht="22.5" customHeight="1">
      <c r="B130" s="172"/>
      <c r="C130" s="173" t="s">
        <v>209</v>
      </c>
      <c r="D130" s="173" t="s">
        <v>141</v>
      </c>
      <c r="E130" s="174" t="s">
        <v>210</v>
      </c>
      <c r="F130" s="175" t="s">
        <v>211</v>
      </c>
      <c r="G130" s="176" t="s">
        <v>144</v>
      </c>
      <c r="H130" s="177">
        <v>11.8</v>
      </c>
      <c r="I130" s="178"/>
      <c r="J130" s="179">
        <f>ROUND(I130*H130,2)</f>
        <v>0</v>
      </c>
      <c r="K130" s="175" t="s">
        <v>145</v>
      </c>
      <c r="L130" s="39"/>
      <c r="M130" s="180" t="s">
        <v>5</v>
      </c>
      <c r="N130" s="181" t="s">
        <v>46</v>
      </c>
      <c r="O130" s="40"/>
      <c r="P130" s="182">
        <f>O130*H130</f>
        <v>0</v>
      </c>
      <c r="Q130" s="182">
        <v>0</v>
      </c>
      <c r="R130" s="182">
        <f>Q130*H130</f>
        <v>0</v>
      </c>
      <c r="S130" s="182">
        <v>7.5999999999999998E-2</v>
      </c>
      <c r="T130" s="183">
        <f>S130*H130</f>
        <v>0.89680000000000004</v>
      </c>
      <c r="AR130" s="22" t="s">
        <v>146</v>
      </c>
      <c r="AT130" s="22" t="s">
        <v>141</v>
      </c>
      <c r="AU130" s="22" t="s">
        <v>85</v>
      </c>
      <c r="AY130" s="22" t="s">
        <v>138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22" t="s">
        <v>83</v>
      </c>
      <c r="BK130" s="184">
        <f>ROUND(I130*H130,2)</f>
        <v>0</v>
      </c>
      <c r="BL130" s="22" t="s">
        <v>146</v>
      </c>
      <c r="BM130" s="22" t="s">
        <v>212</v>
      </c>
    </row>
    <row r="131" spans="2:65" s="1" customFormat="1" ht="24">
      <c r="B131" s="39"/>
      <c r="D131" s="185" t="s">
        <v>148</v>
      </c>
      <c r="F131" s="186" t="s">
        <v>213</v>
      </c>
      <c r="I131" s="187"/>
      <c r="L131" s="39"/>
      <c r="M131" s="188"/>
      <c r="N131" s="40"/>
      <c r="O131" s="40"/>
      <c r="P131" s="40"/>
      <c r="Q131" s="40"/>
      <c r="R131" s="40"/>
      <c r="S131" s="40"/>
      <c r="T131" s="68"/>
      <c r="AT131" s="22" t="s">
        <v>148</v>
      </c>
      <c r="AU131" s="22" t="s">
        <v>85</v>
      </c>
    </row>
    <row r="132" spans="2:65" s="11" customFormat="1">
      <c r="B132" s="191"/>
      <c r="D132" s="185" t="s">
        <v>165</v>
      </c>
      <c r="E132" s="199" t="s">
        <v>5</v>
      </c>
      <c r="F132" s="218" t="s">
        <v>214</v>
      </c>
      <c r="H132" s="219">
        <v>1.2</v>
      </c>
      <c r="I132" s="195"/>
      <c r="L132" s="191"/>
      <c r="M132" s="196"/>
      <c r="N132" s="197"/>
      <c r="O132" s="197"/>
      <c r="P132" s="197"/>
      <c r="Q132" s="197"/>
      <c r="R132" s="197"/>
      <c r="S132" s="197"/>
      <c r="T132" s="198"/>
      <c r="AT132" s="199" t="s">
        <v>165</v>
      </c>
      <c r="AU132" s="199" t="s">
        <v>85</v>
      </c>
      <c r="AV132" s="11" t="s">
        <v>85</v>
      </c>
      <c r="AW132" s="11" t="s">
        <v>38</v>
      </c>
      <c r="AX132" s="11" t="s">
        <v>75</v>
      </c>
      <c r="AY132" s="199" t="s">
        <v>138</v>
      </c>
    </row>
    <row r="133" spans="2:65" s="11" customFormat="1">
      <c r="B133" s="191"/>
      <c r="D133" s="185" t="s">
        <v>165</v>
      </c>
      <c r="E133" s="199" t="s">
        <v>5</v>
      </c>
      <c r="F133" s="218" t="s">
        <v>215</v>
      </c>
      <c r="H133" s="219">
        <v>9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9" t="s">
        <v>165</v>
      </c>
      <c r="AU133" s="199" t="s">
        <v>85</v>
      </c>
      <c r="AV133" s="11" t="s">
        <v>85</v>
      </c>
      <c r="AW133" s="11" t="s">
        <v>38</v>
      </c>
      <c r="AX133" s="11" t="s">
        <v>75</v>
      </c>
      <c r="AY133" s="199" t="s">
        <v>138</v>
      </c>
    </row>
    <row r="134" spans="2:65" s="11" customFormat="1">
      <c r="B134" s="191"/>
      <c r="D134" s="189" t="s">
        <v>165</v>
      </c>
      <c r="E134" s="192" t="s">
        <v>5</v>
      </c>
      <c r="F134" s="193" t="s">
        <v>216</v>
      </c>
      <c r="H134" s="194">
        <v>1.6</v>
      </c>
      <c r="I134" s="195"/>
      <c r="L134" s="191"/>
      <c r="M134" s="196"/>
      <c r="N134" s="197"/>
      <c r="O134" s="197"/>
      <c r="P134" s="197"/>
      <c r="Q134" s="197"/>
      <c r="R134" s="197"/>
      <c r="S134" s="197"/>
      <c r="T134" s="198"/>
      <c r="AT134" s="199" t="s">
        <v>165</v>
      </c>
      <c r="AU134" s="199" t="s">
        <v>85</v>
      </c>
      <c r="AV134" s="11" t="s">
        <v>85</v>
      </c>
      <c r="AW134" s="11" t="s">
        <v>38</v>
      </c>
      <c r="AX134" s="11" t="s">
        <v>75</v>
      </c>
      <c r="AY134" s="199" t="s">
        <v>138</v>
      </c>
    </row>
    <row r="135" spans="2:65" s="1" customFormat="1" ht="22.5" customHeight="1">
      <c r="B135" s="172"/>
      <c r="C135" s="173" t="s">
        <v>217</v>
      </c>
      <c r="D135" s="173" t="s">
        <v>141</v>
      </c>
      <c r="E135" s="174" t="s">
        <v>218</v>
      </c>
      <c r="F135" s="175" t="s">
        <v>219</v>
      </c>
      <c r="G135" s="176" t="s">
        <v>170</v>
      </c>
      <c r="H135" s="177">
        <v>1</v>
      </c>
      <c r="I135" s="178"/>
      <c r="J135" s="179">
        <f>ROUND(I135*H135,2)</f>
        <v>0</v>
      </c>
      <c r="K135" s="175" t="s">
        <v>145</v>
      </c>
      <c r="L135" s="39"/>
      <c r="M135" s="180" t="s">
        <v>5</v>
      </c>
      <c r="N135" s="181" t="s">
        <v>46</v>
      </c>
      <c r="O135" s="40"/>
      <c r="P135" s="182">
        <f>O135*H135</f>
        <v>0</v>
      </c>
      <c r="Q135" s="182">
        <v>0</v>
      </c>
      <c r="R135" s="182">
        <f>Q135*H135</f>
        <v>0</v>
      </c>
      <c r="S135" s="182">
        <v>1.7999999999999999E-2</v>
      </c>
      <c r="T135" s="183">
        <f>S135*H135</f>
        <v>1.7999999999999999E-2</v>
      </c>
      <c r="AR135" s="22" t="s">
        <v>146</v>
      </c>
      <c r="AT135" s="22" t="s">
        <v>141</v>
      </c>
      <c r="AU135" s="22" t="s">
        <v>85</v>
      </c>
      <c r="AY135" s="22" t="s">
        <v>138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22" t="s">
        <v>83</v>
      </c>
      <c r="BK135" s="184">
        <f>ROUND(I135*H135,2)</f>
        <v>0</v>
      </c>
      <c r="BL135" s="22" t="s">
        <v>146</v>
      </c>
      <c r="BM135" s="22" t="s">
        <v>220</v>
      </c>
    </row>
    <row r="136" spans="2:65" s="1" customFormat="1" ht="24">
      <c r="B136" s="39"/>
      <c r="D136" s="189" t="s">
        <v>148</v>
      </c>
      <c r="F136" s="190" t="s">
        <v>221</v>
      </c>
      <c r="I136" s="187"/>
      <c r="L136" s="39"/>
      <c r="M136" s="188"/>
      <c r="N136" s="40"/>
      <c r="O136" s="40"/>
      <c r="P136" s="40"/>
      <c r="Q136" s="40"/>
      <c r="R136" s="40"/>
      <c r="S136" s="40"/>
      <c r="T136" s="68"/>
      <c r="AT136" s="22" t="s">
        <v>148</v>
      </c>
      <c r="AU136" s="22" t="s">
        <v>85</v>
      </c>
    </row>
    <row r="137" spans="2:65" s="1" customFormat="1" ht="22.5" customHeight="1">
      <c r="B137" s="172"/>
      <c r="C137" s="173" t="s">
        <v>222</v>
      </c>
      <c r="D137" s="173" t="s">
        <v>141</v>
      </c>
      <c r="E137" s="174" t="s">
        <v>223</v>
      </c>
      <c r="F137" s="175" t="s">
        <v>224</v>
      </c>
      <c r="G137" s="176" t="s">
        <v>170</v>
      </c>
      <c r="H137" s="177">
        <v>15</v>
      </c>
      <c r="I137" s="178"/>
      <c r="J137" s="179">
        <f>ROUND(I137*H137,2)</f>
        <v>0</v>
      </c>
      <c r="K137" s="175" t="s">
        <v>145</v>
      </c>
      <c r="L137" s="39"/>
      <c r="M137" s="180" t="s">
        <v>5</v>
      </c>
      <c r="N137" s="181" t="s">
        <v>46</v>
      </c>
      <c r="O137" s="40"/>
      <c r="P137" s="182">
        <f>O137*H137</f>
        <v>0</v>
      </c>
      <c r="Q137" s="182">
        <v>0</v>
      </c>
      <c r="R137" s="182">
        <f>Q137*H137</f>
        <v>0</v>
      </c>
      <c r="S137" s="182">
        <v>8.0000000000000002E-3</v>
      </c>
      <c r="T137" s="183">
        <f>S137*H137</f>
        <v>0.12</v>
      </c>
      <c r="AR137" s="22" t="s">
        <v>146</v>
      </c>
      <c r="AT137" s="22" t="s">
        <v>141</v>
      </c>
      <c r="AU137" s="22" t="s">
        <v>85</v>
      </c>
      <c r="AY137" s="22" t="s">
        <v>138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22" t="s">
        <v>83</v>
      </c>
      <c r="BK137" s="184">
        <f>ROUND(I137*H137,2)</f>
        <v>0</v>
      </c>
      <c r="BL137" s="22" t="s">
        <v>146</v>
      </c>
      <c r="BM137" s="22" t="s">
        <v>225</v>
      </c>
    </row>
    <row r="138" spans="2:65" s="1" customFormat="1" ht="24">
      <c r="B138" s="39"/>
      <c r="D138" s="185" t="s">
        <v>148</v>
      </c>
      <c r="F138" s="186" t="s">
        <v>226</v>
      </c>
      <c r="I138" s="187"/>
      <c r="L138" s="39"/>
      <c r="M138" s="188"/>
      <c r="N138" s="40"/>
      <c r="O138" s="40"/>
      <c r="P138" s="40"/>
      <c r="Q138" s="40"/>
      <c r="R138" s="40"/>
      <c r="S138" s="40"/>
      <c r="T138" s="68"/>
      <c r="AT138" s="22" t="s">
        <v>148</v>
      </c>
      <c r="AU138" s="22" t="s">
        <v>85</v>
      </c>
    </row>
    <row r="139" spans="2:65" s="10" customFormat="1" ht="29.85" customHeight="1">
      <c r="B139" s="158"/>
      <c r="D139" s="169" t="s">
        <v>74</v>
      </c>
      <c r="E139" s="170" t="s">
        <v>227</v>
      </c>
      <c r="F139" s="170" t="s">
        <v>228</v>
      </c>
      <c r="I139" s="161"/>
      <c r="J139" s="171">
        <f>BK139</f>
        <v>0</v>
      </c>
      <c r="L139" s="158"/>
      <c r="M139" s="163"/>
      <c r="N139" s="164"/>
      <c r="O139" s="164"/>
      <c r="P139" s="165">
        <f>SUM(P140:P148)</f>
        <v>0</v>
      </c>
      <c r="Q139" s="164"/>
      <c r="R139" s="165">
        <f>SUM(R140:R148)</f>
        <v>0</v>
      </c>
      <c r="S139" s="164"/>
      <c r="T139" s="166">
        <f>SUM(T140:T148)</f>
        <v>0</v>
      </c>
      <c r="AR139" s="159" t="s">
        <v>83</v>
      </c>
      <c r="AT139" s="167" t="s">
        <v>74</v>
      </c>
      <c r="AU139" s="167" t="s">
        <v>83</v>
      </c>
      <c r="AY139" s="159" t="s">
        <v>138</v>
      </c>
      <c r="BK139" s="168">
        <f>SUM(BK140:BK148)</f>
        <v>0</v>
      </c>
    </row>
    <row r="140" spans="2:65" s="1" customFormat="1" ht="22.5" customHeight="1">
      <c r="B140" s="172"/>
      <c r="C140" s="173" t="s">
        <v>11</v>
      </c>
      <c r="D140" s="173" t="s">
        <v>141</v>
      </c>
      <c r="E140" s="174" t="s">
        <v>229</v>
      </c>
      <c r="F140" s="175" t="s">
        <v>230</v>
      </c>
      <c r="G140" s="176" t="s">
        <v>231</v>
      </c>
      <c r="H140" s="177">
        <v>14.074</v>
      </c>
      <c r="I140" s="178"/>
      <c r="J140" s="179">
        <f>ROUND(I140*H140,2)</f>
        <v>0</v>
      </c>
      <c r="K140" s="175" t="s">
        <v>145</v>
      </c>
      <c r="L140" s="39"/>
      <c r="M140" s="180" t="s">
        <v>5</v>
      </c>
      <c r="N140" s="181" t="s">
        <v>46</v>
      </c>
      <c r="O140" s="40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AR140" s="22" t="s">
        <v>146</v>
      </c>
      <c r="AT140" s="22" t="s">
        <v>141</v>
      </c>
      <c r="AU140" s="22" t="s">
        <v>85</v>
      </c>
      <c r="AY140" s="22" t="s">
        <v>138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22" t="s">
        <v>83</v>
      </c>
      <c r="BK140" s="184">
        <f>ROUND(I140*H140,2)</f>
        <v>0</v>
      </c>
      <c r="BL140" s="22" t="s">
        <v>146</v>
      </c>
      <c r="BM140" s="22" t="s">
        <v>232</v>
      </c>
    </row>
    <row r="141" spans="2:65" s="1" customFormat="1" ht="24">
      <c r="B141" s="39"/>
      <c r="D141" s="189" t="s">
        <v>148</v>
      </c>
      <c r="F141" s="190" t="s">
        <v>233</v>
      </c>
      <c r="I141" s="187"/>
      <c r="L141" s="39"/>
      <c r="M141" s="188"/>
      <c r="N141" s="40"/>
      <c r="O141" s="40"/>
      <c r="P141" s="40"/>
      <c r="Q141" s="40"/>
      <c r="R141" s="40"/>
      <c r="S141" s="40"/>
      <c r="T141" s="68"/>
      <c r="AT141" s="22" t="s">
        <v>148</v>
      </c>
      <c r="AU141" s="22" t="s">
        <v>85</v>
      </c>
    </row>
    <row r="142" spans="2:65" s="1" customFormat="1" ht="22.5" customHeight="1">
      <c r="B142" s="172"/>
      <c r="C142" s="173" t="s">
        <v>234</v>
      </c>
      <c r="D142" s="173" t="s">
        <v>141</v>
      </c>
      <c r="E142" s="174" t="s">
        <v>235</v>
      </c>
      <c r="F142" s="175" t="s">
        <v>236</v>
      </c>
      <c r="G142" s="176" t="s">
        <v>231</v>
      </c>
      <c r="H142" s="177">
        <v>14.074</v>
      </c>
      <c r="I142" s="178"/>
      <c r="J142" s="179">
        <f>ROUND(I142*H142,2)</f>
        <v>0</v>
      </c>
      <c r="K142" s="175" t="s">
        <v>145</v>
      </c>
      <c r="L142" s="39"/>
      <c r="M142" s="180" t="s">
        <v>5</v>
      </c>
      <c r="N142" s="181" t="s">
        <v>46</v>
      </c>
      <c r="O142" s="40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22" t="s">
        <v>146</v>
      </c>
      <c r="AT142" s="22" t="s">
        <v>141</v>
      </c>
      <c r="AU142" s="22" t="s">
        <v>85</v>
      </c>
      <c r="AY142" s="22" t="s">
        <v>138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22" t="s">
        <v>83</v>
      </c>
      <c r="BK142" s="184">
        <f>ROUND(I142*H142,2)</f>
        <v>0</v>
      </c>
      <c r="BL142" s="22" t="s">
        <v>146</v>
      </c>
      <c r="BM142" s="22" t="s">
        <v>237</v>
      </c>
    </row>
    <row r="143" spans="2:65" s="1" customFormat="1" ht="24">
      <c r="B143" s="39"/>
      <c r="D143" s="189" t="s">
        <v>148</v>
      </c>
      <c r="F143" s="190" t="s">
        <v>238</v>
      </c>
      <c r="I143" s="187"/>
      <c r="L143" s="39"/>
      <c r="M143" s="188"/>
      <c r="N143" s="40"/>
      <c r="O143" s="40"/>
      <c r="P143" s="40"/>
      <c r="Q143" s="40"/>
      <c r="R143" s="40"/>
      <c r="S143" s="40"/>
      <c r="T143" s="68"/>
      <c r="AT143" s="22" t="s">
        <v>148</v>
      </c>
      <c r="AU143" s="22" t="s">
        <v>85</v>
      </c>
    </row>
    <row r="144" spans="2:65" s="1" customFormat="1" ht="22.5" customHeight="1">
      <c r="B144" s="172"/>
      <c r="C144" s="173" t="s">
        <v>239</v>
      </c>
      <c r="D144" s="173" t="s">
        <v>141</v>
      </c>
      <c r="E144" s="174" t="s">
        <v>240</v>
      </c>
      <c r="F144" s="175" t="s">
        <v>241</v>
      </c>
      <c r="G144" s="176" t="s">
        <v>231</v>
      </c>
      <c r="H144" s="177">
        <v>351.85</v>
      </c>
      <c r="I144" s="178"/>
      <c r="J144" s="179">
        <f>ROUND(I144*H144,2)</f>
        <v>0</v>
      </c>
      <c r="K144" s="175" t="s">
        <v>145</v>
      </c>
      <c r="L144" s="39"/>
      <c r="M144" s="180" t="s">
        <v>5</v>
      </c>
      <c r="N144" s="181" t="s">
        <v>46</v>
      </c>
      <c r="O144" s="40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AR144" s="22" t="s">
        <v>146</v>
      </c>
      <c r="AT144" s="22" t="s">
        <v>141</v>
      </c>
      <c r="AU144" s="22" t="s">
        <v>85</v>
      </c>
      <c r="AY144" s="22" t="s">
        <v>138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22" t="s">
        <v>83</v>
      </c>
      <c r="BK144" s="184">
        <f>ROUND(I144*H144,2)</f>
        <v>0</v>
      </c>
      <c r="BL144" s="22" t="s">
        <v>146</v>
      </c>
      <c r="BM144" s="22" t="s">
        <v>242</v>
      </c>
    </row>
    <row r="145" spans="2:65" s="1" customFormat="1" ht="24">
      <c r="B145" s="39"/>
      <c r="D145" s="185" t="s">
        <v>148</v>
      </c>
      <c r="F145" s="186" t="s">
        <v>243</v>
      </c>
      <c r="I145" s="187"/>
      <c r="L145" s="39"/>
      <c r="M145" s="188"/>
      <c r="N145" s="40"/>
      <c r="O145" s="40"/>
      <c r="P145" s="40"/>
      <c r="Q145" s="40"/>
      <c r="R145" s="40"/>
      <c r="S145" s="40"/>
      <c r="T145" s="68"/>
      <c r="AT145" s="22" t="s">
        <v>148</v>
      </c>
      <c r="AU145" s="22" t="s">
        <v>85</v>
      </c>
    </row>
    <row r="146" spans="2:65" s="11" customFormat="1">
      <c r="B146" s="191"/>
      <c r="D146" s="189" t="s">
        <v>165</v>
      </c>
      <c r="F146" s="193" t="s">
        <v>244</v>
      </c>
      <c r="H146" s="194">
        <v>351.85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9" t="s">
        <v>165</v>
      </c>
      <c r="AU146" s="199" t="s">
        <v>85</v>
      </c>
      <c r="AV146" s="11" t="s">
        <v>85</v>
      </c>
      <c r="AW146" s="11" t="s">
        <v>6</v>
      </c>
      <c r="AX146" s="11" t="s">
        <v>83</v>
      </c>
      <c r="AY146" s="199" t="s">
        <v>138</v>
      </c>
    </row>
    <row r="147" spans="2:65" s="1" customFormat="1" ht="22.5" customHeight="1">
      <c r="B147" s="172"/>
      <c r="C147" s="173" t="s">
        <v>245</v>
      </c>
      <c r="D147" s="173" t="s">
        <v>141</v>
      </c>
      <c r="E147" s="174" t="s">
        <v>246</v>
      </c>
      <c r="F147" s="175" t="s">
        <v>247</v>
      </c>
      <c r="G147" s="176" t="s">
        <v>231</v>
      </c>
      <c r="H147" s="177">
        <v>14.074</v>
      </c>
      <c r="I147" s="178"/>
      <c r="J147" s="179">
        <f>ROUND(I147*H147,2)</f>
        <v>0</v>
      </c>
      <c r="K147" s="175" t="s">
        <v>145</v>
      </c>
      <c r="L147" s="39"/>
      <c r="M147" s="180" t="s">
        <v>5</v>
      </c>
      <c r="N147" s="181" t="s">
        <v>46</v>
      </c>
      <c r="O147" s="40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22" t="s">
        <v>146</v>
      </c>
      <c r="AT147" s="22" t="s">
        <v>141</v>
      </c>
      <c r="AU147" s="22" t="s">
        <v>85</v>
      </c>
      <c r="AY147" s="22" t="s">
        <v>138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22" t="s">
        <v>83</v>
      </c>
      <c r="BK147" s="184">
        <f>ROUND(I147*H147,2)</f>
        <v>0</v>
      </c>
      <c r="BL147" s="22" t="s">
        <v>146</v>
      </c>
      <c r="BM147" s="22" t="s">
        <v>248</v>
      </c>
    </row>
    <row r="148" spans="2:65" s="1" customFormat="1">
      <c r="B148" s="39"/>
      <c r="D148" s="185" t="s">
        <v>148</v>
      </c>
      <c r="F148" s="186" t="s">
        <v>249</v>
      </c>
      <c r="I148" s="187"/>
      <c r="L148" s="39"/>
      <c r="M148" s="188"/>
      <c r="N148" s="40"/>
      <c r="O148" s="40"/>
      <c r="P148" s="40"/>
      <c r="Q148" s="40"/>
      <c r="R148" s="40"/>
      <c r="S148" s="40"/>
      <c r="T148" s="68"/>
      <c r="AT148" s="22" t="s">
        <v>148</v>
      </c>
      <c r="AU148" s="22" t="s">
        <v>85</v>
      </c>
    </row>
    <row r="149" spans="2:65" s="10" customFormat="1" ht="29.85" customHeight="1">
      <c r="B149" s="158"/>
      <c r="D149" s="169" t="s">
        <v>74</v>
      </c>
      <c r="E149" s="170" t="s">
        <v>250</v>
      </c>
      <c r="F149" s="170" t="s">
        <v>251</v>
      </c>
      <c r="I149" s="161"/>
      <c r="J149" s="171">
        <f>BK149</f>
        <v>0</v>
      </c>
      <c r="L149" s="158"/>
      <c r="M149" s="163"/>
      <c r="N149" s="164"/>
      <c r="O149" s="164"/>
      <c r="P149" s="165">
        <f>SUM(P150:P151)</f>
        <v>0</v>
      </c>
      <c r="Q149" s="164"/>
      <c r="R149" s="165">
        <f>SUM(R150:R151)</f>
        <v>0</v>
      </c>
      <c r="S149" s="164"/>
      <c r="T149" s="166">
        <f>SUM(T150:T151)</f>
        <v>0</v>
      </c>
      <c r="AR149" s="159" t="s">
        <v>83</v>
      </c>
      <c r="AT149" s="167" t="s">
        <v>74</v>
      </c>
      <c r="AU149" s="167" t="s">
        <v>83</v>
      </c>
      <c r="AY149" s="159" t="s">
        <v>138</v>
      </c>
      <c r="BK149" s="168">
        <f>SUM(BK150:BK151)</f>
        <v>0</v>
      </c>
    </row>
    <row r="150" spans="2:65" s="1" customFormat="1" ht="22.5" customHeight="1">
      <c r="B150" s="172"/>
      <c r="C150" s="173" t="s">
        <v>252</v>
      </c>
      <c r="D150" s="173" t="s">
        <v>141</v>
      </c>
      <c r="E150" s="174" t="s">
        <v>253</v>
      </c>
      <c r="F150" s="175" t="s">
        <v>254</v>
      </c>
      <c r="G150" s="176" t="s">
        <v>231</v>
      </c>
      <c r="H150" s="177">
        <v>2.5870000000000002</v>
      </c>
      <c r="I150" s="178"/>
      <c r="J150" s="179">
        <f>ROUND(I150*H150,2)</f>
        <v>0</v>
      </c>
      <c r="K150" s="175" t="s">
        <v>145</v>
      </c>
      <c r="L150" s="39"/>
      <c r="M150" s="180" t="s">
        <v>5</v>
      </c>
      <c r="N150" s="181" t="s">
        <v>46</v>
      </c>
      <c r="O150" s="40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AR150" s="22" t="s">
        <v>146</v>
      </c>
      <c r="AT150" s="22" t="s">
        <v>141</v>
      </c>
      <c r="AU150" s="22" t="s">
        <v>85</v>
      </c>
      <c r="AY150" s="22" t="s">
        <v>138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22" t="s">
        <v>83</v>
      </c>
      <c r="BK150" s="184">
        <f>ROUND(I150*H150,2)</f>
        <v>0</v>
      </c>
      <c r="BL150" s="22" t="s">
        <v>146</v>
      </c>
      <c r="BM150" s="22" t="s">
        <v>255</v>
      </c>
    </row>
    <row r="151" spans="2:65" s="1" customFormat="1" ht="36">
      <c r="B151" s="39"/>
      <c r="D151" s="185" t="s">
        <v>148</v>
      </c>
      <c r="F151" s="186" t="s">
        <v>256</v>
      </c>
      <c r="I151" s="187"/>
      <c r="L151" s="39"/>
      <c r="M151" s="188"/>
      <c r="N151" s="40"/>
      <c r="O151" s="40"/>
      <c r="P151" s="40"/>
      <c r="Q151" s="40"/>
      <c r="R151" s="40"/>
      <c r="S151" s="40"/>
      <c r="T151" s="68"/>
      <c r="AT151" s="22" t="s">
        <v>148</v>
      </c>
      <c r="AU151" s="22" t="s">
        <v>85</v>
      </c>
    </row>
    <row r="152" spans="2:65" s="10" customFormat="1" ht="37.35" customHeight="1">
      <c r="B152" s="158"/>
      <c r="D152" s="159" t="s">
        <v>74</v>
      </c>
      <c r="E152" s="160" t="s">
        <v>257</v>
      </c>
      <c r="F152" s="160" t="s">
        <v>258</v>
      </c>
      <c r="I152" s="161"/>
      <c r="J152" s="162">
        <f>BK152</f>
        <v>0</v>
      </c>
      <c r="L152" s="158"/>
      <c r="M152" s="163"/>
      <c r="N152" s="164"/>
      <c r="O152" s="164"/>
      <c r="P152" s="165">
        <f>P153+P164+P179+P188+P191+P195+P221+P226+P249+P262+P299+P313+P326</f>
        <v>0</v>
      </c>
      <c r="Q152" s="164"/>
      <c r="R152" s="165">
        <f>R153+R164+R179+R188+R191+R195+R221+R226+R249+R262+R299+R313+R326</f>
        <v>4.3548186700000002</v>
      </c>
      <c r="S152" s="164"/>
      <c r="T152" s="166">
        <f>T153+T164+T179+T188+T191+T195+T221+T226+T249+T262+T299+T313+T326</f>
        <v>6.7417484999999999</v>
      </c>
      <c r="AR152" s="159" t="s">
        <v>85</v>
      </c>
      <c r="AT152" s="167" t="s">
        <v>74</v>
      </c>
      <c r="AU152" s="167" t="s">
        <v>75</v>
      </c>
      <c r="AY152" s="159" t="s">
        <v>138</v>
      </c>
      <c r="BK152" s="168">
        <f>BK153+BK164+BK179+BK188+BK191+BK195+BK221+BK226+BK249+BK262+BK299+BK313+BK326</f>
        <v>0</v>
      </c>
    </row>
    <row r="153" spans="2:65" s="10" customFormat="1" ht="19.95" customHeight="1">
      <c r="B153" s="158"/>
      <c r="D153" s="169" t="s">
        <v>74</v>
      </c>
      <c r="E153" s="170" t="s">
        <v>259</v>
      </c>
      <c r="F153" s="170" t="s">
        <v>260</v>
      </c>
      <c r="I153" s="161"/>
      <c r="J153" s="171">
        <f>BK153</f>
        <v>0</v>
      </c>
      <c r="L153" s="158"/>
      <c r="M153" s="163"/>
      <c r="N153" s="164"/>
      <c r="O153" s="164"/>
      <c r="P153" s="165">
        <f>SUM(P154:P163)</f>
        <v>0</v>
      </c>
      <c r="Q153" s="164"/>
      <c r="R153" s="165">
        <f>SUM(R154:R163)</f>
        <v>1.7639999999999999E-2</v>
      </c>
      <c r="S153" s="164"/>
      <c r="T153" s="166">
        <f>SUM(T154:T163)</f>
        <v>0</v>
      </c>
      <c r="AR153" s="159" t="s">
        <v>85</v>
      </c>
      <c r="AT153" s="167" t="s">
        <v>74</v>
      </c>
      <c r="AU153" s="167" t="s">
        <v>83</v>
      </c>
      <c r="AY153" s="159" t="s">
        <v>138</v>
      </c>
      <c r="BK153" s="168">
        <f>SUM(BK154:BK163)</f>
        <v>0</v>
      </c>
    </row>
    <row r="154" spans="2:65" s="1" customFormat="1" ht="22.5" customHeight="1">
      <c r="B154" s="172"/>
      <c r="C154" s="173" t="s">
        <v>261</v>
      </c>
      <c r="D154" s="173" t="s">
        <v>141</v>
      </c>
      <c r="E154" s="174" t="s">
        <v>262</v>
      </c>
      <c r="F154" s="175" t="s">
        <v>263</v>
      </c>
      <c r="G154" s="176" t="s">
        <v>158</v>
      </c>
      <c r="H154" s="177">
        <v>1</v>
      </c>
      <c r="I154" s="178"/>
      <c r="J154" s="179">
        <f>ROUND(I154*H154,2)</f>
        <v>0</v>
      </c>
      <c r="K154" s="175" t="s">
        <v>145</v>
      </c>
      <c r="L154" s="39"/>
      <c r="M154" s="180" t="s">
        <v>5</v>
      </c>
      <c r="N154" s="181" t="s">
        <v>46</v>
      </c>
      <c r="O154" s="40"/>
      <c r="P154" s="182">
        <f>O154*H154</f>
        <v>0</v>
      </c>
      <c r="Q154" s="182">
        <v>1.064E-2</v>
      </c>
      <c r="R154" s="182">
        <f>Q154*H154</f>
        <v>1.064E-2</v>
      </c>
      <c r="S154" s="182">
        <v>0</v>
      </c>
      <c r="T154" s="183">
        <f>S154*H154</f>
        <v>0</v>
      </c>
      <c r="AR154" s="22" t="s">
        <v>234</v>
      </c>
      <c r="AT154" s="22" t="s">
        <v>141</v>
      </c>
      <c r="AU154" s="22" t="s">
        <v>85</v>
      </c>
      <c r="AY154" s="22" t="s">
        <v>138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22" t="s">
        <v>83</v>
      </c>
      <c r="BK154" s="184">
        <f>ROUND(I154*H154,2)</f>
        <v>0</v>
      </c>
      <c r="BL154" s="22" t="s">
        <v>234</v>
      </c>
      <c r="BM154" s="22" t="s">
        <v>264</v>
      </c>
    </row>
    <row r="155" spans="2:65" s="1" customFormat="1">
      <c r="B155" s="39"/>
      <c r="D155" s="189" t="s">
        <v>148</v>
      </c>
      <c r="F155" s="190" t="s">
        <v>265</v>
      </c>
      <c r="I155" s="187"/>
      <c r="L155" s="39"/>
      <c r="M155" s="188"/>
      <c r="N155" s="40"/>
      <c r="O155" s="40"/>
      <c r="P155" s="40"/>
      <c r="Q155" s="40"/>
      <c r="R155" s="40"/>
      <c r="S155" s="40"/>
      <c r="T155" s="68"/>
      <c r="AT155" s="22" t="s">
        <v>148</v>
      </c>
      <c r="AU155" s="22" t="s">
        <v>85</v>
      </c>
    </row>
    <row r="156" spans="2:65" s="1" customFormat="1" ht="22.5" customHeight="1">
      <c r="B156" s="172"/>
      <c r="C156" s="173" t="s">
        <v>10</v>
      </c>
      <c r="D156" s="173" t="s">
        <v>141</v>
      </c>
      <c r="E156" s="174" t="s">
        <v>266</v>
      </c>
      <c r="F156" s="175" t="s">
        <v>267</v>
      </c>
      <c r="G156" s="176" t="s">
        <v>170</v>
      </c>
      <c r="H156" s="177">
        <v>20</v>
      </c>
      <c r="I156" s="178"/>
      <c r="J156" s="179">
        <f>ROUND(I156*H156,2)</f>
        <v>0</v>
      </c>
      <c r="K156" s="175" t="s">
        <v>145</v>
      </c>
      <c r="L156" s="39"/>
      <c r="M156" s="180" t="s">
        <v>5</v>
      </c>
      <c r="N156" s="181" t="s">
        <v>46</v>
      </c>
      <c r="O156" s="40"/>
      <c r="P156" s="182">
        <f>O156*H156</f>
        <v>0</v>
      </c>
      <c r="Q156" s="182">
        <v>3.5E-4</v>
      </c>
      <c r="R156" s="182">
        <f>Q156*H156</f>
        <v>7.0000000000000001E-3</v>
      </c>
      <c r="S156" s="182">
        <v>0</v>
      </c>
      <c r="T156" s="183">
        <f>S156*H156</f>
        <v>0</v>
      </c>
      <c r="AR156" s="22" t="s">
        <v>234</v>
      </c>
      <c r="AT156" s="22" t="s">
        <v>141</v>
      </c>
      <c r="AU156" s="22" t="s">
        <v>85</v>
      </c>
      <c r="AY156" s="22" t="s">
        <v>138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22" t="s">
        <v>83</v>
      </c>
      <c r="BK156" s="184">
        <f>ROUND(I156*H156,2)</f>
        <v>0</v>
      </c>
      <c r="BL156" s="22" t="s">
        <v>234</v>
      </c>
      <c r="BM156" s="22" t="s">
        <v>268</v>
      </c>
    </row>
    <row r="157" spans="2:65" s="1" customFormat="1">
      <c r="B157" s="39"/>
      <c r="D157" s="189" t="s">
        <v>148</v>
      </c>
      <c r="F157" s="190" t="s">
        <v>269</v>
      </c>
      <c r="I157" s="187"/>
      <c r="L157" s="39"/>
      <c r="M157" s="188"/>
      <c r="N157" s="40"/>
      <c r="O157" s="40"/>
      <c r="P157" s="40"/>
      <c r="Q157" s="40"/>
      <c r="R157" s="40"/>
      <c r="S157" s="40"/>
      <c r="T157" s="68"/>
      <c r="AT157" s="22" t="s">
        <v>148</v>
      </c>
      <c r="AU157" s="22" t="s">
        <v>85</v>
      </c>
    </row>
    <row r="158" spans="2:65" s="1" customFormat="1" ht="22.5" customHeight="1">
      <c r="B158" s="172"/>
      <c r="C158" s="173" t="s">
        <v>270</v>
      </c>
      <c r="D158" s="173" t="s">
        <v>141</v>
      </c>
      <c r="E158" s="174" t="s">
        <v>271</v>
      </c>
      <c r="F158" s="175" t="s">
        <v>272</v>
      </c>
      <c r="G158" s="176" t="s">
        <v>158</v>
      </c>
      <c r="H158" s="177">
        <v>1</v>
      </c>
      <c r="I158" s="178"/>
      <c r="J158" s="179">
        <f>ROUND(I158*H158,2)</f>
        <v>0</v>
      </c>
      <c r="K158" s="175" t="s">
        <v>145</v>
      </c>
      <c r="L158" s="39"/>
      <c r="M158" s="180" t="s">
        <v>5</v>
      </c>
      <c r="N158" s="181" t="s">
        <v>46</v>
      </c>
      <c r="O158" s="40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AR158" s="22" t="s">
        <v>234</v>
      </c>
      <c r="AT158" s="22" t="s">
        <v>141</v>
      </c>
      <c r="AU158" s="22" t="s">
        <v>85</v>
      </c>
      <c r="AY158" s="22" t="s">
        <v>138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22" t="s">
        <v>83</v>
      </c>
      <c r="BK158" s="184">
        <f>ROUND(I158*H158,2)</f>
        <v>0</v>
      </c>
      <c r="BL158" s="22" t="s">
        <v>234</v>
      </c>
      <c r="BM158" s="22" t="s">
        <v>273</v>
      </c>
    </row>
    <row r="159" spans="2:65" s="1" customFormat="1">
      <c r="B159" s="39"/>
      <c r="D159" s="189" t="s">
        <v>148</v>
      </c>
      <c r="F159" s="190" t="s">
        <v>274</v>
      </c>
      <c r="I159" s="187"/>
      <c r="L159" s="39"/>
      <c r="M159" s="188"/>
      <c r="N159" s="40"/>
      <c r="O159" s="40"/>
      <c r="P159" s="40"/>
      <c r="Q159" s="40"/>
      <c r="R159" s="40"/>
      <c r="S159" s="40"/>
      <c r="T159" s="68"/>
      <c r="AT159" s="22" t="s">
        <v>148</v>
      </c>
      <c r="AU159" s="22" t="s">
        <v>85</v>
      </c>
    </row>
    <row r="160" spans="2:65" s="1" customFormat="1" ht="22.5" customHeight="1">
      <c r="B160" s="172"/>
      <c r="C160" s="173" t="s">
        <v>275</v>
      </c>
      <c r="D160" s="173" t="s">
        <v>141</v>
      </c>
      <c r="E160" s="174" t="s">
        <v>276</v>
      </c>
      <c r="F160" s="175" t="s">
        <v>277</v>
      </c>
      <c r="G160" s="176" t="s">
        <v>170</v>
      </c>
      <c r="H160" s="177">
        <v>20</v>
      </c>
      <c r="I160" s="178"/>
      <c r="J160" s="179">
        <f>ROUND(I160*H160,2)</f>
        <v>0</v>
      </c>
      <c r="K160" s="175" t="s">
        <v>145</v>
      </c>
      <c r="L160" s="39"/>
      <c r="M160" s="180" t="s">
        <v>5</v>
      </c>
      <c r="N160" s="181" t="s">
        <v>46</v>
      </c>
      <c r="O160" s="40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AR160" s="22" t="s">
        <v>234</v>
      </c>
      <c r="AT160" s="22" t="s">
        <v>141</v>
      </c>
      <c r="AU160" s="22" t="s">
        <v>85</v>
      </c>
      <c r="AY160" s="22" t="s">
        <v>138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22" t="s">
        <v>83</v>
      </c>
      <c r="BK160" s="184">
        <f>ROUND(I160*H160,2)</f>
        <v>0</v>
      </c>
      <c r="BL160" s="22" t="s">
        <v>234</v>
      </c>
      <c r="BM160" s="22" t="s">
        <v>278</v>
      </c>
    </row>
    <row r="161" spans="2:65" s="1" customFormat="1">
      <c r="B161" s="39"/>
      <c r="D161" s="189" t="s">
        <v>148</v>
      </c>
      <c r="F161" s="190" t="s">
        <v>279</v>
      </c>
      <c r="I161" s="187"/>
      <c r="L161" s="39"/>
      <c r="M161" s="188"/>
      <c r="N161" s="40"/>
      <c r="O161" s="40"/>
      <c r="P161" s="40"/>
      <c r="Q161" s="40"/>
      <c r="R161" s="40"/>
      <c r="S161" s="40"/>
      <c r="T161" s="68"/>
      <c r="AT161" s="22" t="s">
        <v>148</v>
      </c>
      <c r="AU161" s="22" t="s">
        <v>85</v>
      </c>
    </row>
    <row r="162" spans="2:65" s="1" customFormat="1" ht="22.5" customHeight="1">
      <c r="B162" s="172"/>
      <c r="C162" s="173" t="s">
        <v>280</v>
      </c>
      <c r="D162" s="173" t="s">
        <v>141</v>
      </c>
      <c r="E162" s="174" t="s">
        <v>281</v>
      </c>
      <c r="F162" s="175" t="s">
        <v>282</v>
      </c>
      <c r="G162" s="176" t="s">
        <v>231</v>
      </c>
      <c r="H162" s="177">
        <v>1.7999999999999999E-2</v>
      </c>
      <c r="I162" s="178"/>
      <c r="J162" s="179">
        <f>ROUND(I162*H162,2)</f>
        <v>0</v>
      </c>
      <c r="K162" s="175" t="s">
        <v>145</v>
      </c>
      <c r="L162" s="39"/>
      <c r="M162" s="180" t="s">
        <v>5</v>
      </c>
      <c r="N162" s="181" t="s">
        <v>46</v>
      </c>
      <c r="O162" s="40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AR162" s="22" t="s">
        <v>234</v>
      </c>
      <c r="AT162" s="22" t="s">
        <v>141</v>
      </c>
      <c r="AU162" s="22" t="s">
        <v>85</v>
      </c>
      <c r="AY162" s="22" t="s">
        <v>138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22" t="s">
        <v>83</v>
      </c>
      <c r="BK162" s="184">
        <f>ROUND(I162*H162,2)</f>
        <v>0</v>
      </c>
      <c r="BL162" s="22" t="s">
        <v>234</v>
      </c>
      <c r="BM162" s="22" t="s">
        <v>283</v>
      </c>
    </row>
    <row r="163" spans="2:65" s="1" customFormat="1" ht="24">
      <c r="B163" s="39"/>
      <c r="D163" s="185" t="s">
        <v>148</v>
      </c>
      <c r="F163" s="186" t="s">
        <v>284</v>
      </c>
      <c r="I163" s="187"/>
      <c r="L163" s="39"/>
      <c r="M163" s="188"/>
      <c r="N163" s="40"/>
      <c r="O163" s="40"/>
      <c r="P163" s="40"/>
      <c r="Q163" s="40"/>
      <c r="R163" s="40"/>
      <c r="S163" s="40"/>
      <c r="T163" s="68"/>
      <c r="AT163" s="22" t="s">
        <v>148</v>
      </c>
      <c r="AU163" s="22" t="s">
        <v>85</v>
      </c>
    </row>
    <row r="164" spans="2:65" s="10" customFormat="1" ht="29.85" customHeight="1">
      <c r="B164" s="158"/>
      <c r="D164" s="169" t="s">
        <v>74</v>
      </c>
      <c r="E164" s="170" t="s">
        <v>285</v>
      </c>
      <c r="F164" s="170" t="s">
        <v>286</v>
      </c>
      <c r="I164" s="161"/>
      <c r="J164" s="171">
        <f>BK164</f>
        <v>0</v>
      </c>
      <c r="L164" s="158"/>
      <c r="M164" s="163"/>
      <c r="N164" s="164"/>
      <c r="O164" s="164"/>
      <c r="P164" s="165">
        <f>SUM(P165:P178)</f>
        <v>0</v>
      </c>
      <c r="Q164" s="164"/>
      <c r="R164" s="165">
        <f>SUM(R165:R178)</f>
        <v>8.8389999999999996E-2</v>
      </c>
      <c r="S164" s="164"/>
      <c r="T164" s="166">
        <f>SUM(T165:T178)</f>
        <v>0</v>
      </c>
      <c r="AR164" s="159" t="s">
        <v>85</v>
      </c>
      <c r="AT164" s="167" t="s">
        <v>74</v>
      </c>
      <c r="AU164" s="167" t="s">
        <v>83</v>
      </c>
      <c r="AY164" s="159" t="s">
        <v>138</v>
      </c>
      <c r="BK164" s="168">
        <f>SUM(BK165:BK178)</f>
        <v>0</v>
      </c>
    </row>
    <row r="165" spans="2:65" s="1" customFormat="1" ht="22.5" customHeight="1">
      <c r="B165" s="172"/>
      <c r="C165" s="173" t="s">
        <v>287</v>
      </c>
      <c r="D165" s="173" t="s">
        <v>141</v>
      </c>
      <c r="E165" s="174" t="s">
        <v>288</v>
      </c>
      <c r="F165" s="175" t="s">
        <v>289</v>
      </c>
      <c r="G165" s="176" t="s">
        <v>170</v>
      </c>
      <c r="H165" s="177">
        <v>98</v>
      </c>
      <c r="I165" s="178"/>
      <c r="J165" s="179">
        <f>ROUND(I165*H165,2)</f>
        <v>0</v>
      </c>
      <c r="K165" s="175" t="s">
        <v>145</v>
      </c>
      <c r="L165" s="39"/>
      <c r="M165" s="180" t="s">
        <v>5</v>
      </c>
      <c r="N165" s="181" t="s">
        <v>46</v>
      </c>
      <c r="O165" s="40"/>
      <c r="P165" s="182">
        <f>O165*H165</f>
        <v>0</v>
      </c>
      <c r="Q165" s="182">
        <v>4.0000000000000002E-4</v>
      </c>
      <c r="R165" s="182">
        <f>Q165*H165</f>
        <v>3.9199999999999999E-2</v>
      </c>
      <c r="S165" s="182">
        <v>0</v>
      </c>
      <c r="T165" s="183">
        <f>S165*H165</f>
        <v>0</v>
      </c>
      <c r="AR165" s="22" t="s">
        <v>234</v>
      </c>
      <c r="AT165" s="22" t="s">
        <v>141</v>
      </c>
      <c r="AU165" s="22" t="s">
        <v>85</v>
      </c>
      <c r="AY165" s="22" t="s">
        <v>138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22" t="s">
        <v>83</v>
      </c>
      <c r="BK165" s="184">
        <f>ROUND(I165*H165,2)</f>
        <v>0</v>
      </c>
      <c r="BL165" s="22" t="s">
        <v>234</v>
      </c>
      <c r="BM165" s="22" t="s">
        <v>290</v>
      </c>
    </row>
    <row r="166" spans="2:65" s="1" customFormat="1" ht="24">
      <c r="B166" s="39"/>
      <c r="D166" s="189" t="s">
        <v>148</v>
      </c>
      <c r="F166" s="190" t="s">
        <v>291</v>
      </c>
      <c r="I166" s="187"/>
      <c r="L166" s="39"/>
      <c r="M166" s="188"/>
      <c r="N166" s="40"/>
      <c r="O166" s="40"/>
      <c r="P166" s="40"/>
      <c r="Q166" s="40"/>
      <c r="R166" s="40"/>
      <c r="S166" s="40"/>
      <c r="T166" s="68"/>
      <c r="AT166" s="22" t="s">
        <v>148</v>
      </c>
      <c r="AU166" s="22" t="s">
        <v>85</v>
      </c>
    </row>
    <row r="167" spans="2:65" s="1" customFormat="1" ht="31.5" customHeight="1">
      <c r="B167" s="172"/>
      <c r="C167" s="173" t="s">
        <v>292</v>
      </c>
      <c r="D167" s="173" t="s">
        <v>141</v>
      </c>
      <c r="E167" s="174" t="s">
        <v>293</v>
      </c>
      <c r="F167" s="175" t="s">
        <v>294</v>
      </c>
      <c r="G167" s="176" t="s">
        <v>170</v>
      </c>
      <c r="H167" s="177">
        <v>45</v>
      </c>
      <c r="I167" s="178"/>
      <c r="J167" s="179">
        <f>ROUND(I167*H167,2)</f>
        <v>0</v>
      </c>
      <c r="K167" s="175" t="s">
        <v>145</v>
      </c>
      <c r="L167" s="39"/>
      <c r="M167" s="180" t="s">
        <v>5</v>
      </c>
      <c r="N167" s="181" t="s">
        <v>46</v>
      </c>
      <c r="O167" s="40"/>
      <c r="P167" s="182">
        <f>O167*H167</f>
        <v>0</v>
      </c>
      <c r="Q167" s="182">
        <v>2.0000000000000001E-4</v>
      </c>
      <c r="R167" s="182">
        <f>Q167*H167</f>
        <v>9.0000000000000011E-3</v>
      </c>
      <c r="S167" s="182">
        <v>0</v>
      </c>
      <c r="T167" s="183">
        <f>S167*H167</f>
        <v>0</v>
      </c>
      <c r="AR167" s="22" t="s">
        <v>234</v>
      </c>
      <c r="AT167" s="22" t="s">
        <v>141</v>
      </c>
      <c r="AU167" s="22" t="s">
        <v>85</v>
      </c>
      <c r="AY167" s="22" t="s">
        <v>138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2" t="s">
        <v>83</v>
      </c>
      <c r="BK167" s="184">
        <f>ROUND(I167*H167,2)</f>
        <v>0</v>
      </c>
      <c r="BL167" s="22" t="s">
        <v>234</v>
      </c>
      <c r="BM167" s="22" t="s">
        <v>295</v>
      </c>
    </row>
    <row r="168" spans="2:65" s="1" customFormat="1" ht="36">
      <c r="B168" s="39"/>
      <c r="D168" s="189" t="s">
        <v>148</v>
      </c>
      <c r="F168" s="190" t="s">
        <v>296</v>
      </c>
      <c r="I168" s="187"/>
      <c r="L168" s="39"/>
      <c r="M168" s="188"/>
      <c r="N168" s="40"/>
      <c r="O168" s="40"/>
      <c r="P168" s="40"/>
      <c r="Q168" s="40"/>
      <c r="R168" s="40"/>
      <c r="S168" s="40"/>
      <c r="T168" s="68"/>
      <c r="AT168" s="22" t="s">
        <v>148</v>
      </c>
      <c r="AU168" s="22" t="s">
        <v>85</v>
      </c>
    </row>
    <row r="169" spans="2:65" s="1" customFormat="1" ht="22.5" customHeight="1">
      <c r="B169" s="172"/>
      <c r="C169" s="173" t="s">
        <v>297</v>
      </c>
      <c r="D169" s="173" t="s">
        <v>141</v>
      </c>
      <c r="E169" s="174" t="s">
        <v>298</v>
      </c>
      <c r="F169" s="175" t="s">
        <v>299</v>
      </c>
      <c r="G169" s="176" t="s">
        <v>158</v>
      </c>
      <c r="H169" s="177">
        <v>16</v>
      </c>
      <c r="I169" s="178"/>
      <c r="J169" s="179">
        <f>ROUND(I169*H169,2)</f>
        <v>0</v>
      </c>
      <c r="K169" s="175" t="s">
        <v>145</v>
      </c>
      <c r="L169" s="39"/>
      <c r="M169" s="180" t="s">
        <v>5</v>
      </c>
      <c r="N169" s="181" t="s">
        <v>46</v>
      </c>
      <c r="O169" s="40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AR169" s="22" t="s">
        <v>234</v>
      </c>
      <c r="AT169" s="22" t="s">
        <v>141</v>
      </c>
      <c r="AU169" s="22" t="s">
        <v>85</v>
      </c>
      <c r="AY169" s="22" t="s">
        <v>138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22" t="s">
        <v>83</v>
      </c>
      <c r="BK169" s="184">
        <f>ROUND(I169*H169,2)</f>
        <v>0</v>
      </c>
      <c r="BL169" s="22" t="s">
        <v>234</v>
      </c>
      <c r="BM169" s="22" t="s">
        <v>300</v>
      </c>
    </row>
    <row r="170" spans="2:65" s="1" customFormat="1">
      <c r="B170" s="39"/>
      <c r="D170" s="189" t="s">
        <v>148</v>
      </c>
      <c r="F170" s="190" t="s">
        <v>301</v>
      </c>
      <c r="I170" s="187"/>
      <c r="L170" s="39"/>
      <c r="M170" s="188"/>
      <c r="N170" s="40"/>
      <c r="O170" s="40"/>
      <c r="P170" s="40"/>
      <c r="Q170" s="40"/>
      <c r="R170" s="40"/>
      <c r="S170" s="40"/>
      <c r="T170" s="68"/>
      <c r="AT170" s="22" t="s">
        <v>148</v>
      </c>
      <c r="AU170" s="22" t="s">
        <v>85</v>
      </c>
    </row>
    <row r="171" spans="2:65" s="1" customFormat="1" ht="22.5" customHeight="1">
      <c r="B171" s="172"/>
      <c r="C171" s="173" t="s">
        <v>302</v>
      </c>
      <c r="D171" s="173" t="s">
        <v>141</v>
      </c>
      <c r="E171" s="174" t="s">
        <v>303</v>
      </c>
      <c r="F171" s="175" t="s">
        <v>304</v>
      </c>
      <c r="G171" s="176" t="s">
        <v>170</v>
      </c>
      <c r="H171" s="177">
        <v>98</v>
      </c>
      <c r="I171" s="178"/>
      <c r="J171" s="179">
        <f>ROUND(I171*H171,2)</f>
        <v>0</v>
      </c>
      <c r="K171" s="175" t="s">
        <v>145</v>
      </c>
      <c r="L171" s="39"/>
      <c r="M171" s="180" t="s">
        <v>5</v>
      </c>
      <c r="N171" s="181" t="s">
        <v>46</v>
      </c>
      <c r="O171" s="40"/>
      <c r="P171" s="182">
        <f>O171*H171</f>
        <v>0</v>
      </c>
      <c r="Q171" s="182">
        <v>4.0000000000000002E-4</v>
      </c>
      <c r="R171" s="182">
        <f>Q171*H171</f>
        <v>3.9199999999999999E-2</v>
      </c>
      <c r="S171" s="182">
        <v>0</v>
      </c>
      <c r="T171" s="183">
        <f>S171*H171</f>
        <v>0</v>
      </c>
      <c r="AR171" s="22" t="s">
        <v>234</v>
      </c>
      <c r="AT171" s="22" t="s">
        <v>141</v>
      </c>
      <c r="AU171" s="22" t="s">
        <v>85</v>
      </c>
      <c r="AY171" s="22" t="s">
        <v>138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2" t="s">
        <v>83</v>
      </c>
      <c r="BK171" s="184">
        <f>ROUND(I171*H171,2)</f>
        <v>0</v>
      </c>
      <c r="BL171" s="22" t="s">
        <v>234</v>
      </c>
      <c r="BM171" s="22" t="s">
        <v>305</v>
      </c>
    </row>
    <row r="172" spans="2:65" s="1" customFormat="1" ht="24">
      <c r="B172" s="39"/>
      <c r="D172" s="189" t="s">
        <v>148</v>
      </c>
      <c r="F172" s="190" t="s">
        <v>306</v>
      </c>
      <c r="I172" s="187"/>
      <c r="L172" s="39"/>
      <c r="M172" s="188"/>
      <c r="N172" s="40"/>
      <c r="O172" s="40"/>
      <c r="P172" s="40"/>
      <c r="Q172" s="40"/>
      <c r="R172" s="40"/>
      <c r="S172" s="40"/>
      <c r="T172" s="68"/>
      <c r="AT172" s="22" t="s">
        <v>148</v>
      </c>
      <c r="AU172" s="22" t="s">
        <v>85</v>
      </c>
    </row>
    <row r="173" spans="2:65" s="1" customFormat="1" ht="22.5" customHeight="1">
      <c r="B173" s="172"/>
      <c r="C173" s="173" t="s">
        <v>307</v>
      </c>
      <c r="D173" s="173" t="s">
        <v>141</v>
      </c>
      <c r="E173" s="174" t="s">
        <v>308</v>
      </c>
      <c r="F173" s="175" t="s">
        <v>309</v>
      </c>
      <c r="G173" s="176" t="s">
        <v>170</v>
      </c>
      <c r="H173" s="177">
        <v>98</v>
      </c>
      <c r="I173" s="178"/>
      <c r="J173" s="179">
        <f>ROUND(I173*H173,2)</f>
        <v>0</v>
      </c>
      <c r="K173" s="175" t="s">
        <v>145</v>
      </c>
      <c r="L173" s="39"/>
      <c r="M173" s="180" t="s">
        <v>5</v>
      </c>
      <c r="N173" s="181" t="s">
        <v>46</v>
      </c>
      <c r="O173" s="40"/>
      <c r="P173" s="182">
        <f>O173*H173</f>
        <v>0</v>
      </c>
      <c r="Q173" s="182">
        <v>1.0000000000000001E-5</v>
      </c>
      <c r="R173" s="182">
        <f>Q173*H173</f>
        <v>9.8000000000000019E-4</v>
      </c>
      <c r="S173" s="182">
        <v>0</v>
      </c>
      <c r="T173" s="183">
        <f>S173*H173</f>
        <v>0</v>
      </c>
      <c r="AR173" s="22" t="s">
        <v>234</v>
      </c>
      <c r="AT173" s="22" t="s">
        <v>141</v>
      </c>
      <c r="AU173" s="22" t="s">
        <v>85</v>
      </c>
      <c r="AY173" s="22" t="s">
        <v>138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22" t="s">
        <v>83</v>
      </c>
      <c r="BK173" s="184">
        <f>ROUND(I173*H173,2)</f>
        <v>0</v>
      </c>
      <c r="BL173" s="22" t="s">
        <v>234</v>
      </c>
      <c r="BM173" s="22" t="s">
        <v>310</v>
      </c>
    </row>
    <row r="174" spans="2:65" s="1" customFormat="1" ht="24">
      <c r="B174" s="39"/>
      <c r="D174" s="189" t="s">
        <v>148</v>
      </c>
      <c r="F174" s="190" t="s">
        <v>311</v>
      </c>
      <c r="I174" s="187"/>
      <c r="L174" s="39"/>
      <c r="M174" s="188"/>
      <c r="N174" s="40"/>
      <c r="O174" s="40"/>
      <c r="P174" s="40"/>
      <c r="Q174" s="40"/>
      <c r="R174" s="40"/>
      <c r="S174" s="40"/>
      <c r="T174" s="68"/>
      <c r="AT174" s="22" t="s">
        <v>148</v>
      </c>
      <c r="AU174" s="22" t="s">
        <v>85</v>
      </c>
    </row>
    <row r="175" spans="2:65" s="1" customFormat="1" ht="22.5" customHeight="1">
      <c r="B175" s="172"/>
      <c r="C175" s="173" t="s">
        <v>312</v>
      </c>
      <c r="D175" s="173" t="s">
        <v>141</v>
      </c>
      <c r="E175" s="174" t="s">
        <v>313</v>
      </c>
      <c r="F175" s="175" t="s">
        <v>314</v>
      </c>
      <c r="G175" s="176" t="s">
        <v>315</v>
      </c>
      <c r="H175" s="177">
        <v>1</v>
      </c>
      <c r="I175" s="178"/>
      <c r="J175" s="179">
        <f>ROUND(I175*H175,2)</f>
        <v>0</v>
      </c>
      <c r="K175" s="175" t="s">
        <v>5</v>
      </c>
      <c r="L175" s="39"/>
      <c r="M175" s="180" t="s">
        <v>5</v>
      </c>
      <c r="N175" s="181" t="s">
        <v>46</v>
      </c>
      <c r="O175" s="40"/>
      <c r="P175" s="182">
        <f>O175*H175</f>
        <v>0</v>
      </c>
      <c r="Q175" s="182">
        <v>1.0000000000000001E-5</v>
      </c>
      <c r="R175" s="182">
        <f>Q175*H175</f>
        <v>1.0000000000000001E-5</v>
      </c>
      <c r="S175" s="182">
        <v>0</v>
      </c>
      <c r="T175" s="183">
        <f>S175*H175</f>
        <v>0</v>
      </c>
      <c r="AR175" s="22" t="s">
        <v>234</v>
      </c>
      <c r="AT175" s="22" t="s">
        <v>141</v>
      </c>
      <c r="AU175" s="22" t="s">
        <v>85</v>
      </c>
      <c r="AY175" s="22" t="s">
        <v>138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22" t="s">
        <v>83</v>
      </c>
      <c r="BK175" s="184">
        <f>ROUND(I175*H175,2)</f>
        <v>0</v>
      </c>
      <c r="BL175" s="22" t="s">
        <v>234</v>
      </c>
      <c r="BM175" s="22" t="s">
        <v>316</v>
      </c>
    </row>
    <row r="176" spans="2:65" s="1" customFormat="1">
      <c r="B176" s="39"/>
      <c r="D176" s="189" t="s">
        <v>148</v>
      </c>
      <c r="F176" s="190" t="s">
        <v>317</v>
      </c>
      <c r="I176" s="187"/>
      <c r="L176" s="39"/>
      <c r="M176" s="188"/>
      <c r="N176" s="40"/>
      <c r="O176" s="40"/>
      <c r="P176" s="40"/>
      <c r="Q176" s="40"/>
      <c r="R176" s="40"/>
      <c r="S176" s="40"/>
      <c r="T176" s="68"/>
      <c r="AT176" s="22" t="s">
        <v>148</v>
      </c>
      <c r="AU176" s="22" t="s">
        <v>85</v>
      </c>
    </row>
    <row r="177" spans="2:65" s="1" customFormat="1" ht="22.5" customHeight="1">
      <c r="B177" s="172"/>
      <c r="C177" s="173" t="s">
        <v>318</v>
      </c>
      <c r="D177" s="173" t="s">
        <v>141</v>
      </c>
      <c r="E177" s="174" t="s">
        <v>319</v>
      </c>
      <c r="F177" s="175" t="s">
        <v>320</v>
      </c>
      <c r="G177" s="176" t="s">
        <v>231</v>
      </c>
      <c r="H177" s="177">
        <v>8.7999999999999995E-2</v>
      </c>
      <c r="I177" s="178"/>
      <c r="J177" s="179">
        <f>ROUND(I177*H177,2)</f>
        <v>0</v>
      </c>
      <c r="K177" s="175" t="s">
        <v>145</v>
      </c>
      <c r="L177" s="39"/>
      <c r="M177" s="180" t="s">
        <v>5</v>
      </c>
      <c r="N177" s="181" t="s">
        <v>46</v>
      </c>
      <c r="O177" s="40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AR177" s="22" t="s">
        <v>234</v>
      </c>
      <c r="AT177" s="22" t="s">
        <v>141</v>
      </c>
      <c r="AU177" s="22" t="s">
        <v>85</v>
      </c>
      <c r="AY177" s="22" t="s">
        <v>138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22" t="s">
        <v>83</v>
      </c>
      <c r="BK177" s="184">
        <f>ROUND(I177*H177,2)</f>
        <v>0</v>
      </c>
      <c r="BL177" s="22" t="s">
        <v>234</v>
      </c>
      <c r="BM177" s="22" t="s">
        <v>321</v>
      </c>
    </row>
    <row r="178" spans="2:65" s="1" customFormat="1" ht="24">
      <c r="B178" s="39"/>
      <c r="D178" s="185" t="s">
        <v>148</v>
      </c>
      <c r="F178" s="186" t="s">
        <v>322</v>
      </c>
      <c r="I178" s="187"/>
      <c r="L178" s="39"/>
      <c r="M178" s="188"/>
      <c r="N178" s="40"/>
      <c r="O178" s="40"/>
      <c r="P178" s="40"/>
      <c r="Q178" s="40"/>
      <c r="R178" s="40"/>
      <c r="S178" s="40"/>
      <c r="T178" s="68"/>
      <c r="AT178" s="22" t="s">
        <v>148</v>
      </c>
      <c r="AU178" s="22" t="s">
        <v>85</v>
      </c>
    </row>
    <row r="179" spans="2:65" s="10" customFormat="1" ht="29.85" customHeight="1">
      <c r="B179" s="158"/>
      <c r="D179" s="169" t="s">
        <v>74</v>
      </c>
      <c r="E179" s="170" t="s">
        <v>323</v>
      </c>
      <c r="F179" s="170" t="s">
        <v>324</v>
      </c>
      <c r="I179" s="161"/>
      <c r="J179" s="171">
        <f>BK179</f>
        <v>0</v>
      </c>
      <c r="L179" s="158"/>
      <c r="M179" s="163"/>
      <c r="N179" s="164"/>
      <c r="O179" s="164"/>
      <c r="P179" s="165">
        <f>SUM(P180:P187)</f>
        <v>0</v>
      </c>
      <c r="Q179" s="164"/>
      <c r="R179" s="165">
        <f>SUM(R180:R187)</f>
        <v>1.8429999999999998E-2</v>
      </c>
      <c r="S179" s="164"/>
      <c r="T179" s="166">
        <f>SUM(T180:T187)</f>
        <v>0</v>
      </c>
      <c r="AR179" s="159" t="s">
        <v>85</v>
      </c>
      <c r="AT179" s="167" t="s">
        <v>74</v>
      </c>
      <c r="AU179" s="167" t="s">
        <v>83</v>
      </c>
      <c r="AY179" s="159" t="s">
        <v>138</v>
      </c>
      <c r="BK179" s="168">
        <f>SUM(BK180:BK187)</f>
        <v>0</v>
      </c>
    </row>
    <row r="180" spans="2:65" s="1" customFormat="1" ht="22.5" customHeight="1">
      <c r="B180" s="172"/>
      <c r="C180" s="173" t="s">
        <v>325</v>
      </c>
      <c r="D180" s="173" t="s">
        <v>141</v>
      </c>
      <c r="E180" s="174" t="s">
        <v>326</v>
      </c>
      <c r="F180" s="175" t="s">
        <v>327</v>
      </c>
      <c r="G180" s="176" t="s">
        <v>170</v>
      </c>
      <c r="H180" s="177">
        <v>20</v>
      </c>
      <c r="I180" s="178"/>
      <c r="J180" s="179">
        <f>ROUND(I180*H180,2)</f>
        <v>0</v>
      </c>
      <c r="K180" s="175" t="s">
        <v>145</v>
      </c>
      <c r="L180" s="39"/>
      <c r="M180" s="180" t="s">
        <v>5</v>
      </c>
      <c r="N180" s="181" t="s">
        <v>46</v>
      </c>
      <c r="O180" s="40"/>
      <c r="P180" s="182">
        <f>O180*H180</f>
        <v>0</v>
      </c>
      <c r="Q180" s="182">
        <v>5.4000000000000001E-4</v>
      </c>
      <c r="R180" s="182">
        <f>Q180*H180</f>
        <v>1.0800000000000001E-2</v>
      </c>
      <c r="S180" s="182">
        <v>0</v>
      </c>
      <c r="T180" s="183">
        <f>S180*H180</f>
        <v>0</v>
      </c>
      <c r="AR180" s="22" t="s">
        <v>234</v>
      </c>
      <c r="AT180" s="22" t="s">
        <v>141</v>
      </c>
      <c r="AU180" s="22" t="s">
        <v>85</v>
      </c>
      <c r="AY180" s="22" t="s">
        <v>138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22" t="s">
        <v>83</v>
      </c>
      <c r="BK180" s="184">
        <f>ROUND(I180*H180,2)</f>
        <v>0</v>
      </c>
      <c r="BL180" s="22" t="s">
        <v>234</v>
      </c>
      <c r="BM180" s="22" t="s">
        <v>328</v>
      </c>
    </row>
    <row r="181" spans="2:65" s="1" customFormat="1">
      <c r="B181" s="39"/>
      <c r="D181" s="189" t="s">
        <v>148</v>
      </c>
      <c r="F181" s="190" t="s">
        <v>329</v>
      </c>
      <c r="I181" s="187"/>
      <c r="L181" s="39"/>
      <c r="M181" s="188"/>
      <c r="N181" s="40"/>
      <c r="O181" s="40"/>
      <c r="P181" s="40"/>
      <c r="Q181" s="40"/>
      <c r="R181" s="40"/>
      <c r="S181" s="40"/>
      <c r="T181" s="68"/>
      <c r="AT181" s="22" t="s">
        <v>148</v>
      </c>
      <c r="AU181" s="22" t="s">
        <v>85</v>
      </c>
    </row>
    <row r="182" spans="2:65" s="1" customFormat="1" ht="22.5" customHeight="1">
      <c r="B182" s="172"/>
      <c r="C182" s="173" t="s">
        <v>330</v>
      </c>
      <c r="D182" s="173" t="s">
        <v>141</v>
      </c>
      <c r="E182" s="174" t="s">
        <v>331</v>
      </c>
      <c r="F182" s="175" t="s">
        <v>332</v>
      </c>
      <c r="G182" s="176" t="s">
        <v>333</v>
      </c>
      <c r="H182" s="177">
        <v>7</v>
      </c>
      <c r="I182" s="178"/>
      <c r="J182" s="179">
        <f>ROUND(I182*H182,2)</f>
        <v>0</v>
      </c>
      <c r="K182" s="175" t="s">
        <v>145</v>
      </c>
      <c r="L182" s="39"/>
      <c r="M182" s="180" t="s">
        <v>5</v>
      </c>
      <c r="N182" s="181" t="s">
        <v>46</v>
      </c>
      <c r="O182" s="40"/>
      <c r="P182" s="182">
        <f>O182*H182</f>
        <v>0</v>
      </c>
      <c r="Q182" s="182">
        <v>6.9999999999999999E-4</v>
      </c>
      <c r="R182" s="182">
        <f>Q182*H182</f>
        <v>4.8999999999999998E-3</v>
      </c>
      <c r="S182" s="182">
        <v>0</v>
      </c>
      <c r="T182" s="183">
        <f>S182*H182</f>
        <v>0</v>
      </c>
      <c r="AR182" s="22" t="s">
        <v>234</v>
      </c>
      <c r="AT182" s="22" t="s">
        <v>141</v>
      </c>
      <c r="AU182" s="22" t="s">
        <v>85</v>
      </c>
      <c r="AY182" s="22" t="s">
        <v>138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2" t="s">
        <v>83</v>
      </c>
      <c r="BK182" s="184">
        <f>ROUND(I182*H182,2)</f>
        <v>0</v>
      </c>
      <c r="BL182" s="22" t="s">
        <v>234</v>
      </c>
      <c r="BM182" s="22" t="s">
        <v>334</v>
      </c>
    </row>
    <row r="183" spans="2:65" s="1" customFormat="1" ht="24">
      <c r="B183" s="39"/>
      <c r="D183" s="189" t="s">
        <v>148</v>
      </c>
      <c r="F183" s="190" t="s">
        <v>335</v>
      </c>
      <c r="I183" s="187"/>
      <c r="L183" s="39"/>
      <c r="M183" s="188"/>
      <c r="N183" s="40"/>
      <c r="O183" s="40"/>
      <c r="P183" s="40"/>
      <c r="Q183" s="40"/>
      <c r="R183" s="40"/>
      <c r="S183" s="40"/>
      <c r="T183" s="68"/>
      <c r="AT183" s="22" t="s">
        <v>148</v>
      </c>
      <c r="AU183" s="22" t="s">
        <v>85</v>
      </c>
    </row>
    <row r="184" spans="2:65" s="1" customFormat="1" ht="22.5" customHeight="1">
      <c r="B184" s="172"/>
      <c r="C184" s="173" t="s">
        <v>336</v>
      </c>
      <c r="D184" s="173" t="s">
        <v>141</v>
      </c>
      <c r="E184" s="174" t="s">
        <v>337</v>
      </c>
      <c r="F184" s="175" t="s">
        <v>338</v>
      </c>
      <c r="G184" s="176" t="s">
        <v>158</v>
      </c>
      <c r="H184" s="177">
        <v>7</v>
      </c>
      <c r="I184" s="178"/>
      <c r="J184" s="179">
        <f>ROUND(I184*H184,2)</f>
        <v>0</v>
      </c>
      <c r="K184" s="175" t="s">
        <v>145</v>
      </c>
      <c r="L184" s="39"/>
      <c r="M184" s="180" t="s">
        <v>5</v>
      </c>
      <c r="N184" s="181" t="s">
        <v>46</v>
      </c>
      <c r="O184" s="40"/>
      <c r="P184" s="182">
        <f>O184*H184</f>
        <v>0</v>
      </c>
      <c r="Q184" s="182">
        <v>3.8999999999999999E-4</v>
      </c>
      <c r="R184" s="182">
        <f>Q184*H184</f>
        <v>2.7299999999999998E-3</v>
      </c>
      <c r="S184" s="182">
        <v>0</v>
      </c>
      <c r="T184" s="183">
        <f>S184*H184</f>
        <v>0</v>
      </c>
      <c r="AR184" s="22" t="s">
        <v>234</v>
      </c>
      <c r="AT184" s="22" t="s">
        <v>141</v>
      </c>
      <c r="AU184" s="22" t="s">
        <v>85</v>
      </c>
      <c r="AY184" s="22" t="s">
        <v>138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22" t="s">
        <v>83</v>
      </c>
      <c r="BK184" s="184">
        <f>ROUND(I184*H184,2)</f>
        <v>0</v>
      </c>
      <c r="BL184" s="22" t="s">
        <v>234</v>
      </c>
      <c r="BM184" s="22" t="s">
        <v>339</v>
      </c>
    </row>
    <row r="185" spans="2:65" s="1" customFormat="1" ht="24">
      <c r="B185" s="39"/>
      <c r="D185" s="189" t="s">
        <v>148</v>
      </c>
      <c r="F185" s="190" t="s">
        <v>340</v>
      </c>
      <c r="I185" s="187"/>
      <c r="L185" s="39"/>
      <c r="M185" s="188"/>
      <c r="N185" s="40"/>
      <c r="O185" s="40"/>
      <c r="P185" s="40"/>
      <c r="Q185" s="40"/>
      <c r="R185" s="40"/>
      <c r="S185" s="40"/>
      <c r="T185" s="68"/>
      <c r="AT185" s="22" t="s">
        <v>148</v>
      </c>
      <c r="AU185" s="22" t="s">
        <v>85</v>
      </c>
    </row>
    <row r="186" spans="2:65" s="1" customFormat="1" ht="22.5" customHeight="1">
      <c r="B186" s="172"/>
      <c r="C186" s="173" t="s">
        <v>341</v>
      </c>
      <c r="D186" s="173" t="s">
        <v>141</v>
      </c>
      <c r="E186" s="174" t="s">
        <v>342</v>
      </c>
      <c r="F186" s="175" t="s">
        <v>343</v>
      </c>
      <c r="G186" s="176" t="s">
        <v>231</v>
      </c>
      <c r="H186" s="177">
        <v>1.7999999999999999E-2</v>
      </c>
      <c r="I186" s="178"/>
      <c r="J186" s="179">
        <f>ROUND(I186*H186,2)</f>
        <v>0</v>
      </c>
      <c r="K186" s="175" t="s">
        <v>145</v>
      </c>
      <c r="L186" s="39"/>
      <c r="M186" s="180" t="s">
        <v>5</v>
      </c>
      <c r="N186" s="181" t="s">
        <v>46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2" t="s">
        <v>234</v>
      </c>
      <c r="AT186" s="22" t="s">
        <v>141</v>
      </c>
      <c r="AU186" s="22" t="s">
        <v>85</v>
      </c>
      <c r="AY186" s="22" t="s">
        <v>138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83</v>
      </c>
      <c r="BK186" s="184">
        <f>ROUND(I186*H186,2)</f>
        <v>0</v>
      </c>
      <c r="BL186" s="22" t="s">
        <v>234</v>
      </c>
      <c r="BM186" s="22" t="s">
        <v>344</v>
      </c>
    </row>
    <row r="187" spans="2:65" s="1" customFormat="1" ht="24">
      <c r="B187" s="39"/>
      <c r="D187" s="185" t="s">
        <v>148</v>
      </c>
      <c r="F187" s="186" t="s">
        <v>345</v>
      </c>
      <c r="I187" s="187"/>
      <c r="L187" s="39"/>
      <c r="M187" s="188"/>
      <c r="N187" s="40"/>
      <c r="O187" s="40"/>
      <c r="P187" s="40"/>
      <c r="Q187" s="40"/>
      <c r="R187" s="40"/>
      <c r="S187" s="40"/>
      <c r="T187" s="68"/>
      <c r="AT187" s="22" t="s">
        <v>148</v>
      </c>
      <c r="AU187" s="22" t="s">
        <v>85</v>
      </c>
    </row>
    <row r="188" spans="2:65" s="10" customFormat="1" ht="29.85" customHeight="1">
      <c r="B188" s="158"/>
      <c r="D188" s="169" t="s">
        <v>74</v>
      </c>
      <c r="E188" s="170" t="s">
        <v>346</v>
      </c>
      <c r="F188" s="170" t="s">
        <v>347</v>
      </c>
      <c r="I188" s="161"/>
      <c r="J188" s="171">
        <f>BK188</f>
        <v>0</v>
      </c>
      <c r="L188" s="158"/>
      <c r="M188" s="163"/>
      <c r="N188" s="164"/>
      <c r="O188" s="164"/>
      <c r="P188" s="165">
        <f>SUM(P189:P190)</f>
        <v>0</v>
      </c>
      <c r="Q188" s="164"/>
      <c r="R188" s="165">
        <f>SUM(R189:R190)</f>
        <v>0</v>
      </c>
      <c r="S188" s="164"/>
      <c r="T188" s="166">
        <f>SUM(T189:T190)</f>
        <v>0</v>
      </c>
      <c r="AR188" s="159" t="s">
        <v>85</v>
      </c>
      <c r="AT188" s="167" t="s">
        <v>74</v>
      </c>
      <c r="AU188" s="167" t="s">
        <v>83</v>
      </c>
      <c r="AY188" s="159" t="s">
        <v>138</v>
      </c>
      <c r="BK188" s="168">
        <f>SUM(BK189:BK190)</f>
        <v>0</v>
      </c>
    </row>
    <row r="189" spans="2:65" s="1" customFormat="1" ht="22.5" customHeight="1">
      <c r="B189" s="172"/>
      <c r="C189" s="173" t="s">
        <v>348</v>
      </c>
      <c r="D189" s="173" t="s">
        <v>141</v>
      </c>
      <c r="E189" s="174" t="s">
        <v>349</v>
      </c>
      <c r="F189" s="175" t="s">
        <v>350</v>
      </c>
      <c r="G189" s="176" t="s">
        <v>315</v>
      </c>
      <c r="H189" s="177">
        <v>1</v>
      </c>
      <c r="I189" s="178"/>
      <c r="J189" s="179">
        <f>ROUND(I189*H189,2)</f>
        <v>0</v>
      </c>
      <c r="K189" s="175" t="s">
        <v>5</v>
      </c>
      <c r="L189" s="39"/>
      <c r="M189" s="180" t="s">
        <v>5</v>
      </c>
      <c r="N189" s="181" t="s">
        <v>46</v>
      </c>
      <c r="O189" s="40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AR189" s="22" t="s">
        <v>234</v>
      </c>
      <c r="AT189" s="22" t="s">
        <v>141</v>
      </c>
      <c r="AU189" s="22" t="s">
        <v>85</v>
      </c>
      <c r="AY189" s="22" t="s">
        <v>138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2" t="s">
        <v>83</v>
      </c>
      <c r="BK189" s="184">
        <f>ROUND(I189*H189,2)</f>
        <v>0</v>
      </c>
      <c r="BL189" s="22" t="s">
        <v>234</v>
      </c>
      <c r="BM189" s="22" t="s">
        <v>351</v>
      </c>
    </row>
    <row r="190" spans="2:65" s="1" customFormat="1">
      <c r="B190" s="39"/>
      <c r="D190" s="185" t="s">
        <v>148</v>
      </c>
      <c r="F190" s="186" t="s">
        <v>350</v>
      </c>
      <c r="I190" s="187"/>
      <c r="L190" s="39"/>
      <c r="M190" s="188"/>
      <c r="N190" s="40"/>
      <c r="O190" s="40"/>
      <c r="P190" s="40"/>
      <c r="Q190" s="40"/>
      <c r="R190" s="40"/>
      <c r="S190" s="40"/>
      <c r="T190" s="68"/>
      <c r="AT190" s="22" t="s">
        <v>148</v>
      </c>
      <c r="AU190" s="22" t="s">
        <v>85</v>
      </c>
    </row>
    <row r="191" spans="2:65" s="10" customFormat="1" ht="29.85" customHeight="1">
      <c r="B191" s="158"/>
      <c r="D191" s="169" t="s">
        <v>74</v>
      </c>
      <c r="E191" s="170" t="s">
        <v>352</v>
      </c>
      <c r="F191" s="170" t="s">
        <v>353</v>
      </c>
      <c r="I191" s="161"/>
      <c r="J191" s="171">
        <f>BK191</f>
        <v>0</v>
      </c>
      <c r="L191" s="158"/>
      <c r="M191" s="163"/>
      <c r="N191" s="164"/>
      <c r="O191" s="164"/>
      <c r="P191" s="165">
        <f>SUM(P192:P194)</f>
        <v>0</v>
      </c>
      <c r="Q191" s="164"/>
      <c r="R191" s="165">
        <f>SUM(R192:R194)</f>
        <v>0</v>
      </c>
      <c r="S191" s="164"/>
      <c r="T191" s="166">
        <f>SUM(T192:T194)</f>
        <v>0</v>
      </c>
      <c r="AR191" s="159" t="s">
        <v>85</v>
      </c>
      <c r="AT191" s="167" t="s">
        <v>74</v>
      </c>
      <c r="AU191" s="167" t="s">
        <v>83</v>
      </c>
      <c r="AY191" s="159" t="s">
        <v>138</v>
      </c>
      <c r="BK191" s="168">
        <f>SUM(BK192:BK194)</f>
        <v>0</v>
      </c>
    </row>
    <row r="192" spans="2:65" s="1" customFormat="1" ht="22.5" customHeight="1">
      <c r="B192" s="172"/>
      <c r="C192" s="173" t="s">
        <v>354</v>
      </c>
      <c r="D192" s="173" t="s">
        <v>141</v>
      </c>
      <c r="E192" s="174" t="s">
        <v>355</v>
      </c>
      <c r="F192" s="175" t="s">
        <v>356</v>
      </c>
      <c r="G192" s="176" t="s">
        <v>158</v>
      </c>
      <c r="H192" s="177">
        <v>1</v>
      </c>
      <c r="I192" s="178"/>
      <c r="J192" s="179">
        <f>ROUND(I192*H192,2)</f>
        <v>0</v>
      </c>
      <c r="K192" s="175" t="s">
        <v>5</v>
      </c>
      <c r="L192" s="39"/>
      <c r="M192" s="180" t="s">
        <v>5</v>
      </c>
      <c r="N192" s="181" t="s">
        <v>46</v>
      </c>
      <c r="O192" s="40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AR192" s="22" t="s">
        <v>234</v>
      </c>
      <c r="AT192" s="22" t="s">
        <v>141</v>
      </c>
      <c r="AU192" s="22" t="s">
        <v>85</v>
      </c>
      <c r="AY192" s="22" t="s">
        <v>138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22" t="s">
        <v>83</v>
      </c>
      <c r="BK192" s="184">
        <f>ROUND(I192*H192,2)</f>
        <v>0</v>
      </c>
      <c r="BL192" s="22" t="s">
        <v>234</v>
      </c>
      <c r="BM192" s="22" t="s">
        <v>357</v>
      </c>
    </row>
    <row r="193" spans="2:65" s="1" customFormat="1">
      <c r="B193" s="39"/>
      <c r="D193" s="185" t="s">
        <v>148</v>
      </c>
      <c r="F193" s="186" t="s">
        <v>356</v>
      </c>
      <c r="I193" s="187"/>
      <c r="L193" s="39"/>
      <c r="M193" s="188"/>
      <c r="N193" s="40"/>
      <c r="O193" s="40"/>
      <c r="P193" s="40"/>
      <c r="Q193" s="40"/>
      <c r="R193" s="40"/>
      <c r="S193" s="40"/>
      <c r="T193" s="68"/>
      <c r="AT193" s="22" t="s">
        <v>148</v>
      </c>
      <c r="AU193" s="22" t="s">
        <v>85</v>
      </c>
    </row>
    <row r="194" spans="2:65" s="1" customFormat="1" ht="24">
      <c r="B194" s="39"/>
      <c r="D194" s="185" t="s">
        <v>358</v>
      </c>
      <c r="F194" s="220" t="s">
        <v>359</v>
      </c>
      <c r="I194" s="187"/>
      <c r="L194" s="39"/>
      <c r="M194" s="188"/>
      <c r="N194" s="40"/>
      <c r="O194" s="40"/>
      <c r="P194" s="40"/>
      <c r="Q194" s="40"/>
      <c r="R194" s="40"/>
      <c r="S194" s="40"/>
      <c r="T194" s="68"/>
      <c r="AT194" s="22" t="s">
        <v>358</v>
      </c>
      <c r="AU194" s="22" t="s">
        <v>85</v>
      </c>
    </row>
    <row r="195" spans="2:65" s="10" customFormat="1" ht="29.85" customHeight="1">
      <c r="B195" s="158"/>
      <c r="D195" s="169" t="s">
        <v>74</v>
      </c>
      <c r="E195" s="170" t="s">
        <v>360</v>
      </c>
      <c r="F195" s="170" t="s">
        <v>361</v>
      </c>
      <c r="I195" s="161"/>
      <c r="J195" s="171">
        <f>BK195</f>
        <v>0</v>
      </c>
      <c r="L195" s="158"/>
      <c r="M195" s="163"/>
      <c r="N195" s="164"/>
      <c r="O195" s="164"/>
      <c r="P195" s="165">
        <f>SUM(P196:P220)</f>
        <v>0</v>
      </c>
      <c r="Q195" s="164"/>
      <c r="R195" s="165">
        <f>SUM(R196:R220)</f>
        <v>1.8950859299999998</v>
      </c>
      <c r="S195" s="164"/>
      <c r="T195" s="166">
        <f>SUM(T196:T220)</f>
        <v>5.5009499999999996</v>
      </c>
      <c r="AR195" s="159" t="s">
        <v>85</v>
      </c>
      <c r="AT195" s="167" t="s">
        <v>74</v>
      </c>
      <c r="AU195" s="167" t="s">
        <v>83</v>
      </c>
      <c r="AY195" s="159" t="s">
        <v>138</v>
      </c>
      <c r="BK195" s="168">
        <f>SUM(BK196:BK220)</f>
        <v>0</v>
      </c>
    </row>
    <row r="196" spans="2:65" s="1" customFormat="1" ht="31.5" customHeight="1">
      <c r="B196" s="172"/>
      <c r="C196" s="173" t="s">
        <v>362</v>
      </c>
      <c r="D196" s="173" t="s">
        <v>141</v>
      </c>
      <c r="E196" s="174" t="s">
        <v>363</v>
      </c>
      <c r="F196" s="175" t="s">
        <v>364</v>
      </c>
      <c r="G196" s="176" t="s">
        <v>144</v>
      </c>
      <c r="H196" s="177">
        <v>110.6</v>
      </c>
      <c r="I196" s="178"/>
      <c r="J196" s="179">
        <f>ROUND(I196*H196,2)</f>
        <v>0</v>
      </c>
      <c r="K196" s="175" t="s">
        <v>145</v>
      </c>
      <c r="L196" s="39"/>
      <c r="M196" s="180" t="s">
        <v>5</v>
      </c>
      <c r="N196" s="181" t="s">
        <v>46</v>
      </c>
      <c r="O196" s="40"/>
      <c r="P196" s="182">
        <f>O196*H196</f>
        <v>0</v>
      </c>
      <c r="Q196" s="182">
        <v>0</v>
      </c>
      <c r="R196" s="182">
        <f>Q196*H196</f>
        <v>0</v>
      </c>
      <c r="S196" s="182">
        <v>3.075E-2</v>
      </c>
      <c r="T196" s="183">
        <f>S196*H196</f>
        <v>3.4009499999999999</v>
      </c>
      <c r="AR196" s="22" t="s">
        <v>234</v>
      </c>
      <c r="AT196" s="22" t="s">
        <v>141</v>
      </c>
      <c r="AU196" s="22" t="s">
        <v>85</v>
      </c>
      <c r="AY196" s="22" t="s">
        <v>138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22" t="s">
        <v>83</v>
      </c>
      <c r="BK196" s="184">
        <f>ROUND(I196*H196,2)</f>
        <v>0</v>
      </c>
      <c r="BL196" s="22" t="s">
        <v>234</v>
      </c>
      <c r="BM196" s="22" t="s">
        <v>365</v>
      </c>
    </row>
    <row r="197" spans="2:65" s="1" customFormat="1" ht="24">
      <c r="B197" s="39"/>
      <c r="D197" s="189" t="s">
        <v>148</v>
      </c>
      <c r="F197" s="190" t="s">
        <v>366</v>
      </c>
      <c r="I197" s="187"/>
      <c r="L197" s="39"/>
      <c r="M197" s="188"/>
      <c r="N197" s="40"/>
      <c r="O197" s="40"/>
      <c r="P197" s="40"/>
      <c r="Q197" s="40"/>
      <c r="R197" s="40"/>
      <c r="S197" s="40"/>
      <c r="T197" s="68"/>
      <c r="AT197" s="22" t="s">
        <v>148</v>
      </c>
      <c r="AU197" s="22" t="s">
        <v>85</v>
      </c>
    </row>
    <row r="198" spans="2:65" s="1" customFormat="1" ht="22.5" customHeight="1">
      <c r="B198" s="172"/>
      <c r="C198" s="173" t="s">
        <v>367</v>
      </c>
      <c r="D198" s="173" t="s">
        <v>141</v>
      </c>
      <c r="E198" s="174" t="s">
        <v>368</v>
      </c>
      <c r="F198" s="175" t="s">
        <v>369</v>
      </c>
      <c r="G198" s="176" t="s">
        <v>144</v>
      </c>
      <c r="H198" s="177">
        <v>89.41</v>
      </c>
      <c r="I198" s="178"/>
      <c r="J198" s="179">
        <f>ROUND(I198*H198,2)</f>
        <v>0</v>
      </c>
      <c r="K198" s="175" t="s">
        <v>145</v>
      </c>
      <c r="L198" s="39"/>
      <c r="M198" s="180" t="s">
        <v>5</v>
      </c>
      <c r="N198" s="181" t="s">
        <v>46</v>
      </c>
      <c r="O198" s="40"/>
      <c r="P198" s="182">
        <f>O198*H198</f>
        <v>0</v>
      </c>
      <c r="Q198" s="182">
        <v>1.388E-2</v>
      </c>
      <c r="R198" s="182">
        <f>Q198*H198</f>
        <v>1.2410108</v>
      </c>
      <c r="S198" s="182">
        <v>0</v>
      </c>
      <c r="T198" s="183">
        <f>S198*H198</f>
        <v>0</v>
      </c>
      <c r="AR198" s="22" t="s">
        <v>234</v>
      </c>
      <c r="AT198" s="22" t="s">
        <v>141</v>
      </c>
      <c r="AU198" s="22" t="s">
        <v>85</v>
      </c>
      <c r="AY198" s="22" t="s">
        <v>138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22" t="s">
        <v>83</v>
      </c>
      <c r="BK198" s="184">
        <f>ROUND(I198*H198,2)</f>
        <v>0</v>
      </c>
      <c r="BL198" s="22" t="s">
        <v>234</v>
      </c>
      <c r="BM198" s="22" t="s">
        <v>370</v>
      </c>
    </row>
    <row r="199" spans="2:65" s="1" customFormat="1" ht="24">
      <c r="B199" s="39"/>
      <c r="D199" s="185" t="s">
        <v>148</v>
      </c>
      <c r="F199" s="186" t="s">
        <v>371</v>
      </c>
      <c r="I199" s="187"/>
      <c r="L199" s="39"/>
      <c r="M199" s="188"/>
      <c r="N199" s="40"/>
      <c r="O199" s="40"/>
      <c r="P199" s="40"/>
      <c r="Q199" s="40"/>
      <c r="R199" s="40"/>
      <c r="S199" s="40"/>
      <c r="T199" s="68"/>
      <c r="AT199" s="22" t="s">
        <v>148</v>
      </c>
      <c r="AU199" s="22" t="s">
        <v>85</v>
      </c>
    </row>
    <row r="200" spans="2:65" s="11" customFormat="1">
      <c r="B200" s="191"/>
      <c r="D200" s="185" t="s">
        <v>165</v>
      </c>
      <c r="E200" s="199" t="s">
        <v>5</v>
      </c>
      <c r="F200" s="218" t="s">
        <v>372</v>
      </c>
      <c r="H200" s="219">
        <v>38.777999999999999</v>
      </c>
      <c r="I200" s="195"/>
      <c r="L200" s="191"/>
      <c r="M200" s="196"/>
      <c r="N200" s="197"/>
      <c r="O200" s="197"/>
      <c r="P200" s="197"/>
      <c r="Q200" s="197"/>
      <c r="R200" s="197"/>
      <c r="S200" s="197"/>
      <c r="T200" s="198"/>
      <c r="AT200" s="199" t="s">
        <v>165</v>
      </c>
      <c r="AU200" s="199" t="s">
        <v>85</v>
      </c>
      <c r="AV200" s="11" t="s">
        <v>85</v>
      </c>
      <c r="AW200" s="11" t="s">
        <v>38</v>
      </c>
      <c r="AX200" s="11" t="s">
        <v>75</v>
      </c>
      <c r="AY200" s="199" t="s">
        <v>138</v>
      </c>
    </row>
    <row r="201" spans="2:65" s="11" customFormat="1">
      <c r="B201" s="191"/>
      <c r="D201" s="185" t="s">
        <v>165</v>
      </c>
      <c r="E201" s="199" t="s">
        <v>5</v>
      </c>
      <c r="F201" s="218" t="s">
        <v>373</v>
      </c>
      <c r="H201" s="219">
        <v>12</v>
      </c>
      <c r="I201" s="195"/>
      <c r="L201" s="191"/>
      <c r="M201" s="196"/>
      <c r="N201" s="197"/>
      <c r="O201" s="197"/>
      <c r="P201" s="197"/>
      <c r="Q201" s="197"/>
      <c r="R201" s="197"/>
      <c r="S201" s="197"/>
      <c r="T201" s="198"/>
      <c r="AT201" s="199" t="s">
        <v>165</v>
      </c>
      <c r="AU201" s="199" t="s">
        <v>85</v>
      </c>
      <c r="AV201" s="11" t="s">
        <v>85</v>
      </c>
      <c r="AW201" s="11" t="s">
        <v>38</v>
      </c>
      <c r="AX201" s="11" t="s">
        <v>75</v>
      </c>
      <c r="AY201" s="199" t="s">
        <v>138</v>
      </c>
    </row>
    <row r="202" spans="2:65" s="11" customFormat="1">
      <c r="B202" s="191"/>
      <c r="D202" s="185" t="s">
        <v>165</v>
      </c>
      <c r="E202" s="199" t="s">
        <v>5</v>
      </c>
      <c r="F202" s="218" t="s">
        <v>374</v>
      </c>
      <c r="H202" s="219">
        <v>8.734</v>
      </c>
      <c r="I202" s="195"/>
      <c r="L202" s="191"/>
      <c r="M202" s="196"/>
      <c r="N202" s="197"/>
      <c r="O202" s="197"/>
      <c r="P202" s="197"/>
      <c r="Q202" s="197"/>
      <c r="R202" s="197"/>
      <c r="S202" s="197"/>
      <c r="T202" s="198"/>
      <c r="AT202" s="199" t="s">
        <v>165</v>
      </c>
      <c r="AU202" s="199" t="s">
        <v>85</v>
      </c>
      <c r="AV202" s="11" t="s">
        <v>85</v>
      </c>
      <c r="AW202" s="11" t="s">
        <v>38</v>
      </c>
      <c r="AX202" s="11" t="s">
        <v>75</v>
      </c>
      <c r="AY202" s="199" t="s">
        <v>138</v>
      </c>
    </row>
    <row r="203" spans="2:65" s="11" customFormat="1">
      <c r="B203" s="191"/>
      <c r="D203" s="185" t="s">
        <v>165</v>
      </c>
      <c r="E203" s="199" t="s">
        <v>5</v>
      </c>
      <c r="F203" s="218" t="s">
        <v>375</v>
      </c>
      <c r="H203" s="219">
        <v>14.378</v>
      </c>
      <c r="I203" s="195"/>
      <c r="L203" s="191"/>
      <c r="M203" s="196"/>
      <c r="N203" s="197"/>
      <c r="O203" s="197"/>
      <c r="P203" s="197"/>
      <c r="Q203" s="197"/>
      <c r="R203" s="197"/>
      <c r="S203" s="197"/>
      <c r="T203" s="198"/>
      <c r="AT203" s="199" t="s">
        <v>165</v>
      </c>
      <c r="AU203" s="199" t="s">
        <v>85</v>
      </c>
      <c r="AV203" s="11" t="s">
        <v>85</v>
      </c>
      <c r="AW203" s="11" t="s">
        <v>38</v>
      </c>
      <c r="AX203" s="11" t="s">
        <v>75</v>
      </c>
      <c r="AY203" s="199" t="s">
        <v>138</v>
      </c>
    </row>
    <row r="204" spans="2:65" s="11" customFormat="1">
      <c r="B204" s="191"/>
      <c r="D204" s="185" t="s">
        <v>165</v>
      </c>
      <c r="E204" s="199" t="s">
        <v>5</v>
      </c>
      <c r="F204" s="218" t="s">
        <v>376</v>
      </c>
      <c r="H204" s="219">
        <v>12.96</v>
      </c>
      <c r="I204" s="195"/>
      <c r="L204" s="191"/>
      <c r="M204" s="196"/>
      <c r="N204" s="197"/>
      <c r="O204" s="197"/>
      <c r="P204" s="197"/>
      <c r="Q204" s="197"/>
      <c r="R204" s="197"/>
      <c r="S204" s="197"/>
      <c r="T204" s="198"/>
      <c r="AT204" s="199" t="s">
        <v>165</v>
      </c>
      <c r="AU204" s="199" t="s">
        <v>85</v>
      </c>
      <c r="AV204" s="11" t="s">
        <v>85</v>
      </c>
      <c r="AW204" s="11" t="s">
        <v>38</v>
      </c>
      <c r="AX204" s="11" t="s">
        <v>75</v>
      </c>
      <c r="AY204" s="199" t="s">
        <v>138</v>
      </c>
    </row>
    <row r="205" spans="2:65" s="11" customFormat="1">
      <c r="B205" s="191"/>
      <c r="D205" s="189" t="s">
        <v>165</v>
      </c>
      <c r="E205" s="192" t="s">
        <v>5</v>
      </c>
      <c r="F205" s="193" t="s">
        <v>377</v>
      </c>
      <c r="H205" s="194">
        <v>2.56</v>
      </c>
      <c r="I205" s="195"/>
      <c r="L205" s="191"/>
      <c r="M205" s="196"/>
      <c r="N205" s="197"/>
      <c r="O205" s="197"/>
      <c r="P205" s="197"/>
      <c r="Q205" s="197"/>
      <c r="R205" s="197"/>
      <c r="S205" s="197"/>
      <c r="T205" s="198"/>
      <c r="AT205" s="199" t="s">
        <v>165</v>
      </c>
      <c r="AU205" s="199" t="s">
        <v>85</v>
      </c>
      <c r="AV205" s="11" t="s">
        <v>85</v>
      </c>
      <c r="AW205" s="11" t="s">
        <v>38</v>
      </c>
      <c r="AX205" s="11" t="s">
        <v>75</v>
      </c>
      <c r="AY205" s="199" t="s">
        <v>138</v>
      </c>
    </row>
    <row r="206" spans="2:65" s="1" customFormat="1" ht="22.5" customHeight="1">
      <c r="B206" s="172"/>
      <c r="C206" s="173" t="s">
        <v>378</v>
      </c>
      <c r="D206" s="173" t="s">
        <v>141</v>
      </c>
      <c r="E206" s="174" t="s">
        <v>379</v>
      </c>
      <c r="F206" s="175" t="s">
        <v>380</v>
      </c>
      <c r="G206" s="176" t="s">
        <v>144</v>
      </c>
      <c r="H206" s="177">
        <v>89.41</v>
      </c>
      <c r="I206" s="178"/>
      <c r="J206" s="179">
        <f>ROUND(I206*H206,2)</f>
        <v>0</v>
      </c>
      <c r="K206" s="175" t="s">
        <v>145</v>
      </c>
      <c r="L206" s="39"/>
      <c r="M206" s="180" t="s">
        <v>5</v>
      </c>
      <c r="N206" s="181" t="s">
        <v>46</v>
      </c>
      <c r="O206" s="40"/>
      <c r="P206" s="182">
        <f>O206*H206</f>
        <v>0</v>
      </c>
      <c r="Q206" s="182">
        <v>1.9000000000000001E-4</v>
      </c>
      <c r="R206" s="182">
        <f>Q206*H206</f>
        <v>1.69879E-2</v>
      </c>
      <c r="S206" s="182">
        <v>0</v>
      </c>
      <c r="T206" s="183">
        <f>S206*H206</f>
        <v>0</v>
      </c>
      <c r="AR206" s="22" t="s">
        <v>234</v>
      </c>
      <c r="AT206" s="22" t="s">
        <v>141</v>
      </c>
      <c r="AU206" s="22" t="s">
        <v>85</v>
      </c>
      <c r="AY206" s="22" t="s">
        <v>138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22" t="s">
        <v>83</v>
      </c>
      <c r="BK206" s="184">
        <f>ROUND(I206*H206,2)</f>
        <v>0</v>
      </c>
      <c r="BL206" s="22" t="s">
        <v>234</v>
      </c>
      <c r="BM206" s="22" t="s">
        <v>381</v>
      </c>
    </row>
    <row r="207" spans="2:65" s="1" customFormat="1">
      <c r="B207" s="39"/>
      <c r="D207" s="189" t="s">
        <v>148</v>
      </c>
      <c r="F207" s="190" t="s">
        <v>382</v>
      </c>
      <c r="I207" s="187"/>
      <c r="L207" s="39"/>
      <c r="M207" s="188"/>
      <c r="N207" s="40"/>
      <c r="O207" s="40"/>
      <c r="P207" s="40"/>
      <c r="Q207" s="40"/>
      <c r="R207" s="40"/>
      <c r="S207" s="40"/>
      <c r="T207" s="68"/>
      <c r="AT207" s="22" t="s">
        <v>148</v>
      </c>
      <c r="AU207" s="22" t="s">
        <v>85</v>
      </c>
    </row>
    <row r="208" spans="2:65" s="1" customFormat="1" ht="22.5" customHeight="1">
      <c r="B208" s="172"/>
      <c r="C208" s="173" t="s">
        <v>383</v>
      </c>
      <c r="D208" s="173" t="s">
        <v>141</v>
      </c>
      <c r="E208" s="174" t="s">
        <v>384</v>
      </c>
      <c r="F208" s="175" t="s">
        <v>385</v>
      </c>
      <c r="G208" s="176" t="s">
        <v>170</v>
      </c>
      <c r="H208" s="177">
        <v>210</v>
      </c>
      <c r="I208" s="178"/>
      <c r="J208" s="179">
        <f>ROUND(I208*H208,2)</f>
        <v>0</v>
      </c>
      <c r="K208" s="175" t="s">
        <v>145</v>
      </c>
      <c r="L208" s="39"/>
      <c r="M208" s="180" t="s">
        <v>5</v>
      </c>
      <c r="N208" s="181" t="s">
        <v>46</v>
      </c>
      <c r="O208" s="40"/>
      <c r="P208" s="182">
        <f>O208*H208</f>
        <v>0</v>
      </c>
      <c r="Q208" s="182">
        <v>0</v>
      </c>
      <c r="R208" s="182">
        <f>Q208*H208</f>
        <v>0</v>
      </c>
      <c r="S208" s="182">
        <v>0.01</v>
      </c>
      <c r="T208" s="183">
        <f>S208*H208</f>
        <v>2.1</v>
      </c>
      <c r="AR208" s="22" t="s">
        <v>234</v>
      </c>
      <c r="AT208" s="22" t="s">
        <v>141</v>
      </c>
      <c r="AU208" s="22" t="s">
        <v>85</v>
      </c>
      <c r="AY208" s="22" t="s">
        <v>138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22" t="s">
        <v>83</v>
      </c>
      <c r="BK208" s="184">
        <f>ROUND(I208*H208,2)</f>
        <v>0</v>
      </c>
      <c r="BL208" s="22" t="s">
        <v>234</v>
      </c>
      <c r="BM208" s="22" t="s">
        <v>386</v>
      </c>
    </row>
    <row r="209" spans="2:65" s="1" customFormat="1" ht="24">
      <c r="B209" s="39"/>
      <c r="D209" s="189" t="s">
        <v>148</v>
      </c>
      <c r="F209" s="190" t="s">
        <v>387</v>
      </c>
      <c r="I209" s="187"/>
      <c r="L209" s="39"/>
      <c r="M209" s="188"/>
      <c r="N209" s="40"/>
      <c r="O209" s="40"/>
      <c r="P209" s="40"/>
      <c r="Q209" s="40"/>
      <c r="R209" s="40"/>
      <c r="S209" s="40"/>
      <c r="T209" s="68"/>
      <c r="AT209" s="22" t="s">
        <v>148</v>
      </c>
      <c r="AU209" s="22" t="s">
        <v>85</v>
      </c>
    </row>
    <row r="210" spans="2:65" s="1" customFormat="1" ht="31.5" customHeight="1">
      <c r="B210" s="172"/>
      <c r="C210" s="173" t="s">
        <v>388</v>
      </c>
      <c r="D210" s="173" t="s">
        <v>141</v>
      </c>
      <c r="E210" s="174" t="s">
        <v>389</v>
      </c>
      <c r="F210" s="175" t="s">
        <v>390</v>
      </c>
      <c r="G210" s="176" t="s">
        <v>170</v>
      </c>
      <c r="H210" s="177">
        <v>420</v>
      </c>
      <c r="I210" s="178"/>
      <c r="J210" s="179">
        <f>ROUND(I210*H210,2)</f>
        <v>0</v>
      </c>
      <c r="K210" s="175" t="s">
        <v>145</v>
      </c>
      <c r="L210" s="39"/>
      <c r="M210" s="180" t="s">
        <v>5</v>
      </c>
      <c r="N210" s="181" t="s">
        <v>46</v>
      </c>
      <c r="O210" s="40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AR210" s="22" t="s">
        <v>234</v>
      </c>
      <c r="AT210" s="22" t="s">
        <v>141</v>
      </c>
      <c r="AU210" s="22" t="s">
        <v>85</v>
      </c>
      <c r="AY210" s="22" t="s">
        <v>138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22" t="s">
        <v>83</v>
      </c>
      <c r="BK210" s="184">
        <f>ROUND(I210*H210,2)</f>
        <v>0</v>
      </c>
      <c r="BL210" s="22" t="s">
        <v>234</v>
      </c>
      <c r="BM210" s="22" t="s">
        <v>391</v>
      </c>
    </row>
    <row r="211" spans="2:65" s="1" customFormat="1" ht="24">
      <c r="B211" s="39"/>
      <c r="D211" s="185" t="s">
        <v>148</v>
      </c>
      <c r="F211" s="186" t="s">
        <v>392</v>
      </c>
      <c r="I211" s="187"/>
      <c r="L211" s="39"/>
      <c r="M211" s="188"/>
      <c r="N211" s="40"/>
      <c r="O211" s="40"/>
      <c r="P211" s="40"/>
      <c r="Q211" s="40"/>
      <c r="R211" s="40"/>
      <c r="S211" s="40"/>
      <c r="T211" s="68"/>
      <c r="AT211" s="22" t="s">
        <v>148</v>
      </c>
      <c r="AU211" s="22" t="s">
        <v>85</v>
      </c>
    </row>
    <row r="212" spans="2:65" s="12" customFormat="1">
      <c r="B212" s="200"/>
      <c r="D212" s="185" t="s">
        <v>165</v>
      </c>
      <c r="E212" s="201" t="s">
        <v>5</v>
      </c>
      <c r="F212" s="202" t="s">
        <v>393</v>
      </c>
      <c r="H212" s="203" t="s">
        <v>5</v>
      </c>
      <c r="I212" s="204"/>
      <c r="L212" s="200"/>
      <c r="M212" s="205"/>
      <c r="N212" s="206"/>
      <c r="O212" s="206"/>
      <c r="P212" s="206"/>
      <c r="Q212" s="206"/>
      <c r="R212" s="206"/>
      <c r="S212" s="206"/>
      <c r="T212" s="207"/>
      <c r="AT212" s="203" t="s">
        <v>165</v>
      </c>
      <c r="AU212" s="203" t="s">
        <v>85</v>
      </c>
      <c r="AV212" s="12" t="s">
        <v>83</v>
      </c>
      <c r="AW212" s="12" t="s">
        <v>38</v>
      </c>
      <c r="AX212" s="12" t="s">
        <v>75</v>
      </c>
      <c r="AY212" s="203" t="s">
        <v>138</v>
      </c>
    </row>
    <row r="213" spans="2:65" s="11" customFormat="1">
      <c r="B213" s="191"/>
      <c r="D213" s="189" t="s">
        <v>165</v>
      </c>
      <c r="E213" s="192" t="s">
        <v>5</v>
      </c>
      <c r="F213" s="193" t="s">
        <v>394</v>
      </c>
      <c r="H213" s="194">
        <v>420</v>
      </c>
      <c r="I213" s="195"/>
      <c r="L213" s="191"/>
      <c r="M213" s="196"/>
      <c r="N213" s="197"/>
      <c r="O213" s="197"/>
      <c r="P213" s="197"/>
      <c r="Q213" s="197"/>
      <c r="R213" s="197"/>
      <c r="S213" s="197"/>
      <c r="T213" s="198"/>
      <c r="AT213" s="199" t="s">
        <v>165</v>
      </c>
      <c r="AU213" s="199" t="s">
        <v>85</v>
      </c>
      <c r="AV213" s="11" t="s">
        <v>85</v>
      </c>
      <c r="AW213" s="11" t="s">
        <v>38</v>
      </c>
      <c r="AX213" s="11" t="s">
        <v>75</v>
      </c>
      <c r="AY213" s="199" t="s">
        <v>138</v>
      </c>
    </row>
    <row r="214" spans="2:65" s="1" customFormat="1" ht="22.5" customHeight="1">
      <c r="B214" s="172"/>
      <c r="C214" s="208" t="s">
        <v>395</v>
      </c>
      <c r="D214" s="208" t="s">
        <v>187</v>
      </c>
      <c r="E214" s="209" t="s">
        <v>396</v>
      </c>
      <c r="F214" s="210" t="s">
        <v>397</v>
      </c>
      <c r="G214" s="211" t="s">
        <v>177</v>
      </c>
      <c r="H214" s="212">
        <v>1.109</v>
      </c>
      <c r="I214" s="213"/>
      <c r="J214" s="214">
        <f>ROUND(I214*H214,2)</f>
        <v>0</v>
      </c>
      <c r="K214" s="210" t="s">
        <v>145</v>
      </c>
      <c r="L214" s="215"/>
      <c r="M214" s="216" t="s">
        <v>5</v>
      </c>
      <c r="N214" s="217" t="s">
        <v>46</v>
      </c>
      <c r="O214" s="40"/>
      <c r="P214" s="182">
        <f>O214*H214</f>
        <v>0</v>
      </c>
      <c r="Q214" s="182">
        <v>0.55000000000000004</v>
      </c>
      <c r="R214" s="182">
        <f>Q214*H214</f>
        <v>0.60994999999999999</v>
      </c>
      <c r="S214" s="182">
        <v>0</v>
      </c>
      <c r="T214" s="183">
        <f>S214*H214</f>
        <v>0</v>
      </c>
      <c r="AR214" s="22" t="s">
        <v>325</v>
      </c>
      <c r="AT214" s="22" t="s">
        <v>187</v>
      </c>
      <c r="AU214" s="22" t="s">
        <v>85</v>
      </c>
      <c r="AY214" s="22" t="s">
        <v>138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22" t="s">
        <v>83</v>
      </c>
      <c r="BK214" s="184">
        <f>ROUND(I214*H214,2)</f>
        <v>0</v>
      </c>
      <c r="BL214" s="22" t="s">
        <v>234</v>
      </c>
      <c r="BM214" s="22" t="s">
        <v>398</v>
      </c>
    </row>
    <row r="215" spans="2:65" s="1" customFormat="1">
      <c r="B215" s="39"/>
      <c r="D215" s="185" t="s">
        <v>148</v>
      </c>
      <c r="F215" s="186" t="s">
        <v>399</v>
      </c>
      <c r="I215" s="187"/>
      <c r="L215" s="39"/>
      <c r="M215" s="188"/>
      <c r="N215" s="40"/>
      <c r="O215" s="40"/>
      <c r="P215" s="40"/>
      <c r="Q215" s="40"/>
      <c r="R215" s="40"/>
      <c r="S215" s="40"/>
      <c r="T215" s="68"/>
      <c r="AT215" s="22" t="s">
        <v>148</v>
      </c>
      <c r="AU215" s="22" t="s">
        <v>85</v>
      </c>
    </row>
    <row r="216" spans="2:65" s="11" customFormat="1">
      <c r="B216" s="191"/>
      <c r="D216" s="189" t="s">
        <v>165</v>
      </c>
      <c r="E216" s="192" t="s">
        <v>5</v>
      </c>
      <c r="F216" s="193" t="s">
        <v>400</v>
      </c>
      <c r="H216" s="194">
        <v>1.109</v>
      </c>
      <c r="I216" s="195"/>
      <c r="L216" s="191"/>
      <c r="M216" s="196"/>
      <c r="N216" s="197"/>
      <c r="O216" s="197"/>
      <c r="P216" s="197"/>
      <c r="Q216" s="197"/>
      <c r="R216" s="197"/>
      <c r="S216" s="197"/>
      <c r="T216" s="198"/>
      <c r="AT216" s="199" t="s">
        <v>165</v>
      </c>
      <c r="AU216" s="199" t="s">
        <v>85</v>
      </c>
      <c r="AV216" s="11" t="s">
        <v>85</v>
      </c>
      <c r="AW216" s="11" t="s">
        <v>38</v>
      </c>
      <c r="AX216" s="11" t="s">
        <v>75</v>
      </c>
      <c r="AY216" s="199" t="s">
        <v>138</v>
      </c>
    </row>
    <row r="217" spans="2:65" s="1" customFormat="1" ht="22.5" customHeight="1">
      <c r="B217" s="172"/>
      <c r="C217" s="173" t="s">
        <v>401</v>
      </c>
      <c r="D217" s="173" t="s">
        <v>141</v>
      </c>
      <c r="E217" s="174" t="s">
        <v>402</v>
      </c>
      <c r="F217" s="175" t="s">
        <v>403</v>
      </c>
      <c r="G217" s="176" t="s">
        <v>177</v>
      </c>
      <c r="H217" s="177">
        <v>1.109</v>
      </c>
      <c r="I217" s="178"/>
      <c r="J217" s="179">
        <f>ROUND(I217*H217,2)</f>
        <v>0</v>
      </c>
      <c r="K217" s="175" t="s">
        <v>145</v>
      </c>
      <c r="L217" s="39"/>
      <c r="M217" s="180" t="s">
        <v>5</v>
      </c>
      <c r="N217" s="181" t="s">
        <v>46</v>
      </c>
      <c r="O217" s="40"/>
      <c r="P217" s="182">
        <f>O217*H217</f>
        <v>0</v>
      </c>
      <c r="Q217" s="182">
        <v>2.4469999999999999E-2</v>
      </c>
      <c r="R217" s="182">
        <f>Q217*H217</f>
        <v>2.7137229999999998E-2</v>
      </c>
      <c r="S217" s="182">
        <v>0</v>
      </c>
      <c r="T217" s="183">
        <f>S217*H217</f>
        <v>0</v>
      </c>
      <c r="AR217" s="22" t="s">
        <v>234</v>
      </c>
      <c r="AT217" s="22" t="s">
        <v>141</v>
      </c>
      <c r="AU217" s="22" t="s">
        <v>85</v>
      </c>
      <c r="AY217" s="22" t="s">
        <v>138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22" t="s">
        <v>83</v>
      </c>
      <c r="BK217" s="184">
        <f>ROUND(I217*H217,2)</f>
        <v>0</v>
      </c>
      <c r="BL217" s="22" t="s">
        <v>234</v>
      </c>
      <c r="BM217" s="22" t="s">
        <v>404</v>
      </c>
    </row>
    <row r="218" spans="2:65" s="1" customFormat="1">
      <c r="B218" s="39"/>
      <c r="D218" s="189" t="s">
        <v>148</v>
      </c>
      <c r="F218" s="190" t="s">
        <v>405</v>
      </c>
      <c r="I218" s="187"/>
      <c r="L218" s="39"/>
      <c r="M218" s="188"/>
      <c r="N218" s="40"/>
      <c r="O218" s="40"/>
      <c r="P218" s="40"/>
      <c r="Q218" s="40"/>
      <c r="R218" s="40"/>
      <c r="S218" s="40"/>
      <c r="T218" s="68"/>
      <c r="AT218" s="22" t="s">
        <v>148</v>
      </c>
      <c r="AU218" s="22" t="s">
        <v>85</v>
      </c>
    </row>
    <row r="219" spans="2:65" s="1" customFormat="1" ht="22.5" customHeight="1">
      <c r="B219" s="172"/>
      <c r="C219" s="173" t="s">
        <v>406</v>
      </c>
      <c r="D219" s="173" t="s">
        <v>141</v>
      </c>
      <c r="E219" s="174" t="s">
        <v>407</v>
      </c>
      <c r="F219" s="175" t="s">
        <v>408</v>
      </c>
      <c r="G219" s="176" t="s">
        <v>231</v>
      </c>
      <c r="H219" s="177">
        <v>1.895</v>
      </c>
      <c r="I219" s="178"/>
      <c r="J219" s="179">
        <f>ROUND(I219*H219,2)</f>
        <v>0</v>
      </c>
      <c r="K219" s="175" t="s">
        <v>145</v>
      </c>
      <c r="L219" s="39"/>
      <c r="M219" s="180" t="s">
        <v>5</v>
      </c>
      <c r="N219" s="181" t="s">
        <v>46</v>
      </c>
      <c r="O219" s="40"/>
      <c r="P219" s="182">
        <f>O219*H219</f>
        <v>0</v>
      </c>
      <c r="Q219" s="182">
        <v>0</v>
      </c>
      <c r="R219" s="182">
        <f>Q219*H219</f>
        <v>0</v>
      </c>
      <c r="S219" s="182">
        <v>0</v>
      </c>
      <c r="T219" s="183">
        <f>S219*H219</f>
        <v>0</v>
      </c>
      <c r="AR219" s="22" t="s">
        <v>234</v>
      </c>
      <c r="AT219" s="22" t="s">
        <v>141</v>
      </c>
      <c r="AU219" s="22" t="s">
        <v>85</v>
      </c>
      <c r="AY219" s="22" t="s">
        <v>138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22" t="s">
        <v>83</v>
      </c>
      <c r="BK219" s="184">
        <f>ROUND(I219*H219,2)</f>
        <v>0</v>
      </c>
      <c r="BL219" s="22" t="s">
        <v>234</v>
      </c>
      <c r="BM219" s="22" t="s">
        <v>409</v>
      </c>
    </row>
    <row r="220" spans="2:65" s="1" customFormat="1" ht="24">
      <c r="B220" s="39"/>
      <c r="D220" s="185" t="s">
        <v>148</v>
      </c>
      <c r="F220" s="186" t="s">
        <v>410</v>
      </c>
      <c r="I220" s="187"/>
      <c r="L220" s="39"/>
      <c r="M220" s="188"/>
      <c r="N220" s="40"/>
      <c r="O220" s="40"/>
      <c r="P220" s="40"/>
      <c r="Q220" s="40"/>
      <c r="R220" s="40"/>
      <c r="S220" s="40"/>
      <c r="T220" s="68"/>
      <c r="AT220" s="22" t="s">
        <v>148</v>
      </c>
      <c r="AU220" s="22" t="s">
        <v>85</v>
      </c>
    </row>
    <row r="221" spans="2:65" s="10" customFormat="1" ht="29.85" customHeight="1">
      <c r="B221" s="158"/>
      <c r="D221" s="169" t="s">
        <v>74</v>
      </c>
      <c r="E221" s="170" t="s">
        <v>411</v>
      </c>
      <c r="F221" s="170" t="s">
        <v>412</v>
      </c>
      <c r="I221" s="161"/>
      <c r="J221" s="171">
        <f>BK221</f>
        <v>0</v>
      </c>
      <c r="L221" s="158"/>
      <c r="M221" s="163"/>
      <c r="N221" s="164"/>
      <c r="O221" s="164"/>
      <c r="P221" s="165">
        <f>SUM(P222:P225)</f>
        <v>0</v>
      </c>
      <c r="Q221" s="164"/>
      <c r="R221" s="165">
        <f>SUM(R222:R225)</f>
        <v>1.6785000000000001E-2</v>
      </c>
      <c r="S221" s="164"/>
      <c r="T221" s="166">
        <f>SUM(T222:T225)</f>
        <v>0</v>
      </c>
      <c r="AR221" s="159" t="s">
        <v>85</v>
      </c>
      <c r="AT221" s="167" t="s">
        <v>74</v>
      </c>
      <c r="AU221" s="167" t="s">
        <v>83</v>
      </c>
      <c r="AY221" s="159" t="s">
        <v>138</v>
      </c>
      <c r="BK221" s="168">
        <f>SUM(BK222:BK225)</f>
        <v>0</v>
      </c>
    </row>
    <row r="222" spans="2:65" s="1" customFormat="1" ht="22.5" customHeight="1">
      <c r="B222" s="172"/>
      <c r="C222" s="173" t="s">
        <v>413</v>
      </c>
      <c r="D222" s="173" t="s">
        <v>141</v>
      </c>
      <c r="E222" s="174" t="s">
        <v>414</v>
      </c>
      <c r="F222" s="175" t="s">
        <v>415</v>
      </c>
      <c r="G222" s="176" t="s">
        <v>144</v>
      </c>
      <c r="H222" s="177">
        <v>1.5</v>
      </c>
      <c r="I222" s="178"/>
      <c r="J222" s="179">
        <f>ROUND(I222*H222,2)</f>
        <v>0</v>
      </c>
      <c r="K222" s="175" t="s">
        <v>145</v>
      </c>
      <c r="L222" s="39"/>
      <c r="M222" s="180" t="s">
        <v>5</v>
      </c>
      <c r="N222" s="181" t="s">
        <v>46</v>
      </c>
      <c r="O222" s="40"/>
      <c r="P222" s="182">
        <f>O222*H222</f>
        <v>0</v>
      </c>
      <c r="Q222" s="182">
        <v>1.119E-2</v>
      </c>
      <c r="R222" s="182">
        <f>Q222*H222</f>
        <v>1.6785000000000001E-2</v>
      </c>
      <c r="S222" s="182">
        <v>0</v>
      </c>
      <c r="T222" s="183">
        <f>S222*H222</f>
        <v>0</v>
      </c>
      <c r="AR222" s="22" t="s">
        <v>234</v>
      </c>
      <c r="AT222" s="22" t="s">
        <v>141</v>
      </c>
      <c r="AU222" s="22" t="s">
        <v>85</v>
      </c>
      <c r="AY222" s="22" t="s">
        <v>138</v>
      </c>
      <c r="BE222" s="184">
        <f>IF(N222="základní",J222,0)</f>
        <v>0</v>
      </c>
      <c r="BF222" s="184">
        <f>IF(N222="snížená",J222,0)</f>
        <v>0</v>
      </c>
      <c r="BG222" s="184">
        <f>IF(N222="zákl. přenesená",J222,0)</f>
        <v>0</v>
      </c>
      <c r="BH222" s="184">
        <f>IF(N222="sníž. přenesená",J222,0)</f>
        <v>0</v>
      </c>
      <c r="BI222" s="184">
        <f>IF(N222="nulová",J222,0)</f>
        <v>0</v>
      </c>
      <c r="BJ222" s="22" t="s">
        <v>83</v>
      </c>
      <c r="BK222" s="184">
        <f>ROUND(I222*H222,2)</f>
        <v>0</v>
      </c>
      <c r="BL222" s="22" t="s">
        <v>234</v>
      </c>
      <c r="BM222" s="22" t="s">
        <v>416</v>
      </c>
    </row>
    <row r="223" spans="2:65" s="1" customFormat="1" ht="24">
      <c r="B223" s="39"/>
      <c r="D223" s="189" t="s">
        <v>148</v>
      </c>
      <c r="F223" s="190" t="s">
        <v>417</v>
      </c>
      <c r="I223" s="187"/>
      <c r="L223" s="39"/>
      <c r="M223" s="188"/>
      <c r="N223" s="40"/>
      <c r="O223" s="40"/>
      <c r="P223" s="40"/>
      <c r="Q223" s="40"/>
      <c r="R223" s="40"/>
      <c r="S223" s="40"/>
      <c r="T223" s="68"/>
      <c r="AT223" s="22" t="s">
        <v>148</v>
      </c>
      <c r="AU223" s="22" t="s">
        <v>85</v>
      </c>
    </row>
    <row r="224" spans="2:65" s="1" customFormat="1" ht="22.5" customHeight="1">
      <c r="B224" s="172"/>
      <c r="C224" s="173" t="s">
        <v>418</v>
      </c>
      <c r="D224" s="173" t="s">
        <v>141</v>
      </c>
      <c r="E224" s="174" t="s">
        <v>419</v>
      </c>
      <c r="F224" s="175" t="s">
        <v>420</v>
      </c>
      <c r="G224" s="176" t="s">
        <v>231</v>
      </c>
      <c r="H224" s="177">
        <v>1.7000000000000001E-2</v>
      </c>
      <c r="I224" s="178"/>
      <c r="J224" s="179">
        <f>ROUND(I224*H224,2)</f>
        <v>0</v>
      </c>
      <c r="K224" s="175" t="s">
        <v>145</v>
      </c>
      <c r="L224" s="39"/>
      <c r="M224" s="180" t="s">
        <v>5</v>
      </c>
      <c r="N224" s="181" t="s">
        <v>46</v>
      </c>
      <c r="O224" s="40"/>
      <c r="P224" s="182">
        <f>O224*H224</f>
        <v>0</v>
      </c>
      <c r="Q224" s="182">
        <v>0</v>
      </c>
      <c r="R224" s="182">
        <f>Q224*H224</f>
        <v>0</v>
      </c>
      <c r="S224" s="182">
        <v>0</v>
      </c>
      <c r="T224" s="183">
        <f>S224*H224</f>
        <v>0</v>
      </c>
      <c r="AR224" s="22" t="s">
        <v>234</v>
      </c>
      <c r="AT224" s="22" t="s">
        <v>141</v>
      </c>
      <c r="AU224" s="22" t="s">
        <v>85</v>
      </c>
      <c r="AY224" s="22" t="s">
        <v>138</v>
      </c>
      <c r="BE224" s="184">
        <f>IF(N224="základní",J224,0)</f>
        <v>0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22" t="s">
        <v>83</v>
      </c>
      <c r="BK224" s="184">
        <f>ROUND(I224*H224,2)</f>
        <v>0</v>
      </c>
      <c r="BL224" s="22" t="s">
        <v>234</v>
      </c>
      <c r="BM224" s="22" t="s">
        <v>421</v>
      </c>
    </row>
    <row r="225" spans="2:65" s="1" customFormat="1" ht="36">
      <c r="B225" s="39"/>
      <c r="D225" s="185" t="s">
        <v>148</v>
      </c>
      <c r="F225" s="186" t="s">
        <v>422</v>
      </c>
      <c r="I225" s="187"/>
      <c r="L225" s="39"/>
      <c r="M225" s="188"/>
      <c r="N225" s="40"/>
      <c r="O225" s="40"/>
      <c r="P225" s="40"/>
      <c r="Q225" s="40"/>
      <c r="R225" s="40"/>
      <c r="S225" s="40"/>
      <c r="T225" s="68"/>
      <c r="AT225" s="22" t="s">
        <v>148</v>
      </c>
      <c r="AU225" s="22" t="s">
        <v>85</v>
      </c>
    </row>
    <row r="226" spans="2:65" s="10" customFormat="1" ht="29.85" customHeight="1">
      <c r="B226" s="158"/>
      <c r="D226" s="169" t="s">
        <v>74</v>
      </c>
      <c r="E226" s="170" t="s">
        <v>423</v>
      </c>
      <c r="F226" s="170" t="s">
        <v>424</v>
      </c>
      <c r="I226" s="161"/>
      <c r="J226" s="171">
        <f>BK226</f>
        <v>0</v>
      </c>
      <c r="L226" s="158"/>
      <c r="M226" s="163"/>
      <c r="N226" s="164"/>
      <c r="O226" s="164"/>
      <c r="P226" s="165">
        <f>SUM(P227:P248)</f>
        <v>0</v>
      </c>
      <c r="Q226" s="164"/>
      <c r="R226" s="165">
        <f>SUM(R227:R248)</f>
        <v>9.6000000000000002E-2</v>
      </c>
      <c r="S226" s="164"/>
      <c r="T226" s="166">
        <f>SUM(T227:T248)</f>
        <v>0.31298000000000004</v>
      </c>
      <c r="AR226" s="159" t="s">
        <v>85</v>
      </c>
      <c r="AT226" s="167" t="s">
        <v>74</v>
      </c>
      <c r="AU226" s="167" t="s">
        <v>83</v>
      </c>
      <c r="AY226" s="159" t="s">
        <v>138</v>
      </c>
      <c r="BK226" s="168">
        <f>SUM(BK227:BK248)</f>
        <v>0</v>
      </c>
    </row>
    <row r="227" spans="2:65" s="1" customFormat="1" ht="22.5" customHeight="1">
      <c r="B227" s="172"/>
      <c r="C227" s="173" t="s">
        <v>425</v>
      </c>
      <c r="D227" s="173" t="s">
        <v>141</v>
      </c>
      <c r="E227" s="174" t="s">
        <v>426</v>
      </c>
      <c r="F227" s="175" t="s">
        <v>427</v>
      </c>
      <c r="G227" s="176" t="s">
        <v>170</v>
      </c>
      <c r="H227" s="177">
        <v>14</v>
      </c>
      <c r="I227" s="178"/>
      <c r="J227" s="179">
        <f>ROUND(I227*H227,2)</f>
        <v>0</v>
      </c>
      <c r="K227" s="175" t="s">
        <v>145</v>
      </c>
      <c r="L227" s="39"/>
      <c r="M227" s="180" t="s">
        <v>5</v>
      </c>
      <c r="N227" s="181" t="s">
        <v>46</v>
      </c>
      <c r="O227" s="40"/>
      <c r="P227" s="182">
        <f>O227*H227</f>
        <v>0</v>
      </c>
      <c r="Q227" s="182">
        <v>0</v>
      </c>
      <c r="R227" s="182">
        <f>Q227*H227</f>
        <v>0</v>
      </c>
      <c r="S227" s="182">
        <v>1.2070000000000001E-2</v>
      </c>
      <c r="T227" s="183">
        <f>S227*H227</f>
        <v>0.16898000000000002</v>
      </c>
      <c r="AR227" s="22" t="s">
        <v>234</v>
      </c>
      <c r="AT227" s="22" t="s">
        <v>141</v>
      </c>
      <c r="AU227" s="22" t="s">
        <v>85</v>
      </c>
      <c r="AY227" s="22" t="s">
        <v>138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22" t="s">
        <v>83</v>
      </c>
      <c r="BK227" s="184">
        <f>ROUND(I227*H227,2)</f>
        <v>0</v>
      </c>
      <c r="BL227" s="22" t="s">
        <v>234</v>
      </c>
      <c r="BM227" s="22" t="s">
        <v>428</v>
      </c>
    </row>
    <row r="228" spans="2:65" s="1" customFormat="1">
      <c r="B228" s="39"/>
      <c r="D228" s="189" t="s">
        <v>148</v>
      </c>
      <c r="F228" s="190" t="s">
        <v>429</v>
      </c>
      <c r="I228" s="187"/>
      <c r="L228" s="39"/>
      <c r="M228" s="188"/>
      <c r="N228" s="40"/>
      <c r="O228" s="40"/>
      <c r="P228" s="40"/>
      <c r="Q228" s="40"/>
      <c r="R228" s="40"/>
      <c r="S228" s="40"/>
      <c r="T228" s="68"/>
      <c r="AT228" s="22" t="s">
        <v>148</v>
      </c>
      <c r="AU228" s="22" t="s">
        <v>85</v>
      </c>
    </row>
    <row r="229" spans="2:65" s="1" customFormat="1" ht="22.5" customHeight="1">
      <c r="B229" s="172"/>
      <c r="C229" s="173" t="s">
        <v>430</v>
      </c>
      <c r="D229" s="173" t="s">
        <v>141</v>
      </c>
      <c r="E229" s="174" t="s">
        <v>431</v>
      </c>
      <c r="F229" s="175" t="s">
        <v>432</v>
      </c>
      <c r="G229" s="176" t="s">
        <v>158</v>
      </c>
      <c r="H229" s="177">
        <v>1</v>
      </c>
      <c r="I229" s="178"/>
      <c r="J229" s="179">
        <f>ROUND(I229*H229,2)</f>
        <v>0</v>
      </c>
      <c r="K229" s="175" t="s">
        <v>145</v>
      </c>
      <c r="L229" s="39"/>
      <c r="M229" s="180" t="s">
        <v>5</v>
      </c>
      <c r="N229" s="181" t="s">
        <v>46</v>
      </c>
      <c r="O229" s="40"/>
      <c r="P229" s="182">
        <f>O229*H229</f>
        <v>0</v>
      </c>
      <c r="Q229" s="182">
        <v>0</v>
      </c>
      <c r="R229" s="182">
        <f>Q229*H229</f>
        <v>0</v>
      </c>
      <c r="S229" s="182">
        <v>0</v>
      </c>
      <c r="T229" s="183">
        <f>S229*H229</f>
        <v>0</v>
      </c>
      <c r="AR229" s="22" t="s">
        <v>234</v>
      </c>
      <c r="AT229" s="22" t="s">
        <v>141</v>
      </c>
      <c r="AU229" s="22" t="s">
        <v>85</v>
      </c>
      <c r="AY229" s="22" t="s">
        <v>138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22" t="s">
        <v>83</v>
      </c>
      <c r="BK229" s="184">
        <f>ROUND(I229*H229,2)</f>
        <v>0</v>
      </c>
      <c r="BL229" s="22" t="s">
        <v>234</v>
      </c>
      <c r="BM229" s="22" t="s">
        <v>433</v>
      </c>
    </row>
    <row r="230" spans="2:65" s="1" customFormat="1" ht="24">
      <c r="B230" s="39"/>
      <c r="D230" s="189" t="s">
        <v>148</v>
      </c>
      <c r="F230" s="190" t="s">
        <v>434</v>
      </c>
      <c r="I230" s="187"/>
      <c r="L230" s="39"/>
      <c r="M230" s="188"/>
      <c r="N230" s="40"/>
      <c r="O230" s="40"/>
      <c r="P230" s="40"/>
      <c r="Q230" s="40"/>
      <c r="R230" s="40"/>
      <c r="S230" s="40"/>
      <c r="T230" s="68"/>
      <c r="AT230" s="22" t="s">
        <v>148</v>
      </c>
      <c r="AU230" s="22" t="s">
        <v>85</v>
      </c>
    </row>
    <row r="231" spans="2:65" s="1" customFormat="1" ht="22.5" customHeight="1">
      <c r="B231" s="172"/>
      <c r="C231" s="208" t="s">
        <v>435</v>
      </c>
      <c r="D231" s="208" t="s">
        <v>187</v>
      </c>
      <c r="E231" s="209" t="s">
        <v>436</v>
      </c>
      <c r="F231" s="210" t="s">
        <v>437</v>
      </c>
      <c r="G231" s="211" t="s">
        <v>158</v>
      </c>
      <c r="H231" s="212">
        <v>1</v>
      </c>
      <c r="I231" s="213"/>
      <c r="J231" s="214">
        <f>ROUND(I231*H231,2)</f>
        <v>0</v>
      </c>
      <c r="K231" s="210" t="s">
        <v>5</v>
      </c>
      <c r="L231" s="215"/>
      <c r="M231" s="216" t="s">
        <v>5</v>
      </c>
      <c r="N231" s="217" t="s">
        <v>46</v>
      </c>
      <c r="O231" s="40"/>
      <c r="P231" s="182">
        <f>O231*H231</f>
        <v>0</v>
      </c>
      <c r="Q231" s="182">
        <v>1.6E-2</v>
      </c>
      <c r="R231" s="182">
        <f>Q231*H231</f>
        <v>1.6E-2</v>
      </c>
      <c r="S231" s="182">
        <v>0</v>
      </c>
      <c r="T231" s="183">
        <f>S231*H231</f>
        <v>0</v>
      </c>
      <c r="AR231" s="22" t="s">
        <v>325</v>
      </c>
      <c r="AT231" s="22" t="s">
        <v>187</v>
      </c>
      <c r="AU231" s="22" t="s">
        <v>85</v>
      </c>
      <c r="AY231" s="22" t="s">
        <v>138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22" t="s">
        <v>83</v>
      </c>
      <c r="BK231" s="184">
        <f>ROUND(I231*H231,2)</f>
        <v>0</v>
      </c>
      <c r="BL231" s="22" t="s">
        <v>234</v>
      </c>
      <c r="BM231" s="22" t="s">
        <v>438</v>
      </c>
    </row>
    <row r="232" spans="2:65" s="1" customFormat="1" ht="36">
      <c r="B232" s="39"/>
      <c r="D232" s="185" t="s">
        <v>148</v>
      </c>
      <c r="F232" s="186" t="s">
        <v>439</v>
      </c>
      <c r="I232" s="187"/>
      <c r="L232" s="39"/>
      <c r="M232" s="188"/>
      <c r="N232" s="40"/>
      <c r="O232" s="40"/>
      <c r="P232" s="40"/>
      <c r="Q232" s="40"/>
      <c r="R232" s="40"/>
      <c r="S232" s="40"/>
      <c r="T232" s="68"/>
      <c r="AT232" s="22" t="s">
        <v>148</v>
      </c>
      <c r="AU232" s="22" t="s">
        <v>85</v>
      </c>
    </row>
    <row r="233" spans="2:65" s="1" customFormat="1" ht="24">
      <c r="B233" s="39"/>
      <c r="D233" s="189" t="s">
        <v>358</v>
      </c>
      <c r="F233" s="221" t="s">
        <v>440</v>
      </c>
      <c r="I233" s="187"/>
      <c r="L233" s="39"/>
      <c r="M233" s="188"/>
      <c r="N233" s="40"/>
      <c r="O233" s="40"/>
      <c r="P233" s="40"/>
      <c r="Q233" s="40"/>
      <c r="R233" s="40"/>
      <c r="S233" s="40"/>
      <c r="T233" s="68"/>
      <c r="AT233" s="22" t="s">
        <v>358</v>
      </c>
      <c r="AU233" s="22" t="s">
        <v>85</v>
      </c>
    </row>
    <row r="234" spans="2:65" s="1" customFormat="1" ht="22.5" customHeight="1">
      <c r="B234" s="172"/>
      <c r="C234" s="173" t="s">
        <v>441</v>
      </c>
      <c r="D234" s="173" t="s">
        <v>141</v>
      </c>
      <c r="E234" s="174" t="s">
        <v>442</v>
      </c>
      <c r="F234" s="175" t="s">
        <v>443</v>
      </c>
      <c r="G234" s="176" t="s">
        <v>158</v>
      </c>
      <c r="H234" s="177">
        <v>5</v>
      </c>
      <c r="I234" s="178"/>
      <c r="J234" s="179">
        <f>ROUND(I234*H234,2)</f>
        <v>0</v>
      </c>
      <c r="K234" s="175" t="s">
        <v>145</v>
      </c>
      <c r="L234" s="39"/>
      <c r="M234" s="180" t="s">
        <v>5</v>
      </c>
      <c r="N234" s="181" t="s">
        <v>46</v>
      </c>
      <c r="O234" s="40"/>
      <c r="P234" s="182">
        <f>O234*H234</f>
        <v>0</v>
      </c>
      <c r="Q234" s="182">
        <v>0</v>
      </c>
      <c r="R234" s="182">
        <f>Q234*H234</f>
        <v>0</v>
      </c>
      <c r="S234" s="182">
        <v>0</v>
      </c>
      <c r="T234" s="183">
        <f>S234*H234</f>
        <v>0</v>
      </c>
      <c r="AR234" s="22" t="s">
        <v>234</v>
      </c>
      <c r="AT234" s="22" t="s">
        <v>141</v>
      </c>
      <c r="AU234" s="22" t="s">
        <v>85</v>
      </c>
      <c r="AY234" s="22" t="s">
        <v>138</v>
      </c>
      <c r="BE234" s="184">
        <f>IF(N234="základní",J234,0)</f>
        <v>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22" t="s">
        <v>83</v>
      </c>
      <c r="BK234" s="184">
        <f>ROUND(I234*H234,2)</f>
        <v>0</v>
      </c>
      <c r="BL234" s="22" t="s">
        <v>234</v>
      </c>
      <c r="BM234" s="22" t="s">
        <v>444</v>
      </c>
    </row>
    <row r="235" spans="2:65" s="1" customFormat="1" ht="24">
      <c r="B235" s="39"/>
      <c r="D235" s="189" t="s">
        <v>148</v>
      </c>
      <c r="F235" s="190" t="s">
        <v>445</v>
      </c>
      <c r="I235" s="187"/>
      <c r="L235" s="39"/>
      <c r="M235" s="188"/>
      <c r="N235" s="40"/>
      <c r="O235" s="40"/>
      <c r="P235" s="40"/>
      <c r="Q235" s="40"/>
      <c r="R235" s="40"/>
      <c r="S235" s="40"/>
      <c r="T235" s="68"/>
      <c r="AT235" s="22" t="s">
        <v>148</v>
      </c>
      <c r="AU235" s="22" t="s">
        <v>85</v>
      </c>
    </row>
    <row r="236" spans="2:65" s="1" customFormat="1" ht="22.5" customHeight="1">
      <c r="B236" s="172"/>
      <c r="C236" s="208" t="s">
        <v>446</v>
      </c>
      <c r="D236" s="208" t="s">
        <v>187</v>
      </c>
      <c r="E236" s="209" t="s">
        <v>447</v>
      </c>
      <c r="F236" s="210" t="s">
        <v>448</v>
      </c>
      <c r="G236" s="211" t="s">
        <v>158</v>
      </c>
      <c r="H236" s="212">
        <v>5</v>
      </c>
      <c r="I236" s="213"/>
      <c r="J236" s="214">
        <f>ROUND(I236*H236,2)</f>
        <v>0</v>
      </c>
      <c r="K236" s="210" t="s">
        <v>5</v>
      </c>
      <c r="L236" s="215"/>
      <c r="M236" s="216" t="s">
        <v>5</v>
      </c>
      <c r="N236" s="217" t="s">
        <v>46</v>
      </c>
      <c r="O236" s="40"/>
      <c r="P236" s="182">
        <f>O236*H236</f>
        <v>0</v>
      </c>
      <c r="Q236" s="182">
        <v>1.6E-2</v>
      </c>
      <c r="R236" s="182">
        <f>Q236*H236</f>
        <v>0.08</v>
      </c>
      <c r="S236" s="182">
        <v>0</v>
      </c>
      <c r="T236" s="183">
        <f>S236*H236</f>
        <v>0</v>
      </c>
      <c r="AR236" s="22" t="s">
        <v>325</v>
      </c>
      <c r="AT236" s="22" t="s">
        <v>187</v>
      </c>
      <c r="AU236" s="22" t="s">
        <v>85</v>
      </c>
      <c r="AY236" s="22" t="s">
        <v>138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22" t="s">
        <v>83</v>
      </c>
      <c r="BK236" s="184">
        <f>ROUND(I236*H236,2)</f>
        <v>0</v>
      </c>
      <c r="BL236" s="22" t="s">
        <v>234</v>
      </c>
      <c r="BM236" s="22" t="s">
        <v>449</v>
      </c>
    </row>
    <row r="237" spans="2:65" s="1" customFormat="1" ht="36">
      <c r="B237" s="39"/>
      <c r="D237" s="185" t="s">
        <v>148</v>
      </c>
      <c r="F237" s="186" t="s">
        <v>450</v>
      </c>
      <c r="I237" s="187"/>
      <c r="L237" s="39"/>
      <c r="M237" s="188"/>
      <c r="N237" s="40"/>
      <c r="O237" s="40"/>
      <c r="P237" s="40"/>
      <c r="Q237" s="40"/>
      <c r="R237" s="40"/>
      <c r="S237" s="40"/>
      <c r="T237" s="68"/>
      <c r="AT237" s="22" t="s">
        <v>148</v>
      </c>
      <c r="AU237" s="22" t="s">
        <v>85</v>
      </c>
    </row>
    <row r="238" spans="2:65" s="1" customFormat="1" ht="24">
      <c r="B238" s="39"/>
      <c r="D238" s="189" t="s">
        <v>358</v>
      </c>
      <c r="F238" s="221" t="s">
        <v>451</v>
      </c>
      <c r="I238" s="187"/>
      <c r="L238" s="39"/>
      <c r="M238" s="188"/>
      <c r="N238" s="40"/>
      <c r="O238" s="40"/>
      <c r="P238" s="40"/>
      <c r="Q238" s="40"/>
      <c r="R238" s="40"/>
      <c r="S238" s="40"/>
      <c r="T238" s="68"/>
      <c r="AT238" s="22" t="s">
        <v>358</v>
      </c>
      <c r="AU238" s="22" t="s">
        <v>85</v>
      </c>
    </row>
    <row r="239" spans="2:65" s="1" customFormat="1" ht="22.5" customHeight="1">
      <c r="B239" s="172"/>
      <c r="C239" s="173" t="s">
        <v>452</v>
      </c>
      <c r="D239" s="173" t="s">
        <v>141</v>
      </c>
      <c r="E239" s="174" t="s">
        <v>453</v>
      </c>
      <c r="F239" s="175" t="s">
        <v>454</v>
      </c>
      <c r="G239" s="176" t="s">
        <v>158</v>
      </c>
      <c r="H239" s="177">
        <v>6</v>
      </c>
      <c r="I239" s="178"/>
      <c r="J239" s="179">
        <f>ROUND(I239*H239,2)</f>
        <v>0</v>
      </c>
      <c r="K239" s="175" t="s">
        <v>145</v>
      </c>
      <c r="L239" s="39"/>
      <c r="M239" s="180" t="s">
        <v>5</v>
      </c>
      <c r="N239" s="181" t="s">
        <v>46</v>
      </c>
      <c r="O239" s="40"/>
      <c r="P239" s="182">
        <f>O239*H239</f>
        <v>0</v>
      </c>
      <c r="Q239" s="182">
        <v>0</v>
      </c>
      <c r="R239" s="182">
        <f>Q239*H239</f>
        <v>0</v>
      </c>
      <c r="S239" s="182">
        <v>2.4E-2</v>
      </c>
      <c r="T239" s="183">
        <f>S239*H239</f>
        <v>0.14400000000000002</v>
      </c>
      <c r="AR239" s="22" t="s">
        <v>234</v>
      </c>
      <c r="AT239" s="22" t="s">
        <v>141</v>
      </c>
      <c r="AU239" s="22" t="s">
        <v>85</v>
      </c>
      <c r="AY239" s="22" t="s">
        <v>138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22" t="s">
        <v>83</v>
      </c>
      <c r="BK239" s="184">
        <f>ROUND(I239*H239,2)</f>
        <v>0</v>
      </c>
      <c r="BL239" s="22" t="s">
        <v>234</v>
      </c>
      <c r="BM239" s="22" t="s">
        <v>455</v>
      </c>
    </row>
    <row r="240" spans="2:65" s="1" customFormat="1" ht="24">
      <c r="B240" s="39"/>
      <c r="D240" s="189" t="s">
        <v>148</v>
      </c>
      <c r="F240" s="190" t="s">
        <v>456</v>
      </c>
      <c r="I240" s="187"/>
      <c r="L240" s="39"/>
      <c r="M240" s="188"/>
      <c r="N240" s="40"/>
      <c r="O240" s="40"/>
      <c r="P240" s="40"/>
      <c r="Q240" s="40"/>
      <c r="R240" s="40"/>
      <c r="S240" s="40"/>
      <c r="T240" s="68"/>
      <c r="AT240" s="22" t="s">
        <v>148</v>
      </c>
      <c r="AU240" s="22" t="s">
        <v>85</v>
      </c>
    </row>
    <row r="241" spans="2:65" s="1" customFormat="1" ht="31.5" customHeight="1">
      <c r="B241" s="172"/>
      <c r="C241" s="173" t="s">
        <v>457</v>
      </c>
      <c r="D241" s="173" t="s">
        <v>141</v>
      </c>
      <c r="E241" s="174" t="s">
        <v>458</v>
      </c>
      <c r="F241" s="175" t="s">
        <v>459</v>
      </c>
      <c r="G241" s="176" t="s">
        <v>158</v>
      </c>
      <c r="H241" s="177">
        <v>4</v>
      </c>
      <c r="I241" s="178"/>
      <c r="J241" s="179">
        <f>ROUND(I241*H241,2)</f>
        <v>0</v>
      </c>
      <c r="K241" s="175" t="s">
        <v>5</v>
      </c>
      <c r="L241" s="39"/>
      <c r="M241" s="180" t="s">
        <v>5</v>
      </c>
      <c r="N241" s="181" t="s">
        <v>46</v>
      </c>
      <c r="O241" s="40"/>
      <c r="P241" s="182">
        <f>O241*H241</f>
        <v>0</v>
      </c>
      <c r="Q241" s="182">
        <v>0</v>
      </c>
      <c r="R241" s="182">
        <f>Q241*H241</f>
        <v>0</v>
      </c>
      <c r="S241" s="182">
        <v>0</v>
      </c>
      <c r="T241" s="183">
        <f>S241*H241</f>
        <v>0</v>
      </c>
      <c r="AR241" s="22" t="s">
        <v>234</v>
      </c>
      <c r="AT241" s="22" t="s">
        <v>141</v>
      </c>
      <c r="AU241" s="22" t="s">
        <v>85</v>
      </c>
      <c r="AY241" s="22" t="s">
        <v>138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22" t="s">
        <v>83</v>
      </c>
      <c r="BK241" s="184">
        <f>ROUND(I241*H241,2)</f>
        <v>0</v>
      </c>
      <c r="BL241" s="22" t="s">
        <v>234</v>
      </c>
      <c r="BM241" s="22" t="s">
        <v>460</v>
      </c>
    </row>
    <row r="242" spans="2:65" s="1" customFormat="1">
      <c r="B242" s="39"/>
      <c r="D242" s="185" t="s">
        <v>148</v>
      </c>
      <c r="F242" s="186" t="s">
        <v>459</v>
      </c>
      <c r="I242" s="187"/>
      <c r="L242" s="39"/>
      <c r="M242" s="188"/>
      <c r="N242" s="40"/>
      <c r="O242" s="40"/>
      <c r="P242" s="40"/>
      <c r="Q242" s="40"/>
      <c r="R242" s="40"/>
      <c r="S242" s="40"/>
      <c r="T242" s="68"/>
      <c r="AT242" s="22" t="s">
        <v>148</v>
      </c>
      <c r="AU242" s="22" t="s">
        <v>85</v>
      </c>
    </row>
    <row r="243" spans="2:65" s="1" customFormat="1" ht="24">
      <c r="B243" s="39"/>
      <c r="D243" s="185" t="s">
        <v>358</v>
      </c>
      <c r="F243" s="220" t="s">
        <v>461</v>
      </c>
      <c r="I243" s="187"/>
      <c r="L243" s="39"/>
      <c r="M243" s="188"/>
      <c r="N243" s="40"/>
      <c r="O243" s="40"/>
      <c r="P243" s="40"/>
      <c r="Q243" s="40"/>
      <c r="R243" s="40"/>
      <c r="S243" s="40"/>
      <c r="T243" s="68"/>
      <c r="AT243" s="22" t="s">
        <v>358</v>
      </c>
      <c r="AU243" s="22" t="s">
        <v>85</v>
      </c>
    </row>
    <row r="244" spans="2:65" s="11" customFormat="1">
      <c r="B244" s="191"/>
      <c r="D244" s="189" t="s">
        <v>165</v>
      </c>
      <c r="F244" s="193" t="s">
        <v>462</v>
      </c>
      <c r="H244" s="194">
        <v>4</v>
      </c>
      <c r="I244" s="195"/>
      <c r="L244" s="191"/>
      <c r="M244" s="196"/>
      <c r="N244" s="197"/>
      <c r="O244" s="197"/>
      <c r="P244" s="197"/>
      <c r="Q244" s="197"/>
      <c r="R244" s="197"/>
      <c r="S244" s="197"/>
      <c r="T244" s="198"/>
      <c r="AT244" s="199" t="s">
        <v>165</v>
      </c>
      <c r="AU244" s="199" t="s">
        <v>85</v>
      </c>
      <c r="AV244" s="11" t="s">
        <v>85</v>
      </c>
      <c r="AW244" s="11" t="s">
        <v>6</v>
      </c>
      <c r="AX244" s="11" t="s">
        <v>83</v>
      </c>
      <c r="AY244" s="199" t="s">
        <v>138</v>
      </c>
    </row>
    <row r="245" spans="2:65" s="1" customFormat="1" ht="22.5" customHeight="1">
      <c r="B245" s="172"/>
      <c r="C245" s="173" t="s">
        <v>463</v>
      </c>
      <c r="D245" s="173" t="s">
        <v>141</v>
      </c>
      <c r="E245" s="174" t="s">
        <v>464</v>
      </c>
      <c r="F245" s="175" t="s">
        <v>465</v>
      </c>
      <c r="G245" s="176" t="s">
        <v>158</v>
      </c>
      <c r="H245" s="177">
        <v>1</v>
      </c>
      <c r="I245" s="178"/>
      <c r="J245" s="179">
        <f>ROUND(I245*H245,2)</f>
        <v>0</v>
      </c>
      <c r="K245" s="175" t="s">
        <v>5</v>
      </c>
      <c r="L245" s="39"/>
      <c r="M245" s="180" t="s">
        <v>5</v>
      </c>
      <c r="N245" s="181" t="s">
        <v>46</v>
      </c>
      <c r="O245" s="40"/>
      <c r="P245" s="182">
        <f>O245*H245</f>
        <v>0</v>
      </c>
      <c r="Q245" s="182">
        <v>0</v>
      </c>
      <c r="R245" s="182">
        <f>Q245*H245</f>
        <v>0</v>
      </c>
      <c r="S245" s="182">
        <v>0</v>
      </c>
      <c r="T245" s="183">
        <f>S245*H245</f>
        <v>0</v>
      </c>
      <c r="AR245" s="22" t="s">
        <v>234</v>
      </c>
      <c r="AT245" s="22" t="s">
        <v>141</v>
      </c>
      <c r="AU245" s="22" t="s">
        <v>85</v>
      </c>
      <c r="AY245" s="22" t="s">
        <v>138</v>
      </c>
      <c r="BE245" s="184">
        <f>IF(N245="základní",J245,0)</f>
        <v>0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22" t="s">
        <v>83</v>
      </c>
      <c r="BK245" s="184">
        <f>ROUND(I245*H245,2)</f>
        <v>0</v>
      </c>
      <c r="BL245" s="22" t="s">
        <v>234</v>
      </c>
      <c r="BM245" s="22" t="s">
        <v>466</v>
      </c>
    </row>
    <row r="246" spans="2:65" s="1" customFormat="1" ht="24">
      <c r="B246" s="39"/>
      <c r="D246" s="189" t="s">
        <v>358</v>
      </c>
      <c r="F246" s="221" t="s">
        <v>461</v>
      </c>
      <c r="I246" s="187"/>
      <c r="L246" s="39"/>
      <c r="M246" s="188"/>
      <c r="N246" s="40"/>
      <c r="O246" s="40"/>
      <c r="P246" s="40"/>
      <c r="Q246" s="40"/>
      <c r="R246" s="40"/>
      <c r="S246" s="40"/>
      <c r="T246" s="68"/>
      <c r="AT246" s="22" t="s">
        <v>358</v>
      </c>
      <c r="AU246" s="22" t="s">
        <v>85</v>
      </c>
    </row>
    <row r="247" spans="2:65" s="1" customFormat="1" ht="22.5" customHeight="1">
      <c r="B247" s="172"/>
      <c r="C247" s="173" t="s">
        <v>467</v>
      </c>
      <c r="D247" s="173" t="s">
        <v>141</v>
      </c>
      <c r="E247" s="174" t="s">
        <v>468</v>
      </c>
      <c r="F247" s="175" t="s">
        <v>469</v>
      </c>
      <c r="G247" s="176" t="s">
        <v>231</v>
      </c>
      <c r="H247" s="177">
        <v>0.08</v>
      </c>
      <c r="I247" s="178"/>
      <c r="J247" s="179">
        <f>ROUND(I247*H247,2)</f>
        <v>0</v>
      </c>
      <c r="K247" s="175" t="s">
        <v>145</v>
      </c>
      <c r="L247" s="39"/>
      <c r="M247" s="180" t="s">
        <v>5</v>
      </c>
      <c r="N247" s="181" t="s">
        <v>46</v>
      </c>
      <c r="O247" s="40"/>
      <c r="P247" s="182">
        <f>O247*H247</f>
        <v>0</v>
      </c>
      <c r="Q247" s="182">
        <v>0</v>
      </c>
      <c r="R247" s="182">
        <f>Q247*H247</f>
        <v>0</v>
      </c>
      <c r="S247" s="182">
        <v>0</v>
      </c>
      <c r="T247" s="183">
        <f>S247*H247</f>
        <v>0</v>
      </c>
      <c r="AR247" s="22" t="s">
        <v>234</v>
      </c>
      <c r="AT247" s="22" t="s">
        <v>141</v>
      </c>
      <c r="AU247" s="22" t="s">
        <v>85</v>
      </c>
      <c r="AY247" s="22" t="s">
        <v>138</v>
      </c>
      <c r="BE247" s="184">
        <f>IF(N247="základní",J247,0)</f>
        <v>0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22" t="s">
        <v>83</v>
      </c>
      <c r="BK247" s="184">
        <f>ROUND(I247*H247,2)</f>
        <v>0</v>
      </c>
      <c r="BL247" s="22" t="s">
        <v>234</v>
      </c>
      <c r="BM247" s="22" t="s">
        <v>470</v>
      </c>
    </row>
    <row r="248" spans="2:65" s="1" customFormat="1" ht="24">
      <c r="B248" s="39"/>
      <c r="D248" s="185" t="s">
        <v>148</v>
      </c>
      <c r="F248" s="186" t="s">
        <v>471</v>
      </c>
      <c r="I248" s="187"/>
      <c r="L248" s="39"/>
      <c r="M248" s="188"/>
      <c r="N248" s="40"/>
      <c r="O248" s="40"/>
      <c r="P248" s="40"/>
      <c r="Q248" s="40"/>
      <c r="R248" s="40"/>
      <c r="S248" s="40"/>
      <c r="T248" s="68"/>
      <c r="AT248" s="22" t="s">
        <v>148</v>
      </c>
      <c r="AU248" s="22" t="s">
        <v>85</v>
      </c>
    </row>
    <row r="249" spans="2:65" s="10" customFormat="1" ht="29.85" customHeight="1">
      <c r="B249" s="158"/>
      <c r="D249" s="169" t="s">
        <v>74</v>
      </c>
      <c r="E249" s="170" t="s">
        <v>472</v>
      </c>
      <c r="F249" s="170" t="s">
        <v>473</v>
      </c>
      <c r="I249" s="161"/>
      <c r="J249" s="171">
        <f>BK249</f>
        <v>0</v>
      </c>
      <c r="L249" s="158"/>
      <c r="M249" s="163"/>
      <c r="N249" s="164"/>
      <c r="O249" s="164"/>
      <c r="P249" s="165">
        <f>SUM(P250:P261)</f>
        <v>0</v>
      </c>
      <c r="Q249" s="164"/>
      <c r="R249" s="165">
        <f>SUM(R250:R261)</f>
        <v>2.3520000000000003E-2</v>
      </c>
      <c r="S249" s="164"/>
      <c r="T249" s="166">
        <f>SUM(T250:T261)</f>
        <v>0.4</v>
      </c>
      <c r="AR249" s="159" t="s">
        <v>85</v>
      </c>
      <c r="AT249" s="167" t="s">
        <v>74</v>
      </c>
      <c r="AU249" s="167" t="s">
        <v>83</v>
      </c>
      <c r="AY249" s="159" t="s">
        <v>138</v>
      </c>
      <c r="BK249" s="168">
        <f>SUM(BK250:BK261)</f>
        <v>0</v>
      </c>
    </row>
    <row r="250" spans="2:65" s="1" customFormat="1" ht="22.5" customHeight="1">
      <c r="B250" s="172"/>
      <c r="C250" s="173" t="s">
        <v>474</v>
      </c>
      <c r="D250" s="173" t="s">
        <v>141</v>
      </c>
      <c r="E250" s="174" t="s">
        <v>475</v>
      </c>
      <c r="F250" s="175" t="s">
        <v>476</v>
      </c>
      <c r="G250" s="176" t="s">
        <v>170</v>
      </c>
      <c r="H250" s="177">
        <v>8</v>
      </c>
      <c r="I250" s="178"/>
      <c r="J250" s="179">
        <f>ROUND(I250*H250,2)</f>
        <v>0</v>
      </c>
      <c r="K250" s="175" t="s">
        <v>145</v>
      </c>
      <c r="L250" s="39"/>
      <c r="M250" s="180" t="s">
        <v>5</v>
      </c>
      <c r="N250" s="181" t="s">
        <v>46</v>
      </c>
      <c r="O250" s="40"/>
      <c r="P250" s="182">
        <f>O250*H250</f>
        <v>0</v>
      </c>
      <c r="Q250" s="182">
        <v>6.0000000000000002E-5</v>
      </c>
      <c r="R250" s="182">
        <f>Q250*H250</f>
        <v>4.8000000000000001E-4</v>
      </c>
      <c r="S250" s="182">
        <v>0</v>
      </c>
      <c r="T250" s="183">
        <f>S250*H250</f>
        <v>0</v>
      </c>
      <c r="AR250" s="22" t="s">
        <v>234</v>
      </c>
      <c r="AT250" s="22" t="s">
        <v>141</v>
      </c>
      <c r="AU250" s="22" t="s">
        <v>85</v>
      </c>
      <c r="AY250" s="22" t="s">
        <v>138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2" t="s">
        <v>83</v>
      </c>
      <c r="BK250" s="184">
        <f>ROUND(I250*H250,2)</f>
        <v>0</v>
      </c>
      <c r="BL250" s="22" t="s">
        <v>234</v>
      </c>
      <c r="BM250" s="22" t="s">
        <v>477</v>
      </c>
    </row>
    <row r="251" spans="2:65" s="1" customFormat="1" ht="24">
      <c r="B251" s="39"/>
      <c r="D251" s="185" t="s">
        <v>148</v>
      </c>
      <c r="F251" s="186" t="s">
        <v>478</v>
      </c>
      <c r="I251" s="187"/>
      <c r="L251" s="39"/>
      <c r="M251" s="188"/>
      <c r="N251" s="40"/>
      <c r="O251" s="40"/>
      <c r="P251" s="40"/>
      <c r="Q251" s="40"/>
      <c r="R251" s="40"/>
      <c r="S251" s="40"/>
      <c r="T251" s="68"/>
      <c r="AT251" s="22" t="s">
        <v>148</v>
      </c>
      <c r="AU251" s="22" t="s">
        <v>85</v>
      </c>
    </row>
    <row r="252" spans="2:65" s="12" customFormat="1">
      <c r="B252" s="200"/>
      <c r="D252" s="185" t="s">
        <v>165</v>
      </c>
      <c r="E252" s="201" t="s">
        <v>5</v>
      </c>
      <c r="F252" s="202" t="s">
        <v>479</v>
      </c>
      <c r="H252" s="203" t="s">
        <v>5</v>
      </c>
      <c r="I252" s="204"/>
      <c r="L252" s="200"/>
      <c r="M252" s="205"/>
      <c r="N252" s="206"/>
      <c r="O252" s="206"/>
      <c r="P252" s="206"/>
      <c r="Q252" s="206"/>
      <c r="R252" s="206"/>
      <c r="S252" s="206"/>
      <c r="T252" s="207"/>
      <c r="AT252" s="203" t="s">
        <v>165</v>
      </c>
      <c r="AU252" s="203" t="s">
        <v>85</v>
      </c>
      <c r="AV252" s="12" t="s">
        <v>83</v>
      </c>
      <c r="AW252" s="12" t="s">
        <v>38</v>
      </c>
      <c r="AX252" s="12" t="s">
        <v>75</v>
      </c>
      <c r="AY252" s="203" t="s">
        <v>138</v>
      </c>
    </row>
    <row r="253" spans="2:65" s="11" customFormat="1">
      <c r="B253" s="191"/>
      <c r="D253" s="189" t="s">
        <v>165</v>
      </c>
      <c r="E253" s="192" t="s">
        <v>5</v>
      </c>
      <c r="F253" s="193" t="s">
        <v>480</v>
      </c>
      <c r="H253" s="194">
        <v>8</v>
      </c>
      <c r="I253" s="195"/>
      <c r="L253" s="191"/>
      <c r="M253" s="196"/>
      <c r="N253" s="197"/>
      <c r="O253" s="197"/>
      <c r="P253" s="197"/>
      <c r="Q253" s="197"/>
      <c r="R253" s="197"/>
      <c r="S253" s="197"/>
      <c r="T253" s="198"/>
      <c r="AT253" s="199" t="s">
        <v>165</v>
      </c>
      <c r="AU253" s="199" t="s">
        <v>85</v>
      </c>
      <c r="AV253" s="11" t="s">
        <v>85</v>
      </c>
      <c r="AW253" s="11" t="s">
        <v>38</v>
      </c>
      <c r="AX253" s="11" t="s">
        <v>75</v>
      </c>
      <c r="AY253" s="199" t="s">
        <v>138</v>
      </c>
    </row>
    <row r="254" spans="2:65" s="1" customFormat="1" ht="22.5" customHeight="1">
      <c r="B254" s="172"/>
      <c r="C254" s="208" t="s">
        <v>481</v>
      </c>
      <c r="D254" s="208" t="s">
        <v>187</v>
      </c>
      <c r="E254" s="209" t="s">
        <v>482</v>
      </c>
      <c r="F254" s="210" t="s">
        <v>483</v>
      </c>
      <c r="G254" s="211" t="s">
        <v>170</v>
      </c>
      <c r="H254" s="212">
        <v>8</v>
      </c>
      <c r="I254" s="213"/>
      <c r="J254" s="214">
        <f>ROUND(I254*H254,2)</f>
        <v>0</v>
      </c>
      <c r="K254" s="210" t="s">
        <v>5</v>
      </c>
      <c r="L254" s="215"/>
      <c r="M254" s="216" t="s">
        <v>5</v>
      </c>
      <c r="N254" s="217" t="s">
        <v>46</v>
      </c>
      <c r="O254" s="40"/>
      <c r="P254" s="182">
        <f>O254*H254</f>
        <v>0</v>
      </c>
      <c r="Q254" s="182">
        <v>2.8800000000000002E-3</v>
      </c>
      <c r="R254" s="182">
        <f>Q254*H254</f>
        <v>2.3040000000000001E-2</v>
      </c>
      <c r="S254" s="182">
        <v>0</v>
      </c>
      <c r="T254" s="183">
        <f>S254*H254</f>
        <v>0</v>
      </c>
      <c r="AR254" s="22" t="s">
        <v>325</v>
      </c>
      <c r="AT254" s="22" t="s">
        <v>187</v>
      </c>
      <c r="AU254" s="22" t="s">
        <v>85</v>
      </c>
      <c r="AY254" s="22" t="s">
        <v>138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22" t="s">
        <v>83</v>
      </c>
      <c r="BK254" s="184">
        <f>ROUND(I254*H254,2)</f>
        <v>0</v>
      </c>
      <c r="BL254" s="22" t="s">
        <v>234</v>
      </c>
      <c r="BM254" s="22" t="s">
        <v>484</v>
      </c>
    </row>
    <row r="255" spans="2:65" s="1" customFormat="1">
      <c r="B255" s="39"/>
      <c r="D255" s="189" t="s">
        <v>148</v>
      </c>
      <c r="F255" s="190" t="s">
        <v>483</v>
      </c>
      <c r="I255" s="187"/>
      <c r="L255" s="39"/>
      <c r="M255" s="188"/>
      <c r="N255" s="40"/>
      <c r="O255" s="40"/>
      <c r="P255" s="40"/>
      <c r="Q255" s="40"/>
      <c r="R255" s="40"/>
      <c r="S255" s="40"/>
      <c r="T255" s="68"/>
      <c r="AT255" s="22" t="s">
        <v>148</v>
      </c>
      <c r="AU255" s="22" t="s">
        <v>85</v>
      </c>
    </row>
    <row r="256" spans="2:65" s="1" customFormat="1" ht="31.5" customHeight="1">
      <c r="B256" s="172"/>
      <c r="C256" s="173" t="s">
        <v>485</v>
      </c>
      <c r="D256" s="173" t="s">
        <v>141</v>
      </c>
      <c r="E256" s="174" t="s">
        <v>486</v>
      </c>
      <c r="F256" s="175" t="s">
        <v>487</v>
      </c>
      <c r="G256" s="176" t="s">
        <v>488</v>
      </c>
      <c r="H256" s="177">
        <v>400</v>
      </c>
      <c r="I256" s="178"/>
      <c r="J256" s="179">
        <f>ROUND(I256*H256,2)</f>
        <v>0</v>
      </c>
      <c r="K256" s="175" t="s">
        <v>145</v>
      </c>
      <c r="L256" s="39"/>
      <c r="M256" s="180" t="s">
        <v>5</v>
      </c>
      <c r="N256" s="181" t="s">
        <v>46</v>
      </c>
      <c r="O256" s="40"/>
      <c r="P256" s="182">
        <f>O256*H256</f>
        <v>0</v>
      </c>
      <c r="Q256" s="182">
        <v>0</v>
      </c>
      <c r="R256" s="182">
        <f>Q256*H256</f>
        <v>0</v>
      </c>
      <c r="S256" s="182">
        <v>1E-3</v>
      </c>
      <c r="T256" s="183">
        <f>S256*H256</f>
        <v>0.4</v>
      </c>
      <c r="AR256" s="22" t="s">
        <v>234</v>
      </c>
      <c r="AT256" s="22" t="s">
        <v>141</v>
      </c>
      <c r="AU256" s="22" t="s">
        <v>85</v>
      </c>
      <c r="AY256" s="22" t="s">
        <v>138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22" t="s">
        <v>83</v>
      </c>
      <c r="BK256" s="184">
        <f>ROUND(I256*H256,2)</f>
        <v>0</v>
      </c>
      <c r="BL256" s="22" t="s">
        <v>234</v>
      </c>
      <c r="BM256" s="22" t="s">
        <v>489</v>
      </c>
    </row>
    <row r="257" spans="2:65" s="1" customFormat="1" ht="24">
      <c r="B257" s="39"/>
      <c r="D257" s="185" t="s">
        <v>148</v>
      </c>
      <c r="F257" s="186" t="s">
        <v>490</v>
      </c>
      <c r="I257" s="187"/>
      <c r="L257" s="39"/>
      <c r="M257" s="188"/>
      <c r="N257" s="40"/>
      <c r="O257" s="40"/>
      <c r="P257" s="40"/>
      <c r="Q257" s="40"/>
      <c r="R257" s="40"/>
      <c r="S257" s="40"/>
      <c r="T257" s="68"/>
      <c r="AT257" s="22" t="s">
        <v>148</v>
      </c>
      <c r="AU257" s="22" t="s">
        <v>85</v>
      </c>
    </row>
    <row r="258" spans="2:65" s="12" customFormat="1">
      <c r="B258" s="200"/>
      <c r="D258" s="185" t="s">
        <v>165</v>
      </c>
      <c r="E258" s="201" t="s">
        <v>5</v>
      </c>
      <c r="F258" s="202" t="s">
        <v>491</v>
      </c>
      <c r="H258" s="203" t="s">
        <v>5</v>
      </c>
      <c r="I258" s="204"/>
      <c r="L258" s="200"/>
      <c r="M258" s="205"/>
      <c r="N258" s="206"/>
      <c r="O258" s="206"/>
      <c r="P258" s="206"/>
      <c r="Q258" s="206"/>
      <c r="R258" s="206"/>
      <c r="S258" s="206"/>
      <c r="T258" s="207"/>
      <c r="AT258" s="203" t="s">
        <v>165</v>
      </c>
      <c r="AU258" s="203" t="s">
        <v>85</v>
      </c>
      <c r="AV258" s="12" t="s">
        <v>83</v>
      </c>
      <c r="AW258" s="12" t="s">
        <v>38</v>
      </c>
      <c r="AX258" s="12" t="s">
        <v>75</v>
      </c>
      <c r="AY258" s="203" t="s">
        <v>138</v>
      </c>
    </row>
    <row r="259" spans="2:65" s="11" customFormat="1">
      <c r="B259" s="191"/>
      <c r="D259" s="189" t="s">
        <v>165</v>
      </c>
      <c r="E259" s="192" t="s">
        <v>5</v>
      </c>
      <c r="F259" s="193" t="s">
        <v>492</v>
      </c>
      <c r="H259" s="194">
        <v>400</v>
      </c>
      <c r="I259" s="195"/>
      <c r="L259" s="191"/>
      <c r="M259" s="196"/>
      <c r="N259" s="197"/>
      <c r="O259" s="197"/>
      <c r="P259" s="197"/>
      <c r="Q259" s="197"/>
      <c r="R259" s="197"/>
      <c r="S259" s="197"/>
      <c r="T259" s="198"/>
      <c r="AT259" s="199" t="s">
        <v>165</v>
      </c>
      <c r="AU259" s="199" t="s">
        <v>85</v>
      </c>
      <c r="AV259" s="11" t="s">
        <v>85</v>
      </c>
      <c r="AW259" s="11" t="s">
        <v>38</v>
      </c>
      <c r="AX259" s="11" t="s">
        <v>75</v>
      </c>
      <c r="AY259" s="199" t="s">
        <v>138</v>
      </c>
    </row>
    <row r="260" spans="2:65" s="1" customFormat="1" ht="22.5" customHeight="1">
      <c r="B260" s="172"/>
      <c r="C260" s="173" t="s">
        <v>493</v>
      </c>
      <c r="D260" s="173" t="s">
        <v>141</v>
      </c>
      <c r="E260" s="174" t="s">
        <v>494</v>
      </c>
      <c r="F260" s="175" t="s">
        <v>495</v>
      </c>
      <c r="G260" s="176" t="s">
        <v>231</v>
      </c>
      <c r="H260" s="177">
        <v>2.4E-2</v>
      </c>
      <c r="I260" s="178"/>
      <c r="J260" s="179">
        <f>ROUND(I260*H260,2)</f>
        <v>0</v>
      </c>
      <c r="K260" s="175" t="s">
        <v>145</v>
      </c>
      <c r="L260" s="39"/>
      <c r="M260" s="180" t="s">
        <v>5</v>
      </c>
      <c r="N260" s="181" t="s">
        <v>46</v>
      </c>
      <c r="O260" s="40"/>
      <c r="P260" s="182">
        <f>O260*H260</f>
        <v>0</v>
      </c>
      <c r="Q260" s="182">
        <v>0</v>
      </c>
      <c r="R260" s="182">
        <f>Q260*H260</f>
        <v>0</v>
      </c>
      <c r="S260" s="182">
        <v>0</v>
      </c>
      <c r="T260" s="183">
        <f>S260*H260</f>
        <v>0</v>
      </c>
      <c r="AR260" s="22" t="s">
        <v>234</v>
      </c>
      <c r="AT260" s="22" t="s">
        <v>141</v>
      </c>
      <c r="AU260" s="22" t="s">
        <v>85</v>
      </c>
      <c r="AY260" s="22" t="s">
        <v>138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22" t="s">
        <v>83</v>
      </c>
      <c r="BK260" s="184">
        <f>ROUND(I260*H260,2)</f>
        <v>0</v>
      </c>
      <c r="BL260" s="22" t="s">
        <v>234</v>
      </c>
      <c r="BM260" s="22" t="s">
        <v>496</v>
      </c>
    </row>
    <row r="261" spans="2:65" s="1" customFormat="1" ht="24">
      <c r="B261" s="39"/>
      <c r="D261" s="185" t="s">
        <v>148</v>
      </c>
      <c r="F261" s="186" t="s">
        <v>497</v>
      </c>
      <c r="I261" s="187"/>
      <c r="L261" s="39"/>
      <c r="M261" s="188"/>
      <c r="N261" s="40"/>
      <c r="O261" s="40"/>
      <c r="P261" s="40"/>
      <c r="Q261" s="40"/>
      <c r="R261" s="40"/>
      <c r="S261" s="40"/>
      <c r="T261" s="68"/>
      <c r="AT261" s="22" t="s">
        <v>148</v>
      </c>
      <c r="AU261" s="22" t="s">
        <v>85</v>
      </c>
    </row>
    <row r="262" spans="2:65" s="10" customFormat="1" ht="29.85" customHeight="1">
      <c r="B262" s="158"/>
      <c r="D262" s="169" t="s">
        <v>74</v>
      </c>
      <c r="E262" s="170" t="s">
        <v>498</v>
      </c>
      <c r="F262" s="170" t="s">
        <v>499</v>
      </c>
      <c r="I262" s="161"/>
      <c r="J262" s="171">
        <f>BK262</f>
        <v>0</v>
      </c>
      <c r="L262" s="158"/>
      <c r="M262" s="163"/>
      <c r="N262" s="164"/>
      <c r="O262" s="164"/>
      <c r="P262" s="165">
        <f>SUM(P263:P298)</f>
        <v>0</v>
      </c>
      <c r="Q262" s="164"/>
      <c r="R262" s="165">
        <f>SUM(R263:R298)</f>
        <v>0.40060534000000003</v>
      </c>
      <c r="S262" s="164"/>
      <c r="T262" s="166">
        <f>SUM(T263:T298)</f>
        <v>0.31659999999999999</v>
      </c>
      <c r="AR262" s="159" t="s">
        <v>85</v>
      </c>
      <c r="AT262" s="167" t="s">
        <v>74</v>
      </c>
      <c r="AU262" s="167" t="s">
        <v>83</v>
      </c>
      <c r="AY262" s="159" t="s">
        <v>138</v>
      </c>
      <c r="BK262" s="168">
        <f>SUM(BK263:BK298)</f>
        <v>0</v>
      </c>
    </row>
    <row r="263" spans="2:65" s="1" customFormat="1" ht="22.5" customHeight="1">
      <c r="B263" s="172"/>
      <c r="C263" s="173" t="s">
        <v>500</v>
      </c>
      <c r="D263" s="173" t="s">
        <v>141</v>
      </c>
      <c r="E263" s="174" t="s">
        <v>501</v>
      </c>
      <c r="F263" s="175" t="s">
        <v>502</v>
      </c>
      <c r="G263" s="176" t="s">
        <v>144</v>
      </c>
      <c r="H263" s="177">
        <v>470.49200000000002</v>
      </c>
      <c r="I263" s="178"/>
      <c r="J263" s="179">
        <f>ROUND(I263*H263,2)</f>
        <v>0</v>
      </c>
      <c r="K263" s="175" t="s">
        <v>145</v>
      </c>
      <c r="L263" s="39"/>
      <c r="M263" s="180" t="s">
        <v>5</v>
      </c>
      <c r="N263" s="181" t="s">
        <v>46</v>
      </c>
      <c r="O263" s="40"/>
      <c r="P263" s="182">
        <f>O263*H263</f>
        <v>0</v>
      </c>
      <c r="Q263" s="182">
        <v>6.9999999999999994E-5</v>
      </c>
      <c r="R263" s="182">
        <f>Q263*H263</f>
        <v>3.2934439999999995E-2</v>
      </c>
      <c r="S263" s="182">
        <v>0</v>
      </c>
      <c r="T263" s="183">
        <f>S263*H263</f>
        <v>0</v>
      </c>
      <c r="AR263" s="22" t="s">
        <v>234</v>
      </c>
      <c r="AT263" s="22" t="s">
        <v>141</v>
      </c>
      <c r="AU263" s="22" t="s">
        <v>85</v>
      </c>
      <c r="AY263" s="22" t="s">
        <v>138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22" t="s">
        <v>83</v>
      </c>
      <c r="BK263" s="184">
        <f>ROUND(I263*H263,2)</f>
        <v>0</v>
      </c>
      <c r="BL263" s="22" t="s">
        <v>234</v>
      </c>
      <c r="BM263" s="22" t="s">
        <v>503</v>
      </c>
    </row>
    <row r="264" spans="2:65" s="1" customFormat="1" ht="24">
      <c r="B264" s="39"/>
      <c r="D264" s="189" t="s">
        <v>148</v>
      </c>
      <c r="F264" s="190" t="s">
        <v>504</v>
      </c>
      <c r="I264" s="187"/>
      <c r="L264" s="39"/>
      <c r="M264" s="188"/>
      <c r="N264" s="40"/>
      <c r="O264" s="40"/>
      <c r="P264" s="40"/>
      <c r="Q264" s="40"/>
      <c r="R264" s="40"/>
      <c r="S264" s="40"/>
      <c r="T264" s="68"/>
      <c r="AT264" s="22" t="s">
        <v>148</v>
      </c>
      <c r="AU264" s="22" t="s">
        <v>85</v>
      </c>
    </row>
    <row r="265" spans="2:65" s="1" customFormat="1" ht="22.5" customHeight="1">
      <c r="B265" s="172"/>
      <c r="C265" s="173" t="s">
        <v>505</v>
      </c>
      <c r="D265" s="173" t="s">
        <v>141</v>
      </c>
      <c r="E265" s="174" t="s">
        <v>506</v>
      </c>
      <c r="F265" s="175" t="s">
        <v>507</v>
      </c>
      <c r="G265" s="176" t="s">
        <v>144</v>
      </c>
      <c r="H265" s="177">
        <v>126.64</v>
      </c>
      <c r="I265" s="178"/>
      <c r="J265" s="179">
        <f>ROUND(I265*H265,2)</f>
        <v>0</v>
      </c>
      <c r="K265" s="175" t="s">
        <v>145</v>
      </c>
      <c r="L265" s="39"/>
      <c r="M265" s="180" t="s">
        <v>5</v>
      </c>
      <c r="N265" s="181" t="s">
        <v>46</v>
      </c>
      <c r="O265" s="40"/>
      <c r="P265" s="182">
        <f>O265*H265</f>
        <v>0</v>
      </c>
      <c r="Q265" s="182">
        <v>0</v>
      </c>
      <c r="R265" s="182">
        <f>Q265*H265</f>
        <v>0</v>
      </c>
      <c r="S265" s="182">
        <v>2.5000000000000001E-3</v>
      </c>
      <c r="T265" s="183">
        <f>S265*H265</f>
        <v>0.31659999999999999</v>
      </c>
      <c r="AR265" s="22" t="s">
        <v>234</v>
      </c>
      <c r="AT265" s="22" t="s">
        <v>141</v>
      </c>
      <c r="AU265" s="22" t="s">
        <v>85</v>
      </c>
      <c r="AY265" s="22" t="s">
        <v>138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22" t="s">
        <v>83</v>
      </c>
      <c r="BK265" s="184">
        <f>ROUND(I265*H265,2)</f>
        <v>0</v>
      </c>
      <c r="BL265" s="22" t="s">
        <v>234</v>
      </c>
      <c r="BM265" s="22" t="s">
        <v>508</v>
      </c>
    </row>
    <row r="266" spans="2:65" s="1" customFormat="1">
      <c r="B266" s="39"/>
      <c r="D266" s="185" t="s">
        <v>148</v>
      </c>
      <c r="F266" s="186" t="s">
        <v>509</v>
      </c>
      <c r="I266" s="187"/>
      <c r="L266" s="39"/>
      <c r="M266" s="188"/>
      <c r="N266" s="40"/>
      <c r="O266" s="40"/>
      <c r="P266" s="40"/>
      <c r="Q266" s="40"/>
      <c r="R266" s="40"/>
      <c r="S266" s="40"/>
      <c r="T266" s="68"/>
      <c r="AT266" s="22" t="s">
        <v>148</v>
      </c>
      <c r="AU266" s="22" t="s">
        <v>85</v>
      </c>
    </row>
    <row r="267" spans="2:65" s="12" customFormat="1">
      <c r="B267" s="200"/>
      <c r="D267" s="185" t="s">
        <v>165</v>
      </c>
      <c r="E267" s="201" t="s">
        <v>5</v>
      </c>
      <c r="F267" s="202" t="s">
        <v>510</v>
      </c>
      <c r="H267" s="203" t="s">
        <v>5</v>
      </c>
      <c r="I267" s="204"/>
      <c r="L267" s="200"/>
      <c r="M267" s="205"/>
      <c r="N267" s="206"/>
      <c r="O267" s="206"/>
      <c r="P267" s="206"/>
      <c r="Q267" s="206"/>
      <c r="R267" s="206"/>
      <c r="S267" s="206"/>
      <c r="T267" s="207"/>
      <c r="AT267" s="203" t="s">
        <v>165</v>
      </c>
      <c r="AU267" s="203" t="s">
        <v>85</v>
      </c>
      <c r="AV267" s="12" t="s">
        <v>83</v>
      </c>
      <c r="AW267" s="12" t="s">
        <v>38</v>
      </c>
      <c r="AX267" s="12" t="s">
        <v>75</v>
      </c>
      <c r="AY267" s="203" t="s">
        <v>138</v>
      </c>
    </row>
    <row r="268" spans="2:65" s="11" customFormat="1">
      <c r="B268" s="191"/>
      <c r="D268" s="185" t="s">
        <v>165</v>
      </c>
      <c r="E268" s="199" t="s">
        <v>5</v>
      </c>
      <c r="F268" s="218" t="s">
        <v>511</v>
      </c>
      <c r="H268" s="219">
        <v>106</v>
      </c>
      <c r="I268" s="195"/>
      <c r="L268" s="191"/>
      <c r="M268" s="196"/>
      <c r="N268" s="197"/>
      <c r="O268" s="197"/>
      <c r="P268" s="197"/>
      <c r="Q268" s="197"/>
      <c r="R268" s="197"/>
      <c r="S268" s="197"/>
      <c r="T268" s="198"/>
      <c r="AT268" s="199" t="s">
        <v>165</v>
      </c>
      <c r="AU268" s="199" t="s">
        <v>85</v>
      </c>
      <c r="AV268" s="11" t="s">
        <v>85</v>
      </c>
      <c r="AW268" s="11" t="s">
        <v>38</v>
      </c>
      <c r="AX268" s="11" t="s">
        <v>75</v>
      </c>
      <c r="AY268" s="199" t="s">
        <v>138</v>
      </c>
    </row>
    <row r="269" spans="2:65" s="12" customFormat="1">
      <c r="B269" s="200"/>
      <c r="D269" s="185" t="s">
        <v>165</v>
      </c>
      <c r="E269" s="201" t="s">
        <v>5</v>
      </c>
      <c r="F269" s="202" t="s">
        <v>512</v>
      </c>
      <c r="H269" s="203" t="s">
        <v>5</v>
      </c>
      <c r="I269" s="204"/>
      <c r="L269" s="200"/>
      <c r="M269" s="205"/>
      <c r="N269" s="206"/>
      <c r="O269" s="206"/>
      <c r="P269" s="206"/>
      <c r="Q269" s="206"/>
      <c r="R269" s="206"/>
      <c r="S269" s="206"/>
      <c r="T269" s="207"/>
      <c r="AT269" s="203" t="s">
        <v>165</v>
      </c>
      <c r="AU269" s="203" t="s">
        <v>85</v>
      </c>
      <c r="AV269" s="12" t="s">
        <v>83</v>
      </c>
      <c r="AW269" s="12" t="s">
        <v>38</v>
      </c>
      <c r="AX269" s="12" t="s">
        <v>75</v>
      </c>
      <c r="AY269" s="203" t="s">
        <v>138</v>
      </c>
    </row>
    <row r="270" spans="2:65" s="11" customFormat="1">
      <c r="B270" s="191"/>
      <c r="D270" s="189" t="s">
        <v>165</v>
      </c>
      <c r="E270" s="192" t="s">
        <v>5</v>
      </c>
      <c r="F270" s="193" t="s">
        <v>513</v>
      </c>
      <c r="H270" s="194">
        <v>20.64</v>
      </c>
      <c r="I270" s="195"/>
      <c r="L270" s="191"/>
      <c r="M270" s="196"/>
      <c r="N270" s="197"/>
      <c r="O270" s="197"/>
      <c r="P270" s="197"/>
      <c r="Q270" s="197"/>
      <c r="R270" s="197"/>
      <c r="S270" s="197"/>
      <c r="T270" s="198"/>
      <c r="AT270" s="199" t="s">
        <v>165</v>
      </c>
      <c r="AU270" s="199" t="s">
        <v>85</v>
      </c>
      <c r="AV270" s="11" t="s">
        <v>85</v>
      </c>
      <c r="AW270" s="11" t="s">
        <v>38</v>
      </c>
      <c r="AX270" s="11" t="s">
        <v>75</v>
      </c>
      <c r="AY270" s="199" t="s">
        <v>138</v>
      </c>
    </row>
    <row r="271" spans="2:65" s="1" customFormat="1" ht="22.5" customHeight="1">
      <c r="B271" s="172"/>
      <c r="C271" s="173" t="s">
        <v>514</v>
      </c>
      <c r="D271" s="173" t="s">
        <v>141</v>
      </c>
      <c r="E271" s="174" t="s">
        <v>515</v>
      </c>
      <c r="F271" s="175" t="s">
        <v>516</v>
      </c>
      <c r="G271" s="176" t="s">
        <v>144</v>
      </c>
      <c r="H271" s="177">
        <v>105.13200000000001</v>
      </c>
      <c r="I271" s="178"/>
      <c r="J271" s="179">
        <f>ROUND(I271*H271,2)</f>
        <v>0</v>
      </c>
      <c r="K271" s="175" t="s">
        <v>145</v>
      </c>
      <c r="L271" s="39"/>
      <c r="M271" s="180" t="s">
        <v>5</v>
      </c>
      <c r="N271" s="181" t="s">
        <v>46</v>
      </c>
      <c r="O271" s="40"/>
      <c r="P271" s="182">
        <f>O271*H271</f>
        <v>0</v>
      </c>
      <c r="Q271" s="182">
        <v>2.9999999999999997E-4</v>
      </c>
      <c r="R271" s="182">
        <f>Q271*H271</f>
        <v>3.1539600000000001E-2</v>
      </c>
      <c r="S271" s="182">
        <v>0</v>
      </c>
      <c r="T271" s="183">
        <f>S271*H271</f>
        <v>0</v>
      </c>
      <c r="AR271" s="22" t="s">
        <v>234</v>
      </c>
      <c r="AT271" s="22" t="s">
        <v>141</v>
      </c>
      <c r="AU271" s="22" t="s">
        <v>85</v>
      </c>
      <c r="AY271" s="22" t="s">
        <v>138</v>
      </c>
      <c r="BE271" s="184">
        <f>IF(N271="základní",J271,0)</f>
        <v>0</v>
      </c>
      <c r="BF271" s="184">
        <f>IF(N271="snížená",J271,0)</f>
        <v>0</v>
      </c>
      <c r="BG271" s="184">
        <f>IF(N271="zákl. přenesená",J271,0)</f>
        <v>0</v>
      </c>
      <c r="BH271" s="184">
        <f>IF(N271="sníž. přenesená",J271,0)</f>
        <v>0</v>
      </c>
      <c r="BI271" s="184">
        <f>IF(N271="nulová",J271,0)</f>
        <v>0</v>
      </c>
      <c r="BJ271" s="22" t="s">
        <v>83</v>
      </c>
      <c r="BK271" s="184">
        <f>ROUND(I271*H271,2)</f>
        <v>0</v>
      </c>
      <c r="BL271" s="22" t="s">
        <v>234</v>
      </c>
      <c r="BM271" s="22" t="s">
        <v>517</v>
      </c>
    </row>
    <row r="272" spans="2:65" s="1" customFormat="1">
      <c r="B272" s="39"/>
      <c r="D272" s="185" t="s">
        <v>148</v>
      </c>
      <c r="F272" s="186" t="s">
        <v>518</v>
      </c>
      <c r="I272" s="187"/>
      <c r="L272" s="39"/>
      <c r="M272" s="188"/>
      <c r="N272" s="40"/>
      <c r="O272" s="40"/>
      <c r="P272" s="40"/>
      <c r="Q272" s="40"/>
      <c r="R272" s="40"/>
      <c r="S272" s="40"/>
      <c r="T272" s="68"/>
      <c r="AT272" s="22" t="s">
        <v>148</v>
      </c>
      <c r="AU272" s="22" t="s">
        <v>85</v>
      </c>
    </row>
    <row r="273" spans="2:65" s="12" customFormat="1">
      <c r="B273" s="200"/>
      <c r="D273" s="185" t="s">
        <v>165</v>
      </c>
      <c r="E273" s="201" t="s">
        <v>5</v>
      </c>
      <c r="F273" s="202" t="s">
        <v>519</v>
      </c>
      <c r="H273" s="203" t="s">
        <v>5</v>
      </c>
      <c r="I273" s="204"/>
      <c r="L273" s="200"/>
      <c r="M273" s="205"/>
      <c r="N273" s="206"/>
      <c r="O273" s="206"/>
      <c r="P273" s="206"/>
      <c r="Q273" s="206"/>
      <c r="R273" s="206"/>
      <c r="S273" s="206"/>
      <c r="T273" s="207"/>
      <c r="AT273" s="203" t="s">
        <v>165</v>
      </c>
      <c r="AU273" s="203" t="s">
        <v>85</v>
      </c>
      <c r="AV273" s="12" t="s">
        <v>83</v>
      </c>
      <c r="AW273" s="12" t="s">
        <v>38</v>
      </c>
      <c r="AX273" s="12" t="s">
        <v>75</v>
      </c>
      <c r="AY273" s="203" t="s">
        <v>138</v>
      </c>
    </row>
    <row r="274" spans="2:65" s="11" customFormat="1">
      <c r="B274" s="191"/>
      <c r="D274" s="185" t="s">
        <v>165</v>
      </c>
      <c r="E274" s="199" t="s">
        <v>5</v>
      </c>
      <c r="F274" s="218" t="s">
        <v>520</v>
      </c>
      <c r="H274" s="219">
        <v>73.64</v>
      </c>
      <c r="I274" s="195"/>
      <c r="L274" s="191"/>
      <c r="M274" s="196"/>
      <c r="N274" s="197"/>
      <c r="O274" s="197"/>
      <c r="P274" s="197"/>
      <c r="Q274" s="197"/>
      <c r="R274" s="197"/>
      <c r="S274" s="197"/>
      <c r="T274" s="198"/>
      <c r="AT274" s="199" t="s">
        <v>165</v>
      </c>
      <c r="AU274" s="199" t="s">
        <v>85</v>
      </c>
      <c r="AV274" s="11" t="s">
        <v>85</v>
      </c>
      <c r="AW274" s="11" t="s">
        <v>38</v>
      </c>
      <c r="AX274" s="11" t="s">
        <v>75</v>
      </c>
      <c r="AY274" s="199" t="s">
        <v>138</v>
      </c>
    </row>
    <row r="275" spans="2:65" s="11" customFormat="1">
      <c r="B275" s="191"/>
      <c r="D275" s="185" t="s">
        <v>165</v>
      </c>
      <c r="E275" s="199" t="s">
        <v>5</v>
      </c>
      <c r="F275" s="218" t="s">
        <v>521</v>
      </c>
      <c r="H275" s="219">
        <v>1.2769999999999999</v>
      </c>
      <c r="I275" s="195"/>
      <c r="L275" s="191"/>
      <c r="M275" s="196"/>
      <c r="N275" s="197"/>
      <c r="O275" s="197"/>
      <c r="P275" s="197"/>
      <c r="Q275" s="197"/>
      <c r="R275" s="197"/>
      <c r="S275" s="197"/>
      <c r="T275" s="198"/>
      <c r="AT275" s="199" t="s">
        <v>165</v>
      </c>
      <c r="AU275" s="199" t="s">
        <v>85</v>
      </c>
      <c r="AV275" s="11" t="s">
        <v>85</v>
      </c>
      <c r="AW275" s="11" t="s">
        <v>38</v>
      </c>
      <c r="AX275" s="11" t="s">
        <v>75</v>
      </c>
      <c r="AY275" s="199" t="s">
        <v>138</v>
      </c>
    </row>
    <row r="276" spans="2:65" s="11" customFormat="1">
      <c r="B276" s="191"/>
      <c r="D276" s="185" t="s">
        <v>165</v>
      </c>
      <c r="E276" s="199" t="s">
        <v>5</v>
      </c>
      <c r="F276" s="218" t="s">
        <v>522</v>
      </c>
      <c r="H276" s="219">
        <v>2.7949999999999999</v>
      </c>
      <c r="I276" s="195"/>
      <c r="L276" s="191"/>
      <c r="M276" s="196"/>
      <c r="N276" s="197"/>
      <c r="O276" s="197"/>
      <c r="P276" s="197"/>
      <c r="Q276" s="197"/>
      <c r="R276" s="197"/>
      <c r="S276" s="197"/>
      <c r="T276" s="198"/>
      <c r="AT276" s="199" t="s">
        <v>165</v>
      </c>
      <c r="AU276" s="199" t="s">
        <v>85</v>
      </c>
      <c r="AV276" s="11" t="s">
        <v>85</v>
      </c>
      <c r="AW276" s="11" t="s">
        <v>38</v>
      </c>
      <c r="AX276" s="11" t="s">
        <v>75</v>
      </c>
      <c r="AY276" s="199" t="s">
        <v>138</v>
      </c>
    </row>
    <row r="277" spans="2:65" s="11" customFormat="1">
      <c r="B277" s="191"/>
      <c r="D277" s="185" t="s">
        <v>165</v>
      </c>
      <c r="E277" s="199" t="s">
        <v>5</v>
      </c>
      <c r="F277" s="218" t="s">
        <v>523</v>
      </c>
      <c r="H277" s="219">
        <v>2.2280000000000002</v>
      </c>
      <c r="I277" s="195"/>
      <c r="L277" s="191"/>
      <c r="M277" s="196"/>
      <c r="N277" s="197"/>
      <c r="O277" s="197"/>
      <c r="P277" s="197"/>
      <c r="Q277" s="197"/>
      <c r="R277" s="197"/>
      <c r="S277" s="197"/>
      <c r="T277" s="198"/>
      <c r="AT277" s="199" t="s">
        <v>165</v>
      </c>
      <c r="AU277" s="199" t="s">
        <v>85</v>
      </c>
      <c r="AV277" s="11" t="s">
        <v>85</v>
      </c>
      <c r="AW277" s="11" t="s">
        <v>38</v>
      </c>
      <c r="AX277" s="11" t="s">
        <v>75</v>
      </c>
      <c r="AY277" s="199" t="s">
        <v>138</v>
      </c>
    </row>
    <row r="278" spans="2:65" s="11" customFormat="1">
      <c r="B278" s="191"/>
      <c r="D278" s="185" t="s">
        <v>165</v>
      </c>
      <c r="E278" s="199" t="s">
        <v>5</v>
      </c>
      <c r="F278" s="218" t="s">
        <v>524</v>
      </c>
      <c r="H278" s="219">
        <v>4.5519999999999996</v>
      </c>
      <c r="I278" s="195"/>
      <c r="L278" s="191"/>
      <c r="M278" s="196"/>
      <c r="N278" s="197"/>
      <c r="O278" s="197"/>
      <c r="P278" s="197"/>
      <c r="Q278" s="197"/>
      <c r="R278" s="197"/>
      <c r="S278" s="197"/>
      <c r="T278" s="198"/>
      <c r="AT278" s="199" t="s">
        <v>165</v>
      </c>
      <c r="AU278" s="199" t="s">
        <v>85</v>
      </c>
      <c r="AV278" s="11" t="s">
        <v>85</v>
      </c>
      <c r="AW278" s="11" t="s">
        <v>38</v>
      </c>
      <c r="AX278" s="11" t="s">
        <v>75</v>
      </c>
      <c r="AY278" s="199" t="s">
        <v>138</v>
      </c>
    </row>
    <row r="279" spans="2:65" s="12" customFormat="1">
      <c r="B279" s="200"/>
      <c r="D279" s="185" t="s">
        <v>165</v>
      </c>
      <c r="E279" s="201" t="s">
        <v>5</v>
      </c>
      <c r="F279" s="202" t="s">
        <v>512</v>
      </c>
      <c r="H279" s="203" t="s">
        <v>5</v>
      </c>
      <c r="I279" s="204"/>
      <c r="L279" s="200"/>
      <c r="M279" s="205"/>
      <c r="N279" s="206"/>
      <c r="O279" s="206"/>
      <c r="P279" s="206"/>
      <c r="Q279" s="206"/>
      <c r="R279" s="206"/>
      <c r="S279" s="206"/>
      <c r="T279" s="207"/>
      <c r="AT279" s="203" t="s">
        <v>165</v>
      </c>
      <c r="AU279" s="203" t="s">
        <v>85</v>
      </c>
      <c r="AV279" s="12" t="s">
        <v>83</v>
      </c>
      <c r="AW279" s="12" t="s">
        <v>38</v>
      </c>
      <c r="AX279" s="12" t="s">
        <v>75</v>
      </c>
      <c r="AY279" s="203" t="s">
        <v>138</v>
      </c>
    </row>
    <row r="280" spans="2:65" s="11" customFormat="1">
      <c r="B280" s="191"/>
      <c r="D280" s="189" t="s">
        <v>165</v>
      </c>
      <c r="E280" s="192" t="s">
        <v>5</v>
      </c>
      <c r="F280" s="193" t="s">
        <v>513</v>
      </c>
      <c r="H280" s="194">
        <v>20.64</v>
      </c>
      <c r="I280" s="195"/>
      <c r="L280" s="191"/>
      <c r="M280" s="196"/>
      <c r="N280" s="197"/>
      <c r="O280" s="197"/>
      <c r="P280" s="197"/>
      <c r="Q280" s="197"/>
      <c r="R280" s="197"/>
      <c r="S280" s="197"/>
      <c r="T280" s="198"/>
      <c r="AT280" s="199" t="s">
        <v>165</v>
      </c>
      <c r="AU280" s="199" t="s">
        <v>85</v>
      </c>
      <c r="AV280" s="11" t="s">
        <v>85</v>
      </c>
      <c r="AW280" s="11" t="s">
        <v>38</v>
      </c>
      <c r="AX280" s="11" t="s">
        <v>75</v>
      </c>
      <c r="AY280" s="199" t="s">
        <v>138</v>
      </c>
    </row>
    <row r="281" spans="2:65" s="1" customFormat="1" ht="22.5" customHeight="1">
      <c r="B281" s="172"/>
      <c r="C281" s="208" t="s">
        <v>525</v>
      </c>
      <c r="D281" s="208" t="s">
        <v>187</v>
      </c>
      <c r="E281" s="209" t="s">
        <v>526</v>
      </c>
      <c r="F281" s="210" t="s">
        <v>527</v>
      </c>
      <c r="G281" s="211" t="s">
        <v>144</v>
      </c>
      <c r="H281" s="212">
        <v>115.645</v>
      </c>
      <c r="I281" s="213"/>
      <c r="J281" s="214">
        <f>ROUND(I281*H281,2)</f>
        <v>0</v>
      </c>
      <c r="K281" s="210" t="s">
        <v>145</v>
      </c>
      <c r="L281" s="215"/>
      <c r="M281" s="216" t="s">
        <v>5</v>
      </c>
      <c r="N281" s="217" t="s">
        <v>46</v>
      </c>
      <c r="O281" s="40"/>
      <c r="P281" s="182">
        <f>O281*H281</f>
        <v>0</v>
      </c>
      <c r="Q281" s="182">
        <v>2.8700000000000002E-3</v>
      </c>
      <c r="R281" s="182">
        <f>Q281*H281</f>
        <v>0.33190115000000003</v>
      </c>
      <c r="S281" s="182">
        <v>0</v>
      </c>
      <c r="T281" s="183">
        <f>S281*H281</f>
        <v>0</v>
      </c>
      <c r="AR281" s="22" t="s">
        <v>325</v>
      </c>
      <c r="AT281" s="22" t="s">
        <v>187</v>
      </c>
      <c r="AU281" s="22" t="s">
        <v>85</v>
      </c>
      <c r="AY281" s="22" t="s">
        <v>138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22" t="s">
        <v>83</v>
      </c>
      <c r="BK281" s="184">
        <f>ROUND(I281*H281,2)</f>
        <v>0</v>
      </c>
      <c r="BL281" s="22" t="s">
        <v>234</v>
      </c>
      <c r="BM281" s="22" t="s">
        <v>528</v>
      </c>
    </row>
    <row r="282" spans="2:65" s="1" customFormat="1">
      <c r="B282" s="39"/>
      <c r="D282" s="185" t="s">
        <v>148</v>
      </c>
      <c r="F282" s="186" t="s">
        <v>527</v>
      </c>
      <c r="I282" s="187"/>
      <c r="L282" s="39"/>
      <c r="M282" s="188"/>
      <c r="N282" s="40"/>
      <c r="O282" s="40"/>
      <c r="P282" s="40"/>
      <c r="Q282" s="40"/>
      <c r="R282" s="40"/>
      <c r="S282" s="40"/>
      <c r="T282" s="68"/>
      <c r="AT282" s="22" t="s">
        <v>148</v>
      </c>
      <c r="AU282" s="22" t="s">
        <v>85</v>
      </c>
    </row>
    <row r="283" spans="2:65" s="11" customFormat="1">
      <c r="B283" s="191"/>
      <c r="D283" s="189" t="s">
        <v>165</v>
      </c>
      <c r="F283" s="193" t="s">
        <v>529</v>
      </c>
      <c r="H283" s="194">
        <v>115.645</v>
      </c>
      <c r="I283" s="195"/>
      <c r="L283" s="191"/>
      <c r="M283" s="196"/>
      <c r="N283" s="197"/>
      <c r="O283" s="197"/>
      <c r="P283" s="197"/>
      <c r="Q283" s="197"/>
      <c r="R283" s="197"/>
      <c r="S283" s="197"/>
      <c r="T283" s="198"/>
      <c r="AT283" s="199" t="s">
        <v>165</v>
      </c>
      <c r="AU283" s="199" t="s">
        <v>85</v>
      </c>
      <c r="AV283" s="11" t="s">
        <v>85</v>
      </c>
      <c r="AW283" s="11" t="s">
        <v>6</v>
      </c>
      <c r="AX283" s="11" t="s">
        <v>83</v>
      </c>
      <c r="AY283" s="199" t="s">
        <v>138</v>
      </c>
    </row>
    <row r="284" spans="2:65" s="1" customFormat="1" ht="22.5" customHeight="1">
      <c r="B284" s="172"/>
      <c r="C284" s="173" t="s">
        <v>530</v>
      </c>
      <c r="D284" s="173" t="s">
        <v>141</v>
      </c>
      <c r="E284" s="174" t="s">
        <v>531</v>
      </c>
      <c r="F284" s="175" t="s">
        <v>532</v>
      </c>
      <c r="G284" s="176" t="s">
        <v>170</v>
      </c>
      <c r="H284" s="177">
        <v>135</v>
      </c>
      <c r="I284" s="178"/>
      <c r="J284" s="179">
        <f>ROUND(I284*H284,2)</f>
        <v>0</v>
      </c>
      <c r="K284" s="175" t="s">
        <v>145</v>
      </c>
      <c r="L284" s="39"/>
      <c r="M284" s="180" t="s">
        <v>5</v>
      </c>
      <c r="N284" s="181" t="s">
        <v>46</v>
      </c>
      <c r="O284" s="40"/>
      <c r="P284" s="182">
        <f>O284*H284</f>
        <v>0</v>
      </c>
      <c r="Q284" s="182">
        <v>2.0000000000000002E-5</v>
      </c>
      <c r="R284" s="182">
        <f>Q284*H284</f>
        <v>2.7000000000000001E-3</v>
      </c>
      <c r="S284" s="182">
        <v>0</v>
      </c>
      <c r="T284" s="183">
        <f>S284*H284</f>
        <v>0</v>
      </c>
      <c r="AR284" s="22" t="s">
        <v>234</v>
      </c>
      <c r="AT284" s="22" t="s">
        <v>141</v>
      </c>
      <c r="AU284" s="22" t="s">
        <v>85</v>
      </c>
      <c r="AY284" s="22" t="s">
        <v>138</v>
      </c>
      <c r="BE284" s="184">
        <f>IF(N284="základní",J284,0)</f>
        <v>0</v>
      </c>
      <c r="BF284" s="184">
        <f>IF(N284="snížená",J284,0)</f>
        <v>0</v>
      </c>
      <c r="BG284" s="184">
        <f>IF(N284="zákl. přenesená",J284,0)</f>
        <v>0</v>
      </c>
      <c r="BH284" s="184">
        <f>IF(N284="sníž. přenesená",J284,0)</f>
        <v>0</v>
      </c>
      <c r="BI284" s="184">
        <f>IF(N284="nulová",J284,0)</f>
        <v>0</v>
      </c>
      <c r="BJ284" s="22" t="s">
        <v>83</v>
      </c>
      <c r="BK284" s="184">
        <f>ROUND(I284*H284,2)</f>
        <v>0</v>
      </c>
      <c r="BL284" s="22" t="s">
        <v>234</v>
      </c>
      <c r="BM284" s="22" t="s">
        <v>533</v>
      </c>
    </row>
    <row r="285" spans="2:65" s="1" customFormat="1">
      <c r="B285" s="39"/>
      <c r="D285" s="189" t="s">
        <v>148</v>
      </c>
      <c r="F285" s="190" t="s">
        <v>534</v>
      </c>
      <c r="I285" s="187"/>
      <c r="L285" s="39"/>
      <c r="M285" s="188"/>
      <c r="N285" s="40"/>
      <c r="O285" s="40"/>
      <c r="P285" s="40"/>
      <c r="Q285" s="40"/>
      <c r="R285" s="40"/>
      <c r="S285" s="40"/>
      <c r="T285" s="68"/>
      <c r="AT285" s="22" t="s">
        <v>148</v>
      </c>
      <c r="AU285" s="22" t="s">
        <v>85</v>
      </c>
    </row>
    <row r="286" spans="2:65" s="1" customFormat="1" ht="22.5" customHeight="1">
      <c r="B286" s="172"/>
      <c r="C286" s="173" t="s">
        <v>535</v>
      </c>
      <c r="D286" s="173" t="s">
        <v>141</v>
      </c>
      <c r="E286" s="174" t="s">
        <v>536</v>
      </c>
      <c r="F286" s="175" t="s">
        <v>537</v>
      </c>
      <c r="G286" s="176" t="s">
        <v>170</v>
      </c>
      <c r="H286" s="177">
        <v>50.005000000000003</v>
      </c>
      <c r="I286" s="178"/>
      <c r="J286" s="179">
        <f>ROUND(I286*H286,2)</f>
        <v>0</v>
      </c>
      <c r="K286" s="175" t="s">
        <v>145</v>
      </c>
      <c r="L286" s="39"/>
      <c r="M286" s="180" t="s">
        <v>5</v>
      </c>
      <c r="N286" s="181" t="s">
        <v>46</v>
      </c>
      <c r="O286" s="40"/>
      <c r="P286" s="182">
        <f>O286*H286</f>
        <v>0</v>
      </c>
      <c r="Q286" s="182">
        <v>0</v>
      </c>
      <c r="R286" s="182">
        <f>Q286*H286</f>
        <v>0</v>
      </c>
      <c r="S286" s="182">
        <v>0</v>
      </c>
      <c r="T286" s="183">
        <f>S286*H286</f>
        <v>0</v>
      </c>
      <c r="AR286" s="22" t="s">
        <v>234</v>
      </c>
      <c r="AT286" s="22" t="s">
        <v>141</v>
      </c>
      <c r="AU286" s="22" t="s">
        <v>85</v>
      </c>
      <c r="AY286" s="22" t="s">
        <v>138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22" t="s">
        <v>83</v>
      </c>
      <c r="BK286" s="184">
        <f>ROUND(I286*H286,2)</f>
        <v>0</v>
      </c>
      <c r="BL286" s="22" t="s">
        <v>234</v>
      </c>
      <c r="BM286" s="22" t="s">
        <v>538</v>
      </c>
    </row>
    <row r="287" spans="2:65" s="1" customFormat="1">
      <c r="B287" s="39"/>
      <c r="D287" s="185" t="s">
        <v>148</v>
      </c>
      <c r="F287" s="186" t="s">
        <v>539</v>
      </c>
      <c r="I287" s="187"/>
      <c r="L287" s="39"/>
      <c r="M287" s="188"/>
      <c r="N287" s="40"/>
      <c r="O287" s="40"/>
      <c r="P287" s="40"/>
      <c r="Q287" s="40"/>
      <c r="R287" s="40"/>
      <c r="S287" s="40"/>
      <c r="T287" s="68"/>
      <c r="AT287" s="22" t="s">
        <v>148</v>
      </c>
      <c r="AU287" s="22" t="s">
        <v>85</v>
      </c>
    </row>
    <row r="288" spans="2:65" s="11" customFormat="1">
      <c r="B288" s="191"/>
      <c r="D288" s="189" t="s">
        <v>165</v>
      </c>
      <c r="E288" s="192" t="s">
        <v>5</v>
      </c>
      <c r="F288" s="193" t="s">
        <v>540</v>
      </c>
      <c r="H288" s="194">
        <v>50.005000000000003</v>
      </c>
      <c r="I288" s="195"/>
      <c r="L288" s="191"/>
      <c r="M288" s="196"/>
      <c r="N288" s="197"/>
      <c r="O288" s="197"/>
      <c r="P288" s="197"/>
      <c r="Q288" s="197"/>
      <c r="R288" s="197"/>
      <c r="S288" s="197"/>
      <c r="T288" s="198"/>
      <c r="AT288" s="199" t="s">
        <v>165</v>
      </c>
      <c r="AU288" s="199" t="s">
        <v>85</v>
      </c>
      <c r="AV288" s="11" t="s">
        <v>85</v>
      </c>
      <c r="AW288" s="11" t="s">
        <v>38</v>
      </c>
      <c r="AX288" s="11" t="s">
        <v>75</v>
      </c>
      <c r="AY288" s="199" t="s">
        <v>138</v>
      </c>
    </row>
    <row r="289" spans="2:65" s="1" customFormat="1" ht="22.5" customHeight="1">
      <c r="B289" s="172"/>
      <c r="C289" s="208" t="s">
        <v>541</v>
      </c>
      <c r="D289" s="208" t="s">
        <v>187</v>
      </c>
      <c r="E289" s="209" t="s">
        <v>542</v>
      </c>
      <c r="F289" s="210" t="s">
        <v>543</v>
      </c>
      <c r="G289" s="211" t="s">
        <v>170</v>
      </c>
      <c r="H289" s="212">
        <v>51.005000000000003</v>
      </c>
      <c r="I289" s="213"/>
      <c r="J289" s="214">
        <f>ROUND(I289*H289,2)</f>
        <v>0</v>
      </c>
      <c r="K289" s="210" t="s">
        <v>145</v>
      </c>
      <c r="L289" s="215"/>
      <c r="M289" s="216" t="s">
        <v>5</v>
      </c>
      <c r="N289" s="217" t="s">
        <v>46</v>
      </c>
      <c r="O289" s="40"/>
      <c r="P289" s="182">
        <f>O289*H289</f>
        <v>0</v>
      </c>
      <c r="Q289" s="182">
        <v>3.0000000000000001E-5</v>
      </c>
      <c r="R289" s="182">
        <f>Q289*H289</f>
        <v>1.5301500000000001E-3</v>
      </c>
      <c r="S289" s="182">
        <v>0</v>
      </c>
      <c r="T289" s="183">
        <f>S289*H289</f>
        <v>0</v>
      </c>
      <c r="AR289" s="22" t="s">
        <v>325</v>
      </c>
      <c r="AT289" s="22" t="s">
        <v>187</v>
      </c>
      <c r="AU289" s="22" t="s">
        <v>85</v>
      </c>
      <c r="AY289" s="22" t="s">
        <v>138</v>
      </c>
      <c r="BE289" s="184">
        <f>IF(N289="základní",J289,0)</f>
        <v>0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22" t="s">
        <v>83</v>
      </c>
      <c r="BK289" s="184">
        <f>ROUND(I289*H289,2)</f>
        <v>0</v>
      </c>
      <c r="BL289" s="22" t="s">
        <v>234</v>
      </c>
      <c r="BM289" s="22" t="s">
        <v>544</v>
      </c>
    </row>
    <row r="290" spans="2:65" s="1" customFormat="1">
      <c r="B290" s="39"/>
      <c r="D290" s="185" t="s">
        <v>148</v>
      </c>
      <c r="F290" s="186" t="s">
        <v>543</v>
      </c>
      <c r="I290" s="187"/>
      <c r="L290" s="39"/>
      <c r="M290" s="188"/>
      <c r="N290" s="40"/>
      <c r="O290" s="40"/>
      <c r="P290" s="40"/>
      <c r="Q290" s="40"/>
      <c r="R290" s="40"/>
      <c r="S290" s="40"/>
      <c r="T290" s="68"/>
      <c r="AT290" s="22" t="s">
        <v>148</v>
      </c>
      <c r="AU290" s="22" t="s">
        <v>85</v>
      </c>
    </row>
    <row r="291" spans="2:65" s="1" customFormat="1" ht="24">
      <c r="B291" s="39"/>
      <c r="D291" s="185" t="s">
        <v>358</v>
      </c>
      <c r="F291" s="220" t="s">
        <v>545</v>
      </c>
      <c r="I291" s="187"/>
      <c r="L291" s="39"/>
      <c r="M291" s="188"/>
      <c r="N291" s="40"/>
      <c r="O291" s="40"/>
      <c r="P291" s="40"/>
      <c r="Q291" s="40"/>
      <c r="R291" s="40"/>
      <c r="S291" s="40"/>
      <c r="T291" s="68"/>
      <c r="AT291" s="22" t="s">
        <v>358</v>
      </c>
      <c r="AU291" s="22" t="s">
        <v>85</v>
      </c>
    </row>
    <row r="292" spans="2:65" s="11" customFormat="1">
      <c r="B292" s="191"/>
      <c r="D292" s="189" t="s">
        <v>165</v>
      </c>
      <c r="F292" s="193" t="s">
        <v>546</v>
      </c>
      <c r="H292" s="194">
        <v>51.005000000000003</v>
      </c>
      <c r="I292" s="195"/>
      <c r="L292" s="191"/>
      <c r="M292" s="196"/>
      <c r="N292" s="197"/>
      <c r="O292" s="197"/>
      <c r="P292" s="197"/>
      <c r="Q292" s="197"/>
      <c r="R292" s="197"/>
      <c r="S292" s="197"/>
      <c r="T292" s="198"/>
      <c r="AT292" s="199" t="s">
        <v>165</v>
      </c>
      <c r="AU292" s="199" t="s">
        <v>85</v>
      </c>
      <c r="AV292" s="11" t="s">
        <v>85</v>
      </c>
      <c r="AW292" s="11" t="s">
        <v>6</v>
      </c>
      <c r="AX292" s="11" t="s">
        <v>83</v>
      </c>
      <c r="AY292" s="199" t="s">
        <v>138</v>
      </c>
    </row>
    <row r="293" spans="2:65" s="1" customFormat="1" ht="22.5" customHeight="1">
      <c r="B293" s="172"/>
      <c r="C293" s="173" t="s">
        <v>547</v>
      </c>
      <c r="D293" s="173" t="s">
        <v>141</v>
      </c>
      <c r="E293" s="174" t="s">
        <v>548</v>
      </c>
      <c r="F293" s="175" t="s">
        <v>549</v>
      </c>
      <c r="G293" s="176" t="s">
        <v>144</v>
      </c>
      <c r="H293" s="177">
        <v>93.24</v>
      </c>
      <c r="I293" s="178"/>
      <c r="J293" s="179">
        <f>ROUND(I293*H293,2)</f>
        <v>0</v>
      </c>
      <c r="K293" s="175" t="s">
        <v>145</v>
      </c>
      <c r="L293" s="39"/>
      <c r="M293" s="180" t="s">
        <v>5</v>
      </c>
      <c r="N293" s="181" t="s">
        <v>46</v>
      </c>
      <c r="O293" s="40"/>
      <c r="P293" s="182">
        <f>O293*H293</f>
        <v>0</v>
      </c>
      <c r="Q293" s="182">
        <v>0</v>
      </c>
      <c r="R293" s="182">
        <f>Q293*H293</f>
        <v>0</v>
      </c>
      <c r="S293" s="182">
        <v>0</v>
      </c>
      <c r="T293" s="183">
        <f>S293*H293</f>
        <v>0</v>
      </c>
      <c r="AR293" s="22" t="s">
        <v>234</v>
      </c>
      <c r="AT293" s="22" t="s">
        <v>141</v>
      </c>
      <c r="AU293" s="22" t="s">
        <v>85</v>
      </c>
      <c r="AY293" s="22" t="s">
        <v>138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22" t="s">
        <v>83</v>
      </c>
      <c r="BK293" s="184">
        <f>ROUND(I293*H293,2)</f>
        <v>0</v>
      </c>
      <c r="BL293" s="22" t="s">
        <v>234</v>
      </c>
      <c r="BM293" s="22" t="s">
        <v>550</v>
      </c>
    </row>
    <row r="294" spans="2:65" s="1" customFormat="1">
      <c r="B294" s="39"/>
      <c r="D294" s="185" t="s">
        <v>148</v>
      </c>
      <c r="F294" s="186" t="s">
        <v>551</v>
      </c>
      <c r="I294" s="187"/>
      <c r="L294" s="39"/>
      <c r="M294" s="188"/>
      <c r="N294" s="40"/>
      <c r="O294" s="40"/>
      <c r="P294" s="40"/>
      <c r="Q294" s="40"/>
      <c r="R294" s="40"/>
      <c r="S294" s="40"/>
      <c r="T294" s="68"/>
      <c r="AT294" s="22" t="s">
        <v>148</v>
      </c>
      <c r="AU294" s="22" t="s">
        <v>85</v>
      </c>
    </row>
    <row r="295" spans="2:65" s="11" customFormat="1">
      <c r="B295" s="191"/>
      <c r="D295" s="185" t="s">
        <v>165</v>
      </c>
      <c r="E295" s="199" t="s">
        <v>5</v>
      </c>
      <c r="F295" s="218" t="s">
        <v>552</v>
      </c>
      <c r="H295" s="219">
        <v>72.599999999999994</v>
      </c>
      <c r="I295" s="195"/>
      <c r="L295" s="191"/>
      <c r="M295" s="196"/>
      <c r="N295" s="197"/>
      <c r="O295" s="197"/>
      <c r="P295" s="197"/>
      <c r="Q295" s="197"/>
      <c r="R295" s="197"/>
      <c r="S295" s="197"/>
      <c r="T295" s="198"/>
      <c r="AT295" s="199" t="s">
        <v>165</v>
      </c>
      <c r="AU295" s="199" t="s">
        <v>85</v>
      </c>
      <c r="AV295" s="11" t="s">
        <v>85</v>
      </c>
      <c r="AW295" s="11" t="s">
        <v>38</v>
      </c>
      <c r="AX295" s="11" t="s">
        <v>75</v>
      </c>
      <c r="AY295" s="199" t="s">
        <v>138</v>
      </c>
    </row>
    <row r="296" spans="2:65" s="11" customFormat="1">
      <c r="B296" s="191"/>
      <c r="D296" s="189" t="s">
        <v>165</v>
      </c>
      <c r="E296" s="192" t="s">
        <v>5</v>
      </c>
      <c r="F296" s="193" t="s">
        <v>513</v>
      </c>
      <c r="H296" s="194">
        <v>20.64</v>
      </c>
      <c r="I296" s="195"/>
      <c r="L296" s="191"/>
      <c r="M296" s="196"/>
      <c r="N296" s="197"/>
      <c r="O296" s="197"/>
      <c r="P296" s="197"/>
      <c r="Q296" s="197"/>
      <c r="R296" s="197"/>
      <c r="S296" s="197"/>
      <c r="T296" s="198"/>
      <c r="AT296" s="199" t="s">
        <v>165</v>
      </c>
      <c r="AU296" s="199" t="s">
        <v>85</v>
      </c>
      <c r="AV296" s="11" t="s">
        <v>85</v>
      </c>
      <c r="AW296" s="11" t="s">
        <v>38</v>
      </c>
      <c r="AX296" s="11" t="s">
        <v>75</v>
      </c>
      <c r="AY296" s="199" t="s">
        <v>138</v>
      </c>
    </row>
    <row r="297" spans="2:65" s="1" customFormat="1" ht="22.5" customHeight="1">
      <c r="B297" s="172"/>
      <c r="C297" s="173" t="s">
        <v>553</v>
      </c>
      <c r="D297" s="173" t="s">
        <v>141</v>
      </c>
      <c r="E297" s="174" t="s">
        <v>554</v>
      </c>
      <c r="F297" s="175" t="s">
        <v>555</v>
      </c>
      <c r="G297" s="176" t="s">
        <v>231</v>
      </c>
      <c r="H297" s="177">
        <v>0.40100000000000002</v>
      </c>
      <c r="I297" s="178"/>
      <c r="J297" s="179">
        <f>ROUND(I297*H297,2)</f>
        <v>0</v>
      </c>
      <c r="K297" s="175" t="s">
        <v>145</v>
      </c>
      <c r="L297" s="39"/>
      <c r="M297" s="180" t="s">
        <v>5</v>
      </c>
      <c r="N297" s="181" t="s">
        <v>46</v>
      </c>
      <c r="O297" s="40"/>
      <c r="P297" s="182">
        <f>O297*H297</f>
        <v>0</v>
      </c>
      <c r="Q297" s="182">
        <v>0</v>
      </c>
      <c r="R297" s="182">
        <f>Q297*H297</f>
        <v>0</v>
      </c>
      <c r="S297" s="182">
        <v>0</v>
      </c>
      <c r="T297" s="183">
        <f>S297*H297</f>
        <v>0</v>
      </c>
      <c r="AR297" s="22" t="s">
        <v>234</v>
      </c>
      <c r="AT297" s="22" t="s">
        <v>141</v>
      </c>
      <c r="AU297" s="22" t="s">
        <v>85</v>
      </c>
      <c r="AY297" s="22" t="s">
        <v>138</v>
      </c>
      <c r="BE297" s="184">
        <f>IF(N297="základní",J297,0)</f>
        <v>0</v>
      </c>
      <c r="BF297" s="184">
        <f>IF(N297="snížená",J297,0)</f>
        <v>0</v>
      </c>
      <c r="BG297" s="184">
        <f>IF(N297="zákl. přenesená",J297,0)</f>
        <v>0</v>
      </c>
      <c r="BH297" s="184">
        <f>IF(N297="sníž. přenesená",J297,0)</f>
        <v>0</v>
      </c>
      <c r="BI297" s="184">
        <f>IF(N297="nulová",J297,0)</f>
        <v>0</v>
      </c>
      <c r="BJ297" s="22" t="s">
        <v>83</v>
      </c>
      <c r="BK297" s="184">
        <f>ROUND(I297*H297,2)</f>
        <v>0</v>
      </c>
      <c r="BL297" s="22" t="s">
        <v>234</v>
      </c>
      <c r="BM297" s="22" t="s">
        <v>556</v>
      </c>
    </row>
    <row r="298" spans="2:65" s="1" customFormat="1" ht="24">
      <c r="B298" s="39"/>
      <c r="D298" s="185" t="s">
        <v>148</v>
      </c>
      <c r="F298" s="186" t="s">
        <v>557</v>
      </c>
      <c r="I298" s="187"/>
      <c r="L298" s="39"/>
      <c r="M298" s="188"/>
      <c r="N298" s="40"/>
      <c r="O298" s="40"/>
      <c r="P298" s="40"/>
      <c r="Q298" s="40"/>
      <c r="R298" s="40"/>
      <c r="S298" s="40"/>
      <c r="T298" s="68"/>
      <c r="AT298" s="22" t="s">
        <v>148</v>
      </c>
      <c r="AU298" s="22" t="s">
        <v>85</v>
      </c>
    </row>
    <row r="299" spans="2:65" s="10" customFormat="1" ht="29.85" customHeight="1">
      <c r="B299" s="158"/>
      <c r="D299" s="169" t="s">
        <v>74</v>
      </c>
      <c r="E299" s="170" t="s">
        <v>558</v>
      </c>
      <c r="F299" s="170" t="s">
        <v>559</v>
      </c>
      <c r="I299" s="161"/>
      <c r="J299" s="171">
        <f>BK299</f>
        <v>0</v>
      </c>
      <c r="L299" s="158"/>
      <c r="M299" s="163"/>
      <c r="N299" s="164"/>
      <c r="O299" s="164"/>
      <c r="P299" s="165">
        <f>SUM(P300:P312)</f>
        <v>0</v>
      </c>
      <c r="Q299" s="164"/>
      <c r="R299" s="165">
        <f>SUM(R300:R312)</f>
        <v>4.6036200000000006E-2</v>
      </c>
      <c r="S299" s="164"/>
      <c r="T299" s="166">
        <f>SUM(T300:T312)</f>
        <v>7.8335999999999989E-2</v>
      </c>
      <c r="AR299" s="159" t="s">
        <v>85</v>
      </c>
      <c r="AT299" s="167" t="s">
        <v>74</v>
      </c>
      <c r="AU299" s="167" t="s">
        <v>83</v>
      </c>
      <c r="AY299" s="159" t="s">
        <v>138</v>
      </c>
      <c r="BK299" s="168">
        <f>SUM(BK300:BK312)</f>
        <v>0</v>
      </c>
    </row>
    <row r="300" spans="2:65" s="1" customFormat="1" ht="22.5" customHeight="1">
      <c r="B300" s="172"/>
      <c r="C300" s="173" t="s">
        <v>560</v>
      </c>
      <c r="D300" s="173" t="s">
        <v>141</v>
      </c>
      <c r="E300" s="174" t="s">
        <v>561</v>
      </c>
      <c r="F300" s="175" t="s">
        <v>562</v>
      </c>
      <c r="G300" s="176" t="s">
        <v>144</v>
      </c>
      <c r="H300" s="177">
        <v>2.88</v>
      </c>
      <c r="I300" s="178"/>
      <c r="J300" s="179">
        <f>ROUND(I300*H300,2)</f>
        <v>0</v>
      </c>
      <c r="K300" s="175" t="s">
        <v>145</v>
      </c>
      <c r="L300" s="39"/>
      <c r="M300" s="180" t="s">
        <v>5</v>
      </c>
      <c r="N300" s="181" t="s">
        <v>46</v>
      </c>
      <c r="O300" s="40"/>
      <c r="P300" s="182">
        <f>O300*H300</f>
        <v>0</v>
      </c>
      <c r="Q300" s="182">
        <v>0</v>
      </c>
      <c r="R300" s="182">
        <f>Q300*H300</f>
        <v>0</v>
      </c>
      <c r="S300" s="182">
        <v>2.7199999999999998E-2</v>
      </c>
      <c r="T300" s="183">
        <f>S300*H300</f>
        <v>7.8335999999999989E-2</v>
      </c>
      <c r="AR300" s="22" t="s">
        <v>234</v>
      </c>
      <c r="AT300" s="22" t="s">
        <v>141</v>
      </c>
      <c r="AU300" s="22" t="s">
        <v>85</v>
      </c>
      <c r="AY300" s="22" t="s">
        <v>138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22" t="s">
        <v>83</v>
      </c>
      <c r="BK300" s="184">
        <f>ROUND(I300*H300,2)</f>
        <v>0</v>
      </c>
      <c r="BL300" s="22" t="s">
        <v>234</v>
      </c>
      <c r="BM300" s="22" t="s">
        <v>563</v>
      </c>
    </row>
    <row r="301" spans="2:65" s="1" customFormat="1">
      <c r="B301" s="39"/>
      <c r="D301" s="185" t="s">
        <v>148</v>
      </c>
      <c r="F301" s="186" t="s">
        <v>564</v>
      </c>
      <c r="I301" s="187"/>
      <c r="L301" s="39"/>
      <c r="M301" s="188"/>
      <c r="N301" s="40"/>
      <c r="O301" s="40"/>
      <c r="P301" s="40"/>
      <c r="Q301" s="40"/>
      <c r="R301" s="40"/>
      <c r="S301" s="40"/>
      <c r="T301" s="68"/>
      <c r="AT301" s="22" t="s">
        <v>148</v>
      </c>
      <c r="AU301" s="22" t="s">
        <v>85</v>
      </c>
    </row>
    <row r="302" spans="2:65" s="11" customFormat="1">
      <c r="B302" s="191"/>
      <c r="D302" s="189" t="s">
        <v>165</v>
      </c>
      <c r="E302" s="192" t="s">
        <v>5</v>
      </c>
      <c r="F302" s="193" t="s">
        <v>565</v>
      </c>
      <c r="H302" s="194">
        <v>2.88</v>
      </c>
      <c r="I302" s="195"/>
      <c r="L302" s="191"/>
      <c r="M302" s="196"/>
      <c r="N302" s="197"/>
      <c r="O302" s="197"/>
      <c r="P302" s="197"/>
      <c r="Q302" s="197"/>
      <c r="R302" s="197"/>
      <c r="S302" s="197"/>
      <c r="T302" s="198"/>
      <c r="AT302" s="199" t="s">
        <v>165</v>
      </c>
      <c r="AU302" s="199" t="s">
        <v>85</v>
      </c>
      <c r="AV302" s="11" t="s">
        <v>85</v>
      </c>
      <c r="AW302" s="11" t="s">
        <v>38</v>
      </c>
      <c r="AX302" s="11" t="s">
        <v>75</v>
      </c>
      <c r="AY302" s="199" t="s">
        <v>138</v>
      </c>
    </row>
    <row r="303" spans="2:65" s="1" customFormat="1" ht="31.5" customHeight="1">
      <c r="B303" s="172"/>
      <c r="C303" s="173" t="s">
        <v>566</v>
      </c>
      <c r="D303" s="173" t="s">
        <v>141</v>
      </c>
      <c r="E303" s="174" t="s">
        <v>567</v>
      </c>
      <c r="F303" s="175" t="s">
        <v>568</v>
      </c>
      <c r="G303" s="176" t="s">
        <v>144</v>
      </c>
      <c r="H303" s="177">
        <v>2.88</v>
      </c>
      <c r="I303" s="178"/>
      <c r="J303" s="179">
        <f>ROUND(I303*H303,2)</f>
        <v>0</v>
      </c>
      <c r="K303" s="175" t="s">
        <v>145</v>
      </c>
      <c r="L303" s="39"/>
      <c r="M303" s="180" t="s">
        <v>5</v>
      </c>
      <c r="N303" s="181" t="s">
        <v>46</v>
      </c>
      <c r="O303" s="40"/>
      <c r="P303" s="182">
        <f>O303*H303</f>
        <v>0</v>
      </c>
      <c r="Q303" s="182">
        <v>3.0000000000000001E-3</v>
      </c>
      <c r="R303" s="182">
        <f>Q303*H303</f>
        <v>8.6400000000000001E-3</v>
      </c>
      <c r="S303" s="182">
        <v>0</v>
      </c>
      <c r="T303" s="183">
        <f>S303*H303</f>
        <v>0</v>
      </c>
      <c r="AR303" s="22" t="s">
        <v>234</v>
      </c>
      <c r="AT303" s="22" t="s">
        <v>141</v>
      </c>
      <c r="AU303" s="22" t="s">
        <v>85</v>
      </c>
      <c r="AY303" s="22" t="s">
        <v>138</v>
      </c>
      <c r="BE303" s="184">
        <f>IF(N303="základní",J303,0)</f>
        <v>0</v>
      </c>
      <c r="BF303" s="184">
        <f>IF(N303="snížená",J303,0)</f>
        <v>0</v>
      </c>
      <c r="BG303" s="184">
        <f>IF(N303="zákl. přenesená",J303,0)</f>
        <v>0</v>
      </c>
      <c r="BH303" s="184">
        <f>IF(N303="sníž. přenesená",J303,0)</f>
        <v>0</v>
      </c>
      <c r="BI303" s="184">
        <f>IF(N303="nulová",J303,0)</f>
        <v>0</v>
      </c>
      <c r="BJ303" s="22" t="s">
        <v>83</v>
      </c>
      <c r="BK303" s="184">
        <f>ROUND(I303*H303,2)</f>
        <v>0</v>
      </c>
      <c r="BL303" s="22" t="s">
        <v>234</v>
      </c>
      <c r="BM303" s="22" t="s">
        <v>569</v>
      </c>
    </row>
    <row r="304" spans="2:65" s="1" customFormat="1" ht="24">
      <c r="B304" s="39"/>
      <c r="D304" s="185" t="s">
        <v>148</v>
      </c>
      <c r="F304" s="186" t="s">
        <v>570</v>
      </c>
      <c r="I304" s="187"/>
      <c r="L304" s="39"/>
      <c r="M304" s="188"/>
      <c r="N304" s="40"/>
      <c r="O304" s="40"/>
      <c r="P304" s="40"/>
      <c r="Q304" s="40"/>
      <c r="R304" s="40"/>
      <c r="S304" s="40"/>
      <c r="T304" s="68"/>
      <c r="AT304" s="22" t="s">
        <v>148</v>
      </c>
      <c r="AU304" s="22" t="s">
        <v>85</v>
      </c>
    </row>
    <row r="305" spans="2:65" s="11" customFormat="1">
      <c r="B305" s="191"/>
      <c r="D305" s="189" t="s">
        <v>165</v>
      </c>
      <c r="E305" s="192" t="s">
        <v>5</v>
      </c>
      <c r="F305" s="193" t="s">
        <v>565</v>
      </c>
      <c r="H305" s="194">
        <v>2.88</v>
      </c>
      <c r="I305" s="195"/>
      <c r="L305" s="191"/>
      <c r="M305" s="196"/>
      <c r="N305" s="197"/>
      <c r="O305" s="197"/>
      <c r="P305" s="197"/>
      <c r="Q305" s="197"/>
      <c r="R305" s="197"/>
      <c r="S305" s="197"/>
      <c r="T305" s="198"/>
      <c r="AT305" s="199" t="s">
        <v>165</v>
      </c>
      <c r="AU305" s="199" t="s">
        <v>85</v>
      </c>
      <c r="AV305" s="11" t="s">
        <v>85</v>
      </c>
      <c r="AW305" s="11" t="s">
        <v>38</v>
      </c>
      <c r="AX305" s="11" t="s">
        <v>75</v>
      </c>
      <c r="AY305" s="199" t="s">
        <v>138</v>
      </c>
    </row>
    <row r="306" spans="2:65" s="1" customFormat="1" ht="22.5" customHeight="1">
      <c r="B306" s="172"/>
      <c r="C306" s="208" t="s">
        <v>571</v>
      </c>
      <c r="D306" s="208" t="s">
        <v>187</v>
      </c>
      <c r="E306" s="209" t="s">
        <v>572</v>
      </c>
      <c r="F306" s="210" t="s">
        <v>573</v>
      </c>
      <c r="G306" s="211" t="s">
        <v>144</v>
      </c>
      <c r="H306" s="212">
        <v>3.1680000000000001</v>
      </c>
      <c r="I306" s="213"/>
      <c r="J306" s="214">
        <f>ROUND(I306*H306,2)</f>
        <v>0</v>
      </c>
      <c r="K306" s="210" t="s">
        <v>145</v>
      </c>
      <c r="L306" s="215"/>
      <c r="M306" s="216" t="s">
        <v>5</v>
      </c>
      <c r="N306" s="217" t="s">
        <v>46</v>
      </c>
      <c r="O306" s="40"/>
      <c r="P306" s="182">
        <f>O306*H306</f>
        <v>0</v>
      </c>
      <c r="Q306" s="182">
        <v>1.18E-2</v>
      </c>
      <c r="R306" s="182">
        <f>Q306*H306</f>
        <v>3.7382400000000003E-2</v>
      </c>
      <c r="S306" s="182">
        <v>0</v>
      </c>
      <c r="T306" s="183">
        <f>S306*H306</f>
        <v>0</v>
      </c>
      <c r="AR306" s="22" t="s">
        <v>325</v>
      </c>
      <c r="AT306" s="22" t="s">
        <v>187</v>
      </c>
      <c r="AU306" s="22" t="s">
        <v>85</v>
      </c>
      <c r="AY306" s="22" t="s">
        <v>138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22" t="s">
        <v>83</v>
      </c>
      <c r="BK306" s="184">
        <f>ROUND(I306*H306,2)</f>
        <v>0</v>
      </c>
      <c r="BL306" s="22" t="s">
        <v>234</v>
      </c>
      <c r="BM306" s="22" t="s">
        <v>574</v>
      </c>
    </row>
    <row r="307" spans="2:65" s="1" customFormat="1">
      <c r="B307" s="39"/>
      <c r="D307" s="185" t="s">
        <v>148</v>
      </c>
      <c r="F307" s="186" t="s">
        <v>573</v>
      </c>
      <c r="I307" s="187"/>
      <c r="L307" s="39"/>
      <c r="M307" s="188"/>
      <c r="N307" s="40"/>
      <c r="O307" s="40"/>
      <c r="P307" s="40"/>
      <c r="Q307" s="40"/>
      <c r="R307" s="40"/>
      <c r="S307" s="40"/>
      <c r="T307" s="68"/>
      <c r="AT307" s="22" t="s">
        <v>148</v>
      </c>
      <c r="AU307" s="22" t="s">
        <v>85</v>
      </c>
    </row>
    <row r="308" spans="2:65" s="11" customFormat="1">
      <c r="B308" s="191"/>
      <c r="D308" s="189" t="s">
        <v>165</v>
      </c>
      <c r="F308" s="193" t="s">
        <v>575</v>
      </c>
      <c r="H308" s="194">
        <v>3.1680000000000001</v>
      </c>
      <c r="I308" s="195"/>
      <c r="L308" s="191"/>
      <c r="M308" s="196"/>
      <c r="N308" s="197"/>
      <c r="O308" s="197"/>
      <c r="P308" s="197"/>
      <c r="Q308" s="197"/>
      <c r="R308" s="197"/>
      <c r="S308" s="197"/>
      <c r="T308" s="198"/>
      <c r="AT308" s="199" t="s">
        <v>165</v>
      </c>
      <c r="AU308" s="199" t="s">
        <v>85</v>
      </c>
      <c r="AV308" s="11" t="s">
        <v>85</v>
      </c>
      <c r="AW308" s="11" t="s">
        <v>6</v>
      </c>
      <c r="AX308" s="11" t="s">
        <v>83</v>
      </c>
      <c r="AY308" s="199" t="s">
        <v>138</v>
      </c>
    </row>
    <row r="309" spans="2:65" s="1" customFormat="1" ht="22.5" customHeight="1">
      <c r="B309" s="172"/>
      <c r="C309" s="173" t="s">
        <v>576</v>
      </c>
      <c r="D309" s="173" t="s">
        <v>141</v>
      </c>
      <c r="E309" s="174" t="s">
        <v>577</v>
      </c>
      <c r="F309" s="175" t="s">
        <v>578</v>
      </c>
      <c r="G309" s="176" t="s">
        <v>144</v>
      </c>
      <c r="H309" s="177">
        <v>4.5999999999999999E-2</v>
      </c>
      <c r="I309" s="178"/>
      <c r="J309" s="179">
        <f>ROUND(I309*H309,2)</f>
        <v>0</v>
      </c>
      <c r="K309" s="175" t="s">
        <v>145</v>
      </c>
      <c r="L309" s="39"/>
      <c r="M309" s="180" t="s">
        <v>5</v>
      </c>
      <c r="N309" s="181" t="s">
        <v>46</v>
      </c>
      <c r="O309" s="40"/>
      <c r="P309" s="182">
        <f>O309*H309</f>
        <v>0</v>
      </c>
      <c r="Q309" s="182">
        <v>2.9999999999999997E-4</v>
      </c>
      <c r="R309" s="182">
        <f>Q309*H309</f>
        <v>1.3799999999999998E-5</v>
      </c>
      <c r="S309" s="182">
        <v>0</v>
      </c>
      <c r="T309" s="183">
        <f>S309*H309</f>
        <v>0</v>
      </c>
      <c r="AR309" s="22" t="s">
        <v>234</v>
      </c>
      <c r="AT309" s="22" t="s">
        <v>141</v>
      </c>
      <c r="AU309" s="22" t="s">
        <v>85</v>
      </c>
      <c r="AY309" s="22" t="s">
        <v>138</v>
      </c>
      <c r="BE309" s="184">
        <f>IF(N309="základní",J309,0)</f>
        <v>0</v>
      </c>
      <c r="BF309" s="184">
        <f>IF(N309="snížená",J309,0)</f>
        <v>0</v>
      </c>
      <c r="BG309" s="184">
        <f>IF(N309="zákl. přenesená",J309,0)</f>
        <v>0</v>
      </c>
      <c r="BH309" s="184">
        <f>IF(N309="sníž. přenesená",J309,0)</f>
        <v>0</v>
      </c>
      <c r="BI309" s="184">
        <f>IF(N309="nulová",J309,0)</f>
        <v>0</v>
      </c>
      <c r="BJ309" s="22" t="s">
        <v>83</v>
      </c>
      <c r="BK309" s="184">
        <f>ROUND(I309*H309,2)</f>
        <v>0</v>
      </c>
      <c r="BL309" s="22" t="s">
        <v>234</v>
      </c>
      <c r="BM309" s="22" t="s">
        <v>579</v>
      </c>
    </row>
    <row r="310" spans="2:65" s="1" customFormat="1">
      <c r="B310" s="39"/>
      <c r="D310" s="189" t="s">
        <v>148</v>
      </c>
      <c r="F310" s="190" t="s">
        <v>580</v>
      </c>
      <c r="I310" s="187"/>
      <c r="L310" s="39"/>
      <c r="M310" s="188"/>
      <c r="N310" s="40"/>
      <c r="O310" s="40"/>
      <c r="P310" s="40"/>
      <c r="Q310" s="40"/>
      <c r="R310" s="40"/>
      <c r="S310" s="40"/>
      <c r="T310" s="68"/>
      <c r="AT310" s="22" t="s">
        <v>148</v>
      </c>
      <c r="AU310" s="22" t="s">
        <v>85</v>
      </c>
    </row>
    <row r="311" spans="2:65" s="1" customFormat="1" ht="22.5" customHeight="1">
      <c r="B311" s="172"/>
      <c r="C311" s="173" t="s">
        <v>581</v>
      </c>
      <c r="D311" s="173" t="s">
        <v>141</v>
      </c>
      <c r="E311" s="174" t="s">
        <v>582</v>
      </c>
      <c r="F311" s="175" t="s">
        <v>583</v>
      </c>
      <c r="G311" s="176" t="s">
        <v>231</v>
      </c>
      <c r="H311" s="177">
        <v>4.5999999999999999E-2</v>
      </c>
      <c r="I311" s="178"/>
      <c r="J311" s="179">
        <f>ROUND(I311*H311,2)</f>
        <v>0</v>
      </c>
      <c r="K311" s="175" t="s">
        <v>145</v>
      </c>
      <c r="L311" s="39"/>
      <c r="M311" s="180" t="s">
        <v>5</v>
      </c>
      <c r="N311" s="181" t="s">
        <v>46</v>
      </c>
      <c r="O311" s="40"/>
      <c r="P311" s="182">
        <f>O311*H311</f>
        <v>0</v>
      </c>
      <c r="Q311" s="182">
        <v>0</v>
      </c>
      <c r="R311" s="182">
        <f>Q311*H311</f>
        <v>0</v>
      </c>
      <c r="S311" s="182">
        <v>0</v>
      </c>
      <c r="T311" s="183">
        <f>S311*H311</f>
        <v>0</v>
      </c>
      <c r="AR311" s="22" t="s">
        <v>234</v>
      </c>
      <c r="AT311" s="22" t="s">
        <v>141</v>
      </c>
      <c r="AU311" s="22" t="s">
        <v>85</v>
      </c>
      <c r="AY311" s="22" t="s">
        <v>138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22" t="s">
        <v>83</v>
      </c>
      <c r="BK311" s="184">
        <f>ROUND(I311*H311,2)</f>
        <v>0</v>
      </c>
      <c r="BL311" s="22" t="s">
        <v>234</v>
      </c>
      <c r="BM311" s="22" t="s">
        <v>584</v>
      </c>
    </row>
    <row r="312" spans="2:65" s="1" customFormat="1" ht="24">
      <c r="B312" s="39"/>
      <c r="D312" s="185" t="s">
        <v>148</v>
      </c>
      <c r="F312" s="186" t="s">
        <v>585</v>
      </c>
      <c r="I312" s="187"/>
      <c r="L312" s="39"/>
      <c r="M312" s="188"/>
      <c r="N312" s="40"/>
      <c r="O312" s="40"/>
      <c r="P312" s="40"/>
      <c r="Q312" s="40"/>
      <c r="R312" s="40"/>
      <c r="S312" s="40"/>
      <c r="T312" s="68"/>
      <c r="AT312" s="22" t="s">
        <v>148</v>
      </c>
      <c r="AU312" s="22" t="s">
        <v>85</v>
      </c>
    </row>
    <row r="313" spans="2:65" s="10" customFormat="1" ht="29.85" customHeight="1">
      <c r="B313" s="158"/>
      <c r="D313" s="169" t="s">
        <v>74</v>
      </c>
      <c r="E313" s="170" t="s">
        <v>586</v>
      </c>
      <c r="F313" s="170" t="s">
        <v>587</v>
      </c>
      <c r="I313" s="161"/>
      <c r="J313" s="171">
        <f>BK313</f>
        <v>0</v>
      </c>
      <c r="L313" s="158"/>
      <c r="M313" s="163"/>
      <c r="N313" s="164"/>
      <c r="O313" s="164"/>
      <c r="P313" s="165">
        <f>SUM(P314:P325)</f>
        <v>0</v>
      </c>
      <c r="Q313" s="164"/>
      <c r="R313" s="165">
        <f>SUM(R314:R325)</f>
        <v>6.061308E-2</v>
      </c>
      <c r="S313" s="164"/>
      <c r="T313" s="166">
        <f>SUM(T314:T325)</f>
        <v>0</v>
      </c>
      <c r="AR313" s="159" t="s">
        <v>85</v>
      </c>
      <c r="AT313" s="167" t="s">
        <v>74</v>
      </c>
      <c r="AU313" s="167" t="s">
        <v>83</v>
      </c>
      <c r="AY313" s="159" t="s">
        <v>138</v>
      </c>
      <c r="BK313" s="168">
        <f>SUM(BK314:BK325)</f>
        <v>0</v>
      </c>
    </row>
    <row r="314" spans="2:65" s="1" customFormat="1" ht="31.5" customHeight="1">
      <c r="B314" s="172"/>
      <c r="C314" s="173" t="s">
        <v>588</v>
      </c>
      <c r="D314" s="173" t="s">
        <v>141</v>
      </c>
      <c r="E314" s="174" t="s">
        <v>589</v>
      </c>
      <c r="F314" s="175" t="s">
        <v>590</v>
      </c>
      <c r="G314" s="176" t="s">
        <v>144</v>
      </c>
      <c r="H314" s="177">
        <v>12</v>
      </c>
      <c r="I314" s="178"/>
      <c r="J314" s="179">
        <f>ROUND(I314*H314,2)</f>
        <v>0</v>
      </c>
      <c r="K314" s="175" t="s">
        <v>145</v>
      </c>
      <c r="L314" s="39"/>
      <c r="M314" s="180" t="s">
        <v>5</v>
      </c>
      <c r="N314" s="181" t="s">
        <v>46</v>
      </c>
      <c r="O314" s="40"/>
      <c r="P314" s="182">
        <f>O314*H314</f>
        <v>0</v>
      </c>
      <c r="Q314" s="182">
        <v>1.3999999999999999E-4</v>
      </c>
      <c r="R314" s="182">
        <f>Q314*H314</f>
        <v>1.6799999999999999E-3</v>
      </c>
      <c r="S314" s="182">
        <v>0</v>
      </c>
      <c r="T314" s="183">
        <f>S314*H314</f>
        <v>0</v>
      </c>
      <c r="AR314" s="22" t="s">
        <v>234</v>
      </c>
      <c r="AT314" s="22" t="s">
        <v>141</v>
      </c>
      <c r="AU314" s="22" t="s">
        <v>85</v>
      </c>
      <c r="AY314" s="22" t="s">
        <v>138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22" t="s">
        <v>83</v>
      </c>
      <c r="BK314" s="184">
        <f>ROUND(I314*H314,2)</f>
        <v>0</v>
      </c>
      <c r="BL314" s="22" t="s">
        <v>234</v>
      </c>
      <c r="BM314" s="22" t="s">
        <v>591</v>
      </c>
    </row>
    <row r="315" spans="2:65" s="1" customFormat="1" ht="24">
      <c r="B315" s="39"/>
      <c r="D315" s="189" t="s">
        <v>148</v>
      </c>
      <c r="F315" s="190" t="s">
        <v>592</v>
      </c>
      <c r="I315" s="187"/>
      <c r="L315" s="39"/>
      <c r="M315" s="188"/>
      <c r="N315" s="40"/>
      <c r="O315" s="40"/>
      <c r="P315" s="40"/>
      <c r="Q315" s="40"/>
      <c r="R315" s="40"/>
      <c r="S315" s="40"/>
      <c r="T315" s="68"/>
      <c r="AT315" s="22" t="s">
        <v>148</v>
      </c>
      <c r="AU315" s="22" t="s">
        <v>85</v>
      </c>
    </row>
    <row r="316" spans="2:65" s="1" customFormat="1" ht="22.5" customHeight="1">
      <c r="B316" s="172"/>
      <c r="C316" s="173" t="s">
        <v>593</v>
      </c>
      <c r="D316" s="173" t="s">
        <v>141</v>
      </c>
      <c r="E316" s="174" t="s">
        <v>594</v>
      </c>
      <c r="F316" s="175" t="s">
        <v>595</v>
      </c>
      <c r="G316" s="176" t="s">
        <v>144</v>
      </c>
      <c r="H316" s="177">
        <v>12</v>
      </c>
      <c r="I316" s="178"/>
      <c r="J316" s="179">
        <f>ROUND(I316*H316,2)</f>
        <v>0</v>
      </c>
      <c r="K316" s="175" t="s">
        <v>145</v>
      </c>
      <c r="L316" s="39"/>
      <c r="M316" s="180" t="s">
        <v>5</v>
      </c>
      <c r="N316" s="181" t="s">
        <v>46</v>
      </c>
      <c r="O316" s="40"/>
      <c r="P316" s="182">
        <f>O316*H316</f>
        <v>0</v>
      </c>
      <c r="Q316" s="182">
        <v>1.2E-4</v>
      </c>
      <c r="R316" s="182">
        <f>Q316*H316</f>
        <v>1.4400000000000001E-3</v>
      </c>
      <c r="S316" s="182">
        <v>0</v>
      </c>
      <c r="T316" s="183">
        <f>S316*H316</f>
        <v>0</v>
      </c>
      <c r="AR316" s="22" t="s">
        <v>234</v>
      </c>
      <c r="AT316" s="22" t="s">
        <v>141</v>
      </c>
      <c r="AU316" s="22" t="s">
        <v>85</v>
      </c>
      <c r="AY316" s="22" t="s">
        <v>138</v>
      </c>
      <c r="BE316" s="184">
        <f>IF(N316="základní",J316,0)</f>
        <v>0</v>
      </c>
      <c r="BF316" s="184">
        <f>IF(N316="snížená",J316,0)</f>
        <v>0</v>
      </c>
      <c r="BG316" s="184">
        <f>IF(N316="zákl. přenesená",J316,0)</f>
        <v>0</v>
      </c>
      <c r="BH316" s="184">
        <f>IF(N316="sníž. přenesená",J316,0)</f>
        <v>0</v>
      </c>
      <c r="BI316" s="184">
        <f>IF(N316="nulová",J316,0)</f>
        <v>0</v>
      </c>
      <c r="BJ316" s="22" t="s">
        <v>83</v>
      </c>
      <c r="BK316" s="184">
        <f>ROUND(I316*H316,2)</f>
        <v>0</v>
      </c>
      <c r="BL316" s="22" t="s">
        <v>234</v>
      </c>
      <c r="BM316" s="22" t="s">
        <v>596</v>
      </c>
    </row>
    <row r="317" spans="2:65" s="1" customFormat="1">
      <c r="B317" s="39"/>
      <c r="D317" s="189" t="s">
        <v>148</v>
      </c>
      <c r="F317" s="190" t="s">
        <v>597</v>
      </c>
      <c r="I317" s="187"/>
      <c r="L317" s="39"/>
      <c r="M317" s="188"/>
      <c r="N317" s="40"/>
      <c r="O317" s="40"/>
      <c r="P317" s="40"/>
      <c r="Q317" s="40"/>
      <c r="R317" s="40"/>
      <c r="S317" s="40"/>
      <c r="T317" s="68"/>
      <c r="AT317" s="22" t="s">
        <v>148</v>
      </c>
      <c r="AU317" s="22" t="s">
        <v>85</v>
      </c>
    </row>
    <row r="318" spans="2:65" s="1" customFormat="1" ht="22.5" customHeight="1">
      <c r="B318" s="172"/>
      <c r="C318" s="173" t="s">
        <v>598</v>
      </c>
      <c r="D318" s="173" t="s">
        <v>141</v>
      </c>
      <c r="E318" s="174" t="s">
        <v>599</v>
      </c>
      <c r="F318" s="175" t="s">
        <v>600</v>
      </c>
      <c r="G318" s="176" t="s">
        <v>144</v>
      </c>
      <c r="H318" s="177">
        <v>12</v>
      </c>
      <c r="I318" s="178"/>
      <c r="J318" s="179">
        <f>ROUND(I318*H318,2)</f>
        <v>0</v>
      </c>
      <c r="K318" s="175" t="s">
        <v>145</v>
      </c>
      <c r="L318" s="39"/>
      <c r="M318" s="180" t="s">
        <v>5</v>
      </c>
      <c r="N318" s="181" t="s">
        <v>46</v>
      </c>
      <c r="O318" s="40"/>
      <c r="P318" s="182">
        <f>O318*H318</f>
        <v>0</v>
      </c>
      <c r="Q318" s="182">
        <v>1.2E-4</v>
      </c>
      <c r="R318" s="182">
        <f>Q318*H318</f>
        <v>1.4400000000000001E-3</v>
      </c>
      <c r="S318" s="182">
        <v>0</v>
      </c>
      <c r="T318" s="183">
        <f>S318*H318</f>
        <v>0</v>
      </c>
      <c r="AR318" s="22" t="s">
        <v>234</v>
      </c>
      <c r="AT318" s="22" t="s">
        <v>141</v>
      </c>
      <c r="AU318" s="22" t="s">
        <v>85</v>
      </c>
      <c r="AY318" s="22" t="s">
        <v>138</v>
      </c>
      <c r="BE318" s="184">
        <f>IF(N318="základní",J318,0)</f>
        <v>0</v>
      </c>
      <c r="BF318" s="184">
        <f>IF(N318="snížená",J318,0)</f>
        <v>0</v>
      </c>
      <c r="BG318" s="184">
        <f>IF(N318="zákl. přenesená",J318,0)</f>
        <v>0</v>
      </c>
      <c r="BH318" s="184">
        <f>IF(N318="sníž. přenesená",J318,0)</f>
        <v>0</v>
      </c>
      <c r="BI318" s="184">
        <f>IF(N318="nulová",J318,0)</f>
        <v>0</v>
      </c>
      <c r="BJ318" s="22" t="s">
        <v>83</v>
      </c>
      <c r="BK318" s="184">
        <f>ROUND(I318*H318,2)</f>
        <v>0</v>
      </c>
      <c r="BL318" s="22" t="s">
        <v>234</v>
      </c>
      <c r="BM318" s="22" t="s">
        <v>601</v>
      </c>
    </row>
    <row r="319" spans="2:65" s="1" customFormat="1">
      <c r="B319" s="39"/>
      <c r="D319" s="189" t="s">
        <v>148</v>
      </c>
      <c r="F319" s="190" t="s">
        <v>602</v>
      </c>
      <c r="I319" s="187"/>
      <c r="L319" s="39"/>
      <c r="M319" s="188"/>
      <c r="N319" s="40"/>
      <c r="O319" s="40"/>
      <c r="P319" s="40"/>
      <c r="Q319" s="40"/>
      <c r="R319" s="40"/>
      <c r="S319" s="40"/>
      <c r="T319" s="68"/>
      <c r="AT319" s="22" t="s">
        <v>148</v>
      </c>
      <c r="AU319" s="22" t="s">
        <v>85</v>
      </c>
    </row>
    <row r="320" spans="2:65" s="1" customFormat="1" ht="22.5" customHeight="1">
      <c r="B320" s="172"/>
      <c r="C320" s="173" t="s">
        <v>603</v>
      </c>
      <c r="D320" s="173" t="s">
        <v>141</v>
      </c>
      <c r="E320" s="174" t="s">
        <v>604</v>
      </c>
      <c r="F320" s="175" t="s">
        <v>605</v>
      </c>
      <c r="G320" s="176" t="s">
        <v>144</v>
      </c>
      <c r="H320" s="177">
        <v>65.177999999999997</v>
      </c>
      <c r="I320" s="178"/>
      <c r="J320" s="179">
        <f>ROUND(I320*H320,2)</f>
        <v>0</v>
      </c>
      <c r="K320" s="175" t="s">
        <v>145</v>
      </c>
      <c r="L320" s="39"/>
      <c r="M320" s="180" t="s">
        <v>5</v>
      </c>
      <c r="N320" s="181" t="s">
        <v>46</v>
      </c>
      <c r="O320" s="40"/>
      <c r="P320" s="182">
        <f>O320*H320</f>
        <v>0</v>
      </c>
      <c r="Q320" s="182">
        <v>1.3999999999999999E-4</v>
      </c>
      <c r="R320" s="182">
        <f>Q320*H320</f>
        <v>9.1249199999999982E-3</v>
      </c>
      <c r="S320" s="182">
        <v>0</v>
      </c>
      <c r="T320" s="183">
        <f>S320*H320</f>
        <v>0</v>
      </c>
      <c r="AR320" s="22" t="s">
        <v>234</v>
      </c>
      <c r="AT320" s="22" t="s">
        <v>141</v>
      </c>
      <c r="AU320" s="22" t="s">
        <v>85</v>
      </c>
      <c r="AY320" s="22" t="s">
        <v>138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22" t="s">
        <v>83</v>
      </c>
      <c r="BK320" s="184">
        <f>ROUND(I320*H320,2)</f>
        <v>0</v>
      </c>
      <c r="BL320" s="22" t="s">
        <v>234</v>
      </c>
      <c r="BM320" s="22" t="s">
        <v>606</v>
      </c>
    </row>
    <row r="321" spans="2:65" s="1" customFormat="1" ht="24">
      <c r="B321" s="39"/>
      <c r="D321" s="185" t="s">
        <v>148</v>
      </c>
      <c r="F321" s="186" t="s">
        <v>607</v>
      </c>
      <c r="I321" s="187"/>
      <c r="L321" s="39"/>
      <c r="M321" s="188"/>
      <c r="N321" s="40"/>
      <c r="O321" s="40"/>
      <c r="P321" s="40"/>
      <c r="Q321" s="40"/>
      <c r="R321" s="40"/>
      <c r="S321" s="40"/>
      <c r="T321" s="68"/>
      <c r="AT321" s="22" t="s">
        <v>148</v>
      </c>
      <c r="AU321" s="22" t="s">
        <v>85</v>
      </c>
    </row>
    <row r="322" spans="2:65" s="12" customFormat="1">
      <c r="B322" s="200"/>
      <c r="D322" s="185" t="s">
        <v>165</v>
      </c>
      <c r="E322" s="201" t="s">
        <v>5</v>
      </c>
      <c r="F322" s="202" t="s">
        <v>519</v>
      </c>
      <c r="H322" s="203" t="s">
        <v>5</v>
      </c>
      <c r="I322" s="204"/>
      <c r="L322" s="200"/>
      <c r="M322" s="205"/>
      <c r="N322" s="206"/>
      <c r="O322" s="206"/>
      <c r="P322" s="206"/>
      <c r="Q322" s="206"/>
      <c r="R322" s="206"/>
      <c r="S322" s="206"/>
      <c r="T322" s="207"/>
      <c r="AT322" s="203" t="s">
        <v>165</v>
      </c>
      <c r="AU322" s="203" t="s">
        <v>85</v>
      </c>
      <c r="AV322" s="12" t="s">
        <v>83</v>
      </c>
      <c r="AW322" s="12" t="s">
        <v>38</v>
      </c>
      <c r="AX322" s="12" t="s">
        <v>75</v>
      </c>
      <c r="AY322" s="203" t="s">
        <v>138</v>
      </c>
    </row>
    <row r="323" spans="2:65" s="11" customFormat="1">
      <c r="B323" s="191"/>
      <c r="D323" s="189" t="s">
        <v>165</v>
      </c>
      <c r="E323" s="192" t="s">
        <v>5</v>
      </c>
      <c r="F323" s="193" t="s">
        <v>608</v>
      </c>
      <c r="H323" s="194">
        <v>65.177999999999997</v>
      </c>
      <c r="I323" s="195"/>
      <c r="L323" s="191"/>
      <c r="M323" s="196"/>
      <c r="N323" s="197"/>
      <c r="O323" s="197"/>
      <c r="P323" s="197"/>
      <c r="Q323" s="197"/>
      <c r="R323" s="197"/>
      <c r="S323" s="197"/>
      <c r="T323" s="198"/>
      <c r="AT323" s="199" t="s">
        <v>165</v>
      </c>
      <c r="AU323" s="199" t="s">
        <v>85</v>
      </c>
      <c r="AV323" s="11" t="s">
        <v>85</v>
      </c>
      <c r="AW323" s="11" t="s">
        <v>38</v>
      </c>
      <c r="AX323" s="11" t="s">
        <v>75</v>
      </c>
      <c r="AY323" s="199" t="s">
        <v>138</v>
      </c>
    </row>
    <row r="324" spans="2:65" s="1" customFormat="1" ht="22.5" customHeight="1">
      <c r="B324" s="172"/>
      <c r="C324" s="173" t="s">
        <v>609</v>
      </c>
      <c r="D324" s="173" t="s">
        <v>141</v>
      </c>
      <c r="E324" s="174" t="s">
        <v>610</v>
      </c>
      <c r="F324" s="175" t="s">
        <v>611</v>
      </c>
      <c r="G324" s="176" t="s">
        <v>144</v>
      </c>
      <c r="H324" s="177">
        <v>65.177999999999997</v>
      </c>
      <c r="I324" s="178"/>
      <c r="J324" s="179">
        <f>ROUND(I324*H324,2)</f>
        <v>0</v>
      </c>
      <c r="K324" s="175" t="s">
        <v>145</v>
      </c>
      <c r="L324" s="39"/>
      <c r="M324" s="180" t="s">
        <v>5</v>
      </c>
      <c r="N324" s="181" t="s">
        <v>46</v>
      </c>
      <c r="O324" s="40"/>
      <c r="P324" s="182">
        <f>O324*H324</f>
        <v>0</v>
      </c>
      <c r="Q324" s="182">
        <v>7.2000000000000005E-4</v>
      </c>
      <c r="R324" s="182">
        <f>Q324*H324</f>
        <v>4.6928160000000003E-2</v>
      </c>
      <c r="S324" s="182">
        <v>0</v>
      </c>
      <c r="T324" s="183">
        <f>S324*H324</f>
        <v>0</v>
      </c>
      <c r="AR324" s="22" t="s">
        <v>234</v>
      </c>
      <c r="AT324" s="22" t="s">
        <v>141</v>
      </c>
      <c r="AU324" s="22" t="s">
        <v>85</v>
      </c>
      <c r="AY324" s="22" t="s">
        <v>138</v>
      </c>
      <c r="BE324" s="184">
        <f>IF(N324="základní",J324,0)</f>
        <v>0</v>
      </c>
      <c r="BF324" s="184">
        <f>IF(N324="snížená",J324,0)</f>
        <v>0</v>
      </c>
      <c r="BG324" s="184">
        <f>IF(N324="zákl. přenesená",J324,0)</f>
        <v>0</v>
      </c>
      <c r="BH324" s="184">
        <f>IF(N324="sníž. přenesená",J324,0)</f>
        <v>0</v>
      </c>
      <c r="BI324" s="184">
        <f>IF(N324="nulová",J324,0)</f>
        <v>0</v>
      </c>
      <c r="BJ324" s="22" t="s">
        <v>83</v>
      </c>
      <c r="BK324" s="184">
        <f>ROUND(I324*H324,2)</f>
        <v>0</v>
      </c>
      <c r="BL324" s="22" t="s">
        <v>234</v>
      </c>
      <c r="BM324" s="22" t="s">
        <v>612</v>
      </c>
    </row>
    <row r="325" spans="2:65" s="1" customFormat="1" ht="24">
      <c r="B325" s="39"/>
      <c r="D325" s="185" t="s">
        <v>148</v>
      </c>
      <c r="F325" s="186" t="s">
        <v>613</v>
      </c>
      <c r="I325" s="187"/>
      <c r="L325" s="39"/>
      <c r="M325" s="188"/>
      <c r="N325" s="40"/>
      <c r="O325" s="40"/>
      <c r="P325" s="40"/>
      <c r="Q325" s="40"/>
      <c r="R325" s="40"/>
      <c r="S325" s="40"/>
      <c r="T325" s="68"/>
      <c r="AT325" s="22" t="s">
        <v>148</v>
      </c>
      <c r="AU325" s="22" t="s">
        <v>85</v>
      </c>
    </row>
    <row r="326" spans="2:65" s="10" customFormat="1" ht="29.85" customHeight="1">
      <c r="B326" s="158"/>
      <c r="D326" s="169" t="s">
        <v>74</v>
      </c>
      <c r="E326" s="170" t="s">
        <v>614</v>
      </c>
      <c r="F326" s="170" t="s">
        <v>615</v>
      </c>
      <c r="I326" s="161"/>
      <c r="J326" s="171">
        <f>BK326</f>
        <v>0</v>
      </c>
      <c r="L326" s="158"/>
      <c r="M326" s="163"/>
      <c r="N326" s="164"/>
      <c r="O326" s="164"/>
      <c r="P326" s="165">
        <f>SUM(P327:P350)</f>
        <v>0</v>
      </c>
      <c r="Q326" s="164"/>
      <c r="R326" s="165">
        <f>SUM(R327:R350)</f>
        <v>1.69171312</v>
      </c>
      <c r="S326" s="164"/>
      <c r="T326" s="166">
        <f>SUM(T327:T350)</f>
        <v>0.13288249999999999</v>
      </c>
      <c r="AR326" s="159" t="s">
        <v>85</v>
      </c>
      <c r="AT326" s="167" t="s">
        <v>74</v>
      </c>
      <c r="AU326" s="167" t="s">
        <v>83</v>
      </c>
      <c r="AY326" s="159" t="s">
        <v>138</v>
      </c>
      <c r="BK326" s="168">
        <f>SUM(BK327:BK350)</f>
        <v>0</v>
      </c>
    </row>
    <row r="327" spans="2:65" s="1" customFormat="1" ht="22.5" customHeight="1">
      <c r="B327" s="172"/>
      <c r="C327" s="173" t="s">
        <v>616</v>
      </c>
      <c r="D327" s="173" t="s">
        <v>141</v>
      </c>
      <c r="E327" s="174" t="s">
        <v>617</v>
      </c>
      <c r="F327" s="175" t="s">
        <v>618</v>
      </c>
      <c r="G327" s="176" t="s">
        <v>144</v>
      </c>
      <c r="H327" s="177">
        <v>288.875</v>
      </c>
      <c r="I327" s="178"/>
      <c r="J327" s="179">
        <f>ROUND(I327*H327,2)</f>
        <v>0</v>
      </c>
      <c r="K327" s="175" t="s">
        <v>145</v>
      </c>
      <c r="L327" s="39"/>
      <c r="M327" s="180" t="s">
        <v>5</v>
      </c>
      <c r="N327" s="181" t="s">
        <v>46</v>
      </c>
      <c r="O327" s="40"/>
      <c r="P327" s="182">
        <f>O327*H327</f>
        <v>0</v>
      </c>
      <c r="Q327" s="182">
        <v>0</v>
      </c>
      <c r="R327" s="182">
        <f>Q327*H327</f>
        <v>0</v>
      </c>
      <c r="S327" s="182">
        <v>1.4999999999999999E-4</v>
      </c>
      <c r="T327" s="183">
        <f>S327*H327</f>
        <v>4.3331249999999995E-2</v>
      </c>
      <c r="AR327" s="22" t="s">
        <v>234</v>
      </c>
      <c r="AT327" s="22" t="s">
        <v>141</v>
      </c>
      <c r="AU327" s="22" t="s">
        <v>85</v>
      </c>
      <c r="AY327" s="22" t="s">
        <v>138</v>
      </c>
      <c r="BE327" s="184">
        <f>IF(N327="základní",J327,0)</f>
        <v>0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22" t="s">
        <v>83</v>
      </c>
      <c r="BK327" s="184">
        <f>ROUND(I327*H327,2)</f>
        <v>0</v>
      </c>
      <c r="BL327" s="22" t="s">
        <v>234</v>
      </c>
      <c r="BM327" s="22" t="s">
        <v>619</v>
      </c>
    </row>
    <row r="328" spans="2:65" s="1" customFormat="1">
      <c r="B328" s="39"/>
      <c r="D328" s="189" t="s">
        <v>148</v>
      </c>
      <c r="F328" s="190" t="s">
        <v>620</v>
      </c>
      <c r="I328" s="187"/>
      <c r="L328" s="39"/>
      <c r="M328" s="188"/>
      <c r="N328" s="40"/>
      <c r="O328" s="40"/>
      <c r="P328" s="40"/>
      <c r="Q328" s="40"/>
      <c r="R328" s="40"/>
      <c r="S328" s="40"/>
      <c r="T328" s="68"/>
      <c r="AT328" s="22" t="s">
        <v>148</v>
      </c>
      <c r="AU328" s="22" t="s">
        <v>85</v>
      </c>
    </row>
    <row r="329" spans="2:65" s="1" customFormat="1" ht="22.5" customHeight="1">
      <c r="B329" s="172"/>
      <c r="C329" s="173" t="s">
        <v>621</v>
      </c>
      <c r="D329" s="173" t="s">
        <v>141</v>
      </c>
      <c r="E329" s="174" t="s">
        <v>622</v>
      </c>
      <c r="F329" s="175" t="s">
        <v>623</v>
      </c>
      <c r="G329" s="176" t="s">
        <v>144</v>
      </c>
      <c r="H329" s="177">
        <v>288.875</v>
      </c>
      <c r="I329" s="178"/>
      <c r="J329" s="179">
        <f>ROUND(I329*H329,2)</f>
        <v>0</v>
      </c>
      <c r="K329" s="175" t="s">
        <v>145</v>
      </c>
      <c r="L329" s="39"/>
      <c r="M329" s="180" t="s">
        <v>5</v>
      </c>
      <c r="N329" s="181" t="s">
        <v>46</v>
      </c>
      <c r="O329" s="40"/>
      <c r="P329" s="182">
        <f>O329*H329</f>
        <v>0</v>
      </c>
      <c r="Q329" s="182">
        <v>1E-3</v>
      </c>
      <c r="R329" s="182">
        <f>Q329*H329</f>
        <v>0.28887499999999999</v>
      </c>
      <c r="S329" s="182">
        <v>3.1E-4</v>
      </c>
      <c r="T329" s="183">
        <f>S329*H329</f>
        <v>8.9551249999999999E-2</v>
      </c>
      <c r="AR329" s="22" t="s">
        <v>234</v>
      </c>
      <c r="AT329" s="22" t="s">
        <v>141</v>
      </c>
      <c r="AU329" s="22" t="s">
        <v>85</v>
      </c>
      <c r="AY329" s="22" t="s">
        <v>138</v>
      </c>
      <c r="BE329" s="184">
        <f>IF(N329="základní",J329,0)</f>
        <v>0</v>
      </c>
      <c r="BF329" s="184">
        <f>IF(N329="snížená",J329,0)</f>
        <v>0</v>
      </c>
      <c r="BG329" s="184">
        <f>IF(N329="zákl. přenesená",J329,0)</f>
        <v>0</v>
      </c>
      <c r="BH329" s="184">
        <f>IF(N329="sníž. přenesená",J329,0)</f>
        <v>0</v>
      </c>
      <c r="BI329" s="184">
        <f>IF(N329="nulová",J329,0)</f>
        <v>0</v>
      </c>
      <c r="BJ329" s="22" t="s">
        <v>83</v>
      </c>
      <c r="BK329" s="184">
        <f>ROUND(I329*H329,2)</f>
        <v>0</v>
      </c>
      <c r="BL329" s="22" t="s">
        <v>234</v>
      </c>
      <c r="BM329" s="22" t="s">
        <v>624</v>
      </c>
    </row>
    <row r="330" spans="2:65" s="1" customFormat="1">
      <c r="B330" s="39"/>
      <c r="D330" s="189" t="s">
        <v>148</v>
      </c>
      <c r="F330" s="190" t="s">
        <v>625</v>
      </c>
      <c r="I330" s="187"/>
      <c r="L330" s="39"/>
      <c r="M330" s="188"/>
      <c r="N330" s="40"/>
      <c r="O330" s="40"/>
      <c r="P330" s="40"/>
      <c r="Q330" s="40"/>
      <c r="R330" s="40"/>
      <c r="S330" s="40"/>
      <c r="T330" s="68"/>
      <c r="AT330" s="22" t="s">
        <v>148</v>
      </c>
      <c r="AU330" s="22" t="s">
        <v>85</v>
      </c>
    </row>
    <row r="331" spans="2:65" s="1" customFormat="1" ht="22.5" customHeight="1">
      <c r="B331" s="172"/>
      <c r="C331" s="173" t="s">
        <v>626</v>
      </c>
      <c r="D331" s="173" t="s">
        <v>141</v>
      </c>
      <c r="E331" s="174" t="s">
        <v>627</v>
      </c>
      <c r="F331" s="175" t="s">
        <v>628</v>
      </c>
      <c r="G331" s="176" t="s">
        <v>144</v>
      </c>
      <c r="H331" s="177">
        <v>288.875</v>
      </c>
      <c r="I331" s="178"/>
      <c r="J331" s="179">
        <f>ROUND(I331*H331,2)</f>
        <v>0</v>
      </c>
      <c r="K331" s="175" t="s">
        <v>145</v>
      </c>
      <c r="L331" s="39"/>
      <c r="M331" s="180" t="s">
        <v>5</v>
      </c>
      <c r="N331" s="181" t="s">
        <v>46</v>
      </c>
      <c r="O331" s="40"/>
      <c r="P331" s="182">
        <f>O331*H331</f>
        <v>0</v>
      </c>
      <c r="Q331" s="182">
        <v>4.4999999999999997E-3</v>
      </c>
      <c r="R331" s="182">
        <f>Q331*H331</f>
        <v>1.2999375</v>
      </c>
      <c r="S331" s="182">
        <v>0</v>
      </c>
      <c r="T331" s="183">
        <f>S331*H331</f>
        <v>0</v>
      </c>
      <c r="AR331" s="22" t="s">
        <v>234</v>
      </c>
      <c r="AT331" s="22" t="s">
        <v>141</v>
      </c>
      <c r="AU331" s="22" t="s">
        <v>85</v>
      </c>
      <c r="AY331" s="22" t="s">
        <v>138</v>
      </c>
      <c r="BE331" s="184">
        <f>IF(N331="základní",J331,0)</f>
        <v>0</v>
      </c>
      <c r="BF331" s="184">
        <f>IF(N331="snížená",J331,0)</f>
        <v>0</v>
      </c>
      <c r="BG331" s="184">
        <f>IF(N331="zákl. přenesená",J331,0)</f>
        <v>0</v>
      </c>
      <c r="BH331" s="184">
        <f>IF(N331="sníž. přenesená",J331,0)</f>
        <v>0</v>
      </c>
      <c r="BI331" s="184">
        <f>IF(N331="nulová",J331,0)</f>
        <v>0</v>
      </c>
      <c r="BJ331" s="22" t="s">
        <v>83</v>
      </c>
      <c r="BK331" s="184">
        <f>ROUND(I331*H331,2)</f>
        <v>0</v>
      </c>
      <c r="BL331" s="22" t="s">
        <v>234</v>
      </c>
      <c r="BM331" s="22" t="s">
        <v>629</v>
      </c>
    </row>
    <row r="332" spans="2:65" s="1" customFormat="1" ht="24">
      <c r="B332" s="39"/>
      <c r="D332" s="185" t="s">
        <v>148</v>
      </c>
      <c r="F332" s="186" t="s">
        <v>630</v>
      </c>
      <c r="I332" s="187"/>
      <c r="L332" s="39"/>
      <c r="M332" s="188"/>
      <c r="N332" s="40"/>
      <c r="O332" s="40"/>
      <c r="P332" s="40"/>
      <c r="Q332" s="40"/>
      <c r="R332" s="40"/>
      <c r="S332" s="40"/>
      <c r="T332" s="68"/>
      <c r="AT332" s="22" t="s">
        <v>148</v>
      </c>
      <c r="AU332" s="22" t="s">
        <v>85</v>
      </c>
    </row>
    <row r="333" spans="2:65" s="12" customFormat="1">
      <c r="B333" s="200"/>
      <c r="D333" s="185" t="s">
        <v>165</v>
      </c>
      <c r="E333" s="201" t="s">
        <v>5</v>
      </c>
      <c r="F333" s="202" t="s">
        <v>519</v>
      </c>
      <c r="H333" s="203" t="s">
        <v>5</v>
      </c>
      <c r="I333" s="204"/>
      <c r="L333" s="200"/>
      <c r="M333" s="205"/>
      <c r="N333" s="206"/>
      <c r="O333" s="206"/>
      <c r="P333" s="206"/>
      <c r="Q333" s="206"/>
      <c r="R333" s="206"/>
      <c r="S333" s="206"/>
      <c r="T333" s="207"/>
      <c r="AT333" s="203" t="s">
        <v>165</v>
      </c>
      <c r="AU333" s="203" t="s">
        <v>85</v>
      </c>
      <c r="AV333" s="12" t="s">
        <v>83</v>
      </c>
      <c r="AW333" s="12" t="s">
        <v>38</v>
      </c>
      <c r="AX333" s="12" t="s">
        <v>75</v>
      </c>
      <c r="AY333" s="203" t="s">
        <v>138</v>
      </c>
    </row>
    <row r="334" spans="2:65" s="11" customFormat="1">
      <c r="B334" s="191"/>
      <c r="D334" s="185" t="s">
        <v>165</v>
      </c>
      <c r="E334" s="199" t="s">
        <v>5</v>
      </c>
      <c r="F334" s="218" t="s">
        <v>631</v>
      </c>
      <c r="H334" s="219">
        <v>126.011</v>
      </c>
      <c r="I334" s="195"/>
      <c r="L334" s="191"/>
      <c r="M334" s="196"/>
      <c r="N334" s="197"/>
      <c r="O334" s="197"/>
      <c r="P334" s="197"/>
      <c r="Q334" s="197"/>
      <c r="R334" s="197"/>
      <c r="S334" s="197"/>
      <c r="T334" s="198"/>
      <c r="AT334" s="199" t="s">
        <v>165</v>
      </c>
      <c r="AU334" s="199" t="s">
        <v>85</v>
      </c>
      <c r="AV334" s="11" t="s">
        <v>85</v>
      </c>
      <c r="AW334" s="11" t="s">
        <v>38</v>
      </c>
      <c r="AX334" s="11" t="s">
        <v>75</v>
      </c>
      <c r="AY334" s="199" t="s">
        <v>138</v>
      </c>
    </row>
    <row r="335" spans="2:65" s="11" customFormat="1">
      <c r="B335" s="191"/>
      <c r="D335" s="185" t="s">
        <v>165</v>
      </c>
      <c r="E335" s="199" t="s">
        <v>5</v>
      </c>
      <c r="F335" s="218" t="s">
        <v>632</v>
      </c>
      <c r="H335" s="219">
        <v>10.44</v>
      </c>
      <c r="I335" s="195"/>
      <c r="L335" s="191"/>
      <c r="M335" s="196"/>
      <c r="N335" s="197"/>
      <c r="O335" s="197"/>
      <c r="P335" s="197"/>
      <c r="Q335" s="197"/>
      <c r="R335" s="197"/>
      <c r="S335" s="197"/>
      <c r="T335" s="198"/>
      <c r="AT335" s="199" t="s">
        <v>165</v>
      </c>
      <c r="AU335" s="199" t="s">
        <v>85</v>
      </c>
      <c r="AV335" s="11" t="s">
        <v>85</v>
      </c>
      <c r="AW335" s="11" t="s">
        <v>38</v>
      </c>
      <c r="AX335" s="11" t="s">
        <v>75</v>
      </c>
      <c r="AY335" s="199" t="s">
        <v>138</v>
      </c>
    </row>
    <row r="336" spans="2:65" s="11" customFormat="1">
      <c r="B336" s="191"/>
      <c r="D336" s="185" t="s">
        <v>165</v>
      </c>
      <c r="E336" s="199" t="s">
        <v>5</v>
      </c>
      <c r="F336" s="218" t="s">
        <v>633</v>
      </c>
      <c r="H336" s="219">
        <v>73.924999999999997</v>
      </c>
      <c r="I336" s="195"/>
      <c r="L336" s="191"/>
      <c r="M336" s="196"/>
      <c r="N336" s="197"/>
      <c r="O336" s="197"/>
      <c r="P336" s="197"/>
      <c r="Q336" s="197"/>
      <c r="R336" s="197"/>
      <c r="S336" s="197"/>
      <c r="T336" s="198"/>
      <c r="AT336" s="199" t="s">
        <v>165</v>
      </c>
      <c r="AU336" s="199" t="s">
        <v>85</v>
      </c>
      <c r="AV336" s="11" t="s">
        <v>85</v>
      </c>
      <c r="AW336" s="11" t="s">
        <v>38</v>
      </c>
      <c r="AX336" s="11" t="s">
        <v>75</v>
      </c>
      <c r="AY336" s="199" t="s">
        <v>138</v>
      </c>
    </row>
    <row r="337" spans="2:65" s="11" customFormat="1">
      <c r="B337" s="191"/>
      <c r="D337" s="185" t="s">
        <v>165</v>
      </c>
      <c r="E337" s="199" t="s">
        <v>5</v>
      </c>
      <c r="F337" s="218" t="s">
        <v>634</v>
      </c>
      <c r="H337" s="219">
        <v>11.196</v>
      </c>
      <c r="I337" s="195"/>
      <c r="L337" s="191"/>
      <c r="M337" s="196"/>
      <c r="N337" s="197"/>
      <c r="O337" s="197"/>
      <c r="P337" s="197"/>
      <c r="Q337" s="197"/>
      <c r="R337" s="197"/>
      <c r="S337" s="197"/>
      <c r="T337" s="198"/>
      <c r="AT337" s="199" t="s">
        <v>165</v>
      </c>
      <c r="AU337" s="199" t="s">
        <v>85</v>
      </c>
      <c r="AV337" s="11" t="s">
        <v>85</v>
      </c>
      <c r="AW337" s="11" t="s">
        <v>38</v>
      </c>
      <c r="AX337" s="11" t="s">
        <v>75</v>
      </c>
      <c r="AY337" s="199" t="s">
        <v>138</v>
      </c>
    </row>
    <row r="338" spans="2:65" s="12" customFormat="1">
      <c r="B338" s="200"/>
      <c r="D338" s="185" t="s">
        <v>165</v>
      </c>
      <c r="E338" s="201" t="s">
        <v>5</v>
      </c>
      <c r="F338" s="202" t="s">
        <v>512</v>
      </c>
      <c r="H338" s="203" t="s">
        <v>5</v>
      </c>
      <c r="I338" s="204"/>
      <c r="L338" s="200"/>
      <c r="M338" s="205"/>
      <c r="N338" s="206"/>
      <c r="O338" s="206"/>
      <c r="P338" s="206"/>
      <c r="Q338" s="206"/>
      <c r="R338" s="206"/>
      <c r="S338" s="206"/>
      <c r="T338" s="207"/>
      <c r="AT338" s="203" t="s">
        <v>165</v>
      </c>
      <c r="AU338" s="203" t="s">
        <v>85</v>
      </c>
      <c r="AV338" s="12" t="s">
        <v>83</v>
      </c>
      <c r="AW338" s="12" t="s">
        <v>38</v>
      </c>
      <c r="AX338" s="12" t="s">
        <v>75</v>
      </c>
      <c r="AY338" s="203" t="s">
        <v>138</v>
      </c>
    </row>
    <row r="339" spans="2:65" s="11" customFormat="1">
      <c r="B339" s="191"/>
      <c r="D339" s="189" t="s">
        <v>165</v>
      </c>
      <c r="E339" s="192" t="s">
        <v>5</v>
      </c>
      <c r="F339" s="193" t="s">
        <v>635</v>
      </c>
      <c r="H339" s="194">
        <v>67.302999999999997</v>
      </c>
      <c r="I339" s="195"/>
      <c r="L339" s="191"/>
      <c r="M339" s="196"/>
      <c r="N339" s="197"/>
      <c r="O339" s="197"/>
      <c r="P339" s="197"/>
      <c r="Q339" s="197"/>
      <c r="R339" s="197"/>
      <c r="S339" s="197"/>
      <c r="T339" s="198"/>
      <c r="AT339" s="199" t="s">
        <v>165</v>
      </c>
      <c r="AU339" s="199" t="s">
        <v>85</v>
      </c>
      <c r="AV339" s="11" t="s">
        <v>85</v>
      </c>
      <c r="AW339" s="11" t="s">
        <v>38</v>
      </c>
      <c r="AX339" s="11" t="s">
        <v>75</v>
      </c>
      <c r="AY339" s="199" t="s">
        <v>138</v>
      </c>
    </row>
    <row r="340" spans="2:65" s="1" customFormat="1" ht="22.5" customHeight="1">
      <c r="B340" s="172"/>
      <c r="C340" s="173" t="s">
        <v>636</v>
      </c>
      <c r="D340" s="173" t="s">
        <v>141</v>
      </c>
      <c r="E340" s="174" t="s">
        <v>637</v>
      </c>
      <c r="F340" s="175" t="s">
        <v>638</v>
      </c>
      <c r="G340" s="176" t="s">
        <v>144</v>
      </c>
      <c r="H340" s="177">
        <v>223.697</v>
      </c>
      <c r="I340" s="178"/>
      <c r="J340" s="179">
        <f>ROUND(I340*H340,2)</f>
        <v>0</v>
      </c>
      <c r="K340" s="175" t="s">
        <v>145</v>
      </c>
      <c r="L340" s="39"/>
      <c r="M340" s="180" t="s">
        <v>5</v>
      </c>
      <c r="N340" s="181" t="s">
        <v>46</v>
      </c>
      <c r="O340" s="40"/>
      <c r="P340" s="182">
        <f>O340*H340</f>
        <v>0</v>
      </c>
      <c r="Q340" s="182">
        <v>2.0000000000000001E-4</v>
      </c>
      <c r="R340" s="182">
        <f>Q340*H340</f>
        <v>4.4739400000000006E-2</v>
      </c>
      <c r="S340" s="182">
        <v>0</v>
      </c>
      <c r="T340" s="183">
        <f>S340*H340</f>
        <v>0</v>
      </c>
      <c r="AR340" s="22" t="s">
        <v>234</v>
      </c>
      <c r="AT340" s="22" t="s">
        <v>141</v>
      </c>
      <c r="AU340" s="22" t="s">
        <v>85</v>
      </c>
      <c r="AY340" s="22" t="s">
        <v>138</v>
      </c>
      <c r="BE340" s="184">
        <f>IF(N340="základní",J340,0)</f>
        <v>0</v>
      </c>
      <c r="BF340" s="184">
        <f>IF(N340="snížená",J340,0)</f>
        <v>0</v>
      </c>
      <c r="BG340" s="184">
        <f>IF(N340="zákl. přenesená",J340,0)</f>
        <v>0</v>
      </c>
      <c r="BH340" s="184">
        <f>IF(N340="sníž. přenesená",J340,0)</f>
        <v>0</v>
      </c>
      <c r="BI340" s="184">
        <f>IF(N340="nulová",J340,0)</f>
        <v>0</v>
      </c>
      <c r="BJ340" s="22" t="s">
        <v>83</v>
      </c>
      <c r="BK340" s="184">
        <f>ROUND(I340*H340,2)</f>
        <v>0</v>
      </c>
      <c r="BL340" s="22" t="s">
        <v>234</v>
      </c>
      <c r="BM340" s="22" t="s">
        <v>639</v>
      </c>
    </row>
    <row r="341" spans="2:65" s="1" customFormat="1">
      <c r="B341" s="39"/>
      <c r="D341" s="189" t="s">
        <v>148</v>
      </c>
      <c r="F341" s="190" t="s">
        <v>640</v>
      </c>
      <c r="I341" s="187"/>
      <c r="L341" s="39"/>
      <c r="M341" s="188"/>
      <c r="N341" s="40"/>
      <c r="O341" s="40"/>
      <c r="P341" s="40"/>
      <c r="Q341" s="40"/>
      <c r="R341" s="40"/>
      <c r="S341" s="40"/>
      <c r="T341" s="68"/>
      <c r="AT341" s="22" t="s">
        <v>148</v>
      </c>
      <c r="AU341" s="22" t="s">
        <v>85</v>
      </c>
    </row>
    <row r="342" spans="2:65" s="1" customFormat="1" ht="31.5" customHeight="1">
      <c r="B342" s="172"/>
      <c r="C342" s="173" t="s">
        <v>641</v>
      </c>
      <c r="D342" s="173" t="s">
        <v>141</v>
      </c>
      <c r="E342" s="174" t="s">
        <v>642</v>
      </c>
      <c r="F342" s="175" t="s">
        <v>643</v>
      </c>
      <c r="G342" s="176" t="s">
        <v>144</v>
      </c>
      <c r="H342" s="177">
        <v>223.697</v>
      </c>
      <c r="I342" s="178"/>
      <c r="J342" s="179">
        <f>ROUND(I342*H342,2)</f>
        <v>0</v>
      </c>
      <c r="K342" s="175" t="s">
        <v>145</v>
      </c>
      <c r="L342" s="39"/>
      <c r="M342" s="180" t="s">
        <v>5</v>
      </c>
      <c r="N342" s="181" t="s">
        <v>46</v>
      </c>
      <c r="O342" s="40"/>
      <c r="P342" s="182">
        <f>O342*H342</f>
        <v>0</v>
      </c>
      <c r="Q342" s="182">
        <v>2.5999999999999998E-4</v>
      </c>
      <c r="R342" s="182">
        <f>Q342*H342</f>
        <v>5.8161219999999993E-2</v>
      </c>
      <c r="S342" s="182">
        <v>0</v>
      </c>
      <c r="T342" s="183">
        <f>S342*H342</f>
        <v>0</v>
      </c>
      <c r="AR342" s="22" t="s">
        <v>234</v>
      </c>
      <c r="AT342" s="22" t="s">
        <v>141</v>
      </c>
      <c r="AU342" s="22" t="s">
        <v>85</v>
      </c>
      <c r="AY342" s="22" t="s">
        <v>138</v>
      </c>
      <c r="BE342" s="184">
        <f>IF(N342="základní",J342,0)</f>
        <v>0</v>
      </c>
      <c r="BF342" s="184">
        <f>IF(N342="snížená",J342,0)</f>
        <v>0</v>
      </c>
      <c r="BG342" s="184">
        <f>IF(N342="zákl. přenesená",J342,0)</f>
        <v>0</v>
      </c>
      <c r="BH342" s="184">
        <f>IF(N342="sníž. přenesená",J342,0)</f>
        <v>0</v>
      </c>
      <c r="BI342" s="184">
        <f>IF(N342="nulová",J342,0)</f>
        <v>0</v>
      </c>
      <c r="BJ342" s="22" t="s">
        <v>83</v>
      </c>
      <c r="BK342" s="184">
        <f>ROUND(I342*H342,2)</f>
        <v>0</v>
      </c>
      <c r="BL342" s="22" t="s">
        <v>234</v>
      </c>
      <c r="BM342" s="22" t="s">
        <v>644</v>
      </c>
    </row>
    <row r="343" spans="2:65" s="1" customFormat="1" ht="24">
      <c r="B343" s="39"/>
      <c r="D343" s="185" t="s">
        <v>148</v>
      </c>
      <c r="F343" s="186" t="s">
        <v>645</v>
      </c>
      <c r="I343" s="187"/>
      <c r="L343" s="39"/>
      <c r="M343" s="188"/>
      <c r="N343" s="40"/>
      <c r="O343" s="40"/>
      <c r="P343" s="40"/>
      <c r="Q343" s="40"/>
      <c r="R343" s="40"/>
      <c r="S343" s="40"/>
      <c r="T343" s="68"/>
      <c r="AT343" s="22" t="s">
        <v>148</v>
      </c>
      <c r="AU343" s="22" t="s">
        <v>85</v>
      </c>
    </row>
    <row r="344" spans="2:65" s="12" customFormat="1">
      <c r="B344" s="200"/>
      <c r="D344" s="185" t="s">
        <v>165</v>
      </c>
      <c r="E344" s="201" t="s">
        <v>5</v>
      </c>
      <c r="F344" s="202" t="s">
        <v>519</v>
      </c>
      <c r="H344" s="203" t="s">
        <v>5</v>
      </c>
      <c r="I344" s="204"/>
      <c r="L344" s="200"/>
      <c r="M344" s="205"/>
      <c r="N344" s="206"/>
      <c r="O344" s="206"/>
      <c r="P344" s="206"/>
      <c r="Q344" s="206"/>
      <c r="R344" s="206"/>
      <c r="S344" s="206"/>
      <c r="T344" s="207"/>
      <c r="AT344" s="203" t="s">
        <v>165</v>
      </c>
      <c r="AU344" s="203" t="s">
        <v>85</v>
      </c>
      <c r="AV344" s="12" t="s">
        <v>83</v>
      </c>
      <c r="AW344" s="12" t="s">
        <v>38</v>
      </c>
      <c r="AX344" s="12" t="s">
        <v>75</v>
      </c>
      <c r="AY344" s="203" t="s">
        <v>138</v>
      </c>
    </row>
    <row r="345" spans="2:65" s="11" customFormat="1">
      <c r="B345" s="191"/>
      <c r="D345" s="185" t="s">
        <v>165</v>
      </c>
      <c r="E345" s="199" t="s">
        <v>5</v>
      </c>
      <c r="F345" s="218" t="s">
        <v>646</v>
      </c>
      <c r="H345" s="219">
        <v>60.832999999999998</v>
      </c>
      <c r="I345" s="195"/>
      <c r="L345" s="191"/>
      <c r="M345" s="196"/>
      <c r="N345" s="197"/>
      <c r="O345" s="197"/>
      <c r="P345" s="197"/>
      <c r="Q345" s="197"/>
      <c r="R345" s="197"/>
      <c r="S345" s="197"/>
      <c r="T345" s="198"/>
      <c r="AT345" s="199" t="s">
        <v>165</v>
      </c>
      <c r="AU345" s="199" t="s">
        <v>85</v>
      </c>
      <c r="AV345" s="11" t="s">
        <v>85</v>
      </c>
      <c r="AW345" s="11" t="s">
        <v>38</v>
      </c>
      <c r="AX345" s="11" t="s">
        <v>75</v>
      </c>
      <c r="AY345" s="199" t="s">
        <v>138</v>
      </c>
    </row>
    <row r="346" spans="2:65" s="11" customFormat="1">
      <c r="B346" s="191"/>
      <c r="D346" s="185" t="s">
        <v>165</v>
      </c>
      <c r="E346" s="199" t="s">
        <v>5</v>
      </c>
      <c r="F346" s="218" t="s">
        <v>632</v>
      </c>
      <c r="H346" s="219">
        <v>10.44</v>
      </c>
      <c r="I346" s="195"/>
      <c r="L346" s="191"/>
      <c r="M346" s="196"/>
      <c r="N346" s="197"/>
      <c r="O346" s="197"/>
      <c r="P346" s="197"/>
      <c r="Q346" s="197"/>
      <c r="R346" s="197"/>
      <c r="S346" s="197"/>
      <c r="T346" s="198"/>
      <c r="AT346" s="199" t="s">
        <v>165</v>
      </c>
      <c r="AU346" s="199" t="s">
        <v>85</v>
      </c>
      <c r="AV346" s="11" t="s">
        <v>85</v>
      </c>
      <c r="AW346" s="11" t="s">
        <v>38</v>
      </c>
      <c r="AX346" s="11" t="s">
        <v>75</v>
      </c>
      <c r="AY346" s="199" t="s">
        <v>138</v>
      </c>
    </row>
    <row r="347" spans="2:65" s="11" customFormat="1">
      <c r="B347" s="191"/>
      <c r="D347" s="185" t="s">
        <v>165</v>
      </c>
      <c r="E347" s="199" t="s">
        <v>5</v>
      </c>
      <c r="F347" s="218" t="s">
        <v>633</v>
      </c>
      <c r="H347" s="219">
        <v>73.924999999999997</v>
      </c>
      <c r="I347" s="195"/>
      <c r="L347" s="191"/>
      <c r="M347" s="196"/>
      <c r="N347" s="197"/>
      <c r="O347" s="197"/>
      <c r="P347" s="197"/>
      <c r="Q347" s="197"/>
      <c r="R347" s="197"/>
      <c r="S347" s="197"/>
      <c r="T347" s="198"/>
      <c r="AT347" s="199" t="s">
        <v>165</v>
      </c>
      <c r="AU347" s="199" t="s">
        <v>85</v>
      </c>
      <c r="AV347" s="11" t="s">
        <v>85</v>
      </c>
      <c r="AW347" s="11" t="s">
        <v>38</v>
      </c>
      <c r="AX347" s="11" t="s">
        <v>75</v>
      </c>
      <c r="AY347" s="199" t="s">
        <v>138</v>
      </c>
    </row>
    <row r="348" spans="2:65" s="11" customFormat="1">
      <c r="B348" s="191"/>
      <c r="D348" s="185" t="s">
        <v>165</v>
      </c>
      <c r="E348" s="199" t="s">
        <v>5</v>
      </c>
      <c r="F348" s="218" t="s">
        <v>634</v>
      </c>
      <c r="H348" s="219">
        <v>11.196</v>
      </c>
      <c r="I348" s="195"/>
      <c r="L348" s="191"/>
      <c r="M348" s="196"/>
      <c r="N348" s="197"/>
      <c r="O348" s="197"/>
      <c r="P348" s="197"/>
      <c r="Q348" s="197"/>
      <c r="R348" s="197"/>
      <c r="S348" s="197"/>
      <c r="T348" s="198"/>
      <c r="AT348" s="199" t="s">
        <v>165</v>
      </c>
      <c r="AU348" s="199" t="s">
        <v>85</v>
      </c>
      <c r="AV348" s="11" t="s">
        <v>85</v>
      </c>
      <c r="AW348" s="11" t="s">
        <v>38</v>
      </c>
      <c r="AX348" s="11" t="s">
        <v>75</v>
      </c>
      <c r="AY348" s="199" t="s">
        <v>138</v>
      </c>
    </row>
    <row r="349" spans="2:65" s="12" customFormat="1">
      <c r="B349" s="200"/>
      <c r="D349" s="185" t="s">
        <v>165</v>
      </c>
      <c r="E349" s="201" t="s">
        <v>5</v>
      </c>
      <c r="F349" s="202" t="s">
        <v>512</v>
      </c>
      <c r="H349" s="203" t="s">
        <v>5</v>
      </c>
      <c r="I349" s="204"/>
      <c r="L349" s="200"/>
      <c r="M349" s="205"/>
      <c r="N349" s="206"/>
      <c r="O349" s="206"/>
      <c r="P349" s="206"/>
      <c r="Q349" s="206"/>
      <c r="R349" s="206"/>
      <c r="S349" s="206"/>
      <c r="T349" s="207"/>
      <c r="AT349" s="203" t="s">
        <v>165</v>
      </c>
      <c r="AU349" s="203" t="s">
        <v>85</v>
      </c>
      <c r="AV349" s="12" t="s">
        <v>83</v>
      </c>
      <c r="AW349" s="12" t="s">
        <v>38</v>
      </c>
      <c r="AX349" s="12" t="s">
        <v>75</v>
      </c>
      <c r="AY349" s="203" t="s">
        <v>138</v>
      </c>
    </row>
    <row r="350" spans="2:65" s="11" customFormat="1">
      <c r="B350" s="191"/>
      <c r="D350" s="185" t="s">
        <v>165</v>
      </c>
      <c r="E350" s="199" t="s">
        <v>5</v>
      </c>
      <c r="F350" s="218" t="s">
        <v>635</v>
      </c>
      <c r="H350" s="219">
        <v>67.302999999999997</v>
      </c>
      <c r="I350" s="195"/>
      <c r="L350" s="191"/>
      <c r="M350" s="196"/>
      <c r="N350" s="197"/>
      <c r="O350" s="197"/>
      <c r="P350" s="197"/>
      <c r="Q350" s="197"/>
      <c r="R350" s="197"/>
      <c r="S350" s="197"/>
      <c r="T350" s="198"/>
      <c r="AT350" s="199" t="s">
        <v>165</v>
      </c>
      <c r="AU350" s="199" t="s">
        <v>85</v>
      </c>
      <c r="AV350" s="11" t="s">
        <v>85</v>
      </c>
      <c r="AW350" s="11" t="s">
        <v>38</v>
      </c>
      <c r="AX350" s="11" t="s">
        <v>75</v>
      </c>
      <c r="AY350" s="199" t="s">
        <v>138</v>
      </c>
    </row>
    <row r="351" spans="2:65" s="10" customFormat="1" ht="37.35" customHeight="1">
      <c r="B351" s="158"/>
      <c r="D351" s="159" t="s">
        <v>74</v>
      </c>
      <c r="E351" s="160" t="s">
        <v>647</v>
      </c>
      <c r="F351" s="160" t="s">
        <v>648</v>
      </c>
      <c r="I351" s="161"/>
      <c r="J351" s="162">
        <f>BK351</f>
        <v>0</v>
      </c>
      <c r="L351" s="158"/>
      <c r="M351" s="163"/>
      <c r="N351" s="164"/>
      <c r="O351" s="164"/>
      <c r="P351" s="165">
        <f>P352</f>
        <v>0</v>
      </c>
      <c r="Q351" s="164"/>
      <c r="R351" s="165">
        <f>R352</f>
        <v>0</v>
      </c>
      <c r="S351" s="164"/>
      <c r="T351" s="166">
        <f>T352</f>
        <v>0</v>
      </c>
      <c r="AR351" s="159" t="s">
        <v>167</v>
      </c>
      <c r="AT351" s="167" t="s">
        <v>74</v>
      </c>
      <c r="AU351" s="167" t="s">
        <v>75</v>
      </c>
      <c r="AY351" s="159" t="s">
        <v>138</v>
      </c>
      <c r="BK351" s="168">
        <f>BK352</f>
        <v>0</v>
      </c>
    </row>
    <row r="352" spans="2:65" s="10" customFormat="1" ht="19.95" customHeight="1">
      <c r="B352" s="158"/>
      <c r="D352" s="169" t="s">
        <v>74</v>
      </c>
      <c r="E352" s="170" t="s">
        <v>649</v>
      </c>
      <c r="F352" s="170" t="s">
        <v>650</v>
      </c>
      <c r="I352" s="161"/>
      <c r="J352" s="171">
        <f>BK352</f>
        <v>0</v>
      </c>
      <c r="L352" s="158"/>
      <c r="M352" s="163"/>
      <c r="N352" s="164"/>
      <c r="O352" s="164"/>
      <c r="P352" s="165">
        <f>SUM(P353:P354)</f>
        <v>0</v>
      </c>
      <c r="Q352" s="164"/>
      <c r="R352" s="165">
        <f>SUM(R353:R354)</f>
        <v>0</v>
      </c>
      <c r="S352" s="164"/>
      <c r="T352" s="166">
        <f>SUM(T353:T354)</f>
        <v>0</v>
      </c>
      <c r="AR352" s="159" t="s">
        <v>167</v>
      </c>
      <c r="AT352" s="167" t="s">
        <v>74</v>
      </c>
      <c r="AU352" s="167" t="s">
        <v>83</v>
      </c>
      <c r="AY352" s="159" t="s">
        <v>138</v>
      </c>
      <c r="BK352" s="168">
        <f>SUM(BK353:BK354)</f>
        <v>0</v>
      </c>
    </row>
    <row r="353" spans="2:65" s="1" customFormat="1" ht="22.5" customHeight="1">
      <c r="B353" s="172"/>
      <c r="C353" s="173" t="s">
        <v>651</v>
      </c>
      <c r="D353" s="173" t="s">
        <v>141</v>
      </c>
      <c r="E353" s="174" t="s">
        <v>652</v>
      </c>
      <c r="F353" s="175" t="s">
        <v>653</v>
      </c>
      <c r="G353" s="176" t="s">
        <v>654</v>
      </c>
      <c r="H353" s="177">
        <v>1</v>
      </c>
      <c r="I353" s="178"/>
      <c r="J353" s="179">
        <f>ROUND(I353*H353,2)</f>
        <v>0</v>
      </c>
      <c r="K353" s="175" t="s">
        <v>145</v>
      </c>
      <c r="L353" s="39"/>
      <c r="M353" s="180" t="s">
        <v>5</v>
      </c>
      <c r="N353" s="181" t="s">
        <v>46</v>
      </c>
      <c r="O353" s="40"/>
      <c r="P353" s="182">
        <f>O353*H353</f>
        <v>0</v>
      </c>
      <c r="Q353" s="182">
        <v>0</v>
      </c>
      <c r="R353" s="182">
        <f>Q353*H353</f>
        <v>0</v>
      </c>
      <c r="S353" s="182">
        <v>0</v>
      </c>
      <c r="T353" s="183">
        <f>S353*H353</f>
        <v>0</v>
      </c>
      <c r="AR353" s="22" t="s">
        <v>655</v>
      </c>
      <c r="AT353" s="22" t="s">
        <v>141</v>
      </c>
      <c r="AU353" s="22" t="s">
        <v>85</v>
      </c>
      <c r="AY353" s="22" t="s">
        <v>138</v>
      </c>
      <c r="BE353" s="184">
        <f>IF(N353="základní",J353,0)</f>
        <v>0</v>
      </c>
      <c r="BF353" s="184">
        <f>IF(N353="snížená",J353,0)</f>
        <v>0</v>
      </c>
      <c r="BG353" s="184">
        <f>IF(N353="zákl. přenesená",J353,0)</f>
        <v>0</v>
      </c>
      <c r="BH353" s="184">
        <f>IF(N353="sníž. přenesená",J353,0)</f>
        <v>0</v>
      </c>
      <c r="BI353" s="184">
        <f>IF(N353="nulová",J353,0)</f>
        <v>0</v>
      </c>
      <c r="BJ353" s="22" t="s">
        <v>83</v>
      </c>
      <c r="BK353" s="184">
        <f>ROUND(I353*H353,2)</f>
        <v>0</v>
      </c>
      <c r="BL353" s="22" t="s">
        <v>655</v>
      </c>
      <c r="BM353" s="22" t="s">
        <v>656</v>
      </c>
    </row>
    <row r="354" spans="2:65" s="1" customFormat="1">
      <c r="B354" s="39"/>
      <c r="D354" s="185" t="s">
        <v>148</v>
      </c>
      <c r="F354" s="186" t="s">
        <v>657</v>
      </c>
      <c r="I354" s="187"/>
      <c r="L354" s="39"/>
      <c r="M354" s="222"/>
      <c r="N354" s="223"/>
      <c r="O354" s="223"/>
      <c r="P354" s="223"/>
      <c r="Q354" s="223"/>
      <c r="R354" s="223"/>
      <c r="S354" s="223"/>
      <c r="T354" s="224"/>
      <c r="AT354" s="22" t="s">
        <v>148</v>
      </c>
      <c r="AU354" s="22" t="s">
        <v>85</v>
      </c>
    </row>
    <row r="355" spans="2:65" s="1" customFormat="1" ht="6.9" customHeight="1">
      <c r="B355" s="54"/>
      <c r="C355" s="55"/>
      <c r="D355" s="55"/>
      <c r="E355" s="55"/>
      <c r="F355" s="55"/>
      <c r="G355" s="55"/>
      <c r="H355" s="55"/>
      <c r="I355" s="125"/>
      <c r="J355" s="55"/>
      <c r="K355" s="55"/>
      <c r="L355" s="39"/>
    </row>
  </sheetData>
  <autoFilter ref="C97:K354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2"/>
  <cols>
    <col min="1" max="1" width="8.28515625" style="225" customWidth="1"/>
    <col min="2" max="2" width="1.7109375" style="225" customWidth="1"/>
    <col min="3" max="4" width="5" style="225" customWidth="1"/>
    <col min="5" max="5" width="11.7109375" style="225" customWidth="1"/>
    <col min="6" max="6" width="9.140625" style="225" customWidth="1"/>
    <col min="7" max="7" width="5" style="225" customWidth="1"/>
    <col min="8" max="8" width="77.85546875" style="225" customWidth="1"/>
    <col min="9" max="10" width="20" style="225" customWidth="1"/>
    <col min="11" max="11" width="1.7109375" style="225" customWidth="1"/>
  </cols>
  <sheetData>
    <row r="1" spans="2:1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13" customFormat="1" ht="45" customHeight="1">
      <c r="B3" s="229"/>
      <c r="C3" s="348" t="s">
        <v>658</v>
      </c>
      <c r="D3" s="348"/>
      <c r="E3" s="348"/>
      <c r="F3" s="348"/>
      <c r="G3" s="348"/>
      <c r="H3" s="348"/>
      <c r="I3" s="348"/>
      <c r="J3" s="348"/>
      <c r="K3" s="230"/>
    </row>
    <row r="4" spans="2:11" ht="25.5" customHeight="1">
      <c r="B4" s="231"/>
      <c r="C4" s="355" t="s">
        <v>659</v>
      </c>
      <c r="D4" s="355"/>
      <c r="E4" s="355"/>
      <c r="F4" s="355"/>
      <c r="G4" s="355"/>
      <c r="H4" s="355"/>
      <c r="I4" s="355"/>
      <c r="J4" s="355"/>
      <c r="K4" s="232"/>
    </row>
    <row r="5" spans="2:1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1"/>
      <c r="C6" s="351" t="s">
        <v>660</v>
      </c>
      <c r="D6" s="351"/>
      <c r="E6" s="351"/>
      <c r="F6" s="351"/>
      <c r="G6" s="351"/>
      <c r="H6" s="351"/>
      <c r="I6" s="351"/>
      <c r="J6" s="351"/>
      <c r="K6" s="232"/>
    </row>
    <row r="7" spans="2:11" ht="15" customHeight="1">
      <c r="B7" s="235"/>
      <c r="C7" s="351" t="s">
        <v>661</v>
      </c>
      <c r="D7" s="351"/>
      <c r="E7" s="351"/>
      <c r="F7" s="351"/>
      <c r="G7" s="351"/>
      <c r="H7" s="351"/>
      <c r="I7" s="351"/>
      <c r="J7" s="351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351" t="s">
        <v>662</v>
      </c>
      <c r="D9" s="351"/>
      <c r="E9" s="351"/>
      <c r="F9" s="351"/>
      <c r="G9" s="351"/>
      <c r="H9" s="351"/>
      <c r="I9" s="351"/>
      <c r="J9" s="351"/>
      <c r="K9" s="232"/>
    </row>
    <row r="10" spans="2:11" ht="15" customHeight="1">
      <c r="B10" s="235"/>
      <c r="C10" s="234"/>
      <c r="D10" s="351" t="s">
        <v>663</v>
      </c>
      <c r="E10" s="351"/>
      <c r="F10" s="351"/>
      <c r="G10" s="351"/>
      <c r="H10" s="351"/>
      <c r="I10" s="351"/>
      <c r="J10" s="351"/>
      <c r="K10" s="232"/>
    </row>
    <row r="11" spans="2:11" ht="15" customHeight="1">
      <c r="B11" s="235"/>
      <c r="C11" s="236"/>
      <c r="D11" s="351" t="s">
        <v>664</v>
      </c>
      <c r="E11" s="351"/>
      <c r="F11" s="351"/>
      <c r="G11" s="351"/>
      <c r="H11" s="351"/>
      <c r="I11" s="351"/>
      <c r="J11" s="351"/>
      <c r="K11" s="232"/>
    </row>
    <row r="12" spans="2:11" ht="12.75" customHeight="1">
      <c r="B12" s="235"/>
      <c r="C12" s="236"/>
      <c r="D12" s="236"/>
      <c r="E12" s="236"/>
      <c r="F12" s="236"/>
      <c r="G12" s="236"/>
      <c r="H12" s="236"/>
      <c r="I12" s="236"/>
      <c r="J12" s="236"/>
      <c r="K12" s="232"/>
    </row>
    <row r="13" spans="2:11" ht="15" customHeight="1">
      <c r="B13" s="235"/>
      <c r="C13" s="236"/>
      <c r="D13" s="351" t="s">
        <v>665</v>
      </c>
      <c r="E13" s="351"/>
      <c r="F13" s="351"/>
      <c r="G13" s="351"/>
      <c r="H13" s="351"/>
      <c r="I13" s="351"/>
      <c r="J13" s="351"/>
      <c r="K13" s="232"/>
    </row>
    <row r="14" spans="2:11" ht="15" customHeight="1">
      <c r="B14" s="235"/>
      <c r="C14" s="236"/>
      <c r="D14" s="351" t="s">
        <v>666</v>
      </c>
      <c r="E14" s="351"/>
      <c r="F14" s="351"/>
      <c r="G14" s="351"/>
      <c r="H14" s="351"/>
      <c r="I14" s="351"/>
      <c r="J14" s="351"/>
      <c r="K14" s="232"/>
    </row>
    <row r="15" spans="2:11" ht="15" customHeight="1">
      <c r="B15" s="235"/>
      <c r="C15" s="236"/>
      <c r="D15" s="351" t="s">
        <v>667</v>
      </c>
      <c r="E15" s="351"/>
      <c r="F15" s="351"/>
      <c r="G15" s="351"/>
      <c r="H15" s="351"/>
      <c r="I15" s="351"/>
      <c r="J15" s="351"/>
      <c r="K15" s="232"/>
    </row>
    <row r="16" spans="2:11" ht="15" customHeight="1">
      <c r="B16" s="235"/>
      <c r="C16" s="236"/>
      <c r="D16" s="236"/>
      <c r="E16" s="237" t="s">
        <v>82</v>
      </c>
      <c r="F16" s="351" t="s">
        <v>668</v>
      </c>
      <c r="G16" s="351"/>
      <c r="H16" s="351"/>
      <c r="I16" s="351"/>
      <c r="J16" s="351"/>
      <c r="K16" s="232"/>
    </row>
    <row r="17" spans="2:11" ht="15" customHeight="1">
      <c r="B17" s="235"/>
      <c r="C17" s="236"/>
      <c r="D17" s="236"/>
      <c r="E17" s="237" t="s">
        <v>669</v>
      </c>
      <c r="F17" s="351" t="s">
        <v>670</v>
      </c>
      <c r="G17" s="351"/>
      <c r="H17" s="351"/>
      <c r="I17" s="351"/>
      <c r="J17" s="351"/>
      <c r="K17" s="232"/>
    </row>
    <row r="18" spans="2:11" ht="15" customHeight="1">
      <c r="B18" s="235"/>
      <c r="C18" s="236"/>
      <c r="D18" s="236"/>
      <c r="E18" s="237" t="s">
        <v>671</v>
      </c>
      <c r="F18" s="351" t="s">
        <v>672</v>
      </c>
      <c r="G18" s="351"/>
      <c r="H18" s="351"/>
      <c r="I18" s="351"/>
      <c r="J18" s="351"/>
      <c r="K18" s="232"/>
    </row>
    <row r="19" spans="2:11" ht="15" customHeight="1">
      <c r="B19" s="235"/>
      <c r="C19" s="236"/>
      <c r="D19" s="236"/>
      <c r="E19" s="237" t="s">
        <v>673</v>
      </c>
      <c r="F19" s="351" t="s">
        <v>674</v>
      </c>
      <c r="G19" s="351"/>
      <c r="H19" s="351"/>
      <c r="I19" s="351"/>
      <c r="J19" s="351"/>
      <c r="K19" s="232"/>
    </row>
    <row r="20" spans="2:11" ht="15" customHeight="1">
      <c r="B20" s="235"/>
      <c r="C20" s="236"/>
      <c r="D20" s="236"/>
      <c r="E20" s="237" t="s">
        <v>675</v>
      </c>
      <c r="F20" s="351" t="s">
        <v>676</v>
      </c>
      <c r="G20" s="351"/>
      <c r="H20" s="351"/>
      <c r="I20" s="351"/>
      <c r="J20" s="351"/>
      <c r="K20" s="232"/>
    </row>
    <row r="21" spans="2:11" ht="15" customHeight="1">
      <c r="B21" s="235"/>
      <c r="C21" s="236"/>
      <c r="D21" s="236"/>
      <c r="E21" s="237" t="s">
        <v>677</v>
      </c>
      <c r="F21" s="351" t="s">
        <v>678</v>
      </c>
      <c r="G21" s="351"/>
      <c r="H21" s="351"/>
      <c r="I21" s="351"/>
      <c r="J21" s="351"/>
      <c r="K21" s="232"/>
    </row>
    <row r="22" spans="2:11" ht="12.75" customHeight="1">
      <c r="B22" s="235"/>
      <c r="C22" s="236"/>
      <c r="D22" s="236"/>
      <c r="E22" s="236"/>
      <c r="F22" s="236"/>
      <c r="G22" s="236"/>
      <c r="H22" s="236"/>
      <c r="I22" s="236"/>
      <c r="J22" s="236"/>
      <c r="K22" s="232"/>
    </row>
    <row r="23" spans="2:11" ht="15" customHeight="1">
      <c r="B23" s="235"/>
      <c r="C23" s="351" t="s">
        <v>679</v>
      </c>
      <c r="D23" s="351"/>
      <c r="E23" s="351"/>
      <c r="F23" s="351"/>
      <c r="G23" s="351"/>
      <c r="H23" s="351"/>
      <c r="I23" s="351"/>
      <c r="J23" s="351"/>
      <c r="K23" s="232"/>
    </row>
    <row r="24" spans="2:11" ht="15" customHeight="1">
      <c r="B24" s="235"/>
      <c r="C24" s="351" t="s">
        <v>680</v>
      </c>
      <c r="D24" s="351"/>
      <c r="E24" s="351"/>
      <c r="F24" s="351"/>
      <c r="G24" s="351"/>
      <c r="H24" s="351"/>
      <c r="I24" s="351"/>
      <c r="J24" s="351"/>
      <c r="K24" s="232"/>
    </row>
    <row r="25" spans="2:11" ht="15" customHeight="1">
      <c r="B25" s="235"/>
      <c r="C25" s="234"/>
      <c r="D25" s="351" t="s">
        <v>681</v>
      </c>
      <c r="E25" s="351"/>
      <c r="F25" s="351"/>
      <c r="G25" s="351"/>
      <c r="H25" s="351"/>
      <c r="I25" s="351"/>
      <c r="J25" s="351"/>
      <c r="K25" s="232"/>
    </row>
    <row r="26" spans="2:11" ht="15" customHeight="1">
      <c r="B26" s="235"/>
      <c r="C26" s="236"/>
      <c r="D26" s="351" t="s">
        <v>682</v>
      </c>
      <c r="E26" s="351"/>
      <c r="F26" s="351"/>
      <c r="G26" s="351"/>
      <c r="H26" s="351"/>
      <c r="I26" s="351"/>
      <c r="J26" s="351"/>
      <c r="K26" s="232"/>
    </row>
    <row r="27" spans="2:11" ht="12.7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2"/>
    </row>
    <row r="28" spans="2:11" ht="15" customHeight="1">
      <c r="B28" s="235"/>
      <c r="C28" s="236"/>
      <c r="D28" s="351" t="s">
        <v>683</v>
      </c>
      <c r="E28" s="351"/>
      <c r="F28" s="351"/>
      <c r="G28" s="351"/>
      <c r="H28" s="351"/>
      <c r="I28" s="351"/>
      <c r="J28" s="351"/>
      <c r="K28" s="232"/>
    </row>
    <row r="29" spans="2:11" ht="15" customHeight="1">
      <c r="B29" s="235"/>
      <c r="C29" s="236"/>
      <c r="D29" s="351" t="s">
        <v>684</v>
      </c>
      <c r="E29" s="351"/>
      <c r="F29" s="351"/>
      <c r="G29" s="351"/>
      <c r="H29" s="351"/>
      <c r="I29" s="351"/>
      <c r="J29" s="351"/>
      <c r="K29" s="232"/>
    </row>
    <row r="30" spans="2:11" ht="12.7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2"/>
    </row>
    <row r="31" spans="2:11" ht="15" customHeight="1">
      <c r="B31" s="235"/>
      <c r="C31" s="236"/>
      <c r="D31" s="351" t="s">
        <v>685</v>
      </c>
      <c r="E31" s="351"/>
      <c r="F31" s="351"/>
      <c r="G31" s="351"/>
      <c r="H31" s="351"/>
      <c r="I31" s="351"/>
      <c r="J31" s="351"/>
      <c r="K31" s="232"/>
    </row>
    <row r="32" spans="2:11" ht="15" customHeight="1">
      <c r="B32" s="235"/>
      <c r="C32" s="236"/>
      <c r="D32" s="351" t="s">
        <v>686</v>
      </c>
      <c r="E32" s="351"/>
      <c r="F32" s="351"/>
      <c r="G32" s="351"/>
      <c r="H32" s="351"/>
      <c r="I32" s="351"/>
      <c r="J32" s="351"/>
      <c r="K32" s="232"/>
    </row>
    <row r="33" spans="2:11" ht="15" customHeight="1">
      <c r="B33" s="235"/>
      <c r="C33" s="236"/>
      <c r="D33" s="351" t="s">
        <v>687</v>
      </c>
      <c r="E33" s="351"/>
      <c r="F33" s="351"/>
      <c r="G33" s="351"/>
      <c r="H33" s="351"/>
      <c r="I33" s="351"/>
      <c r="J33" s="351"/>
      <c r="K33" s="232"/>
    </row>
    <row r="34" spans="2:11" ht="15" customHeight="1">
      <c r="B34" s="235"/>
      <c r="C34" s="236"/>
      <c r="D34" s="234"/>
      <c r="E34" s="238" t="s">
        <v>123</v>
      </c>
      <c r="F34" s="234"/>
      <c r="G34" s="351" t="s">
        <v>688</v>
      </c>
      <c r="H34" s="351"/>
      <c r="I34" s="351"/>
      <c r="J34" s="351"/>
      <c r="K34" s="232"/>
    </row>
    <row r="35" spans="2:11" ht="30.75" customHeight="1">
      <c r="B35" s="235"/>
      <c r="C35" s="236"/>
      <c r="D35" s="234"/>
      <c r="E35" s="238" t="s">
        <v>689</v>
      </c>
      <c r="F35" s="234"/>
      <c r="G35" s="351" t="s">
        <v>690</v>
      </c>
      <c r="H35" s="351"/>
      <c r="I35" s="351"/>
      <c r="J35" s="351"/>
      <c r="K35" s="232"/>
    </row>
    <row r="36" spans="2:11" ht="15" customHeight="1">
      <c r="B36" s="235"/>
      <c r="C36" s="236"/>
      <c r="D36" s="234"/>
      <c r="E36" s="238" t="s">
        <v>56</v>
      </c>
      <c r="F36" s="234"/>
      <c r="G36" s="351" t="s">
        <v>691</v>
      </c>
      <c r="H36" s="351"/>
      <c r="I36" s="351"/>
      <c r="J36" s="351"/>
      <c r="K36" s="232"/>
    </row>
    <row r="37" spans="2:11" ht="15" customHeight="1">
      <c r="B37" s="235"/>
      <c r="C37" s="236"/>
      <c r="D37" s="234"/>
      <c r="E37" s="238" t="s">
        <v>124</v>
      </c>
      <c r="F37" s="234"/>
      <c r="G37" s="351" t="s">
        <v>692</v>
      </c>
      <c r="H37" s="351"/>
      <c r="I37" s="351"/>
      <c r="J37" s="351"/>
      <c r="K37" s="232"/>
    </row>
    <row r="38" spans="2:11" ht="15" customHeight="1">
      <c r="B38" s="235"/>
      <c r="C38" s="236"/>
      <c r="D38" s="234"/>
      <c r="E38" s="238" t="s">
        <v>125</v>
      </c>
      <c r="F38" s="234"/>
      <c r="G38" s="351" t="s">
        <v>693</v>
      </c>
      <c r="H38" s="351"/>
      <c r="I38" s="351"/>
      <c r="J38" s="351"/>
      <c r="K38" s="232"/>
    </row>
    <row r="39" spans="2:11" ht="15" customHeight="1">
      <c r="B39" s="235"/>
      <c r="C39" s="236"/>
      <c r="D39" s="234"/>
      <c r="E39" s="238" t="s">
        <v>126</v>
      </c>
      <c r="F39" s="234"/>
      <c r="G39" s="351" t="s">
        <v>694</v>
      </c>
      <c r="H39" s="351"/>
      <c r="I39" s="351"/>
      <c r="J39" s="351"/>
      <c r="K39" s="232"/>
    </row>
    <row r="40" spans="2:11" ht="15" customHeight="1">
      <c r="B40" s="235"/>
      <c r="C40" s="236"/>
      <c r="D40" s="234"/>
      <c r="E40" s="238" t="s">
        <v>695</v>
      </c>
      <c r="F40" s="234"/>
      <c r="G40" s="351" t="s">
        <v>696</v>
      </c>
      <c r="H40" s="351"/>
      <c r="I40" s="351"/>
      <c r="J40" s="351"/>
      <c r="K40" s="232"/>
    </row>
    <row r="41" spans="2:11" ht="15" customHeight="1">
      <c r="B41" s="235"/>
      <c r="C41" s="236"/>
      <c r="D41" s="234"/>
      <c r="E41" s="238"/>
      <c r="F41" s="234"/>
      <c r="G41" s="351" t="s">
        <v>697</v>
      </c>
      <c r="H41" s="351"/>
      <c r="I41" s="351"/>
      <c r="J41" s="351"/>
      <c r="K41" s="232"/>
    </row>
    <row r="42" spans="2:11" ht="15" customHeight="1">
      <c r="B42" s="235"/>
      <c r="C42" s="236"/>
      <c r="D42" s="234"/>
      <c r="E42" s="238" t="s">
        <v>698</v>
      </c>
      <c r="F42" s="234"/>
      <c r="G42" s="351" t="s">
        <v>699</v>
      </c>
      <c r="H42" s="351"/>
      <c r="I42" s="351"/>
      <c r="J42" s="351"/>
      <c r="K42" s="232"/>
    </row>
    <row r="43" spans="2:11" ht="15" customHeight="1">
      <c r="B43" s="235"/>
      <c r="C43" s="236"/>
      <c r="D43" s="234"/>
      <c r="E43" s="238" t="s">
        <v>128</v>
      </c>
      <c r="F43" s="234"/>
      <c r="G43" s="351" t="s">
        <v>700</v>
      </c>
      <c r="H43" s="351"/>
      <c r="I43" s="351"/>
      <c r="J43" s="351"/>
      <c r="K43" s="232"/>
    </row>
    <row r="44" spans="2:11" ht="12.75" customHeight="1">
      <c r="B44" s="235"/>
      <c r="C44" s="236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6"/>
      <c r="D45" s="351" t="s">
        <v>701</v>
      </c>
      <c r="E45" s="351"/>
      <c r="F45" s="351"/>
      <c r="G45" s="351"/>
      <c r="H45" s="351"/>
      <c r="I45" s="351"/>
      <c r="J45" s="351"/>
      <c r="K45" s="232"/>
    </row>
    <row r="46" spans="2:11" ht="15" customHeight="1">
      <c r="B46" s="235"/>
      <c r="C46" s="236"/>
      <c r="D46" s="236"/>
      <c r="E46" s="351" t="s">
        <v>702</v>
      </c>
      <c r="F46" s="351"/>
      <c r="G46" s="351"/>
      <c r="H46" s="351"/>
      <c r="I46" s="351"/>
      <c r="J46" s="351"/>
      <c r="K46" s="232"/>
    </row>
    <row r="47" spans="2:11" ht="15" customHeight="1">
      <c r="B47" s="235"/>
      <c r="C47" s="236"/>
      <c r="D47" s="236"/>
      <c r="E47" s="351" t="s">
        <v>703</v>
      </c>
      <c r="F47" s="351"/>
      <c r="G47" s="351"/>
      <c r="H47" s="351"/>
      <c r="I47" s="351"/>
      <c r="J47" s="351"/>
      <c r="K47" s="232"/>
    </row>
    <row r="48" spans="2:11" ht="15" customHeight="1">
      <c r="B48" s="235"/>
      <c r="C48" s="236"/>
      <c r="D48" s="236"/>
      <c r="E48" s="351" t="s">
        <v>704</v>
      </c>
      <c r="F48" s="351"/>
      <c r="G48" s="351"/>
      <c r="H48" s="351"/>
      <c r="I48" s="351"/>
      <c r="J48" s="351"/>
      <c r="K48" s="232"/>
    </row>
    <row r="49" spans="2:11" ht="15" customHeight="1">
      <c r="B49" s="235"/>
      <c r="C49" s="236"/>
      <c r="D49" s="351" t="s">
        <v>705</v>
      </c>
      <c r="E49" s="351"/>
      <c r="F49" s="351"/>
      <c r="G49" s="351"/>
      <c r="H49" s="351"/>
      <c r="I49" s="351"/>
      <c r="J49" s="351"/>
      <c r="K49" s="232"/>
    </row>
    <row r="50" spans="2:11" ht="25.5" customHeight="1">
      <c r="B50" s="231"/>
      <c r="C50" s="355" t="s">
        <v>706</v>
      </c>
      <c r="D50" s="355"/>
      <c r="E50" s="355"/>
      <c r="F50" s="355"/>
      <c r="G50" s="355"/>
      <c r="H50" s="355"/>
      <c r="I50" s="355"/>
      <c r="J50" s="355"/>
      <c r="K50" s="232"/>
    </row>
    <row r="51" spans="2:11" ht="5.25" customHeight="1">
      <c r="B51" s="231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1"/>
      <c r="C52" s="351" t="s">
        <v>707</v>
      </c>
      <c r="D52" s="351"/>
      <c r="E52" s="351"/>
      <c r="F52" s="351"/>
      <c r="G52" s="351"/>
      <c r="H52" s="351"/>
      <c r="I52" s="351"/>
      <c r="J52" s="351"/>
      <c r="K52" s="232"/>
    </row>
    <row r="53" spans="2:11" ht="15" customHeight="1">
      <c r="B53" s="231"/>
      <c r="C53" s="351" t="s">
        <v>708</v>
      </c>
      <c r="D53" s="351"/>
      <c r="E53" s="351"/>
      <c r="F53" s="351"/>
      <c r="G53" s="351"/>
      <c r="H53" s="351"/>
      <c r="I53" s="351"/>
      <c r="J53" s="351"/>
      <c r="K53" s="232"/>
    </row>
    <row r="54" spans="2:11" ht="12.75" customHeight="1">
      <c r="B54" s="231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1"/>
      <c r="C55" s="351" t="s">
        <v>709</v>
      </c>
      <c r="D55" s="351"/>
      <c r="E55" s="351"/>
      <c r="F55" s="351"/>
      <c r="G55" s="351"/>
      <c r="H55" s="351"/>
      <c r="I55" s="351"/>
      <c r="J55" s="351"/>
      <c r="K55" s="232"/>
    </row>
    <row r="56" spans="2:11" ht="15" customHeight="1">
      <c r="B56" s="231"/>
      <c r="C56" s="236"/>
      <c r="D56" s="351" t="s">
        <v>710</v>
      </c>
      <c r="E56" s="351"/>
      <c r="F56" s="351"/>
      <c r="G56" s="351"/>
      <c r="H56" s="351"/>
      <c r="I56" s="351"/>
      <c r="J56" s="351"/>
      <c r="K56" s="232"/>
    </row>
    <row r="57" spans="2:11" ht="15" customHeight="1">
      <c r="B57" s="231"/>
      <c r="C57" s="236"/>
      <c r="D57" s="351" t="s">
        <v>711</v>
      </c>
      <c r="E57" s="351"/>
      <c r="F57" s="351"/>
      <c r="G57" s="351"/>
      <c r="H57" s="351"/>
      <c r="I57" s="351"/>
      <c r="J57" s="351"/>
      <c r="K57" s="232"/>
    </row>
    <row r="58" spans="2:11" ht="15" customHeight="1">
      <c r="B58" s="231"/>
      <c r="C58" s="236"/>
      <c r="D58" s="351" t="s">
        <v>712</v>
      </c>
      <c r="E58" s="351"/>
      <c r="F58" s="351"/>
      <c r="G58" s="351"/>
      <c r="H58" s="351"/>
      <c r="I58" s="351"/>
      <c r="J58" s="351"/>
      <c r="K58" s="232"/>
    </row>
    <row r="59" spans="2:11" ht="15" customHeight="1">
      <c r="B59" s="231"/>
      <c r="C59" s="236"/>
      <c r="D59" s="351" t="s">
        <v>713</v>
      </c>
      <c r="E59" s="351"/>
      <c r="F59" s="351"/>
      <c r="G59" s="351"/>
      <c r="H59" s="351"/>
      <c r="I59" s="351"/>
      <c r="J59" s="351"/>
      <c r="K59" s="232"/>
    </row>
    <row r="60" spans="2:11" ht="15" customHeight="1">
      <c r="B60" s="231"/>
      <c r="C60" s="236"/>
      <c r="D60" s="352" t="s">
        <v>714</v>
      </c>
      <c r="E60" s="352"/>
      <c r="F60" s="352"/>
      <c r="G60" s="352"/>
      <c r="H60" s="352"/>
      <c r="I60" s="352"/>
      <c r="J60" s="352"/>
      <c r="K60" s="232"/>
    </row>
    <row r="61" spans="2:11" ht="15" customHeight="1">
      <c r="B61" s="231"/>
      <c r="C61" s="236"/>
      <c r="D61" s="351" t="s">
        <v>715</v>
      </c>
      <c r="E61" s="351"/>
      <c r="F61" s="351"/>
      <c r="G61" s="351"/>
      <c r="H61" s="351"/>
      <c r="I61" s="351"/>
      <c r="J61" s="351"/>
      <c r="K61" s="232"/>
    </row>
    <row r="62" spans="2:11" ht="12.75" customHeight="1">
      <c r="B62" s="231"/>
      <c r="C62" s="236"/>
      <c r="D62" s="236"/>
      <c r="E62" s="239"/>
      <c r="F62" s="236"/>
      <c r="G62" s="236"/>
      <c r="H62" s="236"/>
      <c r="I62" s="236"/>
      <c r="J62" s="236"/>
      <c r="K62" s="232"/>
    </row>
    <row r="63" spans="2:11" ht="15" customHeight="1">
      <c r="B63" s="231"/>
      <c r="C63" s="236"/>
      <c r="D63" s="351" t="s">
        <v>716</v>
      </c>
      <c r="E63" s="351"/>
      <c r="F63" s="351"/>
      <c r="G63" s="351"/>
      <c r="H63" s="351"/>
      <c r="I63" s="351"/>
      <c r="J63" s="351"/>
      <c r="K63" s="232"/>
    </row>
    <row r="64" spans="2:11" ht="15" customHeight="1">
      <c r="B64" s="231"/>
      <c r="C64" s="236"/>
      <c r="D64" s="352" t="s">
        <v>717</v>
      </c>
      <c r="E64" s="352"/>
      <c r="F64" s="352"/>
      <c r="G64" s="352"/>
      <c r="H64" s="352"/>
      <c r="I64" s="352"/>
      <c r="J64" s="352"/>
      <c r="K64" s="232"/>
    </row>
    <row r="65" spans="2:11" ht="15" customHeight="1">
      <c r="B65" s="231"/>
      <c r="C65" s="236"/>
      <c r="D65" s="351" t="s">
        <v>718</v>
      </c>
      <c r="E65" s="351"/>
      <c r="F65" s="351"/>
      <c r="G65" s="351"/>
      <c r="H65" s="351"/>
      <c r="I65" s="351"/>
      <c r="J65" s="351"/>
      <c r="K65" s="232"/>
    </row>
    <row r="66" spans="2:11" ht="15" customHeight="1">
      <c r="B66" s="231"/>
      <c r="C66" s="236"/>
      <c r="D66" s="351" t="s">
        <v>719</v>
      </c>
      <c r="E66" s="351"/>
      <c r="F66" s="351"/>
      <c r="G66" s="351"/>
      <c r="H66" s="351"/>
      <c r="I66" s="351"/>
      <c r="J66" s="351"/>
      <c r="K66" s="232"/>
    </row>
    <row r="67" spans="2:11" ht="15" customHeight="1">
      <c r="B67" s="231"/>
      <c r="C67" s="236"/>
      <c r="D67" s="351" t="s">
        <v>720</v>
      </c>
      <c r="E67" s="351"/>
      <c r="F67" s="351"/>
      <c r="G67" s="351"/>
      <c r="H67" s="351"/>
      <c r="I67" s="351"/>
      <c r="J67" s="351"/>
      <c r="K67" s="232"/>
    </row>
    <row r="68" spans="2:11" ht="15" customHeight="1">
      <c r="B68" s="231"/>
      <c r="C68" s="236"/>
      <c r="D68" s="351" t="s">
        <v>721</v>
      </c>
      <c r="E68" s="351"/>
      <c r="F68" s="351"/>
      <c r="G68" s="351"/>
      <c r="H68" s="351"/>
      <c r="I68" s="351"/>
      <c r="J68" s="351"/>
      <c r="K68" s="232"/>
    </row>
    <row r="69" spans="2:11" ht="12.7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2:11" ht="18.75" customHeight="1">
      <c r="B70" s="243"/>
      <c r="C70" s="243"/>
      <c r="D70" s="243"/>
      <c r="E70" s="243"/>
      <c r="F70" s="243"/>
      <c r="G70" s="243"/>
      <c r="H70" s="243"/>
      <c r="I70" s="243"/>
      <c r="J70" s="243"/>
      <c r="K70" s="244"/>
    </row>
    <row r="71" spans="2:11" ht="18.75" customHeight="1"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7.5" customHeight="1">
      <c r="B72" s="245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45" customHeight="1">
      <c r="B73" s="248"/>
      <c r="C73" s="353" t="s">
        <v>91</v>
      </c>
      <c r="D73" s="353"/>
      <c r="E73" s="353"/>
      <c r="F73" s="353"/>
      <c r="G73" s="353"/>
      <c r="H73" s="353"/>
      <c r="I73" s="353"/>
      <c r="J73" s="353"/>
      <c r="K73" s="249"/>
    </row>
    <row r="74" spans="2:11" ht="17.25" customHeight="1">
      <c r="B74" s="248"/>
      <c r="C74" s="250" t="s">
        <v>722</v>
      </c>
      <c r="D74" s="250"/>
      <c r="E74" s="250"/>
      <c r="F74" s="250" t="s">
        <v>723</v>
      </c>
      <c r="G74" s="251"/>
      <c r="H74" s="250" t="s">
        <v>124</v>
      </c>
      <c r="I74" s="250" t="s">
        <v>60</v>
      </c>
      <c r="J74" s="250" t="s">
        <v>724</v>
      </c>
      <c r="K74" s="249"/>
    </row>
    <row r="75" spans="2:11" ht="17.25" customHeight="1">
      <c r="B75" s="248"/>
      <c r="C75" s="252" t="s">
        <v>725</v>
      </c>
      <c r="D75" s="252"/>
      <c r="E75" s="252"/>
      <c r="F75" s="253" t="s">
        <v>726</v>
      </c>
      <c r="G75" s="254"/>
      <c r="H75" s="252"/>
      <c r="I75" s="252"/>
      <c r="J75" s="252" t="s">
        <v>727</v>
      </c>
      <c r="K75" s="249"/>
    </row>
    <row r="76" spans="2:11" ht="5.25" customHeight="1">
      <c r="B76" s="248"/>
      <c r="C76" s="255"/>
      <c r="D76" s="255"/>
      <c r="E76" s="255"/>
      <c r="F76" s="255"/>
      <c r="G76" s="256"/>
      <c r="H76" s="255"/>
      <c r="I76" s="255"/>
      <c r="J76" s="255"/>
      <c r="K76" s="249"/>
    </row>
    <row r="77" spans="2:11" ht="15" customHeight="1">
      <c r="B77" s="248"/>
      <c r="C77" s="238" t="s">
        <v>56</v>
      </c>
      <c r="D77" s="255"/>
      <c r="E77" s="255"/>
      <c r="F77" s="257" t="s">
        <v>728</v>
      </c>
      <c r="G77" s="256"/>
      <c r="H77" s="238" t="s">
        <v>729</v>
      </c>
      <c r="I77" s="238" t="s">
        <v>730</v>
      </c>
      <c r="J77" s="238">
        <v>20</v>
      </c>
      <c r="K77" s="249"/>
    </row>
    <row r="78" spans="2:11" ht="15" customHeight="1">
      <c r="B78" s="248"/>
      <c r="C78" s="238" t="s">
        <v>731</v>
      </c>
      <c r="D78" s="238"/>
      <c r="E78" s="238"/>
      <c r="F78" s="257" t="s">
        <v>728</v>
      </c>
      <c r="G78" s="256"/>
      <c r="H78" s="238" t="s">
        <v>732</v>
      </c>
      <c r="I78" s="238" t="s">
        <v>730</v>
      </c>
      <c r="J78" s="238">
        <v>120</v>
      </c>
      <c r="K78" s="249"/>
    </row>
    <row r="79" spans="2:11" ht="15" customHeight="1">
      <c r="B79" s="258"/>
      <c r="C79" s="238" t="s">
        <v>733</v>
      </c>
      <c r="D79" s="238"/>
      <c r="E79" s="238"/>
      <c r="F79" s="257" t="s">
        <v>734</v>
      </c>
      <c r="G79" s="256"/>
      <c r="H79" s="238" t="s">
        <v>735</v>
      </c>
      <c r="I79" s="238" t="s">
        <v>730</v>
      </c>
      <c r="J79" s="238">
        <v>50</v>
      </c>
      <c r="K79" s="249"/>
    </row>
    <row r="80" spans="2:11" ht="15" customHeight="1">
      <c r="B80" s="258"/>
      <c r="C80" s="238" t="s">
        <v>736</v>
      </c>
      <c r="D80" s="238"/>
      <c r="E80" s="238"/>
      <c r="F80" s="257" t="s">
        <v>728</v>
      </c>
      <c r="G80" s="256"/>
      <c r="H80" s="238" t="s">
        <v>737</v>
      </c>
      <c r="I80" s="238" t="s">
        <v>738</v>
      </c>
      <c r="J80" s="238"/>
      <c r="K80" s="249"/>
    </row>
    <row r="81" spans="2:11" ht="15" customHeight="1">
      <c r="B81" s="258"/>
      <c r="C81" s="259" t="s">
        <v>739</v>
      </c>
      <c r="D81" s="259"/>
      <c r="E81" s="259"/>
      <c r="F81" s="260" t="s">
        <v>734</v>
      </c>
      <c r="G81" s="259"/>
      <c r="H81" s="259" t="s">
        <v>740</v>
      </c>
      <c r="I81" s="259" t="s">
        <v>730</v>
      </c>
      <c r="J81" s="259">
        <v>15</v>
      </c>
      <c r="K81" s="249"/>
    </row>
    <row r="82" spans="2:11" ht="15" customHeight="1">
      <c r="B82" s="258"/>
      <c r="C82" s="259" t="s">
        <v>741</v>
      </c>
      <c r="D82" s="259"/>
      <c r="E82" s="259"/>
      <c r="F82" s="260" t="s">
        <v>734</v>
      </c>
      <c r="G82" s="259"/>
      <c r="H82" s="259" t="s">
        <v>742</v>
      </c>
      <c r="I82" s="259" t="s">
        <v>730</v>
      </c>
      <c r="J82" s="259">
        <v>15</v>
      </c>
      <c r="K82" s="249"/>
    </row>
    <row r="83" spans="2:11" ht="15" customHeight="1">
      <c r="B83" s="258"/>
      <c r="C83" s="259" t="s">
        <v>743</v>
      </c>
      <c r="D83" s="259"/>
      <c r="E83" s="259"/>
      <c r="F83" s="260" t="s">
        <v>734</v>
      </c>
      <c r="G83" s="259"/>
      <c r="H83" s="259" t="s">
        <v>744</v>
      </c>
      <c r="I83" s="259" t="s">
        <v>730</v>
      </c>
      <c r="J83" s="259">
        <v>20</v>
      </c>
      <c r="K83" s="249"/>
    </row>
    <row r="84" spans="2:11" ht="15" customHeight="1">
      <c r="B84" s="258"/>
      <c r="C84" s="259" t="s">
        <v>745</v>
      </c>
      <c r="D84" s="259"/>
      <c r="E84" s="259"/>
      <c r="F84" s="260" t="s">
        <v>734</v>
      </c>
      <c r="G84" s="259"/>
      <c r="H84" s="259" t="s">
        <v>746</v>
      </c>
      <c r="I84" s="259" t="s">
        <v>730</v>
      </c>
      <c r="J84" s="259">
        <v>20</v>
      </c>
      <c r="K84" s="249"/>
    </row>
    <row r="85" spans="2:11" ht="15" customHeight="1">
      <c r="B85" s="258"/>
      <c r="C85" s="238" t="s">
        <v>747</v>
      </c>
      <c r="D85" s="238"/>
      <c r="E85" s="238"/>
      <c r="F85" s="257" t="s">
        <v>734</v>
      </c>
      <c r="G85" s="256"/>
      <c r="H85" s="238" t="s">
        <v>748</v>
      </c>
      <c r="I85" s="238" t="s">
        <v>730</v>
      </c>
      <c r="J85" s="238">
        <v>50</v>
      </c>
      <c r="K85" s="249"/>
    </row>
    <row r="86" spans="2:11" ht="15" customHeight="1">
      <c r="B86" s="258"/>
      <c r="C86" s="238" t="s">
        <v>749</v>
      </c>
      <c r="D86" s="238"/>
      <c r="E86" s="238"/>
      <c r="F86" s="257" t="s">
        <v>734</v>
      </c>
      <c r="G86" s="256"/>
      <c r="H86" s="238" t="s">
        <v>750</v>
      </c>
      <c r="I86" s="238" t="s">
        <v>730</v>
      </c>
      <c r="J86" s="238">
        <v>20</v>
      </c>
      <c r="K86" s="249"/>
    </row>
    <row r="87" spans="2:11" ht="15" customHeight="1">
      <c r="B87" s="258"/>
      <c r="C87" s="238" t="s">
        <v>751</v>
      </c>
      <c r="D87" s="238"/>
      <c r="E87" s="238"/>
      <c r="F87" s="257" t="s">
        <v>734</v>
      </c>
      <c r="G87" s="256"/>
      <c r="H87" s="238" t="s">
        <v>752</v>
      </c>
      <c r="I87" s="238" t="s">
        <v>730</v>
      </c>
      <c r="J87" s="238">
        <v>20</v>
      </c>
      <c r="K87" s="249"/>
    </row>
    <row r="88" spans="2:11" ht="15" customHeight="1">
      <c r="B88" s="258"/>
      <c r="C88" s="238" t="s">
        <v>753</v>
      </c>
      <c r="D88" s="238"/>
      <c r="E88" s="238"/>
      <c r="F88" s="257" t="s">
        <v>734</v>
      </c>
      <c r="G88" s="256"/>
      <c r="H88" s="238" t="s">
        <v>754</v>
      </c>
      <c r="I88" s="238" t="s">
        <v>730</v>
      </c>
      <c r="J88" s="238">
        <v>50</v>
      </c>
      <c r="K88" s="249"/>
    </row>
    <row r="89" spans="2:11" ht="15" customHeight="1">
      <c r="B89" s="258"/>
      <c r="C89" s="238" t="s">
        <v>755</v>
      </c>
      <c r="D89" s="238"/>
      <c r="E89" s="238"/>
      <c r="F89" s="257" t="s">
        <v>734</v>
      </c>
      <c r="G89" s="256"/>
      <c r="H89" s="238" t="s">
        <v>755</v>
      </c>
      <c r="I89" s="238" t="s">
        <v>730</v>
      </c>
      <c r="J89" s="238">
        <v>50</v>
      </c>
      <c r="K89" s="249"/>
    </row>
    <row r="90" spans="2:11" ht="15" customHeight="1">
      <c r="B90" s="258"/>
      <c r="C90" s="238" t="s">
        <v>129</v>
      </c>
      <c r="D90" s="238"/>
      <c r="E90" s="238"/>
      <c r="F90" s="257" t="s">
        <v>734</v>
      </c>
      <c r="G90" s="256"/>
      <c r="H90" s="238" t="s">
        <v>756</v>
      </c>
      <c r="I90" s="238" t="s">
        <v>730</v>
      </c>
      <c r="J90" s="238">
        <v>255</v>
      </c>
      <c r="K90" s="249"/>
    </row>
    <row r="91" spans="2:11" ht="15" customHeight="1">
      <c r="B91" s="258"/>
      <c r="C91" s="238" t="s">
        <v>757</v>
      </c>
      <c r="D91" s="238"/>
      <c r="E91" s="238"/>
      <c r="F91" s="257" t="s">
        <v>728</v>
      </c>
      <c r="G91" s="256"/>
      <c r="H91" s="238" t="s">
        <v>758</v>
      </c>
      <c r="I91" s="238" t="s">
        <v>759</v>
      </c>
      <c r="J91" s="238"/>
      <c r="K91" s="249"/>
    </row>
    <row r="92" spans="2:11" ht="15" customHeight="1">
      <c r="B92" s="258"/>
      <c r="C92" s="238" t="s">
        <v>760</v>
      </c>
      <c r="D92" s="238"/>
      <c r="E92" s="238"/>
      <c r="F92" s="257" t="s">
        <v>728</v>
      </c>
      <c r="G92" s="256"/>
      <c r="H92" s="238" t="s">
        <v>761</v>
      </c>
      <c r="I92" s="238" t="s">
        <v>762</v>
      </c>
      <c r="J92" s="238"/>
      <c r="K92" s="249"/>
    </row>
    <row r="93" spans="2:11" ht="15" customHeight="1">
      <c r="B93" s="258"/>
      <c r="C93" s="238" t="s">
        <v>763</v>
      </c>
      <c r="D93" s="238"/>
      <c r="E93" s="238"/>
      <c r="F93" s="257" t="s">
        <v>728</v>
      </c>
      <c r="G93" s="256"/>
      <c r="H93" s="238" t="s">
        <v>763</v>
      </c>
      <c r="I93" s="238" t="s">
        <v>762</v>
      </c>
      <c r="J93" s="238"/>
      <c r="K93" s="249"/>
    </row>
    <row r="94" spans="2:11" ht="15" customHeight="1">
      <c r="B94" s="258"/>
      <c r="C94" s="238" t="s">
        <v>41</v>
      </c>
      <c r="D94" s="238"/>
      <c r="E94" s="238"/>
      <c r="F94" s="257" t="s">
        <v>728</v>
      </c>
      <c r="G94" s="256"/>
      <c r="H94" s="238" t="s">
        <v>764</v>
      </c>
      <c r="I94" s="238" t="s">
        <v>762</v>
      </c>
      <c r="J94" s="238"/>
      <c r="K94" s="249"/>
    </row>
    <row r="95" spans="2:11" ht="15" customHeight="1">
      <c r="B95" s="258"/>
      <c r="C95" s="238" t="s">
        <v>51</v>
      </c>
      <c r="D95" s="238"/>
      <c r="E95" s="238"/>
      <c r="F95" s="257" t="s">
        <v>728</v>
      </c>
      <c r="G95" s="256"/>
      <c r="H95" s="238" t="s">
        <v>765</v>
      </c>
      <c r="I95" s="238" t="s">
        <v>762</v>
      </c>
      <c r="J95" s="238"/>
      <c r="K95" s="249"/>
    </row>
    <row r="96" spans="2:11" ht="15" customHeight="1">
      <c r="B96" s="261"/>
      <c r="C96" s="262"/>
      <c r="D96" s="262"/>
      <c r="E96" s="262"/>
      <c r="F96" s="262"/>
      <c r="G96" s="262"/>
      <c r="H96" s="262"/>
      <c r="I96" s="262"/>
      <c r="J96" s="262"/>
      <c r="K96" s="263"/>
    </row>
    <row r="97" spans="2:11" ht="18.75" customHeight="1">
      <c r="B97" s="264"/>
      <c r="C97" s="265"/>
      <c r="D97" s="265"/>
      <c r="E97" s="265"/>
      <c r="F97" s="265"/>
      <c r="G97" s="265"/>
      <c r="H97" s="265"/>
      <c r="I97" s="265"/>
      <c r="J97" s="265"/>
      <c r="K97" s="264"/>
    </row>
    <row r="98" spans="2:11" ht="18.75" customHeight="1"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2:11" ht="7.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7"/>
    </row>
    <row r="100" spans="2:11" ht="45" customHeight="1">
      <c r="B100" s="248"/>
      <c r="C100" s="353" t="s">
        <v>766</v>
      </c>
      <c r="D100" s="353"/>
      <c r="E100" s="353"/>
      <c r="F100" s="353"/>
      <c r="G100" s="353"/>
      <c r="H100" s="353"/>
      <c r="I100" s="353"/>
      <c r="J100" s="353"/>
      <c r="K100" s="249"/>
    </row>
    <row r="101" spans="2:11" ht="17.25" customHeight="1">
      <c r="B101" s="248"/>
      <c r="C101" s="250" t="s">
        <v>722</v>
      </c>
      <c r="D101" s="250"/>
      <c r="E101" s="250"/>
      <c r="F101" s="250" t="s">
        <v>723</v>
      </c>
      <c r="G101" s="251"/>
      <c r="H101" s="250" t="s">
        <v>124</v>
      </c>
      <c r="I101" s="250" t="s">
        <v>60</v>
      </c>
      <c r="J101" s="250" t="s">
        <v>724</v>
      </c>
      <c r="K101" s="249"/>
    </row>
    <row r="102" spans="2:11" ht="17.25" customHeight="1">
      <c r="B102" s="248"/>
      <c r="C102" s="252" t="s">
        <v>725</v>
      </c>
      <c r="D102" s="252"/>
      <c r="E102" s="252"/>
      <c r="F102" s="253" t="s">
        <v>726</v>
      </c>
      <c r="G102" s="254"/>
      <c r="H102" s="252"/>
      <c r="I102" s="252"/>
      <c r="J102" s="252" t="s">
        <v>727</v>
      </c>
      <c r="K102" s="249"/>
    </row>
    <row r="103" spans="2:11" ht="5.25" customHeight="1">
      <c r="B103" s="248"/>
      <c r="C103" s="250"/>
      <c r="D103" s="250"/>
      <c r="E103" s="250"/>
      <c r="F103" s="250"/>
      <c r="G103" s="266"/>
      <c r="H103" s="250"/>
      <c r="I103" s="250"/>
      <c r="J103" s="250"/>
      <c r="K103" s="249"/>
    </row>
    <row r="104" spans="2:11" ht="15" customHeight="1">
      <c r="B104" s="248"/>
      <c r="C104" s="238" t="s">
        <v>56</v>
      </c>
      <c r="D104" s="255"/>
      <c r="E104" s="255"/>
      <c r="F104" s="257" t="s">
        <v>728</v>
      </c>
      <c r="G104" s="266"/>
      <c r="H104" s="238" t="s">
        <v>767</v>
      </c>
      <c r="I104" s="238" t="s">
        <v>730</v>
      </c>
      <c r="J104" s="238">
        <v>20</v>
      </c>
      <c r="K104" s="249"/>
    </row>
    <row r="105" spans="2:11" ht="15" customHeight="1">
      <c r="B105" s="248"/>
      <c r="C105" s="238" t="s">
        <v>731</v>
      </c>
      <c r="D105" s="238"/>
      <c r="E105" s="238"/>
      <c r="F105" s="257" t="s">
        <v>728</v>
      </c>
      <c r="G105" s="238"/>
      <c r="H105" s="238" t="s">
        <v>767</v>
      </c>
      <c r="I105" s="238" t="s">
        <v>730</v>
      </c>
      <c r="J105" s="238">
        <v>120</v>
      </c>
      <c r="K105" s="249"/>
    </row>
    <row r="106" spans="2:11" ht="15" customHeight="1">
      <c r="B106" s="258"/>
      <c r="C106" s="238" t="s">
        <v>733</v>
      </c>
      <c r="D106" s="238"/>
      <c r="E106" s="238"/>
      <c r="F106" s="257" t="s">
        <v>734</v>
      </c>
      <c r="G106" s="238"/>
      <c r="H106" s="238" t="s">
        <v>767</v>
      </c>
      <c r="I106" s="238" t="s">
        <v>730</v>
      </c>
      <c r="J106" s="238">
        <v>50</v>
      </c>
      <c r="K106" s="249"/>
    </row>
    <row r="107" spans="2:11" ht="15" customHeight="1">
      <c r="B107" s="258"/>
      <c r="C107" s="238" t="s">
        <v>736</v>
      </c>
      <c r="D107" s="238"/>
      <c r="E107" s="238"/>
      <c r="F107" s="257" t="s">
        <v>728</v>
      </c>
      <c r="G107" s="238"/>
      <c r="H107" s="238" t="s">
        <v>767</v>
      </c>
      <c r="I107" s="238" t="s">
        <v>738</v>
      </c>
      <c r="J107" s="238"/>
      <c r="K107" s="249"/>
    </row>
    <row r="108" spans="2:11" ht="15" customHeight="1">
      <c r="B108" s="258"/>
      <c r="C108" s="238" t="s">
        <v>747</v>
      </c>
      <c r="D108" s="238"/>
      <c r="E108" s="238"/>
      <c r="F108" s="257" t="s">
        <v>734</v>
      </c>
      <c r="G108" s="238"/>
      <c r="H108" s="238" t="s">
        <v>767</v>
      </c>
      <c r="I108" s="238" t="s">
        <v>730</v>
      </c>
      <c r="J108" s="238">
        <v>50</v>
      </c>
      <c r="K108" s="249"/>
    </row>
    <row r="109" spans="2:11" ht="15" customHeight="1">
      <c r="B109" s="258"/>
      <c r="C109" s="238" t="s">
        <v>755</v>
      </c>
      <c r="D109" s="238"/>
      <c r="E109" s="238"/>
      <c r="F109" s="257" t="s">
        <v>734</v>
      </c>
      <c r="G109" s="238"/>
      <c r="H109" s="238" t="s">
        <v>767</v>
      </c>
      <c r="I109" s="238" t="s">
        <v>730</v>
      </c>
      <c r="J109" s="238">
        <v>50</v>
      </c>
      <c r="K109" s="249"/>
    </row>
    <row r="110" spans="2:11" ht="15" customHeight="1">
      <c r="B110" s="258"/>
      <c r="C110" s="238" t="s">
        <v>753</v>
      </c>
      <c r="D110" s="238"/>
      <c r="E110" s="238"/>
      <c r="F110" s="257" t="s">
        <v>734</v>
      </c>
      <c r="G110" s="238"/>
      <c r="H110" s="238" t="s">
        <v>767</v>
      </c>
      <c r="I110" s="238" t="s">
        <v>730</v>
      </c>
      <c r="J110" s="238">
        <v>50</v>
      </c>
      <c r="K110" s="249"/>
    </row>
    <row r="111" spans="2:11" ht="15" customHeight="1">
      <c r="B111" s="258"/>
      <c r="C111" s="238" t="s">
        <v>56</v>
      </c>
      <c r="D111" s="238"/>
      <c r="E111" s="238"/>
      <c r="F111" s="257" t="s">
        <v>728</v>
      </c>
      <c r="G111" s="238"/>
      <c r="H111" s="238" t="s">
        <v>768</v>
      </c>
      <c r="I111" s="238" t="s">
        <v>730</v>
      </c>
      <c r="J111" s="238">
        <v>20</v>
      </c>
      <c r="K111" s="249"/>
    </row>
    <row r="112" spans="2:11" ht="15" customHeight="1">
      <c r="B112" s="258"/>
      <c r="C112" s="238" t="s">
        <v>769</v>
      </c>
      <c r="D112" s="238"/>
      <c r="E112" s="238"/>
      <c r="F112" s="257" t="s">
        <v>728</v>
      </c>
      <c r="G112" s="238"/>
      <c r="H112" s="238" t="s">
        <v>770</v>
      </c>
      <c r="I112" s="238" t="s">
        <v>730</v>
      </c>
      <c r="J112" s="238">
        <v>120</v>
      </c>
      <c r="K112" s="249"/>
    </row>
    <row r="113" spans="2:11" ht="15" customHeight="1">
      <c r="B113" s="258"/>
      <c r="C113" s="238" t="s">
        <v>41</v>
      </c>
      <c r="D113" s="238"/>
      <c r="E113" s="238"/>
      <c r="F113" s="257" t="s">
        <v>728</v>
      </c>
      <c r="G113" s="238"/>
      <c r="H113" s="238" t="s">
        <v>771</v>
      </c>
      <c r="I113" s="238" t="s">
        <v>762</v>
      </c>
      <c r="J113" s="238"/>
      <c r="K113" s="249"/>
    </row>
    <row r="114" spans="2:11" ht="15" customHeight="1">
      <c r="B114" s="258"/>
      <c r="C114" s="238" t="s">
        <v>51</v>
      </c>
      <c r="D114" s="238"/>
      <c r="E114" s="238"/>
      <c r="F114" s="257" t="s">
        <v>728</v>
      </c>
      <c r="G114" s="238"/>
      <c r="H114" s="238" t="s">
        <v>772</v>
      </c>
      <c r="I114" s="238" t="s">
        <v>762</v>
      </c>
      <c r="J114" s="238"/>
      <c r="K114" s="249"/>
    </row>
    <row r="115" spans="2:11" ht="15" customHeight="1">
      <c r="B115" s="258"/>
      <c r="C115" s="238" t="s">
        <v>60</v>
      </c>
      <c r="D115" s="238"/>
      <c r="E115" s="238"/>
      <c r="F115" s="257" t="s">
        <v>728</v>
      </c>
      <c r="G115" s="238"/>
      <c r="H115" s="238" t="s">
        <v>773</v>
      </c>
      <c r="I115" s="238" t="s">
        <v>774</v>
      </c>
      <c r="J115" s="238"/>
      <c r="K115" s="249"/>
    </row>
    <row r="116" spans="2:11" ht="15" customHeight="1">
      <c r="B116" s="261"/>
      <c r="C116" s="267"/>
      <c r="D116" s="267"/>
      <c r="E116" s="267"/>
      <c r="F116" s="267"/>
      <c r="G116" s="267"/>
      <c r="H116" s="267"/>
      <c r="I116" s="267"/>
      <c r="J116" s="267"/>
      <c r="K116" s="263"/>
    </row>
    <row r="117" spans="2:11" ht="18.75" customHeight="1">
      <c r="B117" s="268"/>
      <c r="C117" s="234"/>
      <c r="D117" s="234"/>
      <c r="E117" s="234"/>
      <c r="F117" s="269"/>
      <c r="G117" s="234"/>
      <c r="H117" s="234"/>
      <c r="I117" s="234"/>
      <c r="J117" s="234"/>
      <c r="K117" s="268"/>
    </row>
    <row r="118" spans="2:11" ht="18.75" customHeight="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 ht="7.5" customHeight="1">
      <c r="B119" s="270"/>
      <c r="C119" s="271"/>
      <c r="D119" s="271"/>
      <c r="E119" s="271"/>
      <c r="F119" s="271"/>
      <c r="G119" s="271"/>
      <c r="H119" s="271"/>
      <c r="I119" s="271"/>
      <c r="J119" s="271"/>
      <c r="K119" s="272"/>
    </row>
    <row r="120" spans="2:11" ht="45" customHeight="1">
      <c r="B120" s="273"/>
      <c r="C120" s="348" t="s">
        <v>775</v>
      </c>
      <c r="D120" s="348"/>
      <c r="E120" s="348"/>
      <c r="F120" s="348"/>
      <c r="G120" s="348"/>
      <c r="H120" s="348"/>
      <c r="I120" s="348"/>
      <c r="J120" s="348"/>
      <c r="K120" s="274"/>
    </row>
    <row r="121" spans="2:11" ht="17.25" customHeight="1">
      <c r="B121" s="275"/>
      <c r="C121" s="250" t="s">
        <v>722</v>
      </c>
      <c r="D121" s="250"/>
      <c r="E121" s="250"/>
      <c r="F121" s="250" t="s">
        <v>723</v>
      </c>
      <c r="G121" s="251"/>
      <c r="H121" s="250" t="s">
        <v>124</v>
      </c>
      <c r="I121" s="250" t="s">
        <v>60</v>
      </c>
      <c r="J121" s="250" t="s">
        <v>724</v>
      </c>
      <c r="K121" s="276"/>
    </row>
    <row r="122" spans="2:11" ht="17.25" customHeight="1">
      <c r="B122" s="275"/>
      <c r="C122" s="252" t="s">
        <v>725</v>
      </c>
      <c r="D122" s="252"/>
      <c r="E122" s="252"/>
      <c r="F122" s="253" t="s">
        <v>726</v>
      </c>
      <c r="G122" s="254"/>
      <c r="H122" s="252"/>
      <c r="I122" s="252"/>
      <c r="J122" s="252" t="s">
        <v>727</v>
      </c>
      <c r="K122" s="276"/>
    </row>
    <row r="123" spans="2:11" ht="5.25" customHeight="1">
      <c r="B123" s="277"/>
      <c r="C123" s="255"/>
      <c r="D123" s="255"/>
      <c r="E123" s="255"/>
      <c r="F123" s="255"/>
      <c r="G123" s="238"/>
      <c r="H123" s="255"/>
      <c r="I123" s="255"/>
      <c r="J123" s="255"/>
      <c r="K123" s="278"/>
    </row>
    <row r="124" spans="2:11" ht="15" customHeight="1">
      <c r="B124" s="277"/>
      <c r="C124" s="238" t="s">
        <v>731</v>
      </c>
      <c r="D124" s="255"/>
      <c r="E124" s="255"/>
      <c r="F124" s="257" t="s">
        <v>728</v>
      </c>
      <c r="G124" s="238"/>
      <c r="H124" s="238" t="s">
        <v>767</v>
      </c>
      <c r="I124" s="238" t="s">
        <v>730</v>
      </c>
      <c r="J124" s="238">
        <v>120</v>
      </c>
      <c r="K124" s="279"/>
    </row>
    <row r="125" spans="2:11" ht="15" customHeight="1">
      <c r="B125" s="277"/>
      <c r="C125" s="238" t="s">
        <v>776</v>
      </c>
      <c r="D125" s="238"/>
      <c r="E125" s="238"/>
      <c r="F125" s="257" t="s">
        <v>728</v>
      </c>
      <c r="G125" s="238"/>
      <c r="H125" s="238" t="s">
        <v>777</v>
      </c>
      <c r="I125" s="238" t="s">
        <v>730</v>
      </c>
      <c r="J125" s="238" t="s">
        <v>778</v>
      </c>
      <c r="K125" s="279"/>
    </row>
    <row r="126" spans="2:11" ht="15" customHeight="1">
      <c r="B126" s="277"/>
      <c r="C126" s="238" t="s">
        <v>677</v>
      </c>
      <c r="D126" s="238"/>
      <c r="E126" s="238"/>
      <c r="F126" s="257" t="s">
        <v>728</v>
      </c>
      <c r="G126" s="238"/>
      <c r="H126" s="238" t="s">
        <v>779</v>
      </c>
      <c r="I126" s="238" t="s">
        <v>730</v>
      </c>
      <c r="J126" s="238" t="s">
        <v>778</v>
      </c>
      <c r="K126" s="279"/>
    </row>
    <row r="127" spans="2:11" ht="15" customHeight="1">
      <c r="B127" s="277"/>
      <c r="C127" s="238" t="s">
        <v>739</v>
      </c>
      <c r="D127" s="238"/>
      <c r="E127" s="238"/>
      <c r="F127" s="257" t="s">
        <v>734</v>
      </c>
      <c r="G127" s="238"/>
      <c r="H127" s="238" t="s">
        <v>740</v>
      </c>
      <c r="I127" s="238" t="s">
        <v>730</v>
      </c>
      <c r="J127" s="238">
        <v>15</v>
      </c>
      <c r="K127" s="279"/>
    </row>
    <row r="128" spans="2:11" ht="15" customHeight="1">
      <c r="B128" s="277"/>
      <c r="C128" s="259" t="s">
        <v>741</v>
      </c>
      <c r="D128" s="259"/>
      <c r="E128" s="259"/>
      <c r="F128" s="260" t="s">
        <v>734</v>
      </c>
      <c r="G128" s="259"/>
      <c r="H128" s="259" t="s">
        <v>742</v>
      </c>
      <c r="I128" s="259" t="s">
        <v>730</v>
      </c>
      <c r="J128" s="259">
        <v>15</v>
      </c>
      <c r="K128" s="279"/>
    </row>
    <row r="129" spans="2:11" ht="15" customHeight="1">
      <c r="B129" s="277"/>
      <c r="C129" s="259" t="s">
        <v>743</v>
      </c>
      <c r="D129" s="259"/>
      <c r="E129" s="259"/>
      <c r="F129" s="260" t="s">
        <v>734</v>
      </c>
      <c r="G129" s="259"/>
      <c r="H129" s="259" t="s">
        <v>744</v>
      </c>
      <c r="I129" s="259" t="s">
        <v>730</v>
      </c>
      <c r="J129" s="259">
        <v>20</v>
      </c>
      <c r="K129" s="279"/>
    </row>
    <row r="130" spans="2:11" ht="15" customHeight="1">
      <c r="B130" s="277"/>
      <c r="C130" s="259" t="s">
        <v>745</v>
      </c>
      <c r="D130" s="259"/>
      <c r="E130" s="259"/>
      <c r="F130" s="260" t="s">
        <v>734</v>
      </c>
      <c r="G130" s="259"/>
      <c r="H130" s="259" t="s">
        <v>746</v>
      </c>
      <c r="I130" s="259" t="s">
        <v>730</v>
      </c>
      <c r="J130" s="259">
        <v>20</v>
      </c>
      <c r="K130" s="279"/>
    </row>
    <row r="131" spans="2:11" ht="15" customHeight="1">
      <c r="B131" s="277"/>
      <c r="C131" s="238" t="s">
        <v>733</v>
      </c>
      <c r="D131" s="238"/>
      <c r="E131" s="238"/>
      <c r="F131" s="257" t="s">
        <v>734</v>
      </c>
      <c r="G131" s="238"/>
      <c r="H131" s="238" t="s">
        <v>767</v>
      </c>
      <c r="I131" s="238" t="s">
        <v>730</v>
      </c>
      <c r="J131" s="238">
        <v>50</v>
      </c>
      <c r="K131" s="279"/>
    </row>
    <row r="132" spans="2:11" ht="15" customHeight="1">
      <c r="B132" s="277"/>
      <c r="C132" s="238" t="s">
        <v>747</v>
      </c>
      <c r="D132" s="238"/>
      <c r="E132" s="238"/>
      <c r="F132" s="257" t="s">
        <v>734</v>
      </c>
      <c r="G132" s="238"/>
      <c r="H132" s="238" t="s">
        <v>767</v>
      </c>
      <c r="I132" s="238" t="s">
        <v>730</v>
      </c>
      <c r="J132" s="238">
        <v>50</v>
      </c>
      <c r="K132" s="279"/>
    </row>
    <row r="133" spans="2:11" ht="15" customHeight="1">
      <c r="B133" s="277"/>
      <c r="C133" s="238" t="s">
        <v>753</v>
      </c>
      <c r="D133" s="238"/>
      <c r="E133" s="238"/>
      <c r="F133" s="257" t="s">
        <v>734</v>
      </c>
      <c r="G133" s="238"/>
      <c r="H133" s="238" t="s">
        <v>767</v>
      </c>
      <c r="I133" s="238" t="s">
        <v>730</v>
      </c>
      <c r="J133" s="238">
        <v>50</v>
      </c>
      <c r="K133" s="279"/>
    </row>
    <row r="134" spans="2:11" ht="15" customHeight="1">
      <c r="B134" s="277"/>
      <c r="C134" s="238" t="s">
        <v>755</v>
      </c>
      <c r="D134" s="238"/>
      <c r="E134" s="238"/>
      <c r="F134" s="257" t="s">
        <v>734</v>
      </c>
      <c r="G134" s="238"/>
      <c r="H134" s="238" t="s">
        <v>767</v>
      </c>
      <c r="I134" s="238" t="s">
        <v>730</v>
      </c>
      <c r="J134" s="238">
        <v>50</v>
      </c>
      <c r="K134" s="279"/>
    </row>
    <row r="135" spans="2:11" ht="15" customHeight="1">
      <c r="B135" s="277"/>
      <c r="C135" s="238" t="s">
        <v>129</v>
      </c>
      <c r="D135" s="238"/>
      <c r="E135" s="238"/>
      <c r="F135" s="257" t="s">
        <v>734</v>
      </c>
      <c r="G135" s="238"/>
      <c r="H135" s="238" t="s">
        <v>780</v>
      </c>
      <c r="I135" s="238" t="s">
        <v>730</v>
      </c>
      <c r="J135" s="238">
        <v>255</v>
      </c>
      <c r="K135" s="279"/>
    </row>
    <row r="136" spans="2:11" ht="15" customHeight="1">
      <c r="B136" s="277"/>
      <c r="C136" s="238" t="s">
        <v>757</v>
      </c>
      <c r="D136" s="238"/>
      <c r="E136" s="238"/>
      <c r="F136" s="257" t="s">
        <v>728</v>
      </c>
      <c r="G136" s="238"/>
      <c r="H136" s="238" t="s">
        <v>781</v>
      </c>
      <c r="I136" s="238" t="s">
        <v>759</v>
      </c>
      <c r="J136" s="238"/>
      <c r="K136" s="279"/>
    </row>
    <row r="137" spans="2:11" ht="15" customHeight="1">
      <c r="B137" s="277"/>
      <c r="C137" s="238" t="s">
        <v>760</v>
      </c>
      <c r="D137" s="238"/>
      <c r="E137" s="238"/>
      <c r="F137" s="257" t="s">
        <v>728</v>
      </c>
      <c r="G137" s="238"/>
      <c r="H137" s="238" t="s">
        <v>782</v>
      </c>
      <c r="I137" s="238" t="s">
        <v>762</v>
      </c>
      <c r="J137" s="238"/>
      <c r="K137" s="279"/>
    </row>
    <row r="138" spans="2:11" ht="15" customHeight="1">
      <c r="B138" s="277"/>
      <c r="C138" s="238" t="s">
        <v>763</v>
      </c>
      <c r="D138" s="238"/>
      <c r="E138" s="238"/>
      <c r="F138" s="257" t="s">
        <v>728</v>
      </c>
      <c r="G138" s="238"/>
      <c r="H138" s="238" t="s">
        <v>763</v>
      </c>
      <c r="I138" s="238" t="s">
        <v>762</v>
      </c>
      <c r="J138" s="238"/>
      <c r="K138" s="279"/>
    </row>
    <row r="139" spans="2:11" ht="15" customHeight="1">
      <c r="B139" s="277"/>
      <c r="C139" s="238" t="s">
        <v>41</v>
      </c>
      <c r="D139" s="238"/>
      <c r="E139" s="238"/>
      <c r="F139" s="257" t="s">
        <v>728</v>
      </c>
      <c r="G139" s="238"/>
      <c r="H139" s="238" t="s">
        <v>783</v>
      </c>
      <c r="I139" s="238" t="s">
        <v>762</v>
      </c>
      <c r="J139" s="238"/>
      <c r="K139" s="279"/>
    </row>
    <row r="140" spans="2:11" ht="15" customHeight="1">
      <c r="B140" s="277"/>
      <c r="C140" s="238" t="s">
        <v>784</v>
      </c>
      <c r="D140" s="238"/>
      <c r="E140" s="238"/>
      <c r="F140" s="257" t="s">
        <v>728</v>
      </c>
      <c r="G140" s="238"/>
      <c r="H140" s="238" t="s">
        <v>785</v>
      </c>
      <c r="I140" s="238" t="s">
        <v>762</v>
      </c>
      <c r="J140" s="238"/>
      <c r="K140" s="279"/>
    </row>
    <row r="141" spans="2:11" ht="15" customHeight="1">
      <c r="B141" s="280"/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2:11" ht="18.75" customHeight="1">
      <c r="B142" s="234"/>
      <c r="C142" s="234"/>
      <c r="D142" s="234"/>
      <c r="E142" s="234"/>
      <c r="F142" s="269"/>
      <c r="G142" s="234"/>
      <c r="H142" s="234"/>
      <c r="I142" s="234"/>
      <c r="J142" s="234"/>
      <c r="K142" s="234"/>
    </row>
    <row r="143" spans="2:11" ht="18.75" customHeight="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 ht="7.5" customHeight="1">
      <c r="B144" s="245"/>
      <c r="C144" s="246"/>
      <c r="D144" s="246"/>
      <c r="E144" s="246"/>
      <c r="F144" s="246"/>
      <c r="G144" s="246"/>
      <c r="H144" s="246"/>
      <c r="I144" s="246"/>
      <c r="J144" s="246"/>
      <c r="K144" s="247"/>
    </row>
    <row r="145" spans="2:11" ht="45" customHeight="1">
      <c r="B145" s="248"/>
      <c r="C145" s="353" t="s">
        <v>786</v>
      </c>
      <c r="D145" s="353"/>
      <c r="E145" s="353"/>
      <c r="F145" s="353"/>
      <c r="G145" s="353"/>
      <c r="H145" s="353"/>
      <c r="I145" s="353"/>
      <c r="J145" s="353"/>
      <c r="K145" s="249"/>
    </row>
    <row r="146" spans="2:11" ht="17.25" customHeight="1">
      <c r="B146" s="248"/>
      <c r="C146" s="250" t="s">
        <v>722</v>
      </c>
      <c r="D146" s="250"/>
      <c r="E146" s="250"/>
      <c r="F146" s="250" t="s">
        <v>723</v>
      </c>
      <c r="G146" s="251"/>
      <c r="H146" s="250" t="s">
        <v>124</v>
      </c>
      <c r="I146" s="250" t="s">
        <v>60</v>
      </c>
      <c r="J146" s="250" t="s">
        <v>724</v>
      </c>
      <c r="K146" s="249"/>
    </row>
    <row r="147" spans="2:11" ht="17.25" customHeight="1">
      <c r="B147" s="248"/>
      <c r="C147" s="252" t="s">
        <v>725</v>
      </c>
      <c r="D147" s="252"/>
      <c r="E147" s="252"/>
      <c r="F147" s="253" t="s">
        <v>726</v>
      </c>
      <c r="G147" s="254"/>
      <c r="H147" s="252"/>
      <c r="I147" s="252"/>
      <c r="J147" s="252" t="s">
        <v>727</v>
      </c>
      <c r="K147" s="249"/>
    </row>
    <row r="148" spans="2:11" ht="5.25" customHeight="1">
      <c r="B148" s="258"/>
      <c r="C148" s="255"/>
      <c r="D148" s="255"/>
      <c r="E148" s="255"/>
      <c r="F148" s="255"/>
      <c r="G148" s="256"/>
      <c r="H148" s="255"/>
      <c r="I148" s="255"/>
      <c r="J148" s="255"/>
      <c r="K148" s="279"/>
    </row>
    <row r="149" spans="2:11" ht="15" customHeight="1">
      <c r="B149" s="258"/>
      <c r="C149" s="283" t="s">
        <v>731</v>
      </c>
      <c r="D149" s="238"/>
      <c r="E149" s="238"/>
      <c r="F149" s="284" t="s">
        <v>728</v>
      </c>
      <c r="G149" s="238"/>
      <c r="H149" s="283" t="s">
        <v>767</v>
      </c>
      <c r="I149" s="283" t="s">
        <v>730</v>
      </c>
      <c r="J149" s="283">
        <v>120</v>
      </c>
      <c r="K149" s="279"/>
    </row>
    <row r="150" spans="2:11" ht="15" customHeight="1">
      <c r="B150" s="258"/>
      <c r="C150" s="283" t="s">
        <v>776</v>
      </c>
      <c r="D150" s="238"/>
      <c r="E150" s="238"/>
      <c r="F150" s="284" t="s">
        <v>728</v>
      </c>
      <c r="G150" s="238"/>
      <c r="H150" s="283" t="s">
        <v>787</v>
      </c>
      <c r="I150" s="283" t="s">
        <v>730</v>
      </c>
      <c r="J150" s="283" t="s">
        <v>778</v>
      </c>
      <c r="K150" s="279"/>
    </row>
    <row r="151" spans="2:11" ht="15" customHeight="1">
      <c r="B151" s="258"/>
      <c r="C151" s="283" t="s">
        <v>677</v>
      </c>
      <c r="D151" s="238"/>
      <c r="E151" s="238"/>
      <c r="F151" s="284" t="s">
        <v>728</v>
      </c>
      <c r="G151" s="238"/>
      <c r="H151" s="283" t="s">
        <v>788</v>
      </c>
      <c r="I151" s="283" t="s">
        <v>730</v>
      </c>
      <c r="J151" s="283" t="s">
        <v>778</v>
      </c>
      <c r="K151" s="279"/>
    </row>
    <row r="152" spans="2:11" ht="15" customHeight="1">
      <c r="B152" s="258"/>
      <c r="C152" s="283" t="s">
        <v>733</v>
      </c>
      <c r="D152" s="238"/>
      <c r="E152" s="238"/>
      <c r="F152" s="284" t="s">
        <v>734</v>
      </c>
      <c r="G152" s="238"/>
      <c r="H152" s="283" t="s">
        <v>767</v>
      </c>
      <c r="I152" s="283" t="s">
        <v>730</v>
      </c>
      <c r="J152" s="283">
        <v>50</v>
      </c>
      <c r="K152" s="279"/>
    </row>
    <row r="153" spans="2:11" ht="15" customHeight="1">
      <c r="B153" s="258"/>
      <c r="C153" s="283" t="s">
        <v>736</v>
      </c>
      <c r="D153" s="238"/>
      <c r="E153" s="238"/>
      <c r="F153" s="284" t="s">
        <v>728</v>
      </c>
      <c r="G153" s="238"/>
      <c r="H153" s="283" t="s">
        <v>767</v>
      </c>
      <c r="I153" s="283" t="s">
        <v>738</v>
      </c>
      <c r="J153" s="283"/>
      <c r="K153" s="279"/>
    </row>
    <row r="154" spans="2:11" ht="15" customHeight="1">
      <c r="B154" s="258"/>
      <c r="C154" s="283" t="s">
        <v>747</v>
      </c>
      <c r="D154" s="238"/>
      <c r="E154" s="238"/>
      <c r="F154" s="284" t="s">
        <v>734</v>
      </c>
      <c r="G154" s="238"/>
      <c r="H154" s="283" t="s">
        <v>767</v>
      </c>
      <c r="I154" s="283" t="s">
        <v>730</v>
      </c>
      <c r="J154" s="283">
        <v>50</v>
      </c>
      <c r="K154" s="279"/>
    </row>
    <row r="155" spans="2:11" ht="15" customHeight="1">
      <c r="B155" s="258"/>
      <c r="C155" s="283" t="s">
        <v>755</v>
      </c>
      <c r="D155" s="238"/>
      <c r="E155" s="238"/>
      <c r="F155" s="284" t="s">
        <v>734</v>
      </c>
      <c r="G155" s="238"/>
      <c r="H155" s="283" t="s">
        <v>767</v>
      </c>
      <c r="I155" s="283" t="s">
        <v>730</v>
      </c>
      <c r="J155" s="283">
        <v>50</v>
      </c>
      <c r="K155" s="279"/>
    </row>
    <row r="156" spans="2:11" ht="15" customHeight="1">
      <c r="B156" s="258"/>
      <c r="C156" s="283" t="s">
        <v>753</v>
      </c>
      <c r="D156" s="238"/>
      <c r="E156" s="238"/>
      <c r="F156" s="284" t="s">
        <v>734</v>
      </c>
      <c r="G156" s="238"/>
      <c r="H156" s="283" t="s">
        <v>767</v>
      </c>
      <c r="I156" s="283" t="s">
        <v>730</v>
      </c>
      <c r="J156" s="283">
        <v>50</v>
      </c>
      <c r="K156" s="279"/>
    </row>
    <row r="157" spans="2:11" ht="15" customHeight="1">
      <c r="B157" s="258"/>
      <c r="C157" s="283" t="s">
        <v>96</v>
      </c>
      <c r="D157" s="238"/>
      <c r="E157" s="238"/>
      <c r="F157" s="284" t="s">
        <v>728</v>
      </c>
      <c r="G157" s="238"/>
      <c r="H157" s="283" t="s">
        <v>789</v>
      </c>
      <c r="I157" s="283" t="s">
        <v>730</v>
      </c>
      <c r="J157" s="283" t="s">
        <v>790</v>
      </c>
      <c r="K157" s="279"/>
    </row>
    <row r="158" spans="2:11" ht="15" customHeight="1">
      <c r="B158" s="258"/>
      <c r="C158" s="283" t="s">
        <v>791</v>
      </c>
      <c r="D158" s="238"/>
      <c r="E158" s="238"/>
      <c r="F158" s="284" t="s">
        <v>728</v>
      </c>
      <c r="G158" s="238"/>
      <c r="H158" s="283" t="s">
        <v>792</v>
      </c>
      <c r="I158" s="283" t="s">
        <v>762</v>
      </c>
      <c r="J158" s="283"/>
      <c r="K158" s="279"/>
    </row>
    <row r="159" spans="2:11" ht="15" customHeight="1">
      <c r="B159" s="285"/>
      <c r="C159" s="267"/>
      <c r="D159" s="267"/>
      <c r="E159" s="267"/>
      <c r="F159" s="267"/>
      <c r="G159" s="267"/>
      <c r="H159" s="267"/>
      <c r="I159" s="267"/>
      <c r="J159" s="267"/>
      <c r="K159" s="286"/>
    </row>
    <row r="160" spans="2:11" ht="18.75" customHeight="1">
      <c r="B160" s="234"/>
      <c r="C160" s="238"/>
      <c r="D160" s="238"/>
      <c r="E160" s="238"/>
      <c r="F160" s="257"/>
      <c r="G160" s="238"/>
      <c r="H160" s="238"/>
      <c r="I160" s="238"/>
      <c r="J160" s="238"/>
      <c r="K160" s="234"/>
    </row>
    <row r="161" spans="2:11" ht="18.75" customHeight="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348" t="s">
        <v>793</v>
      </c>
      <c r="D163" s="348"/>
      <c r="E163" s="348"/>
      <c r="F163" s="348"/>
      <c r="G163" s="348"/>
      <c r="H163" s="348"/>
      <c r="I163" s="348"/>
      <c r="J163" s="348"/>
      <c r="K163" s="230"/>
    </row>
    <row r="164" spans="2:11" ht="17.25" customHeight="1">
      <c r="B164" s="229"/>
      <c r="C164" s="250" t="s">
        <v>722</v>
      </c>
      <c r="D164" s="250"/>
      <c r="E164" s="250"/>
      <c r="F164" s="250" t="s">
        <v>723</v>
      </c>
      <c r="G164" s="287"/>
      <c r="H164" s="288" t="s">
        <v>124</v>
      </c>
      <c r="I164" s="288" t="s">
        <v>60</v>
      </c>
      <c r="J164" s="250" t="s">
        <v>724</v>
      </c>
      <c r="K164" s="230"/>
    </row>
    <row r="165" spans="2:11" ht="17.25" customHeight="1">
      <c r="B165" s="231"/>
      <c r="C165" s="252" t="s">
        <v>725</v>
      </c>
      <c r="D165" s="252"/>
      <c r="E165" s="252"/>
      <c r="F165" s="253" t="s">
        <v>726</v>
      </c>
      <c r="G165" s="289"/>
      <c r="H165" s="290"/>
      <c r="I165" s="290"/>
      <c r="J165" s="252" t="s">
        <v>727</v>
      </c>
      <c r="K165" s="232"/>
    </row>
    <row r="166" spans="2:11" ht="5.25" customHeight="1">
      <c r="B166" s="258"/>
      <c r="C166" s="255"/>
      <c r="D166" s="255"/>
      <c r="E166" s="255"/>
      <c r="F166" s="255"/>
      <c r="G166" s="256"/>
      <c r="H166" s="255"/>
      <c r="I166" s="255"/>
      <c r="J166" s="255"/>
      <c r="K166" s="279"/>
    </row>
    <row r="167" spans="2:11" ht="15" customHeight="1">
      <c r="B167" s="258"/>
      <c r="C167" s="238" t="s">
        <v>731</v>
      </c>
      <c r="D167" s="238"/>
      <c r="E167" s="238"/>
      <c r="F167" s="257" t="s">
        <v>728</v>
      </c>
      <c r="G167" s="238"/>
      <c r="H167" s="238" t="s">
        <v>767</v>
      </c>
      <c r="I167" s="238" t="s">
        <v>730</v>
      </c>
      <c r="J167" s="238">
        <v>120</v>
      </c>
      <c r="K167" s="279"/>
    </row>
    <row r="168" spans="2:11" ht="15" customHeight="1">
      <c r="B168" s="258"/>
      <c r="C168" s="238" t="s">
        <v>776</v>
      </c>
      <c r="D168" s="238"/>
      <c r="E168" s="238"/>
      <c r="F168" s="257" t="s">
        <v>728</v>
      </c>
      <c r="G168" s="238"/>
      <c r="H168" s="238" t="s">
        <v>777</v>
      </c>
      <c r="I168" s="238" t="s">
        <v>730</v>
      </c>
      <c r="J168" s="238" t="s">
        <v>778</v>
      </c>
      <c r="K168" s="279"/>
    </row>
    <row r="169" spans="2:11" ht="15" customHeight="1">
      <c r="B169" s="258"/>
      <c r="C169" s="238" t="s">
        <v>677</v>
      </c>
      <c r="D169" s="238"/>
      <c r="E169" s="238"/>
      <c r="F169" s="257" t="s">
        <v>728</v>
      </c>
      <c r="G169" s="238"/>
      <c r="H169" s="238" t="s">
        <v>794</v>
      </c>
      <c r="I169" s="238" t="s">
        <v>730</v>
      </c>
      <c r="J169" s="238" t="s">
        <v>778</v>
      </c>
      <c r="K169" s="279"/>
    </row>
    <row r="170" spans="2:11" ht="15" customHeight="1">
      <c r="B170" s="258"/>
      <c r="C170" s="238" t="s">
        <v>733</v>
      </c>
      <c r="D170" s="238"/>
      <c r="E170" s="238"/>
      <c r="F170" s="257" t="s">
        <v>734</v>
      </c>
      <c r="G170" s="238"/>
      <c r="H170" s="238" t="s">
        <v>794</v>
      </c>
      <c r="I170" s="238" t="s">
        <v>730</v>
      </c>
      <c r="J170" s="238">
        <v>50</v>
      </c>
      <c r="K170" s="279"/>
    </row>
    <row r="171" spans="2:11" ht="15" customHeight="1">
      <c r="B171" s="258"/>
      <c r="C171" s="238" t="s">
        <v>736</v>
      </c>
      <c r="D171" s="238"/>
      <c r="E171" s="238"/>
      <c r="F171" s="257" t="s">
        <v>728</v>
      </c>
      <c r="G171" s="238"/>
      <c r="H171" s="238" t="s">
        <v>794</v>
      </c>
      <c r="I171" s="238" t="s">
        <v>738</v>
      </c>
      <c r="J171" s="238"/>
      <c r="K171" s="279"/>
    </row>
    <row r="172" spans="2:11" ht="15" customHeight="1">
      <c r="B172" s="258"/>
      <c r="C172" s="238" t="s">
        <v>747</v>
      </c>
      <c r="D172" s="238"/>
      <c r="E172" s="238"/>
      <c r="F172" s="257" t="s">
        <v>734</v>
      </c>
      <c r="G172" s="238"/>
      <c r="H172" s="238" t="s">
        <v>794</v>
      </c>
      <c r="I172" s="238" t="s">
        <v>730</v>
      </c>
      <c r="J172" s="238">
        <v>50</v>
      </c>
      <c r="K172" s="279"/>
    </row>
    <row r="173" spans="2:11" ht="15" customHeight="1">
      <c r="B173" s="258"/>
      <c r="C173" s="238" t="s">
        <v>755</v>
      </c>
      <c r="D173" s="238"/>
      <c r="E173" s="238"/>
      <c r="F173" s="257" t="s">
        <v>734</v>
      </c>
      <c r="G173" s="238"/>
      <c r="H173" s="238" t="s">
        <v>794</v>
      </c>
      <c r="I173" s="238" t="s">
        <v>730</v>
      </c>
      <c r="J173" s="238">
        <v>50</v>
      </c>
      <c r="K173" s="279"/>
    </row>
    <row r="174" spans="2:11" ht="15" customHeight="1">
      <c r="B174" s="258"/>
      <c r="C174" s="238" t="s">
        <v>753</v>
      </c>
      <c r="D174" s="238"/>
      <c r="E174" s="238"/>
      <c r="F174" s="257" t="s">
        <v>734</v>
      </c>
      <c r="G174" s="238"/>
      <c r="H174" s="238" t="s">
        <v>794</v>
      </c>
      <c r="I174" s="238" t="s">
        <v>730</v>
      </c>
      <c r="J174" s="238">
        <v>50</v>
      </c>
      <c r="K174" s="279"/>
    </row>
    <row r="175" spans="2:11" ht="15" customHeight="1">
      <c r="B175" s="258"/>
      <c r="C175" s="238" t="s">
        <v>123</v>
      </c>
      <c r="D175" s="238"/>
      <c r="E175" s="238"/>
      <c r="F175" s="257" t="s">
        <v>728</v>
      </c>
      <c r="G175" s="238"/>
      <c r="H175" s="238" t="s">
        <v>795</v>
      </c>
      <c r="I175" s="238" t="s">
        <v>796</v>
      </c>
      <c r="J175" s="238"/>
      <c r="K175" s="279"/>
    </row>
    <row r="176" spans="2:11" ht="15" customHeight="1">
      <c r="B176" s="258"/>
      <c r="C176" s="238" t="s">
        <v>60</v>
      </c>
      <c r="D176" s="238"/>
      <c r="E176" s="238"/>
      <c r="F176" s="257" t="s">
        <v>728</v>
      </c>
      <c r="G176" s="238"/>
      <c r="H176" s="238" t="s">
        <v>797</v>
      </c>
      <c r="I176" s="238" t="s">
        <v>798</v>
      </c>
      <c r="J176" s="238">
        <v>1</v>
      </c>
      <c r="K176" s="279"/>
    </row>
    <row r="177" spans="2:11" ht="15" customHeight="1">
      <c r="B177" s="258"/>
      <c r="C177" s="238" t="s">
        <v>56</v>
      </c>
      <c r="D177" s="238"/>
      <c r="E177" s="238"/>
      <c r="F177" s="257" t="s">
        <v>728</v>
      </c>
      <c r="G177" s="238"/>
      <c r="H177" s="238" t="s">
        <v>799</v>
      </c>
      <c r="I177" s="238" t="s">
        <v>730</v>
      </c>
      <c r="J177" s="238">
        <v>20</v>
      </c>
      <c r="K177" s="279"/>
    </row>
    <row r="178" spans="2:11" ht="15" customHeight="1">
      <c r="B178" s="258"/>
      <c r="C178" s="238" t="s">
        <v>124</v>
      </c>
      <c r="D178" s="238"/>
      <c r="E178" s="238"/>
      <c r="F178" s="257" t="s">
        <v>728</v>
      </c>
      <c r="G178" s="238"/>
      <c r="H178" s="238" t="s">
        <v>800</v>
      </c>
      <c r="I178" s="238" t="s">
        <v>730</v>
      </c>
      <c r="J178" s="238">
        <v>255</v>
      </c>
      <c r="K178" s="279"/>
    </row>
    <row r="179" spans="2:11" ht="15" customHeight="1">
      <c r="B179" s="258"/>
      <c r="C179" s="238" t="s">
        <v>125</v>
      </c>
      <c r="D179" s="238"/>
      <c r="E179" s="238"/>
      <c r="F179" s="257" t="s">
        <v>728</v>
      </c>
      <c r="G179" s="238"/>
      <c r="H179" s="238" t="s">
        <v>693</v>
      </c>
      <c r="I179" s="238" t="s">
        <v>730</v>
      </c>
      <c r="J179" s="238">
        <v>10</v>
      </c>
      <c r="K179" s="279"/>
    </row>
    <row r="180" spans="2:11" ht="15" customHeight="1">
      <c r="B180" s="258"/>
      <c r="C180" s="238" t="s">
        <v>126</v>
      </c>
      <c r="D180" s="238"/>
      <c r="E180" s="238"/>
      <c r="F180" s="257" t="s">
        <v>728</v>
      </c>
      <c r="G180" s="238"/>
      <c r="H180" s="238" t="s">
        <v>801</v>
      </c>
      <c r="I180" s="238" t="s">
        <v>762</v>
      </c>
      <c r="J180" s="238"/>
      <c r="K180" s="279"/>
    </row>
    <row r="181" spans="2:11" ht="15" customHeight="1">
      <c r="B181" s="258"/>
      <c r="C181" s="238" t="s">
        <v>802</v>
      </c>
      <c r="D181" s="238"/>
      <c r="E181" s="238"/>
      <c r="F181" s="257" t="s">
        <v>728</v>
      </c>
      <c r="G181" s="238"/>
      <c r="H181" s="238" t="s">
        <v>803</v>
      </c>
      <c r="I181" s="238" t="s">
        <v>762</v>
      </c>
      <c r="J181" s="238"/>
      <c r="K181" s="279"/>
    </row>
    <row r="182" spans="2:11" ht="15" customHeight="1">
      <c r="B182" s="258"/>
      <c r="C182" s="238" t="s">
        <v>791</v>
      </c>
      <c r="D182" s="238"/>
      <c r="E182" s="238"/>
      <c r="F182" s="257" t="s">
        <v>728</v>
      </c>
      <c r="G182" s="238"/>
      <c r="H182" s="238" t="s">
        <v>804</v>
      </c>
      <c r="I182" s="238" t="s">
        <v>762</v>
      </c>
      <c r="J182" s="238"/>
      <c r="K182" s="279"/>
    </row>
    <row r="183" spans="2:11" ht="15" customHeight="1">
      <c r="B183" s="258"/>
      <c r="C183" s="238" t="s">
        <v>128</v>
      </c>
      <c r="D183" s="238"/>
      <c r="E183" s="238"/>
      <c r="F183" s="257" t="s">
        <v>734</v>
      </c>
      <c r="G183" s="238"/>
      <c r="H183" s="238" t="s">
        <v>805</v>
      </c>
      <c r="I183" s="238" t="s">
        <v>730</v>
      </c>
      <c r="J183" s="238">
        <v>50</v>
      </c>
      <c r="K183" s="279"/>
    </row>
    <row r="184" spans="2:11" ht="15" customHeight="1">
      <c r="B184" s="258"/>
      <c r="C184" s="238" t="s">
        <v>806</v>
      </c>
      <c r="D184" s="238"/>
      <c r="E184" s="238"/>
      <c r="F184" s="257" t="s">
        <v>734</v>
      </c>
      <c r="G184" s="238"/>
      <c r="H184" s="238" t="s">
        <v>807</v>
      </c>
      <c r="I184" s="238" t="s">
        <v>808</v>
      </c>
      <c r="J184" s="238"/>
      <c r="K184" s="279"/>
    </row>
    <row r="185" spans="2:11" ht="15" customHeight="1">
      <c r="B185" s="258"/>
      <c r="C185" s="238" t="s">
        <v>809</v>
      </c>
      <c r="D185" s="238"/>
      <c r="E185" s="238"/>
      <c r="F185" s="257" t="s">
        <v>734</v>
      </c>
      <c r="G185" s="238"/>
      <c r="H185" s="238" t="s">
        <v>810</v>
      </c>
      <c r="I185" s="238" t="s">
        <v>808</v>
      </c>
      <c r="J185" s="238"/>
      <c r="K185" s="279"/>
    </row>
    <row r="186" spans="2:11" ht="15" customHeight="1">
      <c r="B186" s="258"/>
      <c r="C186" s="238" t="s">
        <v>811</v>
      </c>
      <c r="D186" s="238"/>
      <c r="E186" s="238"/>
      <c r="F186" s="257" t="s">
        <v>734</v>
      </c>
      <c r="G186" s="238"/>
      <c r="H186" s="238" t="s">
        <v>812</v>
      </c>
      <c r="I186" s="238" t="s">
        <v>808</v>
      </c>
      <c r="J186" s="238"/>
      <c r="K186" s="279"/>
    </row>
    <row r="187" spans="2:11" ht="15" customHeight="1">
      <c r="B187" s="258"/>
      <c r="C187" s="291" t="s">
        <v>813</v>
      </c>
      <c r="D187" s="238"/>
      <c r="E187" s="238"/>
      <c r="F187" s="257" t="s">
        <v>734</v>
      </c>
      <c r="G187" s="238"/>
      <c r="H187" s="238" t="s">
        <v>814</v>
      </c>
      <c r="I187" s="238" t="s">
        <v>815</v>
      </c>
      <c r="J187" s="292" t="s">
        <v>816</v>
      </c>
      <c r="K187" s="279"/>
    </row>
    <row r="188" spans="2:11" ht="15" customHeight="1">
      <c r="B188" s="258"/>
      <c r="C188" s="243" t="s">
        <v>45</v>
      </c>
      <c r="D188" s="238"/>
      <c r="E188" s="238"/>
      <c r="F188" s="257" t="s">
        <v>728</v>
      </c>
      <c r="G188" s="238"/>
      <c r="H188" s="234" t="s">
        <v>817</v>
      </c>
      <c r="I188" s="238" t="s">
        <v>818</v>
      </c>
      <c r="J188" s="238"/>
      <c r="K188" s="279"/>
    </row>
    <row r="189" spans="2:11" ht="15" customHeight="1">
      <c r="B189" s="258"/>
      <c r="C189" s="243" t="s">
        <v>819</v>
      </c>
      <c r="D189" s="238"/>
      <c r="E189" s="238"/>
      <c r="F189" s="257" t="s">
        <v>728</v>
      </c>
      <c r="G189" s="238"/>
      <c r="H189" s="238" t="s">
        <v>820</v>
      </c>
      <c r="I189" s="238" t="s">
        <v>762</v>
      </c>
      <c r="J189" s="238"/>
      <c r="K189" s="279"/>
    </row>
    <row r="190" spans="2:11" ht="15" customHeight="1">
      <c r="B190" s="258"/>
      <c r="C190" s="243" t="s">
        <v>821</v>
      </c>
      <c r="D190" s="238"/>
      <c r="E190" s="238"/>
      <c r="F190" s="257" t="s">
        <v>728</v>
      </c>
      <c r="G190" s="238"/>
      <c r="H190" s="238" t="s">
        <v>822</v>
      </c>
      <c r="I190" s="238" t="s">
        <v>762</v>
      </c>
      <c r="J190" s="238"/>
      <c r="K190" s="279"/>
    </row>
    <row r="191" spans="2:11" ht="15" customHeight="1">
      <c r="B191" s="258"/>
      <c r="C191" s="243" t="s">
        <v>823</v>
      </c>
      <c r="D191" s="238"/>
      <c r="E191" s="238"/>
      <c r="F191" s="257" t="s">
        <v>734</v>
      </c>
      <c r="G191" s="238"/>
      <c r="H191" s="238" t="s">
        <v>824</v>
      </c>
      <c r="I191" s="238" t="s">
        <v>762</v>
      </c>
      <c r="J191" s="238"/>
      <c r="K191" s="279"/>
    </row>
    <row r="192" spans="2:11" ht="15" customHeight="1">
      <c r="B192" s="285"/>
      <c r="C192" s="293"/>
      <c r="D192" s="267"/>
      <c r="E192" s="267"/>
      <c r="F192" s="267"/>
      <c r="G192" s="267"/>
      <c r="H192" s="267"/>
      <c r="I192" s="267"/>
      <c r="J192" s="267"/>
      <c r="K192" s="286"/>
    </row>
    <row r="193" spans="2:11" ht="18.75" customHeight="1">
      <c r="B193" s="234"/>
      <c r="C193" s="238"/>
      <c r="D193" s="238"/>
      <c r="E193" s="238"/>
      <c r="F193" s="257"/>
      <c r="G193" s="238"/>
      <c r="H193" s="238"/>
      <c r="I193" s="238"/>
      <c r="J193" s="238"/>
      <c r="K193" s="234"/>
    </row>
    <row r="194" spans="2:11" ht="18.75" customHeight="1">
      <c r="B194" s="234"/>
      <c r="C194" s="238"/>
      <c r="D194" s="238"/>
      <c r="E194" s="238"/>
      <c r="F194" s="257"/>
      <c r="G194" s="238"/>
      <c r="H194" s="238"/>
      <c r="I194" s="238"/>
      <c r="J194" s="238"/>
      <c r="K194" s="234"/>
    </row>
    <row r="195" spans="2:11" ht="18.75" customHeight="1"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</row>
    <row r="196" spans="2:11">
      <c r="B196" s="226"/>
      <c r="C196" s="227"/>
      <c r="D196" s="227"/>
      <c r="E196" s="227"/>
      <c r="F196" s="227"/>
      <c r="G196" s="227"/>
      <c r="H196" s="227"/>
      <c r="I196" s="227"/>
      <c r="J196" s="227"/>
      <c r="K196" s="228"/>
    </row>
    <row r="197" spans="2:11" ht="22.2">
      <c r="B197" s="229"/>
      <c r="C197" s="348" t="s">
        <v>825</v>
      </c>
      <c r="D197" s="348"/>
      <c r="E197" s="348"/>
      <c r="F197" s="348"/>
      <c r="G197" s="348"/>
      <c r="H197" s="348"/>
      <c r="I197" s="348"/>
      <c r="J197" s="348"/>
      <c r="K197" s="230"/>
    </row>
    <row r="198" spans="2:11" ht="25.5" customHeight="1">
      <c r="B198" s="229"/>
      <c r="C198" s="294" t="s">
        <v>826</v>
      </c>
      <c r="D198" s="294"/>
      <c r="E198" s="294"/>
      <c r="F198" s="294" t="s">
        <v>827</v>
      </c>
      <c r="G198" s="295"/>
      <c r="H198" s="354" t="s">
        <v>828</v>
      </c>
      <c r="I198" s="354"/>
      <c r="J198" s="354"/>
      <c r="K198" s="230"/>
    </row>
    <row r="199" spans="2:11" ht="5.25" customHeight="1">
      <c r="B199" s="258"/>
      <c r="C199" s="255"/>
      <c r="D199" s="255"/>
      <c r="E199" s="255"/>
      <c r="F199" s="255"/>
      <c r="G199" s="238"/>
      <c r="H199" s="255"/>
      <c r="I199" s="255"/>
      <c r="J199" s="255"/>
      <c r="K199" s="279"/>
    </row>
    <row r="200" spans="2:11" ht="15" customHeight="1">
      <c r="B200" s="258"/>
      <c r="C200" s="238" t="s">
        <v>818</v>
      </c>
      <c r="D200" s="238"/>
      <c r="E200" s="238"/>
      <c r="F200" s="257" t="s">
        <v>46</v>
      </c>
      <c r="G200" s="238"/>
      <c r="H200" s="350" t="s">
        <v>829</v>
      </c>
      <c r="I200" s="350"/>
      <c r="J200" s="350"/>
      <c r="K200" s="279"/>
    </row>
    <row r="201" spans="2:11" ht="15" customHeight="1">
      <c r="B201" s="258"/>
      <c r="C201" s="264"/>
      <c r="D201" s="238"/>
      <c r="E201" s="238"/>
      <c r="F201" s="257" t="s">
        <v>47</v>
      </c>
      <c r="G201" s="238"/>
      <c r="H201" s="350" t="s">
        <v>830</v>
      </c>
      <c r="I201" s="350"/>
      <c r="J201" s="350"/>
      <c r="K201" s="279"/>
    </row>
    <row r="202" spans="2:11" ht="15" customHeight="1">
      <c r="B202" s="258"/>
      <c r="C202" s="264"/>
      <c r="D202" s="238"/>
      <c r="E202" s="238"/>
      <c r="F202" s="257" t="s">
        <v>50</v>
      </c>
      <c r="G202" s="238"/>
      <c r="H202" s="350" t="s">
        <v>831</v>
      </c>
      <c r="I202" s="350"/>
      <c r="J202" s="350"/>
      <c r="K202" s="279"/>
    </row>
    <row r="203" spans="2:11" ht="15" customHeight="1">
      <c r="B203" s="258"/>
      <c r="C203" s="238"/>
      <c r="D203" s="238"/>
      <c r="E203" s="238"/>
      <c r="F203" s="257" t="s">
        <v>48</v>
      </c>
      <c r="G203" s="238"/>
      <c r="H203" s="350" t="s">
        <v>832</v>
      </c>
      <c r="I203" s="350"/>
      <c r="J203" s="350"/>
      <c r="K203" s="279"/>
    </row>
    <row r="204" spans="2:11" ht="15" customHeight="1">
      <c r="B204" s="258"/>
      <c r="C204" s="238"/>
      <c r="D204" s="238"/>
      <c r="E204" s="238"/>
      <c r="F204" s="257" t="s">
        <v>49</v>
      </c>
      <c r="G204" s="238"/>
      <c r="H204" s="350" t="s">
        <v>833</v>
      </c>
      <c r="I204" s="350"/>
      <c r="J204" s="350"/>
      <c r="K204" s="279"/>
    </row>
    <row r="205" spans="2:11" ht="15" customHeight="1">
      <c r="B205" s="258"/>
      <c r="C205" s="238"/>
      <c r="D205" s="238"/>
      <c r="E205" s="238"/>
      <c r="F205" s="257"/>
      <c r="G205" s="238"/>
      <c r="H205" s="238"/>
      <c r="I205" s="238"/>
      <c r="J205" s="238"/>
      <c r="K205" s="279"/>
    </row>
    <row r="206" spans="2:11" ht="15" customHeight="1">
      <c r="B206" s="258"/>
      <c r="C206" s="238" t="s">
        <v>774</v>
      </c>
      <c r="D206" s="238"/>
      <c r="E206" s="238"/>
      <c r="F206" s="257" t="s">
        <v>82</v>
      </c>
      <c r="G206" s="238"/>
      <c r="H206" s="350" t="s">
        <v>834</v>
      </c>
      <c r="I206" s="350"/>
      <c r="J206" s="350"/>
      <c r="K206" s="279"/>
    </row>
    <row r="207" spans="2:11" ht="15" customHeight="1">
      <c r="B207" s="258"/>
      <c r="C207" s="264"/>
      <c r="D207" s="238"/>
      <c r="E207" s="238"/>
      <c r="F207" s="257" t="s">
        <v>671</v>
      </c>
      <c r="G207" s="238"/>
      <c r="H207" s="350" t="s">
        <v>672</v>
      </c>
      <c r="I207" s="350"/>
      <c r="J207" s="350"/>
      <c r="K207" s="279"/>
    </row>
    <row r="208" spans="2:11" ht="15" customHeight="1">
      <c r="B208" s="258"/>
      <c r="C208" s="238"/>
      <c r="D208" s="238"/>
      <c r="E208" s="238"/>
      <c r="F208" s="257" t="s">
        <v>669</v>
      </c>
      <c r="G208" s="238"/>
      <c r="H208" s="350" t="s">
        <v>835</v>
      </c>
      <c r="I208" s="350"/>
      <c r="J208" s="350"/>
      <c r="K208" s="279"/>
    </row>
    <row r="209" spans="2:11" ht="15" customHeight="1">
      <c r="B209" s="296"/>
      <c r="C209" s="264"/>
      <c r="D209" s="264"/>
      <c r="E209" s="264"/>
      <c r="F209" s="257" t="s">
        <v>673</v>
      </c>
      <c r="G209" s="243"/>
      <c r="H209" s="349" t="s">
        <v>674</v>
      </c>
      <c r="I209" s="349"/>
      <c r="J209" s="349"/>
      <c r="K209" s="297"/>
    </row>
    <row r="210" spans="2:11" ht="15" customHeight="1">
      <c r="B210" s="296"/>
      <c r="C210" s="264"/>
      <c r="D210" s="264"/>
      <c r="E210" s="264"/>
      <c r="F210" s="257" t="s">
        <v>675</v>
      </c>
      <c r="G210" s="243"/>
      <c r="H210" s="349" t="s">
        <v>836</v>
      </c>
      <c r="I210" s="349"/>
      <c r="J210" s="349"/>
      <c r="K210" s="297"/>
    </row>
    <row r="211" spans="2:11" ht="15" customHeight="1">
      <c r="B211" s="296"/>
      <c r="C211" s="264"/>
      <c r="D211" s="264"/>
      <c r="E211" s="264"/>
      <c r="F211" s="298"/>
      <c r="G211" s="243"/>
      <c r="H211" s="299"/>
      <c r="I211" s="299"/>
      <c r="J211" s="299"/>
      <c r="K211" s="297"/>
    </row>
    <row r="212" spans="2:11" ht="15" customHeight="1">
      <c r="B212" s="296"/>
      <c r="C212" s="238" t="s">
        <v>798</v>
      </c>
      <c r="D212" s="264"/>
      <c r="E212" s="264"/>
      <c r="F212" s="257">
        <v>1</v>
      </c>
      <c r="G212" s="243"/>
      <c r="H212" s="349" t="s">
        <v>837</v>
      </c>
      <c r="I212" s="349"/>
      <c r="J212" s="349"/>
      <c r="K212" s="297"/>
    </row>
    <row r="213" spans="2:11" ht="15" customHeight="1">
      <c r="B213" s="296"/>
      <c r="C213" s="264"/>
      <c r="D213" s="264"/>
      <c r="E213" s="264"/>
      <c r="F213" s="257">
        <v>2</v>
      </c>
      <c r="G213" s="243"/>
      <c r="H213" s="349" t="s">
        <v>838</v>
      </c>
      <c r="I213" s="349"/>
      <c r="J213" s="349"/>
      <c r="K213" s="297"/>
    </row>
    <row r="214" spans="2:11" ht="15" customHeight="1">
      <c r="B214" s="296"/>
      <c r="C214" s="264"/>
      <c r="D214" s="264"/>
      <c r="E214" s="264"/>
      <c r="F214" s="257">
        <v>3</v>
      </c>
      <c r="G214" s="243"/>
      <c r="H214" s="349" t="s">
        <v>839</v>
      </c>
      <c r="I214" s="349"/>
      <c r="J214" s="349"/>
      <c r="K214" s="297"/>
    </row>
    <row r="215" spans="2:11" ht="15" customHeight="1">
      <c r="B215" s="296"/>
      <c r="C215" s="264"/>
      <c r="D215" s="264"/>
      <c r="E215" s="264"/>
      <c r="F215" s="257">
        <v>4</v>
      </c>
      <c r="G215" s="243"/>
      <c r="H215" s="349" t="s">
        <v>840</v>
      </c>
      <c r="I215" s="349"/>
      <c r="J215" s="349"/>
      <c r="K215" s="297"/>
    </row>
    <row r="216" spans="2:11" ht="12.75" customHeight="1">
      <c r="B216" s="300"/>
      <c r="C216" s="301"/>
      <c r="D216" s="301"/>
      <c r="E216" s="301"/>
      <c r="F216" s="301"/>
      <c r="G216" s="301"/>
      <c r="H216" s="301"/>
      <c r="I216" s="301"/>
      <c r="J216" s="301"/>
      <c r="K216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01 - Učebna chemie a kabi...</vt:lpstr>
      <vt:lpstr>Pokyny pro vyplnění</vt:lpstr>
      <vt:lpstr>'01 - Učebna chemie a kabi...'!Názvy_tisku</vt:lpstr>
      <vt:lpstr>'Rekapitulace stavby'!Názvy_tisku</vt:lpstr>
      <vt:lpstr>'01 - Učebna chemie a kabi...'!Oblast_tisku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Dasa-NB\Dasa</dc:creator>
  <cp:lastModifiedBy>Roman</cp:lastModifiedBy>
  <dcterms:created xsi:type="dcterms:W3CDTF">2017-05-22T08:13:14Z</dcterms:created>
  <dcterms:modified xsi:type="dcterms:W3CDTF">2017-07-12T04:09:44Z</dcterms:modified>
</cp:coreProperties>
</file>