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SO.01 01 - Soupis prací" sheetId="2" r:id="rId2"/>
    <sheet name="SO.02 01 - Soupis prací" sheetId="3" r:id="rId3"/>
    <sheet name="Pokyny pro vyplnění" sheetId="4" r:id="rId4"/>
  </sheets>
  <definedNames>
    <definedName name="_xlnm.Print_Titles" localSheetId="0">'Rekapitulace stavby'!$48:$48</definedName>
    <definedName name="_xlnm.Print_Titles" localSheetId="1">'SO.01 01 - Soupis prací'!$81:$81</definedName>
    <definedName name="_xlnm.Print_Titles" localSheetId="2">'SO.02 01 - Soupis prací'!$73:$73</definedName>
    <definedName name="_xlnm.Print_Area" localSheetId="3">'Pokyny pro vyplnění'!$B$2:$K$69,'Pokyny pro vyplnění'!$B$72:$K$116,'Pokyny pro vyplnění'!$B$119:$K$184,'Pokyny pro vyplnění'!$B$187:$K$207</definedName>
    <definedName name="_xlnm.Print_Area" localSheetId="0">'Rekapitulace stavby'!$D$4:$AO$32,'Rekapitulace stavby'!$C$38:$AQ$55</definedName>
    <definedName name="_xlnm.Print_Area" localSheetId="1">'SO.01 01 - Soupis prací'!$C$4:$P$34,'SO.01 01 - Soupis prací'!$C$40:$Q$64,'SO.01 01 - Soupis prací'!$C$70:$R$361</definedName>
    <definedName name="_xlnm.Print_Area" localSheetId="2">'SO.02 01 - Soupis prací'!$C$4:$P$34,'SO.02 01 - Soupis prací'!$C$40:$Q$56,'SO.02 01 - Soupis prací'!$C$62:$R$97</definedName>
  </definedNames>
  <calcPr fullCalcOnLoad="1"/>
</workbook>
</file>

<file path=xl/sharedStrings.xml><?xml version="1.0" encoding="utf-8"?>
<sst xmlns="http://schemas.openxmlformats.org/spreadsheetml/2006/main" count="2964" uniqueCount="779">
  <si>
    <t>Export VZ</t>
  </si>
  <si>
    <t>List obsahuje:</t>
  </si>
  <si>
    <t>2.0</t>
  </si>
  <si>
    <t>False</t>
  </si>
  <si>
    <t>{7D237CC9-6AFB-48D9-A634-F5D59C8AF79B}</t>
  </si>
  <si>
    <t>optimalizováno pro tisk sestav ve formátu A4 - na výšku</t>
  </si>
  <si>
    <t>0.01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</si>
  <si>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</si>
  <si>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</si>
  <si>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</si>
  <si>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</si>
  <si>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</si>
  <si>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0.001</t>
  </si>
  <si>
    <t>Kód:</t>
  </si>
  <si>
    <t>07122013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</si>
  <si>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</si>
  <si>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</si>
  <si>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Oprava opěrné zdi na pozemku parc. č. 499/1 v k.ú. Bohatice</t>
  </si>
  <si>
    <t>0.1</t>
  </si>
  <si>
    <t>KSO:</t>
  </si>
  <si>
    <t>815 41</t>
  </si>
  <si>
    <t>CC-CZ:</t>
  </si>
  <si>
    <t>1</t>
  </si>
  <si>
    <t>Místo:</t>
  </si>
  <si>
    <t>Karlovy Vary</t>
  </si>
  <si>
    <t>Datum:</t>
  </si>
  <si>
    <t>06.12.2013</t>
  </si>
  <si>
    <t>10</t>
  </si>
  <si>
    <t>100</t>
  </si>
  <si>
    <t>Zadavatel:</t>
  </si>
  <si>
    <t>IČ:</t>
  </si>
  <si>
    <t>00254657</t>
  </si>
  <si>
    <t>Statutární město Karlovy Vary</t>
  </si>
  <si>
    <t>DIČ:</t>
  </si>
  <si>
    <t>Uchazeč:</t>
  </si>
  <si>
    <t>Vyplň údaj</t>
  </si>
  <si>
    <t>Projektant:</t>
  </si>
  <si>
    <t>61546267</t>
  </si>
  <si>
    <t>Ing. Miloslav Čáp, Ph.D., Ing. Jan Jirásek</t>
  </si>
  <si>
    <t>True</t>
  </si>
  <si>
    <t>Poznámka:</t>
  </si>
  <si>
    <t>Soupis prací je sestaven s využitím položek Cenové soustavy ÚRS. Cenové a technické podmínky položek Cenové soustavy ÚRS, které nejsou uvedeny v soupisu prací (informace z tzv. úvodních částí katalogů) jsou neomezeně dálkově k dispozici na www.cs-urs.cz. Položky soupisu prací, které nemají ve sloupci "Cenová soustava" zveden žádný údaj, nepochází z Cenové soustavy ÚRS.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</si>
  <si>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</si>
  <si>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</si>
  <si>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</si>
  <si>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</si>
  <si>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</si>
  <si>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</si>
  <si>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</si>
  <si>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</si>
  <si>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</si>
  <si>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</si>
  <si>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</si>
  <si>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</si>
  <si>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</si>
  <si>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</si>
  <si>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</si>
  <si>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</si>
  <si>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</si>
  <si>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</si>
  <si>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</si>
  <si>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</si>
  <si>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</si>
  <si>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</si>
  <si>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</si>
  <si>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</si>
  <si>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</si>
  <si>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</si>
  <si>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</si>
  <si>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</si>
  <si>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</si>
  <si>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</si>
  <si>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</si>
  <si>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</si>
  <si>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</si>
  <si>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</si>
  <si>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</si>
  <si>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</si>
  <si>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SO.01</t>
  </si>
  <si>
    <t>Oprava opěrné zdi</t>
  </si>
  <si>
    <t>STA</t>
  </si>
  <si>
    <t>{8875FC23-6B7E-4C9B-BDDB-E649D9B77DA7}</t>
  </si>
  <si>
    <t>2</t>
  </si>
  <si>
    <t>SO.01 01</t>
  </si>
  <si>
    <t>Soupis prací</t>
  </si>
  <si>
    <t>Soupis</t>
  </si>
  <si>
    <t>{3C4AF7C3-7427-4B3D-9A02-CAE1A8169203}</t>
  </si>
  <si>
    <t>SO.02</t>
  </si>
  <si>
    <t>Vedlejší a ostatní náklady</t>
  </si>
  <si>
    <t>{8D475310-D08E-4220-9F0F-581452BA1393}</t>
  </si>
  <si>
    <t>SO.02 01</t>
  </si>
  <si>
    <t>{2F7FF2E1-5508-4EC4-BB4C-7C7B2CCCB7C4}</t>
  </si>
  <si>
    <t>Zpět na list:</t>
  </si>
  <si>
    <t>KRYCÍ LIST SOUPISU</t>
  </si>
  <si>
    <t>Objekt:</t>
  </si>
  <si>
    <t>SO.01 - Oprava opěrné zdi</t>
  </si>
  <si>
    <t>Soupis:</t>
  </si>
  <si>
    <t>SO.01 01 - Soupis prací</t>
  </si>
  <si>
    <t>REKAPITULACE ČLENĚNÍ SOUPISU PRACÍ</t>
  </si>
  <si>
    <t>Kód dílu - Popis</t>
  </si>
  <si>
    <t>Cena celkem [CZK]</t>
  </si>
  <si>
    <t>Náklady soupisu celkem</t>
  </si>
  <si>
    <t>-1</t>
  </si>
  <si>
    <t>HSV -  Práce a dodávky HSV</t>
  </si>
  <si>
    <t xml:space="preserve">    1 -  Zemní práce</t>
  </si>
  <si>
    <t xml:space="preserve">    3 -  Svislé a kompletní konstrukce</t>
  </si>
  <si>
    <t xml:space="preserve">    4 -  Vodorovné konstrukce</t>
  </si>
  <si>
    <t xml:space="preserve">      5 -  Komunikace</t>
  </si>
  <si>
    <t xml:space="preserve">    9 -  Ostatní konstrukce a práce-bourání</t>
  </si>
  <si>
    <t xml:space="preserve">      99 -  Přesuny hmot a sutí</t>
  </si>
  <si>
    <t>PSV - Práce a dodávky PSV</t>
  </si>
  <si>
    <t xml:space="preserve">    767 - Konstrukce zámečnické</t>
  </si>
  <si>
    <t xml:space="preserve">    789 - Povrchové úpravy ocelových konstrukcí a technologických zařízení</t>
  </si>
  <si>
    <t>SOUPIS PRACÍ</t>
  </si>
  <si>
    <t>PČ</t>
  </si>
  <si>
    <t>Popis</t>
  </si>
  <si>
    <t>MJ</t>
  </si>
  <si>
    <t>Množství</t>
  </si>
  <si>
    <t>J.cena [CZK]</t>
  </si>
  <si>
    <t>Cena celkem
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</si>
  <si>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</si>
  <si>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</si>
  <si>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</si>
  <si>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</si>
  <si>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</si>
  <si>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</si>
  <si>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</si>
  <si>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</si>
  <si>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</si>
  <si>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</si>
  <si>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113107112</t>
  </si>
  <si>
    <t>Odstranění podkladu pl do 50 m2 z kameniva těženého tl 200 mm</t>
  </si>
  <si>
    <t>m2</t>
  </si>
  <si>
    <t>CS ÚRS 2013 02</t>
  </si>
  <si>
    <t>4</t>
  </si>
  <si>
    <t>-872726843</t>
  </si>
  <si>
    <t>Odstranění podkladů nebo krytů s přemístěním hmot na skládku na vzdálenost do 3 m nebo s naložením na dopravní prostředek v ploše jednotlivě do 50 m2 z kameniva těženého, o tl. vrstvy přes 100 do 200 mm</t>
  </si>
  <si>
    <t>PP</t>
  </si>
  <si>
    <t>122101402</t>
  </si>
  <si>
    <t>Vykopávky v zemníku na suchu v hornině tř. 1 a 2 objem do 1000 m3</t>
  </si>
  <si>
    <t>m3</t>
  </si>
  <si>
    <t>-943923711</t>
  </si>
  <si>
    <t>Vykopávky v zemnících na suchu s přehozením výkopku na vzdálenost do 3 m nebo s naložením na dopravní prostředek v horninách tř. 1 a 2 přes 100 do 1 000 m3</t>
  </si>
  <si>
    <t>'plocha humusování x celková délka kolem objektů x tl. vrstvy'</t>
  </si>
  <si>
    <t>VV</t>
  </si>
  <si>
    <t>(1,88+0,6)*(65+4,4+3,5)*0,1</t>
  </si>
  <si>
    <t>3</t>
  </si>
  <si>
    <t>M</t>
  </si>
  <si>
    <t>103715000</t>
  </si>
  <si>
    <t>substrát pro trávníky A  VL</t>
  </si>
  <si>
    <t>8</t>
  </si>
  <si>
    <t>843318350</t>
  </si>
  <si>
    <t>hnojiva humusová substrát pro trávníky A      VL</t>
  </si>
  <si>
    <t>18,079</t>
  </si>
  <si>
    <t>122201102</t>
  </si>
  <si>
    <t>Odkopávky a prokopávky nezapažené v hornině tř. 3 objem do 1000 m3</t>
  </si>
  <si>
    <t>679050025</t>
  </si>
  <si>
    <t>Odkopávky a prokopávky nezapažené s přehozením výkopku na vzdálenost do 3 m nebo s naložením na dopravní prostředek v hornině tř. 3 přes 100 do 1 000 m3</t>
  </si>
  <si>
    <t>'průměrná plocha výkopu x délka - plocha bourané zdi x délka + přípočet na úpravu prostoru vlevo a vpravo od zdi'</t>
  </si>
  <si>
    <t>((8,49+6,26)/2*66)-(1,5*65,22)+5</t>
  </si>
  <si>
    <t>5</t>
  </si>
  <si>
    <t>122201109</t>
  </si>
  <si>
    <t>Příplatek za lepivost u odkopávek v hornině tř. 1 až 3</t>
  </si>
  <si>
    <t>717684178</t>
  </si>
  <si>
    <t>Odkopávky a prokopávky nezapažené s přehozením výkopku na vzdálenost do 3 m nebo s naložením na dopravní prostředek v hornině tř. 3 Příplatek k cenám za lepivost horniny tř. 3</t>
  </si>
  <si>
    <t>6</t>
  </si>
  <si>
    <t>162301101</t>
  </si>
  <si>
    <t>Vodorovné přemístění do 500 m výkopku/sypaniny z horniny tř. 1 až 4</t>
  </si>
  <si>
    <t>-919274099</t>
  </si>
  <si>
    <t>Vodorovné přemístění výkopku nebo sypaniny po suchu na obvyklém dopravním prostředku, bez naložení výkopku, avšak se složením bez rozhrnutí z horniny tř. 1 až 4 na vzdálenost přes 50 do 500 m</t>
  </si>
  <si>
    <t>Poznámka k položce:
Jedná se o dopravu přebytečné výkopové zeminy z místa výkopu na deponii, kde budou přeloženy na větší dopravní prostředky a odvezeny na příslušnou skládku např. Činov (vzdálenost do 17 km).</t>
  </si>
  <si>
    <t>P</t>
  </si>
  <si>
    <t>'objem výkopů - objem demolované zdi - násyp'</t>
  </si>
  <si>
    <t>((8,49+6,26)/2*65,22)-(1,5*65,22)-((0,18+3,91)*65,22)</t>
  </si>
  <si>
    <t>7</t>
  </si>
  <si>
    <t>162301151</t>
  </si>
  <si>
    <t>Vodorovné přemístění výkopku/sypaniny z hornin tř. 5 až 7 do 500 m</t>
  </si>
  <si>
    <t>1050445303</t>
  </si>
  <si>
    <t>Vodorovné přemístění výkopku nebo sypaniny po suchu na obvyklém dopravním prostředku, bez naložení výkopku, avšak se složením bez rozhrnutí z horniny tř. 5 až 7 na vzdálenost přes 50 do 500 m</t>
  </si>
  <si>
    <t>Poznámka k položce:
Jedná se o dopravu vybouraných hmot z místa demolice na deponii, kde budou hmoty přeloženy na větší dopravní prostředek a odvezeny na skládku, např. skládku Činov (vzdálenost do 17 km).</t>
  </si>
  <si>
    <t>'Součet vybouraných hmot'</t>
  </si>
  <si>
    <t>'betonové předpatky + bet. zeď + bet. a kam. zídky + pražce'</t>
  </si>
  <si>
    <t>2+104,688+2+0,96</t>
  </si>
  <si>
    <t>162701105</t>
  </si>
  <si>
    <t>Vodorovné přemístění do 10000 m výkopku/sypaniny z horniny tř. 1 až 4</t>
  </si>
  <si>
    <t>455130826</t>
  </si>
  <si>
    <t>Vodorovné přemístění výkopku nebo sypaniny po suchu na obvyklém dopravním prostředku, bez naložení výkopku, avšak se složením bez rozhrnutí z horniny tř. 1 až 4 na vzdálenost přes 9 000 do 10 000 m</t>
  </si>
  <si>
    <t>Poznámka k položce:
Jedná se o odvoz přebytečné výkopové zeminy na skládku a dovozu zahradnického substrátu na stavbu.</t>
  </si>
  <si>
    <t>'objem výkopů - objem demolované zdi - násyp + doprava ornice na stavbu'</t>
  </si>
  <si>
    <t>((8,49+6,26)/2*65,22)-(1,5*65,22)-((0,18+3,91)*65,22)+18,079</t>
  </si>
  <si>
    <t>9</t>
  </si>
  <si>
    <t>162701109</t>
  </si>
  <si>
    <t>Příplatek k vodorovnému přemístění výkopku/sypaniny z horniny tř. 1 až 4 ZKD 1000 m přes 10000 m</t>
  </si>
  <si>
    <t>1450712143</t>
  </si>
  <si>
    <t>Vodorovné přemístění výkopku nebo sypaniny po suchu na obvyklém dopravním prostředku, bez naložení výkopku, avšak se složením bez rozhrnutí z horniny tř. 1 až 4 na vzdálenost Příplatek k ceně za každých dalších i započatých 1 000 m</t>
  </si>
  <si>
    <t>Poznámka k položce:
Celková odvozová a přívozová vzdálenost je uvažována do 17 km, a to na skládku Činov.</t>
  </si>
  <si>
    <t>'objem výkopů - objem demolované zdi - násyp + doprava ornice na stavbu x počet kilometrů'</t>
  </si>
  <si>
    <t>(((8,49+6,26)/2*65,22)-(1,5*65,22)-((0,18+3,91)*65,22)+18,079)*7</t>
  </si>
  <si>
    <t>162701155</t>
  </si>
  <si>
    <t>Vodorovné přemístění do 10000 m výkopku/sypaniny z horniny tř. 5 až 7</t>
  </si>
  <si>
    <t>-2102763547</t>
  </si>
  <si>
    <t>Vodorovné přemístění výkopku nebo sypaniny po suchu na obvyklém dopravním prostředku, bez naložení výkopku, avšak se složením bez rozhrnutí z horniny tř. 5 až 7 na vzdálenost přes 9 0000 do 10 000 m</t>
  </si>
  <si>
    <t>'součet vybouraných hmot'</t>
  </si>
  <si>
    <t>11</t>
  </si>
  <si>
    <t>162701159</t>
  </si>
  <si>
    <t>Příplatek k vodorovnému přemístění výkopku/sypaniny z horniny tř. 5 až 7 ZKD 1000 m přes 10000 m</t>
  </si>
  <si>
    <t>1654691466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</si>
  <si>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</si>
  <si>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'součet vybouraných hmot x počet kilometrů'</t>
  </si>
  <si>
    <t>(2+104,688+2+0,96)*7</t>
  </si>
  <si>
    <t>12</t>
  </si>
  <si>
    <t>167101102</t>
  </si>
  <si>
    <t>Nakládání výkopku z hornin tř. 1 až 4 přes 100 m3</t>
  </si>
  <si>
    <t>1917892941</t>
  </si>
  <si>
    <t>Nakládání, skládání a překládání neulehlého výkopku nebo sypaniny nakládání, množství přes 100 m3, z hornin tř. 1 až 4</t>
  </si>
  <si>
    <t>Poznámka k položce:
Nakládání přebytečného výkopku na větší dopravní prostředek v místě dočasné deponie.</t>
  </si>
  <si>
    <t>13</t>
  </si>
  <si>
    <t>167101151</t>
  </si>
  <si>
    <t>Nakládání výkopku z hornin tř. 5 až 7 do 100 m3</t>
  </si>
  <si>
    <t>-1531200684</t>
  </si>
  <si>
    <t>Nakládání, skládání a překládání neulehlého výkopku nebo sypaniny nakládání, množství do 100 m3, z hornin tř. 5 až 7</t>
  </si>
  <si>
    <t>Poznámka k položce:
Naložení vybouraných hmot na větší dopravní prostředek v místě dočasné deponie.</t>
  </si>
  <si>
    <t>14</t>
  </si>
  <si>
    <t>171101103</t>
  </si>
  <si>
    <t>Uložení sypaniny z hornin soudržných do násypů zhutněných do 100 % PS</t>
  </si>
  <si>
    <t>1282109935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</si>
  <si>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</si>
  <si>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Poznámka k položce:
Zpětný násyp výkopovou zeminou.</t>
  </si>
  <si>
    <t>'plocha x délka + obejm kolem objektů'</t>
  </si>
  <si>
    <t>(0,18+3,91)*66+4,5</t>
  </si>
  <si>
    <t>171201R01</t>
  </si>
  <si>
    <t>Poplatek za uložení odpadu ze sypaniny na skládce (skládkovné)</t>
  </si>
  <si>
    <t>t</t>
  </si>
  <si>
    <t>-627883404</t>
  </si>
  <si>
    <t>Uložení sypaniny poplatek za uložení sypaniny na skládce ( skládkovné )</t>
  </si>
  <si>
    <t>'objem výkopů - objem demolované zdi - násyp x měrná tíha'</t>
  </si>
  <si>
    <t>(((8,49+6,26)/2*66+5)-(1,5*65,22)-((0,18+3,91)*66+4,5))*2</t>
  </si>
  <si>
    <t>16</t>
  </si>
  <si>
    <t>181411123</t>
  </si>
  <si>
    <t>Založení lučního trávníku výsevem plochy do 1000 m2 ve svahu do 1:1</t>
  </si>
  <si>
    <t>-981340637</t>
  </si>
  <si>
    <t>Založení trávníku na půdě předem připravené plochy do 1000 m2 výsevem včetně utažení lučního na svahu přes 1:2 do 1:1</t>
  </si>
  <si>
    <t>'plocha humusování x celková délka kolem objektů'</t>
  </si>
  <si>
    <t>(1,88+0,6)*(65+4,4+3,5)</t>
  </si>
  <si>
    <t>17</t>
  </si>
  <si>
    <t>005724200</t>
  </si>
  <si>
    <t>osivo směs travní parková okrasná</t>
  </si>
  <si>
    <t>kg</t>
  </si>
  <si>
    <t>2023982627</t>
  </si>
  <si>
    <t>osiva pícnin směsi travní balení obvykle 25 kg parková (5 kg)</t>
  </si>
  <si>
    <t>180,792*0.015 'Přepočtené koeficientem množství</t>
  </si>
  <si>
    <t>18</t>
  </si>
  <si>
    <t>181951102</t>
  </si>
  <si>
    <t>Úprava pláně v hornině tř. 1 až 4 se zhutněním</t>
  </si>
  <si>
    <t>-1002371024</t>
  </si>
  <si>
    <t>Úprava pláně vyrovnáním výškových rozdílů v hornině tř. 1 až 4 se zhutněním</t>
  </si>
  <si>
    <t>'šířka základové spáry x délka zdi + šířka chodníku a schodiště x délka'</t>
  </si>
  <si>
    <t>1,5*65+0,9*72,9</t>
  </si>
  <si>
    <t>19</t>
  </si>
  <si>
    <t>182101101</t>
  </si>
  <si>
    <t>Svahování v zářezech v hornině tř. 1 až 4</t>
  </si>
  <si>
    <t>1715445200</t>
  </si>
  <si>
    <t>Svahování trvalých svahů do projektovaných profilů s potřebným přemístěním výkopku při svahování v zářezech v hornině tř. 1 až 4</t>
  </si>
  <si>
    <t>Poznámka k položce:
Svahování výkopového svahu.</t>
  </si>
  <si>
    <t>'délka výkopového svahu x délka výkopu'</t>
  </si>
  <si>
    <t>4,33*66</t>
  </si>
  <si>
    <t>20</t>
  </si>
  <si>
    <t>182201101</t>
  </si>
  <si>
    <t>Svahování násypů</t>
  </si>
  <si>
    <t>-2122493729</t>
  </si>
  <si>
    <t>Svahování trvalých svahů do projektovaných profilů s potřebným přemístěním výkopku při svahování násypů v jakékoliv hornině</t>
  </si>
  <si>
    <t>'délka násypu za konstrukcí x délka výkopu'</t>
  </si>
  <si>
    <t>1,88*66</t>
  </si>
  <si>
    <t>182301121</t>
  </si>
  <si>
    <t>Rozprostření ornice pl do 500 m2 ve svahu přes 1:5 tl vrstvy do 100 mm</t>
  </si>
  <si>
    <t>-501631090</t>
  </si>
  <si>
    <t>Rozprostření a urovnání ornice ve svahu sklonu přes 1:5 při souvislé ploše do 500 m2, tl. vrstvy do 100 mm</t>
  </si>
  <si>
    <t>22</t>
  </si>
  <si>
    <t>334214521</t>
  </si>
  <si>
    <t>Zdivo nadzákladové opěrných zdí z lomového kamene do drátěných gabionů na sucho</t>
  </si>
  <si>
    <t>627477331</t>
  </si>
  <si>
    <t>Zdivo nadzákladové opěrných zdí do drátěných gabionů z lomového kamene neupraveného výplňového na základ ze štěrkodrti na sucho</t>
  </si>
  <si>
    <t>'plocha opěrné zdi x délka zdi'</t>
  </si>
  <si>
    <t>2,45*65</t>
  </si>
  <si>
    <t>23</t>
  </si>
  <si>
    <t>338171113</t>
  </si>
  <si>
    <t>Osazování sloupků a vzpěr plotových ocelových v 2,00 m se zabetonováním</t>
  </si>
  <si>
    <t>kus</t>
  </si>
  <si>
    <t>1057353188</t>
  </si>
  <si>
    <t>Osazování sloupků a vzpěr plotových ocelových trubkových nebo profilovaných výšky do 2,00 m se zabetonováním (tř. C 25/30) do 0,08 m3 do připravených jamek</t>
  </si>
  <si>
    <t>Poznámka k položce:
Jedná se o opětovné osazení dříve odstraněných plotových ovelových sloupků.</t>
  </si>
  <si>
    <t>24</t>
  </si>
  <si>
    <t>339921113</t>
  </si>
  <si>
    <t>Osazování betonových palisád do betonového základu jednotlivě výšky prvku přes 1 do 1,5 m</t>
  </si>
  <si>
    <t>587239557</t>
  </si>
  <si>
    <t>Osazování palisád betonových jednotlivých se zabetonováním výšky palisády přes 1000 do 1500 mm</t>
  </si>
  <si>
    <t>'počet palisád'</t>
  </si>
  <si>
    <t>47</t>
  </si>
  <si>
    <t>25</t>
  </si>
  <si>
    <t>592284R02</t>
  </si>
  <si>
    <t>betonová palisáda přírodní 18x12x120 cm</t>
  </si>
  <si>
    <t>-1089608043</t>
  </si>
  <si>
    <t>prefabrikáty pro komunální stavby a pro terénní úpravu ostatní betonové a železobetonové palisády BEST provedení: přírodní /dl x š (D) x v/ URIKO     16 x 16 x 120</t>
  </si>
  <si>
    <t>26</t>
  </si>
  <si>
    <t>348101220</t>
  </si>
  <si>
    <t>Osazení vrat a vrátek k oplocení na ocelové sloupky do 4 m2</t>
  </si>
  <si>
    <t>-1253153966</t>
  </si>
  <si>
    <t>Montáž vrat a vrátek k oplocení na sloupky ocelové, plochy jednotlivě přes 2 do 4 m2</t>
  </si>
  <si>
    <t>Poznámka k položce:
Jedná se o zpětné osazení dříve demontovaných vrátek.</t>
  </si>
  <si>
    <t>27</t>
  </si>
  <si>
    <t>348401130</t>
  </si>
  <si>
    <t>Osazení oplocení ze strojového pletiva s napínacími dráty výšky do 2,0 m do 15° sklonu svahu</t>
  </si>
  <si>
    <t>m</t>
  </si>
  <si>
    <t>-1396460311</t>
  </si>
  <si>
    <t>Osazení oplocení ze strojového pletiva s napínacími dráty do 15 st. sklonu svahu, výšky přes 1,6 do 2,0 m</t>
  </si>
  <si>
    <t>Poznámka k položce:
Jedná se o zpětnou montáž dříve demontovaného drátěného oplocení.</t>
  </si>
  <si>
    <t>3+1</t>
  </si>
  <si>
    <t>28</t>
  </si>
  <si>
    <t>348401R03</t>
  </si>
  <si>
    <t>Přichycení pletiva ke sloupkům</t>
  </si>
  <si>
    <t>ks</t>
  </si>
  <si>
    <t>-320567924</t>
  </si>
  <si>
    <t>Osazení oplocení rozvinutí, uchycení a napnutí drátu do 15 st. sklonu svahu napínacího</t>
  </si>
  <si>
    <t>Poznámka k položce:
Připevnění drátěného oplocení ke sloupkům.</t>
  </si>
  <si>
    <t>29</t>
  </si>
  <si>
    <t>430321616</t>
  </si>
  <si>
    <t>Schodišťová konstrukce a rampa ze ŽB tř. C 30/37</t>
  </si>
  <si>
    <t>-1776047401</t>
  </si>
  <si>
    <t>Schodišťové konstrukce a rampy z betonu železového (bez výztuže) stupně, schodnice, ramena, podesty s nosníky tř. C 30/37</t>
  </si>
  <si>
    <t>'plocha sch. ramene v řezu x šířka schodiště'</t>
  </si>
  <si>
    <t>(0,52+0,20)*0,9</t>
  </si>
  <si>
    <t>30</t>
  </si>
  <si>
    <t>451577121</t>
  </si>
  <si>
    <t>Podkladní a výplňová vrstva z kameniva drceného tl do 200 mm</t>
  </si>
  <si>
    <t>-1157585415</t>
  </si>
  <si>
    <t>Podkladní a výplňová vrstva z kameniva tloušťky do 200 mm z kameniva drceného</t>
  </si>
  <si>
    <t>Poznámka k položce:
Vyrovnávací štěrkový vrstva pod gabionovou zdí.</t>
  </si>
  <si>
    <t>'šířka podkladní vrstvy x délka základové spáry'</t>
  </si>
  <si>
    <t>1,5*65</t>
  </si>
  <si>
    <t>31</t>
  </si>
  <si>
    <t>451577777</t>
  </si>
  <si>
    <t>Podklad nebo lože pod dlažbu vodorovný nebo do sklonu 1:5 z kameniva těženého tl do 100 mm</t>
  </si>
  <si>
    <t>206426126</t>
  </si>
  <si>
    <t>Podklad nebo lože pod dlažbu (přídlažbu) v ploše vodorovné nebo ve sklonu do 1:5, tloušťky od 30 do 100 mm z kameniva těženého</t>
  </si>
  <si>
    <t>'plocha chodníku + plocha podest schodiště + plocha schodišťových ramen'</t>
  </si>
  <si>
    <t>62,2+0,81+0,55+2,38+0,85</t>
  </si>
  <si>
    <t>32</t>
  </si>
  <si>
    <t>564231112</t>
  </si>
  <si>
    <t>Podklad nebo podsyp ze štěrkopísku ŠP tl 110 mm</t>
  </si>
  <si>
    <t>1202575726</t>
  </si>
  <si>
    <t>Podklad nebo podsyp ze štěrkopísku ŠP s rozprostřením, vlhčením a zhutněním, po zhutnění tl. 110 mm</t>
  </si>
  <si>
    <t>Poznámka k položce:
Podklad pro ochranu NTL plynovodu pod silniční panely.</t>
  </si>
  <si>
    <t>33</t>
  </si>
  <si>
    <t>564731111</t>
  </si>
  <si>
    <t>Podklad z kameniva hrubého drceného vel. 32-63 mm tl 100 mm</t>
  </si>
  <si>
    <t>-1243691116</t>
  </si>
  <si>
    <t>Podklad nebo kryt z kameniva hrubého drceného vel. 32-63 mm s rozprostřením a zhutněním, po zhutnění tl. 100 mm</t>
  </si>
  <si>
    <t>'plocha chodníku + plocha podest schodiště'</t>
  </si>
  <si>
    <t>62,2+0,81+0,55</t>
  </si>
  <si>
    <t>34</t>
  </si>
  <si>
    <t>584121111</t>
  </si>
  <si>
    <t>Osazení silničních dílců z ŽB do lože z kameniva těženého tl 40 mm</t>
  </si>
  <si>
    <t>-423328727</t>
  </si>
  <si>
    <t>Osazení silničních dílců ze železového betonu s podkladem z kameniva těženého do tl. 40 mm jakéhokoliv druhu a velikosti</t>
  </si>
  <si>
    <t>Poznámka k položce:
Zřízení ochrany NTL plynovodu.</t>
  </si>
  <si>
    <t>35</t>
  </si>
  <si>
    <t>593812R04</t>
  </si>
  <si>
    <t>panel silniční IZD 300/100/18 JP 20 t 300x100x18 cm</t>
  </si>
  <si>
    <t>2008614740</t>
  </si>
  <si>
    <t>prefabrikáty silniční betonové a železobetonové panely silniční IZD  300/100/18 JP 20 t  300 x 100 x 18</t>
  </si>
  <si>
    <t>Poznámka k položce:
Cena je za pronájem panelů.</t>
  </si>
  <si>
    <t>36</t>
  </si>
  <si>
    <t>584121R05</t>
  </si>
  <si>
    <t>Demontáž silničních dílců z ŽB do lože z kameniva těženého tl 40 mm</t>
  </si>
  <si>
    <t>-1382496154</t>
  </si>
  <si>
    <t>37</t>
  </si>
  <si>
    <t>596211111</t>
  </si>
  <si>
    <t>Kladení zámkové dlažby komunikací pro pěší tl 60 mm skupiny A pl do 100 m2</t>
  </si>
  <si>
    <t>-767561346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</si>
  <si>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přes 50 do 100 m2</t>
  </si>
  <si>
    <t>38</t>
  </si>
  <si>
    <t>592457R06</t>
  </si>
  <si>
    <t>dlažba betonová na terasy STANDARD 30x30x3,5 cm</t>
  </si>
  <si>
    <t>-2034624943</t>
  </si>
  <si>
    <t>dlaždice betonové dlažba betonová na terasy povrch STANDARD BEST - PLATEN  40 x 20 x 4</t>
  </si>
  <si>
    <t>Poznámka k položce:
Spotřeba: 12,5 kus/m2</t>
  </si>
  <si>
    <t>'dlážděná plocha x počet dlaždic v m2 x 1,03 (ztratné)</t>
  </si>
  <si>
    <t>63,56*1/(0,3*0,3)*1,028</t>
  </si>
  <si>
    <t>39</t>
  </si>
  <si>
    <t>596841120</t>
  </si>
  <si>
    <t>Kladení betonové dlažby komunikací pro pěší do lože z cement malty vel do 0,09 m2 plochy do 50 m2</t>
  </si>
  <si>
    <t>215374836</t>
  </si>
  <si>
    <t>Kladení dlažby z betonových nebo kameninových dlaždic komunikací pro pěší s vyplněním spár a se smetením přebytečného materiálu na vzdálenost do 3 m s ložem z cementové malty tl. do 30 mm velikosti dlaždic do 0,09 m2 (bez zámku), pro plochy do 50 m2</t>
  </si>
  <si>
    <t>Poznámka k položce:
Konstrukce schodiště.</t>
  </si>
  <si>
    <t>'plocha schodišťových ramen'</t>
  </si>
  <si>
    <t>2,38+0,85</t>
  </si>
  <si>
    <t>40</t>
  </si>
  <si>
    <t>592453R07</t>
  </si>
  <si>
    <t>betonové schodovky 30x37x17 cm</t>
  </si>
  <si>
    <t>-2105828535</t>
  </si>
  <si>
    <t>dlaždice betonové dlažba desková betonová HBB 30 x 30 x 3,5 hladká přírodní</t>
  </si>
  <si>
    <t>'počet schodovek'</t>
  </si>
  <si>
    <t>41</t>
  </si>
  <si>
    <t>916231213</t>
  </si>
  <si>
    <t>Osazení chodníkového obrubníku betonového stojatého s boční opěrou do lože z betonu prostého</t>
  </si>
  <si>
    <t>-548663526</t>
  </si>
  <si>
    <t>Osazení chodníkového obrubníku betonového se zřízením lože, s vyplněním a zatřením spár cementovou maltou stojatého s boční opěrou z betonu prostého tř. C 12/15, do lože z betonu prostého téže značky</t>
  </si>
  <si>
    <t>Poznámka k položce:
Pro bet. lože a boční opěry bude použit beton C30/37 XC4.</t>
  </si>
  <si>
    <t>42</t>
  </si>
  <si>
    <t>592175R08</t>
  </si>
  <si>
    <t xml:space="preserve">betonový obrubník 100x5x20 cm </t>
  </si>
  <si>
    <t>1159318256</t>
  </si>
  <si>
    <t>obrubníky betonové a železobetonové obrubníky BEST provedení: červená,hnědá,pískovcová,antracit (d x š x v) vnější poloměr r=200, d. vnějšího oblouku 78 PARKAN    50 x 5 x 20</t>
  </si>
  <si>
    <t>43</t>
  </si>
  <si>
    <t>592175R09</t>
  </si>
  <si>
    <t xml:space="preserve">betonový obrubník 100x8x25 cm </t>
  </si>
  <si>
    <t>1062880552</t>
  </si>
  <si>
    <t>71</t>
  </si>
  <si>
    <t>44</t>
  </si>
  <si>
    <t>919726122</t>
  </si>
  <si>
    <t>Geotextilie pro ochranu, separaci a filtraci netkaná měrná hmotnost do 300 g/m2</t>
  </si>
  <si>
    <t>-1937479380</t>
  </si>
  <si>
    <t>Geotextilie netkaná pro ochranu, separaci nebo filtraci měrná hmotnost přes 200 do 300 g/m2</t>
  </si>
  <si>
    <t>Poznámka k položce:
Oddělení gabionové zdi a obrubníku za zdí od zeminy.</t>
  </si>
  <si>
    <t>'celková délka geotextilie v řezu + na straně obrubníku x délka zdi (včetně boků)'</t>
  </si>
  <si>
    <t>(4,84+0,38)*68</t>
  </si>
  <si>
    <t>45</t>
  </si>
  <si>
    <t>962021112</t>
  </si>
  <si>
    <t>Bourání mostních zdí a pilířů z kamene</t>
  </si>
  <si>
    <t>-1463464133</t>
  </si>
  <si>
    <t>Bourání mostních konstrukcí zdiva a pilířů z kamene nebo cihel</t>
  </si>
  <si>
    <t>Poznámka k položce:
Jedná se o bourání opěrné kamenné v prostoru nad stávající bet. zdí.</t>
  </si>
  <si>
    <t>'plocha zídky x délka'</t>
  </si>
  <si>
    <t>0,5*4</t>
  </si>
  <si>
    <t>46</t>
  </si>
  <si>
    <t>962051111</t>
  </si>
  <si>
    <t>Bourání mostních zdí a pilířů z ŽB</t>
  </si>
  <si>
    <t>1554187584</t>
  </si>
  <si>
    <t>Bourání mostních konstrukcí zdiva a pilířů ze železového betonu</t>
  </si>
  <si>
    <t>Poznámka k položce:
Jedná se o demolici původní betonové zdi včetně betonový předpatek a betonových konstrukcí nad zdí.</t>
  </si>
  <si>
    <t>'plocha betonové zdi x její délka + plocha bet. patek x jejich výška + přípočet na bet. kci nad zdí'</t>
  </si>
  <si>
    <t>1,5*65,22+6,43*0,6+3</t>
  </si>
  <si>
    <t>962065212</t>
  </si>
  <si>
    <t>Bourání mostních opěr ze dřeva tvrdého zdiva a pilířů</t>
  </si>
  <si>
    <t>1378654281</t>
  </si>
  <si>
    <t>Bourání mostních konstrukcí zdiva a pilířů opěr dřevěných a pažení opěr ze dřeva tvrdého</t>
  </si>
  <si>
    <t>Poznámka k položce:
Jedná se o odstranění opěrné konstrukce z dřevěných pražců.</t>
  </si>
  <si>
    <t>'plocha x délka'</t>
  </si>
  <si>
    <t>0,3*0,2*4*4</t>
  </si>
  <si>
    <t>48</t>
  </si>
  <si>
    <t>966071822</t>
  </si>
  <si>
    <t>Rozebrání drátěného pletiva se čtvercovými oky výšky do 2,0 m</t>
  </si>
  <si>
    <t>1292554957</t>
  </si>
  <si>
    <t>Rozebrání oplocení z pletiva drátěného se čtvercovými oky, výšky přes 1,6 do 2,0 m</t>
  </si>
  <si>
    <t>Poznámka k položce:
Rozebrání drátěného oplocení mezi stávající bet. zdí a panelovým domem a na zhlaví bet. zdi.</t>
  </si>
  <si>
    <t>3+1+15</t>
  </si>
  <si>
    <t>49</t>
  </si>
  <si>
    <t>966073R10</t>
  </si>
  <si>
    <t>Demontáž plotových ocelových sloupků</t>
  </si>
  <si>
    <t>-433915997</t>
  </si>
  <si>
    <t>Poznámka k položce:
Demontáž ocelových plotových sloupků včetně jejich očištění od betonu a odstranění betonové patky v prostoru mezi stávající bet. zdí a panel. domem.</t>
  </si>
  <si>
    <t>50</t>
  </si>
  <si>
    <t>966073811</t>
  </si>
  <si>
    <t>Rozebrání vrat a vrátek k oplocení plochy do 6 m2</t>
  </si>
  <si>
    <t>1645417874</t>
  </si>
  <si>
    <t>Rozebrání vrat a vrátek k oplocení plochy jednotlivě přes 2 do 6 m2</t>
  </si>
  <si>
    <t>Poznámka k položce:
Odstranění vrátek z prostoru mezi stáv. bet. zdí a panel. domem a vrátek na levostranném přístupu k prostoru za zdí.</t>
  </si>
  <si>
    <t>2*1</t>
  </si>
  <si>
    <t>51</t>
  </si>
  <si>
    <t>997013802</t>
  </si>
  <si>
    <t>Poplatek za uložení stavebního železobetonového odpadu na skládce (skládkovné)</t>
  </si>
  <si>
    <t>124714982</t>
  </si>
  <si>
    <t>Poplatek za uložení stavebního odpadu na skládce (skládkovné) železobetonového</t>
  </si>
  <si>
    <t>Poznámka k položce:
Uložení vybouraných hmot na skládce Činov.</t>
  </si>
  <si>
    <t>52</t>
  </si>
  <si>
    <t>998212111</t>
  </si>
  <si>
    <t>Přesun hmot pro mosty zděné, monolitické betonové nebo ocelové v do 20 m</t>
  </si>
  <si>
    <t>492633972</t>
  </si>
  <si>
    <t>Přesun hmot pro mosty zděné, betonové monolitické, spřažené ocelobetonové nebo kovové vodorovná dopravní vzdálenost do 100 m výška mostu do 20 m</t>
  </si>
  <si>
    <t>53</t>
  </si>
  <si>
    <t>767161114</t>
  </si>
  <si>
    <t>Montáž zábradlí rovného z trubek do zdi hmotnosti do 30 kg</t>
  </si>
  <si>
    <t>-1000530855</t>
  </si>
  <si>
    <t>Montáž zábradlí rovného z trubek nebo tenkostěnných profilů do zdiva, hmotnosti 1 m zábradlí přes 20 do 30 kg</t>
  </si>
  <si>
    <t>Poznámka k položce:
Montáž včetně dopravy.</t>
  </si>
  <si>
    <t>65</t>
  </si>
  <si>
    <t>54</t>
  </si>
  <si>
    <t>141110160</t>
  </si>
  <si>
    <t>trubka ocelová bezešvá hladká kruhová 11353.1 D33,7 tl 3,2 mm</t>
  </si>
  <si>
    <t>1853908014</t>
  </si>
  <si>
    <t>trubky ocelové bezešvé hladké kruhové běžné - nekotlové ČSN 41 1353.1 ve výrobních délkách, s vnějším i vnitřním povrchem okujeným, bez ochrany povrchu vnější D  tloušťka stěny mm 33,7     3,2</t>
  </si>
  <si>
    <t>Poznámka k položce:
VOC Ferona, Hmotnost: 2,41 kg/m</t>
  </si>
  <si>
    <t>'spojka spodní trubky zábradlí'</t>
  </si>
  <si>
    <t>'délka x počet'</t>
  </si>
  <si>
    <t>0,2*6</t>
  </si>
  <si>
    <t>55</t>
  </si>
  <si>
    <t>141153440</t>
  </si>
  <si>
    <t>trubka ocelová bezešvá hladká kruhová 11353.1 D48,3 tl 3,6 mm</t>
  </si>
  <si>
    <t>-2045543904</t>
  </si>
  <si>
    <t>trubky ocelové bezešvé hladké kruhové běžné - nekotlové ČSN 41 1353.1 ve výrobních délkách, s vnějším i vnitřním povrchem okujeným, bez ochrany povrchu vnější D  tloušťka stěny mm 48,3     3,6</t>
  </si>
  <si>
    <t>Poznámka k položce:
VOC Ferona, Hmotnost: 3,969 kg/m</t>
  </si>
  <si>
    <t>'spojky horních trubek'</t>
  </si>
  <si>
    <t>56</t>
  </si>
  <si>
    <t>141153700</t>
  </si>
  <si>
    <t>trubka ocelová bezešvá hladká kruhová 11353.1 D51 tl 5,0 mm</t>
  </si>
  <si>
    <t>327949858</t>
  </si>
  <si>
    <t>trubky ocelové bezešvé hladké kruhové běžné - nekotlové ČSN 41 1353.1 ve výrobních délkách, s vnějším i vnitřním povrchem okujeným, bez ochrany povrchu vnější D  tloušťka stěny mm 51       5,0</t>
  </si>
  <si>
    <t>Poznámka k položce:
VOC Ferona, Hmotnost: 5,67 kg/m</t>
  </si>
  <si>
    <t>'zábradelní sloupky'</t>
  </si>
  <si>
    <t>0,55*44</t>
  </si>
  <si>
    <t>57</t>
  </si>
  <si>
    <t>141208170</t>
  </si>
  <si>
    <t>trubka ocelová bezešvá hladká kruhová 11353.1 D57 tl 3,6 mm</t>
  </si>
  <si>
    <t>-645979597</t>
  </si>
  <si>
    <t>trubky ocelové bezešvé hladké kruhové běžné - nekotlové ČSN 41 1353.1 ve výrobních délkách, s vnějším i vnitřním povrchem okujeným, bez ochrany povrchu vnější D  tloušťka stěny mm 57       3,6</t>
  </si>
  <si>
    <t>Poznámka k položce:
VOC Ferona, Hmotnost: 4,741 kg/m</t>
  </si>
  <si>
    <t>'horní zábradelní trubka'</t>
  </si>
  <si>
    <t>'délka'</t>
  </si>
  <si>
    <t>58</t>
  </si>
  <si>
    <t>141208R11</t>
  </si>
  <si>
    <t>trubka ocelová bezešvá hladká kruhová 11353.1 D63,5 tl 5,0 mm</t>
  </si>
  <si>
    <t>1739267448</t>
  </si>
  <si>
    <t>trubky ocelové bezešvé hladké kruhové běžné - nekotlové ČSN 41 1353.1 ve výrobních délkách, s vnějším i vnitřním povrchem okujeným, bez ochrany povrchu vnější D  tloušťka stěny mm 60,3     5,0</t>
  </si>
  <si>
    <t>Poznámka k položce:
VOC Ferona, Hmotnost: 6,819 kg/m</t>
  </si>
  <si>
    <t>'kotevní trubka'</t>
  </si>
  <si>
    <t>59</t>
  </si>
  <si>
    <t>141152R12</t>
  </si>
  <si>
    <t>trubka ocelová bezešvá hladká kruhová 11353.1 D42,4 tl 3,2 mm</t>
  </si>
  <si>
    <t>1696302384</t>
  </si>
  <si>
    <t>trubky ocelové bezešvé hladké kruhové běžné - nekotlové ČSN 41 1353.1 ve výrobních délkách, s vnějším i vnitřním povrchem okujeným, bez ochrany povrchu vnější D  tloušťka stěny mm 42,4     2,6</t>
  </si>
  <si>
    <t>Poznámka k položce:
VOC Ferona, Hmotnost: 2,552 kg/m</t>
  </si>
  <si>
    <t>'spodní trubka zábradlí'</t>
  </si>
  <si>
    <t>'délka v poli x počet polí'</t>
  </si>
  <si>
    <t>1,45*43</t>
  </si>
  <si>
    <t>60</t>
  </si>
  <si>
    <t>132112240</t>
  </si>
  <si>
    <t>tyč ocelová kruhová, zn.oceli S 235 JR (11 373) D 8 mm</t>
  </si>
  <si>
    <t>2000445914</t>
  </si>
  <si>
    <t>tyče ocelové jemné kruhové do průměru 32 mm značka oceli S 235 JR G1  (11 373) EN 10060, EN 10025-2 D   8 mm</t>
  </si>
  <si>
    <t>Poznámka k položce:
VOC Ferona, Hmotnost: 0,395 kg/m</t>
  </si>
  <si>
    <t>'zábradelní žebrování'</t>
  </si>
  <si>
    <t>'délka x počet v poli x počet polí / 1000'</t>
  </si>
  <si>
    <t>0,65*11*43/1000</t>
  </si>
  <si>
    <t>61</t>
  </si>
  <si>
    <t>309251060</t>
  </si>
  <si>
    <t>šroub metrický DIN 931 5.8 BZ M12 x 40</t>
  </si>
  <si>
    <t>100 kus</t>
  </si>
  <si>
    <t>-805535738</t>
  </si>
  <si>
    <t>šrouby přesné  5 D šrouby metrické s povrchovou úpravou šroub metrický DIN 931 šestihranná hlava, bílý zinek M12 x 40</t>
  </si>
  <si>
    <t>'počet sloupků x 2 '</t>
  </si>
  <si>
    <t>43*2/100</t>
  </si>
  <si>
    <t>62</t>
  </si>
  <si>
    <t>998767101</t>
  </si>
  <si>
    <t>Přesun hmot tonážní pro zámečnické konstrukce v objektech v do 6 m</t>
  </si>
  <si>
    <t>-1844212035</t>
  </si>
  <si>
    <t>Přesun hmot pro zámečnické konstrukce stanovený z hmotnosti přesunovaného materiálu vodorovná dopravní vzdálenost do 50 m v objektech výšky do 6 m</t>
  </si>
  <si>
    <t>63</t>
  </si>
  <si>
    <t>789000R13</t>
  </si>
  <si>
    <t xml:space="preserve">Žárové zinkování </t>
  </si>
  <si>
    <t>411851901</t>
  </si>
  <si>
    <t>Poznámka k položce:
Žárové zinkování zábradlí včetně dopravy-</t>
  </si>
  <si>
    <t>'celková hmotnost zábradlí + 7% zinkování'</t>
  </si>
  <si>
    <t>(4,74*65+3,09*1,45*43+5,67*1,35*44+7,21*0,55*44+2,41*0,2*6+3,97*0,2*6+0,395*0,65*11*43)*1,07</t>
  </si>
  <si>
    <t>SO.02 - Vedlejší a ostatní náklady</t>
  </si>
  <si>
    <t>SO.02 01 - Soupis prací</t>
  </si>
  <si>
    <t>Ing. M. Čáp, Ph.D., Ing. J. Jirásek</t>
  </si>
  <si>
    <t>VRN - Vedlejší rozpočtové náklady</t>
  </si>
  <si>
    <t xml:space="preserve">    0 - Vedlejší rozpočtové náklady</t>
  </si>
  <si>
    <t>012103000</t>
  </si>
  <si>
    <t>Geodetické práce před výstavbou</t>
  </si>
  <si>
    <t>Kč</t>
  </si>
  <si>
    <t>1024</t>
  </si>
  <si>
    <t>279157488</t>
  </si>
  <si>
    <t>Průzkumné, geodetické a projektové práce geodetické práce před výstavbou</t>
  </si>
  <si>
    <t>012203000</t>
  </si>
  <si>
    <t>Geodetické práce při provádění stavby</t>
  </si>
  <si>
    <t>-1841723121</t>
  </si>
  <si>
    <t>Průzkumné, geodetické a projektové práce geodetické práce při provádění stavby</t>
  </si>
  <si>
    <t>013203000</t>
  </si>
  <si>
    <t>Dokumentace stavby bez rozlišení</t>
  </si>
  <si>
    <t>1463069740</t>
  </si>
  <si>
    <t>Průzkumné, geodetické a projektové práce projektové práce dokumentace stavby (výkresová a textová) bez rozlišení</t>
  </si>
  <si>
    <t>Poznámka k položce:
Jedná se o vypracování povodňového a havarijního plánu včetně plánu BOZP.</t>
  </si>
  <si>
    <t>031203000</t>
  </si>
  <si>
    <t>Terénní úpravy pro zařízení staveniště</t>
  </si>
  <si>
    <t>1903019105</t>
  </si>
  <si>
    <t>Zařízení staveniště související (přípravné) práce terénní úpravy pro zařízení staveniště</t>
  </si>
  <si>
    <t>032103000</t>
  </si>
  <si>
    <t>Náklady na stavební buňky</t>
  </si>
  <si>
    <t>-266209691</t>
  </si>
  <si>
    <t>Zařízení staveniště vybavení staveniště náklady na stavební buňky</t>
  </si>
  <si>
    <t>032603000</t>
  </si>
  <si>
    <t>Ostatní náklady</t>
  </si>
  <si>
    <t>1788819850</t>
  </si>
  <si>
    <t>Zařízení staveniště vybavení staveniště ostatní náklady</t>
  </si>
  <si>
    <t>034203000</t>
  </si>
  <si>
    <t>Oplocení staveniště</t>
  </si>
  <si>
    <t>736045308</t>
  </si>
  <si>
    <t>Zařízení staveniště zabezpečení staveniště oplocení staveniště</t>
  </si>
  <si>
    <t>034503000</t>
  </si>
  <si>
    <t>Informační tabule na staveništi</t>
  </si>
  <si>
    <t>1189249182</t>
  </si>
  <si>
    <t>Zařízení staveniště zabezpečení staveniště informační tabule</t>
  </si>
  <si>
    <t>039103000</t>
  </si>
  <si>
    <t>Rozebrání, bourání a odvoz zařízení staveniště</t>
  </si>
  <si>
    <t>-644739934</t>
  </si>
  <si>
    <t>Zařízení staveniště zrušení zařízení staveniště rozebrání, bourání a odvoz</t>
  </si>
  <si>
    <t>039203000</t>
  </si>
  <si>
    <t>Úprava terénu po zrušení zařízení staveniště</t>
  </si>
  <si>
    <t>1821415764</t>
  </si>
  <si>
    <t>Zařízení staveniště zrušení zařízení staveniště úprava terénu</t>
  </si>
  <si>
    <t>1) Rekapitulace stavby</t>
  </si>
  <si>
    <t>2) Rekapitulace objektů stavby a soupisů prací</t>
  </si>
  <si>
    <t>/</t>
  </si>
  <si>
    <t>1) Krycí list soupisu</t>
  </si>
  <si>
    <t>2) Rekapitulace</t>
  </si>
  <si>
    <t>3) Soupis prací</t>
  </si>
  <si>
    <t>Rekapitulace stavby</t>
  </si>
  <si>
    <t>Struktura údajů, formát souboru a metodika pro zpracování</t>
  </si>
  <si>
    <t>Struktura</t>
  </si>
  <si>
    <t>Soubor je složen ze záložky Rekapitulace stavby a záložek s názvem soupisu prací pro jednotlivé objekty ve formátu XLS. Každá ze záložek přitom obsahuje</t>
  </si>
  <si>
    <t>ještě samostatné sestavy vymezené orámovaním a nadpisem sestavy. Všechny sestavy jsou optimalizovány i pro tisk na formát A4 na výšku.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</si>
  <si>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</si>
  <si>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</si>
  <si>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</si>
  <si>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</si>
  <si>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</si>
  <si>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</si>
  <si>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</si>
  <si>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</si>
  <si>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</si>
  <si>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</si>
  <si>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</si>
  <si>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</si>
  <si>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</si>
  <si>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</si>
  <si>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</si>
  <si>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</si>
  <si>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</si>
  <si>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</si>
  <si>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</si>
  <si>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</si>
  <si>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</si>
  <si>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</si>
  <si>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</si>
  <si>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</si>
  <si>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</si>
  <si>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</si>
  <si>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</si>
  <si>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</si>
  <si>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</si>
  <si>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</si>
  <si>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</si>
  <si>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</si>
  <si>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</si>
  <si>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</si>
  <si>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</si>
  <si>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</si>
  <si>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</si>
  <si>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</si>
  <si>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</si>
  <si>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</si>
  <si>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</si>
  <si>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</si>
  <si>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</si>
  <si>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</si>
  <si>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 Hodnoty jsou ve výpočtech zaokrouhlovány na počet desetinných míst viditelných v jednotlivých polích.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</si>
  <si>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</si>
  <si>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</si>
  <si>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</si>
  <si>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</si>
  <si>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</si>
  <si>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</si>
  <si>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</si>
  <si>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</si>
  <si>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</si>
  <si>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</si>
  <si>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</si>
  <si>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</si>
  <si>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</si>
  <si>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</si>
  <si>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</si>
  <si>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</si>
  <si>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</si>
  <si>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</si>
  <si>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</si>
  <si>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</si>
  <si>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</si>
  <si>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</si>
  <si>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</si>
  <si>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</si>
  <si>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</si>
  <si>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</si>
  <si>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</si>
  <si>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</si>
  <si>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</si>
  <si>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</si>
  <si>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</si>
  <si>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</si>
  <si>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</si>
  <si>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</si>
  <si>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</si>
  <si>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</si>
  <si>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</si>
  <si>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</si>
  <si>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</si>
  <si>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</si>
  <si>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</si>
  <si>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</si>
  <si>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</si>
  <si>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</si>
  <si>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</si>
  <si>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</si>
  <si>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</si>
  <si>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</si>
  <si>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</si>
  <si>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</si>
  <si>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</si>
  <si>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</si>
  <si>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</si>
  <si>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</si>
  <si>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</si>
  <si>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</si>
  <si>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</si>
  <si>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</si>
  <si>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</si>
  <si>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</si>
  <si>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</si>
  <si>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</si>
  <si>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</si>
  <si>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</si>
  <si>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</si>
  <si>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</si>
  <si>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</si>
  <si>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</si>
  <si>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</si>
  <si>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</si>
  <si>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</si>
  <si>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</si>
  <si>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</si>
  <si>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</si>
  <si>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</si>
  <si>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</si>
  <si>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</si>
  <si>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</si>
  <si>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</si>
  <si>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</si>
  <si>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</si>
  <si>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</si>
  <si>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</si>
  <si>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</si>
  <si>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</si>
  <si>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</si>
  <si>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</si>
  <si>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</si>
  <si>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</si>
  <si>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</si>
  <si>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</si>
  <si>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</si>
  <si>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</si>
  <si>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</si>
  <si>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</si>
  <si>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</si>
  <si>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Datová věta</t>
  </si>
  <si>
    <t>Typ věty</t>
  </si>
  <si>
    <t>Hodnota</t>
  </si>
  <si>
    <t>Význam</t>
  </si>
  <si>
    <t>eGSazbaDPH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</si>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</sst>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2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b/>
      <sz val="11"/>
      <name val="Trebuchet MS"/>
      <family val="0"/>
    </font>
    <font>
      <sz val="11"/>
      <color indexed="55"/>
      <name val="Trebuchet MS"/>
      <family val="0"/>
    </font>
    <font>
      <sz val="10"/>
      <name val="Trebuchet MS"/>
      <family val="0"/>
    </font>
    <font>
      <sz val="10"/>
      <color indexed="56"/>
      <name val="Trebuchet MS"/>
      <family val="0"/>
    </font>
    <font>
      <sz val="10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7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i/>
      <sz val="8"/>
      <color indexed="12"/>
      <name val="Trebuchet MS"/>
      <family val="0"/>
    </font>
    <font>
      <i/>
      <sz val="7"/>
      <color indexed="55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i/>
      <sz val="9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/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/>
      <top style="hair">
        <color indexed="55"/>
      </top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32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1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19" xfId="0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3" xfId="0" applyFont="1" applyBorder="1" applyAlignment="1">
      <alignment horizontal="left" vertical="center"/>
    </xf>
    <xf numFmtId="0" fontId="1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" fillId="35" borderId="26" xfId="0" applyFont="1" applyFill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 horizontal="center" vertical="center" wrapText="1"/>
      <protection/>
    </xf>
    <xf numFmtId="0" fontId="6" fillId="0" borderId="29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30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23" xfId="0" applyBorder="1" applyAlignment="1" applyProtection="1">
      <alignment horizontal="lef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center" vertical="center"/>
      <protection/>
    </xf>
    <xf numFmtId="164" fontId="13" fillId="0" borderId="25" xfId="0" applyNumberFormat="1" applyFont="1" applyBorder="1" applyAlignment="1" applyProtection="1">
      <alignment horizontal="right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167" fontId="13" fillId="0" borderId="0" xfId="0" applyNumberFormat="1" applyFont="1" applyAlignment="1" applyProtection="1">
      <alignment horizontal="right" vertical="center"/>
      <protection/>
    </xf>
    <xf numFmtId="164" fontId="13" fillId="0" borderId="24" xfId="0" applyNumberFormat="1" applyFont="1" applyBorder="1" applyAlignment="1" applyProtection="1">
      <alignment horizontal="righ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3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9" fillId="0" borderId="0" xfId="0" applyFont="1" applyAlignment="1" applyProtection="1">
      <alignment horizontal="center" vertical="center"/>
      <protection/>
    </xf>
    <xf numFmtId="0" fontId="16" fillId="0" borderId="13" xfId="0" applyFont="1" applyBorder="1" applyAlignment="1">
      <alignment horizontal="left" vertical="center"/>
    </xf>
    <xf numFmtId="164" fontId="20" fillId="0" borderId="25" xfId="0" applyNumberFormat="1" applyFont="1" applyBorder="1" applyAlignment="1" applyProtection="1">
      <alignment horizontal="right" vertical="center"/>
      <protection/>
    </xf>
    <xf numFmtId="164" fontId="20" fillId="0" borderId="0" xfId="0" applyNumberFormat="1" applyFont="1" applyAlignment="1" applyProtection="1">
      <alignment horizontal="right" vertical="center"/>
      <protection/>
    </xf>
    <xf numFmtId="167" fontId="20" fillId="0" borderId="0" xfId="0" applyNumberFormat="1" applyFont="1" applyAlignment="1" applyProtection="1">
      <alignment horizontal="right" vertical="center"/>
      <protection/>
    </xf>
    <xf numFmtId="164" fontId="20" fillId="0" borderId="24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>
      <alignment horizontal="left" vertical="center"/>
    </xf>
    <xf numFmtId="0" fontId="21" fillId="0" borderId="13" xfId="0" applyFont="1" applyBorder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13" xfId="0" applyFont="1" applyBorder="1" applyAlignment="1">
      <alignment horizontal="left" vertical="center"/>
    </xf>
    <xf numFmtId="164" fontId="23" fillId="0" borderId="25" xfId="0" applyNumberFormat="1" applyFont="1" applyBorder="1" applyAlignment="1" applyProtection="1">
      <alignment horizontal="right" vertical="center"/>
      <protection/>
    </xf>
    <xf numFmtId="164" fontId="23" fillId="0" borderId="0" xfId="0" applyNumberFormat="1" applyFont="1" applyAlignment="1" applyProtection="1">
      <alignment horizontal="right" vertical="center"/>
      <protection/>
    </xf>
    <xf numFmtId="167" fontId="23" fillId="0" borderId="0" xfId="0" applyNumberFormat="1" applyFont="1" applyAlignment="1" applyProtection="1">
      <alignment horizontal="right" vertical="center"/>
      <protection/>
    </xf>
    <xf numFmtId="164" fontId="23" fillId="0" borderId="24" xfId="0" applyNumberFormat="1" applyFont="1" applyBorder="1" applyAlignment="1" applyProtection="1">
      <alignment horizontal="right" vertical="center"/>
      <protection/>
    </xf>
    <xf numFmtId="164" fontId="23" fillId="0" borderId="31" xfId="0" applyNumberFormat="1" applyFont="1" applyBorder="1" applyAlignment="1" applyProtection="1">
      <alignment horizontal="right" vertical="center"/>
      <protection/>
    </xf>
    <xf numFmtId="164" fontId="23" fillId="0" borderId="32" xfId="0" applyNumberFormat="1" applyFont="1" applyBorder="1" applyAlignment="1" applyProtection="1">
      <alignment horizontal="right" vertical="center"/>
      <protection/>
    </xf>
    <xf numFmtId="167" fontId="23" fillId="0" borderId="32" xfId="0" applyNumberFormat="1" applyFont="1" applyBorder="1" applyAlignment="1" applyProtection="1">
      <alignment horizontal="right" vertical="center"/>
      <protection/>
    </xf>
    <xf numFmtId="164" fontId="23" fillId="0" borderId="33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13" xfId="0" applyFont="1" applyBorder="1" applyAlignment="1" applyProtection="1">
      <alignment horizontal="lef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14" xfId="0" applyFont="1" applyBorder="1" applyAlignment="1" applyProtection="1">
      <alignment horizontal="left" vertical="center"/>
      <protection/>
    </xf>
    <xf numFmtId="0" fontId="22" fillId="0" borderId="13" xfId="0" applyFont="1" applyBorder="1" applyAlignment="1" applyProtection="1">
      <alignment horizontal="left" vertical="center"/>
      <protection/>
    </xf>
    <xf numFmtId="0" fontId="22" fillId="0" borderId="14" xfId="0" applyFont="1" applyBorder="1" applyAlignment="1" applyProtection="1">
      <alignment horizontal="left" vertical="center"/>
      <protection/>
    </xf>
    <xf numFmtId="0" fontId="0" fillId="0" borderId="13" xfId="0" applyBorder="1" applyAlignment="1">
      <alignment horizontal="left" vertical="top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27" xfId="0" applyFont="1" applyFill="1" applyBorder="1" applyAlignment="1" applyProtection="1">
      <alignment horizontal="center" vertical="center" wrapText="1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7" fillId="35" borderId="29" xfId="0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167" fontId="25" fillId="0" borderId="22" xfId="0" applyNumberFormat="1" applyFont="1" applyBorder="1" applyAlignment="1" applyProtection="1">
      <alignment horizontal="right"/>
      <protection/>
    </xf>
    <xf numFmtId="167" fontId="25" fillId="0" borderId="23" xfId="0" applyNumberFormat="1" applyFont="1" applyBorder="1" applyAlignment="1" applyProtection="1">
      <alignment horizontal="right"/>
      <protection/>
    </xf>
    <xf numFmtId="164" fontId="26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7" fillId="0" borderId="13" xfId="0" applyFont="1" applyBorder="1" applyAlignment="1" applyProtection="1">
      <alignment horizontal="left"/>
      <protection/>
    </xf>
    <xf numFmtId="0" fontId="27" fillId="0" borderId="0" xfId="0" applyFont="1" applyAlignment="1" applyProtection="1">
      <alignment horizontal="left"/>
      <protection/>
    </xf>
    <xf numFmtId="0" fontId="24" fillId="0" borderId="0" xfId="0" applyFont="1" applyAlignment="1" applyProtection="1">
      <alignment horizontal="left"/>
      <protection/>
    </xf>
    <xf numFmtId="0" fontId="27" fillId="0" borderId="13" xfId="0" applyFont="1" applyBorder="1" applyAlignment="1">
      <alignment horizontal="left"/>
    </xf>
    <xf numFmtId="0" fontId="27" fillId="0" borderId="25" xfId="0" applyFont="1" applyBorder="1" applyAlignment="1" applyProtection="1">
      <alignment horizontal="left"/>
      <protection/>
    </xf>
    <xf numFmtId="167" fontId="27" fillId="0" borderId="0" xfId="0" applyNumberFormat="1" applyFont="1" applyAlignment="1" applyProtection="1">
      <alignment horizontal="right"/>
      <protection/>
    </xf>
    <xf numFmtId="167" fontId="27" fillId="0" borderId="24" xfId="0" applyNumberFormat="1" applyFont="1" applyBorder="1" applyAlignment="1" applyProtection="1">
      <alignment horizontal="right"/>
      <protection/>
    </xf>
    <xf numFmtId="0" fontId="27" fillId="0" borderId="0" xfId="0" applyFont="1" applyAlignment="1">
      <alignment horizontal="left"/>
    </xf>
    <xf numFmtId="164" fontId="27" fillId="0" borderId="0" xfId="0" applyNumberFormat="1" applyFont="1" applyAlignment="1">
      <alignment horizontal="right" vertical="center"/>
    </xf>
    <xf numFmtId="0" fontId="22" fillId="0" borderId="0" xfId="0" applyFont="1" applyAlignment="1" applyProtection="1">
      <alignment horizontal="left"/>
      <protection/>
    </xf>
    <xf numFmtId="0" fontId="0" fillId="0" borderId="34" xfId="0" applyFont="1" applyBorder="1" applyAlignment="1" applyProtection="1">
      <alignment horizontal="center" vertical="center"/>
      <protection/>
    </xf>
    <xf numFmtId="49" fontId="0" fillId="0" borderId="34" xfId="0" applyNumberFormat="1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Font="1" applyBorder="1" applyAlignment="1" applyProtection="1">
      <alignment horizontal="center" vertical="center" wrapText="1"/>
      <protection/>
    </xf>
    <xf numFmtId="168" fontId="0" fillId="0" borderId="34" xfId="0" applyNumberFormat="1" applyFont="1" applyBorder="1" applyAlignment="1" applyProtection="1">
      <alignment horizontal="right" vertical="center"/>
      <protection/>
    </xf>
    <xf numFmtId="0" fontId="11" fillId="34" borderId="34" xfId="0" applyFont="1" applyFill="1" applyBorder="1" applyAlignment="1">
      <alignment horizontal="left" vertical="center" wrapText="1"/>
    </xf>
    <xf numFmtId="0" fontId="11" fillId="0" borderId="0" xfId="0" applyFont="1" applyAlignment="1" applyProtection="1">
      <alignment horizontal="center" vertical="center" wrapText="1"/>
      <protection/>
    </xf>
    <xf numFmtId="167" fontId="11" fillId="0" borderId="0" xfId="0" applyNumberFormat="1" applyFont="1" applyAlignment="1" applyProtection="1">
      <alignment horizontal="right" vertical="center"/>
      <protection/>
    </xf>
    <xf numFmtId="167" fontId="11" fillId="0" borderId="24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3" xfId="0" applyFont="1" applyBorder="1" applyAlignment="1">
      <alignment horizontal="left" vertical="center"/>
    </xf>
    <xf numFmtId="0" fontId="29" fillId="0" borderId="25" xfId="0" applyFont="1" applyBorder="1" applyAlignment="1" applyProtection="1">
      <alignment horizontal="left" vertical="center"/>
      <protection/>
    </xf>
    <xf numFmtId="0" fontId="29" fillId="0" borderId="24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3" xfId="0" applyFont="1" applyBorder="1" applyAlignment="1">
      <alignment horizontal="left" vertical="center"/>
    </xf>
    <xf numFmtId="0" fontId="30" fillId="0" borderId="25" xfId="0" applyFont="1" applyBorder="1" applyAlignment="1" applyProtection="1">
      <alignment horizontal="left" vertical="center"/>
      <protection/>
    </xf>
    <xf numFmtId="0" fontId="30" fillId="0" borderId="24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34" xfId="0" applyFont="1" applyBorder="1" applyAlignment="1" applyProtection="1">
      <alignment horizontal="center" vertical="center"/>
      <protection/>
    </xf>
    <xf numFmtId="49" fontId="31" fillId="0" borderId="34" xfId="0" applyNumberFormat="1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center" vertical="center" wrapText="1"/>
      <protection/>
    </xf>
    <xf numFmtId="168" fontId="31" fillId="0" borderId="34" xfId="0" applyNumberFormat="1" applyFont="1" applyBorder="1" applyAlignment="1" applyProtection="1">
      <alignment horizontal="right" vertical="center"/>
      <protection/>
    </xf>
    <xf numFmtId="0" fontId="30" fillId="0" borderId="31" xfId="0" applyFont="1" applyBorder="1" applyAlignment="1" applyProtection="1">
      <alignment horizontal="left" vertical="center"/>
      <protection/>
    </xf>
    <xf numFmtId="0" fontId="30" fillId="0" borderId="32" xfId="0" applyFont="1" applyBorder="1" applyAlignment="1" applyProtection="1">
      <alignment horizontal="left" vertical="center"/>
      <protection/>
    </xf>
    <xf numFmtId="0" fontId="30" fillId="0" borderId="33" xfId="0" applyFont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 horizontal="left" vertical="center"/>
      <protection/>
    </xf>
    <xf numFmtId="0" fontId="0" fillId="0" borderId="32" xfId="0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8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0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5" fontId="11" fillId="0" borderId="0" xfId="0" applyNumberFormat="1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0" fillId="35" borderId="26" xfId="0" applyFill="1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13" fillId="0" borderId="30" xfId="0" applyFont="1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5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8" xfId="0" applyFont="1" applyFill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/>
      <protection/>
    </xf>
    <xf numFmtId="164" fontId="22" fillId="0" borderId="0" xfId="0" applyNumberFormat="1" applyFont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horizontal="left" vertical="center" wrapText="1"/>
      <protection/>
    </xf>
    <xf numFmtId="164" fontId="14" fillId="0" borderId="0" xfId="0" applyNumberFormat="1" applyFont="1" applyAlignment="1" applyProtection="1">
      <alignment horizontal="right" vertical="center"/>
      <protection/>
    </xf>
    <xf numFmtId="0" fontId="14" fillId="0" borderId="0" xfId="0" applyFont="1" applyAlignment="1" applyProtection="1">
      <alignment horizontal="left" vertical="center"/>
      <protection/>
    </xf>
    <xf numFmtId="0" fontId="0" fillId="0" borderId="0" xfId="0" applyAlignment="1">
      <alignment horizontal="left" vertical="top"/>
    </xf>
    <xf numFmtId="0" fontId="6" fillId="0" borderId="0" xfId="0" applyFont="1" applyAlignment="1" applyProtection="1">
      <alignment horizontal="left" vertical="center" wrapText="1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left" vertical="center"/>
      <protection/>
    </xf>
    <xf numFmtId="164" fontId="24" fillId="0" borderId="0" xfId="0" applyNumberFormat="1" applyFont="1" applyAlignment="1" applyProtection="1">
      <alignment horizontal="right"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7" fillId="35" borderId="28" xfId="0" applyFont="1" applyFill="1" applyBorder="1" applyAlignment="1" applyProtection="1">
      <alignment horizontal="center" vertical="center" wrapText="1"/>
      <protection/>
    </xf>
    <xf numFmtId="0" fontId="0" fillId="35" borderId="28" xfId="0" applyFill="1" applyBorder="1" applyAlignment="1" applyProtection="1">
      <alignment horizontal="center" vertical="center" wrapText="1"/>
      <protection/>
    </xf>
    <xf numFmtId="0" fontId="0" fillId="0" borderId="34" xfId="0" applyFont="1" applyBorder="1" applyAlignment="1" applyProtection="1">
      <alignment horizontal="left" vertical="center" wrapText="1"/>
      <protection/>
    </xf>
    <xf numFmtId="0" fontId="0" fillId="0" borderId="34" xfId="0" applyBorder="1" applyAlignment="1" applyProtection="1">
      <alignment horizontal="left" vertical="center"/>
      <protection/>
    </xf>
    <xf numFmtId="164" fontId="0" fillId="34" borderId="34" xfId="0" applyNumberFormat="1" applyFont="1" applyFill="1" applyBorder="1" applyAlignment="1">
      <alignment horizontal="right" vertical="center"/>
    </xf>
    <xf numFmtId="164" fontId="0" fillId="0" borderId="34" xfId="0" applyNumberFormat="1" applyFont="1" applyBorder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34" xfId="0" applyFont="1" applyBorder="1" applyAlignment="1" applyProtection="1">
      <alignment horizontal="left" vertical="center" wrapText="1"/>
      <protection/>
    </xf>
    <xf numFmtId="0" fontId="31" fillId="0" borderId="34" xfId="0" applyFont="1" applyBorder="1" applyAlignment="1" applyProtection="1">
      <alignment horizontal="left" vertical="center"/>
      <protection/>
    </xf>
    <xf numFmtId="164" fontId="31" fillId="34" borderId="34" xfId="0" applyNumberFormat="1" applyFont="1" applyFill="1" applyBorder="1" applyAlignment="1">
      <alignment horizontal="right" vertical="center"/>
    </xf>
    <xf numFmtId="164" fontId="31" fillId="0" borderId="34" xfId="0" applyNumberFormat="1" applyFont="1" applyBorder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top" wrapText="1"/>
      <protection/>
    </xf>
    <xf numFmtId="164" fontId="14" fillId="0" borderId="0" xfId="0" applyNumberFormat="1" applyFont="1" applyAlignment="1" applyProtection="1">
      <alignment horizontal="right"/>
      <protection/>
    </xf>
    <xf numFmtId="164" fontId="24" fillId="0" borderId="0" xfId="0" applyNumberFormat="1" applyFont="1" applyAlignment="1" applyProtection="1">
      <alignment horizontal="right"/>
      <protection/>
    </xf>
    <xf numFmtId="0" fontId="27" fillId="0" borderId="0" xfId="0" applyFont="1" applyAlignment="1" applyProtection="1">
      <alignment horizontal="left"/>
      <protection/>
    </xf>
    <xf numFmtId="164" fontId="22" fillId="0" borderId="0" xfId="0" applyNumberFormat="1" applyFont="1" applyAlignment="1" applyProtection="1">
      <alignment horizontal="right"/>
      <protection/>
    </xf>
    <xf numFmtId="0" fontId="57" fillId="33" borderId="0" xfId="36" applyFill="1" applyAlignment="1">
      <alignment horizontal="left" vertical="top"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2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73" fillId="33" borderId="0" xfId="36" applyFont="1" applyFill="1" applyAlignment="1" applyProtection="1">
      <alignment horizontal="center" vertical="center"/>
      <protection/>
    </xf>
    <xf numFmtId="0" fontId="0" fillId="0" borderId="35" xfId="0" applyFont="1" applyBorder="1" applyAlignment="1">
      <alignment vertical="center" wrapText="1"/>
    </xf>
    <xf numFmtId="0" fontId="0" fillId="0" borderId="36" xfId="0" applyFont="1" applyBorder="1" applyAlignment="1">
      <alignment vertical="center" wrapText="1"/>
    </xf>
    <xf numFmtId="0" fontId="0" fillId="0" borderId="37" xfId="0" applyFont="1" applyBorder="1" applyAlignment="1">
      <alignment vertical="center" wrapText="1"/>
    </xf>
    <xf numFmtId="0" fontId="0" fillId="0" borderId="3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8" xfId="0" applyFont="1" applyBorder="1" applyAlignment="1">
      <alignment vertical="center" wrapText="1"/>
    </xf>
    <xf numFmtId="0" fontId="19" fillId="0" borderId="40" xfId="0" applyFont="1" applyBorder="1" applyAlignment="1">
      <alignment horizontal="left" wrapText="1"/>
    </xf>
    <xf numFmtId="0" fontId="0" fillId="0" borderId="39" xfId="0" applyFont="1" applyBorder="1" applyAlignment="1">
      <alignment vertical="center" wrapText="1"/>
    </xf>
    <xf numFmtId="0" fontId="19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38" xfId="0" applyFont="1" applyBorder="1" applyAlignment="1">
      <alignment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vertical="center" wrapText="1"/>
    </xf>
    <xf numFmtId="0" fontId="0" fillId="0" borderId="41" xfId="0" applyFont="1" applyBorder="1" applyAlignment="1">
      <alignment vertical="center" wrapText="1"/>
    </xf>
    <xf numFmtId="0" fontId="21" fillId="0" borderId="40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0" fontId="0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35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9" fillId="0" borderId="40" xfId="0" applyFont="1" applyBorder="1" applyAlignment="1">
      <alignment horizontal="left" vertical="center"/>
    </xf>
    <xf numFmtId="0" fontId="19" fillId="0" borderId="40" xfId="0" applyFont="1" applyBorder="1" applyAlignment="1">
      <alignment horizontal="center" vertical="center"/>
    </xf>
    <xf numFmtId="0" fontId="16" fillId="0" borderId="4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38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0" fillId="0" borderId="41" xfId="0" applyFont="1" applyBorder="1" applyAlignment="1">
      <alignment horizontal="left" vertical="center"/>
    </xf>
    <xf numFmtId="0" fontId="21" fillId="0" borderId="40" xfId="0" applyFont="1" applyBorder="1" applyAlignment="1">
      <alignment horizontal="left" vertical="center"/>
    </xf>
    <xf numFmtId="0" fontId="0" fillId="0" borderId="42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left" vertical="center" wrapText="1"/>
    </xf>
    <xf numFmtId="0" fontId="0" fillId="0" borderId="36" xfId="0" applyFont="1" applyBorder="1" applyAlignment="1">
      <alignment horizontal="left" vertical="center" wrapText="1"/>
    </xf>
    <xf numFmtId="0" fontId="0" fillId="0" borderId="37" xfId="0" applyFont="1" applyBorder="1" applyAlignment="1">
      <alignment horizontal="left" vertical="center" wrapText="1"/>
    </xf>
    <xf numFmtId="0" fontId="0" fillId="0" borderId="38" xfId="0" applyFont="1" applyBorder="1" applyAlignment="1">
      <alignment horizontal="left" vertical="center" wrapText="1"/>
    </xf>
    <xf numFmtId="0" fontId="0" fillId="0" borderId="39" xfId="0" applyFont="1" applyBorder="1" applyAlignment="1">
      <alignment horizontal="left" vertical="center" wrapText="1"/>
    </xf>
    <xf numFmtId="0" fontId="16" fillId="0" borderId="38" xfId="0" applyFont="1" applyBorder="1" applyAlignment="1">
      <alignment horizontal="left" vertical="center" wrapText="1"/>
    </xf>
    <xf numFmtId="0" fontId="16" fillId="0" borderId="39" xfId="0" applyFont="1" applyBorder="1" applyAlignment="1">
      <alignment horizontal="left" vertical="center" wrapText="1"/>
    </xf>
    <xf numFmtId="0" fontId="7" fillId="0" borderId="38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 wrapText="1"/>
    </xf>
    <xf numFmtId="0" fontId="7" fillId="0" borderId="39" xfId="0" applyFont="1" applyBorder="1" applyAlignment="1">
      <alignment horizontal="left" vertical="center"/>
    </xf>
    <xf numFmtId="0" fontId="7" fillId="0" borderId="41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0" fontId="7" fillId="0" borderId="41" xfId="0" applyFont="1" applyBorder="1" applyAlignment="1">
      <alignment horizontal="left" vertical="center"/>
    </xf>
    <xf numFmtId="0" fontId="7" fillId="0" borderId="42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9" fillId="0" borderId="0" xfId="0" applyFont="1" applyBorder="1" applyAlignment="1">
      <alignment vertical="center"/>
    </xf>
    <xf numFmtId="0" fontId="16" fillId="0" borderId="40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0" xfId="0" applyFont="1" applyBorder="1" applyAlignment="1">
      <alignment horizontal="left"/>
    </xf>
    <xf numFmtId="0" fontId="16" fillId="0" borderId="40" xfId="0" applyFont="1" applyBorder="1" applyAlignment="1">
      <alignment/>
    </xf>
    <xf numFmtId="0" fontId="19" fillId="0" borderId="40" xfId="0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0" fillId="0" borderId="38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0" fillId="0" borderId="39" xfId="0" applyFont="1" applyBorder="1" applyAlignment="1">
      <alignment vertical="top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/>
    </xf>
    <xf numFmtId="0" fontId="0" fillId="0" borderId="41" xfId="0" applyFont="1" applyBorder="1" applyAlignment="1">
      <alignment vertical="top"/>
    </xf>
    <xf numFmtId="0" fontId="0" fillId="0" borderId="40" xfId="0" applyFont="1" applyBorder="1" applyAlignment="1">
      <alignment vertical="top"/>
    </xf>
    <xf numFmtId="0" fontId="0" fillId="0" borderId="42" xfId="0" applyFont="1" applyBorder="1" applyAlignment="1">
      <alignment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A27E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14ED5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DAE0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AA27E.tmp" descr="C:\KROSplusData\System\Temp\radAA27E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14ED5.tmp" descr="C:\KROSplusData\System\Temp\rad14ED5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rad9DAE0.tmp" descr="C:\KROSplusData\System\Temp\rad9DAE0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6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5" width="31.66015625" style="2" customWidth="1"/>
    <col min="36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5.66015625" style="2" customWidth="1"/>
    <col min="44" max="44" width="13.66015625" style="2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91" width="10.66015625" style="2" hidden="1" customWidth="1"/>
    <col min="92" max="16384" width="10.66015625" style="1" customWidth="1"/>
  </cols>
  <sheetData>
    <row r="1" spans="1:256" s="3" customFormat="1" ht="22.5" customHeight="1">
      <c r="A1" s="235" t="s">
        <v>0</v>
      </c>
      <c r="B1" s="236"/>
      <c r="C1" s="236"/>
      <c r="D1" s="237" t="s">
        <v>1</v>
      </c>
      <c r="E1" s="236"/>
      <c r="F1" s="236"/>
      <c r="G1" s="236"/>
      <c r="H1" s="236"/>
      <c r="I1" s="236"/>
      <c r="J1" s="236"/>
      <c r="K1" s="238" t="s">
        <v>611</v>
      </c>
      <c r="L1" s="238"/>
      <c r="M1" s="238"/>
      <c r="N1" s="238"/>
      <c r="O1" s="238"/>
      <c r="P1" s="238"/>
      <c r="Q1" s="238"/>
      <c r="R1" s="238"/>
      <c r="S1" s="238"/>
      <c r="T1" s="236"/>
      <c r="U1" s="236"/>
      <c r="V1" s="236"/>
      <c r="W1" s="238" t="s">
        <v>612</v>
      </c>
      <c r="X1" s="238"/>
      <c r="Y1" s="238"/>
      <c r="Z1" s="238"/>
      <c r="AA1" s="238"/>
      <c r="AB1" s="238"/>
      <c r="AC1" s="238"/>
      <c r="AD1" s="238"/>
      <c r="AE1" s="238"/>
      <c r="AF1" s="238"/>
      <c r="AG1" s="238"/>
      <c r="AH1" s="238"/>
      <c r="AI1" s="233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3</v>
      </c>
      <c r="BU1" s="4" t="s">
        <v>3</v>
      </c>
      <c r="BV1" s="4" t="s">
        <v>4</v>
      </c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D2" s="164"/>
      <c r="AE2" s="164"/>
      <c r="AF2" s="164"/>
      <c r="AG2" s="164"/>
      <c r="AH2" s="164"/>
      <c r="AI2" s="164"/>
      <c r="AJ2" s="164"/>
      <c r="AK2" s="164"/>
      <c r="AL2" s="164"/>
      <c r="AM2" s="164"/>
      <c r="AN2" s="164"/>
      <c r="AO2" s="164"/>
      <c r="AP2" s="164"/>
      <c r="AQ2" s="164"/>
      <c r="AR2" s="203"/>
      <c r="AS2" s="164"/>
      <c r="AT2" s="164"/>
      <c r="AU2" s="164"/>
      <c r="AV2" s="164"/>
      <c r="AW2" s="164"/>
      <c r="AX2" s="164"/>
      <c r="AY2" s="164"/>
      <c r="AZ2" s="164"/>
      <c r="BA2" s="164"/>
      <c r="BB2" s="164"/>
      <c r="BC2" s="164"/>
      <c r="BD2" s="164"/>
      <c r="BE2" s="164"/>
      <c r="BS2" s="6" t="s">
        <v>6</v>
      </c>
      <c r="BT2" s="6" t="s">
        <v>7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6</v>
      </c>
      <c r="BT3" s="6" t="s">
        <v>8</v>
      </c>
    </row>
    <row r="4" spans="2:71" s="2" customFormat="1" ht="37.5" customHeight="1">
      <c r="B4" s="10"/>
      <c r="C4" s="165" t="s">
        <v>9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166"/>
      <c r="AM4" s="166"/>
      <c r="AN4" s="166"/>
      <c r="AO4" s="166"/>
      <c r="AP4" s="166"/>
      <c r="AQ4" s="167"/>
      <c r="AS4" s="13" t="s">
        <v>10</v>
      </c>
      <c r="BE4" s="14" t="s">
        <v>11</v>
      </c>
      <c r="BS4" s="6" t="s">
        <v>12</v>
      </c>
    </row>
    <row r="5" spans="2:71" s="2" customFormat="1" ht="15" customHeight="1">
      <c r="B5" s="10"/>
      <c r="C5" s="11"/>
      <c r="D5" s="15" t="s">
        <v>13</v>
      </c>
      <c r="E5" s="11"/>
      <c r="F5" s="11"/>
      <c r="G5" s="11"/>
      <c r="H5" s="11"/>
      <c r="I5" s="11"/>
      <c r="J5" s="11"/>
      <c r="K5" s="171" t="s">
        <v>14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P5" s="11"/>
      <c r="AQ5" s="12"/>
      <c r="BE5" s="168" t="s">
        <v>15</v>
      </c>
      <c r="BS5" s="6" t="s">
        <v>6</v>
      </c>
    </row>
    <row r="6" spans="2:71" s="2" customFormat="1" ht="37.5" customHeight="1">
      <c r="B6" s="10"/>
      <c r="C6" s="11"/>
      <c r="D6" s="17" t="s">
        <v>16</v>
      </c>
      <c r="E6" s="11"/>
      <c r="F6" s="11"/>
      <c r="G6" s="11"/>
      <c r="H6" s="11"/>
      <c r="I6" s="11"/>
      <c r="J6" s="11"/>
      <c r="K6" s="172" t="s">
        <v>17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P6" s="11"/>
      <c r="AQ6" s="12"/>
      <c r="BE6" s="164"/>
      <c r="BS6" s="6" t="s">
        <v>18</v>
      </c>
    </row>
    <row r="7" spans="2:71" s="2" customFormat="1" ht="15" customHeight="1">
      <c r="B7" s="10"/>
      <c r="C7" s="11"/>
      <c r="D7" s="18" t="s">
        <v>19</v>
      </c>
      <c r="E7" s="11"/>
      <c r="F7" s="11"/>
      <c r="G7" s="11"/>
      <c r="H7" s="11"/>
      <c r="I7" s="11"/>
      <c r="J7" s="11"/>
      <c r="K7" s="16" t="s">
        <v>20</v>
      </c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64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64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64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 t="s">
        <v>31</v>
      </c>
      <c r="AO10" s="11"/>
      <c r="AP10" s="11"/>
      <c r="AQ10" s="12"/>
      <c r="BE10" s="164"/>
      <c r="BS10" s="6" t="s">
        <v>18</v>
      </c>
    </row>
    <row r="11" spans="2:71" s="2" customFormat="1" ht="19.5" customHeight="1">
      <c r="B11" s="10"/>
      <c r="C11" s="11"/>
      <c r="D11" s="11"/>
      <c r="E11" s="16" t="s">
        <v>32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33</v>
      </c>
      <c r="AL11" s="11"/>
      <c r="AM11" s="11"/>
      <c r="AN11" s="16"/>
      <c r="AO11" s="11"/>
      <c r="AP11" s="11"/>
      <c r="AQ11" s="12"/>
      <c r="BE11" s="164"/>
      <c r="BS11" s="6" t="s">
        <v>18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64"/>
      <c r="BS12" s="6" t="s">
        <v>18</v>
      </c>
    </row>
    <row r="13" spans="2:71" s="2" customFormat="1" ht="15" customHeight="1">
      <c r="B13" s="10"/>
      <c r="C13" s="11"/>
      <c r="D13" s="18" t="s">
        <v>34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35</v>
      </c>
      <c r="AO13" s="11"/>
      <c r="AP13" s="11"/>
      <c r="AQ13" s="12"/>
      <c r="BE13" s="164"/>
      <c r="BS13" s="6" t="s">
        <v>18</v>
      </c>
    </row>
    <row r="14" spans="2:71" s="2" customFormat="1" ht="15.75" customHeight="1">
      <c r="B14" s="10"/>
      <c r="C14" s="11"/>
      <c r="D14" s="11"/>
      <c r="E14" s="173" t="s">
        <v>35</v>
      </c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8" t="s">
        <v>33</v>
      </c>
      <c r="AL14" s="11"/>
      <c r="AM14" s="11"/>
      <c r="AN14" s="20" t="s">
        <v>35</v>
      </c>
      <c r="AO14" s="11"/>
      <c r="AP14" s="11"/>
      <c r="AQ14" s="12"/>
      <c r="BE14" s="164"/>
      <c r="BS14" s="6" t="s">
        <v>18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64"/>
      <c r="BS15" s="6" t="s">
        <v>3</v>
      </c>
    </row>
    <row r="16" spans="2:71" s="2" customFormat="1" ht="15" customHeight="1">
      <c r="B16" s="10"/>
      <c r="C16" s="11"/>
      <c r="D16" s="18" t="s">
        <v>36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 t="s">
        <v>37</v>
      </c>
      <c r="AO16" s="11"/>
      <c r="AP16" s="11"/>
      <c r="AQ16" s="12"/>
      <c r="BE16" s="164"/>
      <c r="BS16" s="6" t="s">
        <v>3</v>
      </c>
    </row>
    <row r="17" spans="2:71" s="2" customFormat="1" ht="19.5" customHeight="1">
      <c r="B17" s="10"/>
      <c r="C17" s="11"/>
      <c r="D17" s="11"/>
      <c r="E17" s="16" t="s">
        <v>38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33</v>
      </c>
      <c r="AL17" s="11"/>
      <c r="AM17" s="11"/>
      <c r="AN17" s="16"/>
      <c r="AO17" s="11"/>
      <c r="AP17" s="11"/>
      <c r="AQ17" s="12"/>
      <c r="BE17" s="164"/>
      <c r="BS17" s="6" t="s">
        <v>39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64"/>
      <c r="BS18" s="6" t="s">
        <v>6</v>
      </c>
    </row>
    <row r="19" spans="2:71" s="2" customFormat="1" ht="15" customHeight="1">
      <c r="B19" s="10"/>
      <c r="C19" s="11"/>
      <c r="D19" s="18" t="s">
        <v>40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2"/>
      <c r="BE19" s="164"/>
      <c r="BS19" s="6" t="s">
        <v>18</v>
      </c>
    </row>
    <row r="20" spans="2:71" s="2" customFormat="1" ht="43.5" customHeight="1">
      <c r="B20" s="10"/>
      <c r="C20" s="11"/>
      <c r="D20" s="11"/>
      <c r="E20" s="174" t="s">
        <v>41</v>
      </c>
      <c r="F20" s="166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6"/>
      <c r="U20" s="166"/>
      <c r="V20" s="166"/>
      <c r="W20" s="166"/>
      <c r="X20" s="166"/>
      <c r="Y20" s="166"/>
      <c r="Z20" s="166"/>
      <c r="AA20" s="166"/>
      <c r="AB20" s="166"/>
      <c r="AC20" s="166"/>
      <c r="AD20" s="166"/>
      <c r="AE20" s="166"/>
      <c r="AF20" s="166"/>
      <c r="AG20" s="166"/>
      <c r="AH20" s="166"/>
      <c r="AI20" s="166"/>
      <c r="AJ20" s="166"/>
      <c r="AK20" s="166"/>
      <c r="AL20" s="166"/>
      <c r="AM20" s="166"/>
      <c r="AN20" s="166"/>
      <c r="AO20" s="11"/>
      <c r="AP20" s="11"/>
      <c r="AQ20" s="12"/>
      <c r="BE20" s="164"/>
      <c r="BS20" s="6" t="s">
        <v>3</v>
      </c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64"/>
    </row>
    <row r="22" spans="2:57" s="2" customFormat="1" ht="7.5" customHeight="1">
      <c r="B22" s="10"/>
      <c r="C22" s="1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11"/>
      <c r="AQ22" s="12"/>
      <c r="BE22" s="164"/>
    </row>
    <row r="23" spans="2:57" s="6" customFormat="1" ht="27" customHeight="1">
      <c r="B23" s="22"/>
      <c r="C23" s="23"/>
      <c r="D23" s="24" t="s">
        <v>42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175">
        <f>ROUNDUP($AG$50,2)</f>
        <v>0</v>
      </c>
      <c r="AL23" s="176"/>
      <c r="AM23" s="176"/>
      <c r="AN23" s="176"/>
      <c r="AO23" s="176"/>
      <c r="AP23" s="23"/>
      <c r="AQ23" s="26"/>
      <c r="BE23" s="169"/>
    </row>
    <row r="24" spans="2:57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6"/>
      <c r="BE24" s="169"/>
    </row>
    <row r="25" spans="2:57" s="6" customFormat="1" ht="15" customHeight="1">
      <c r="B25" s="27"/>
      <c r="C25" s="28"/>
      <c r="D25" s="28" t="s">
        <v>43</v>
      </c>
      <c r="E25" s="28"/>
      <c r="F25" s="28" t="s">
        <v>44</v>
      </c>
      <c r="G25" s="28"/>
      <c r="H25" s="28"/>
      <c r="I25" s="28"/>
      <c r="J25" s="28"/>
      <c r="K25" s="28"/>
      <c r="L25" s="177">
        <v>0.21</v>
      </c>
      <c r="M25" s="178"/>
      <c r="N25" s="178"/>
      <c r="O25" s="178"/>
      <c r="P25" s="28"/>
      <c r="Q25" s="28"/>
      <c r="R25" s="28"/>
      <c r="S25" s="28"/>
      <c r="T25" s="30" t="s">
        <v>45</v>
      </c>
      <c r="U25" s="28"/>
      <c r="V25" s="28"/>
      <c r="W25" s="179">
        <f>ROUNDUP($AZ$50,2)</f>
        <v>0</v>
      </c>
      <c r="X25" s="178"/>
      <c r="Y25" s="178"/>
      <c r="Z25" s="178"/>
      <c r="AA25" s="178"/>
      <c r="AB25" s="178"/>
      <c r="AC25" s="178"/>
      <c r="AD25" s="178"/>
      <c r="AE25" s="178"/>
      <c r="AF25" s="28"/>
      <c r="AG25" s="28"/>
      <c r="AH25" s="28"/>
      <c r="AI25" s="28"/>
      <c r="AJ25" s="28"/>
      <c r="AK25" s="179">
        <f>ROUNDUP($AV$50,1)</f>
        <v>0</v>
      </c>
      <c r="AL25" s="178"/>
      <c r="AM25" s="178"/>
      <c r="AN25" s="178"/>
      <c r="AO25" s="178"/>
      <c r="AP25" s="28"/>
      <c r="AQ25" s="31"/>
      <c r="BE25" s="170"/>
    </row>
    <row r="26" spans="2:57" s="6" customFormat="1" ht="15" customHeight="1">
      <c r="B26" s="27"/>
      <c r="C26" s="28"/>
      <c r="D26" s="28"/>
      <c r="E26" s="28"/>
      <c r="F26" s="28" t="s">
        <v>46</v>
      </c>
      <c r="G26" s="28"/>
      <c r="H26" s="28"/>
      <c r="I26" s="28"/>
      <c r="J26" s="28"/>
      <c r="K26" s="28"/>
      <c r="L26" s="177">
        <v>0.15</v>
      </c>
      <c r="M26" s="178"/>
      <c r="N26" s="178"/>
      <c r="O26" s="178"/>
      <c r="P26" s="28"/>
      <c r="Q26" s="28"/>
      <c r="R26" s="28"/>
      <c r="S26" s="28"/>
      <c r="T26" s="30" t="s">
        <v>45</v>
      </c>
      <c r="U26" s="28"/>
      <c r="V26" s="28"/>
      <c r="W26" s="179">
        <f>ROUNDUP($BA$50,2)</f>
        <v>0</v>
      </c>
      <c r="X26" s="178"/>
      <c r="Y26" s="178"/>
      <c r="Z26" s="178"/>
      <c r="AA26" s="178"/>
      <c r="AB26" s="178"/>
      <c r="AC26" s="178"/>
      <c r="AD26" s="178"/>
      <c r="AE26" s="178"/>
      <c r="AF26" s="28"/>
      <c r="AG26" s="28"/>
      <c r="AH26" s="28"/>
      <c r="AI26" s="28"/>
      <c r="AJ26" s="28"/>
      <c r="AK26" s="179">
        <f>ROUNDUP($AW$50,1)</f>
        <v>0</v>
      </c>
      <c r="AL26" s="178"/>
      <c r="AM26" s="178"/>
      <c r="AN26" s="178"/>
      <c r="AO26" s="178"/>
      <c r="AP26" s="28"/>
      <c r="AQ26" s="31"/>
      <c r="BE26" s="170"/>
    </row>
    <row r="27" spans="2:57" s="6" customFormat="1" ht="15" customHeight="1" hidden="1">
      <c r="B27" s="27"/>
      <c r="C27" s="28"/>
      <c r="D27" s="28"/>
      <c r="E27" s="28"/>
      <c r="F27" s="28" t="s">
        <v>47</v>
      </c>
      <c r="G27" s="28"/>
      <c r="H27" s="28"/>
      <c r="I27" s="28"/>
      <c r="J27" s="28"/>
      <c r="K27" s="28"/>
      <c r="L27" s="177">
        <v>0.21</v>
      </c>
      <c r="M27" s="178"/>
      <c r="N27" s="178"/>
      <c r="O27" s="178"/>
      <c r="P27" s="28"/>
      <c r="Q27" s="28"/>
      <c r="R27" s="28"/>
      <c r="S27" s="28"/>
      <c r="T27" s="30" t="s">
        <v>45</v>
      </c>
      <c r="U27" s="28"/>
      <c r="V27" s="28"/>
      <c r="W27" s="179">
        <f>ROUNDUP($BB$50,2)</f>
        <v>0</v>
      </c>
      <c r="X27" s="178"/>
      <c r="Y27" s="178"/>
      <c r="Z27" s="178"/>
      <c r="AA27" s="178"/>
      <c r="AB27" s="178"/>
      <c r="AC27" s="178"/>
      <c r="AD27" s="178"/>
      <c r="AE27" s="178"/>
      <c r="AF27" s="28"/>
      <c r="AG27" s="28"/>
      <c r="AH27" s="28"/>
      <c r="AI27" s="28"/>
      <c r="AJ27" s="28"/>
      <c r="AK27" s="179">
        <v>0</v>
      </c>
      <c r="AL27" s="178"/>
      <c r="AM27" s="178"/>
      <c r="AN27" s="178"/>
      <c r="AO27" s="178"/>
      <c r="AP27" s="28"/>
      <c r="AQ27" s="31"/>
      <c r="BE27" s="170"/>
    </row>
    <row r="28" spans="2:57" s="6" customFormat="1" ht="15" customHeight="1" hidden="1">
      <c r="B28" s="27"/>
      <c r="C28" s="28"/>
      <c r="D28" s="28"/>
      <c r="E28" s="28"/>
      <c r="F28" s="28" t="s">
        <v>48</v>
      </c>
      <c r="G28" s="28"/>
      <c r="H28" s="28"/>
      <c r="I28" s="28"/>
      <c r="J28" s="28"/>
      <c r="K28" s="28"/>
      <c r="L28" s="177">
        <v>0.15</v>
      </c>
      <c r="M28" s="178"/>
      <c r="N28" s="178"/>
      <c r="O28" s="178"/>
      <c r="P28" s="28"/>
      <c r="Q28" s="28"/>
      <c r="R28" s="28"/>
      <c r="S28" s="28"/>
      <c r="T28" s="30" t="s">
        <v>45</v>
      </c>
      <c r="U28" s="28"/>
      <c r="V28" s="28"/>
      <c r="W28" s="179">
        <f>ROUNDUP($BC$50,2)</f>
        <v>0</v>
      </c>
      <c r="X28" s="178"/>
      <c r="Y28" s="178"/>
      <c r="Z28" s="178"/>
      <c r="AA28" s="178"/>
      <c r="AB28" s="178"/>
      <c r="AC28" s="178"/>
      <c r="AD28" s="178"/>
      <c r="AE28" s="178"/>
      <c r="AF28" s="28"/>
      <c r="AG28" s="28"/>
      <c r="AH28" s="28"/>
      <c r="AI28" s="28"/>
      <c r="AJ28" s="28"/>
      <c r="AK28" s="179">
        <v>0</v>
      </c>
      <c r="AL28" s="178"/>
      <c r="AM28" s="178"/>
      <c r="AN28" s="178"/>
      <c r="AO28" s="178"/>
      <c r="AP28" s="28"/>
      <c r="AQ28" s="31"/>
      <c r="BE28" s="170"/>
    </row>
    <row r="29" spans="2:57" s="6" customFormat="1" ht="15" customHeight="1" hidden="1">
      <c r="B29" s="27"/>
      <c r="C29" s="28"/>
      <c r="D29" s="28"/>
      <c r="E29" s="28"/>
      <c r="F29" s="28" t="s">
        <v>49</v>
      </c>
      <c r="G29" s="28"/>
      <c r="H29" s="28"/>
      <c r="I29" s="28"/>
      <c r="J29" s="28"/>
      <c r="K29" s="28"/>
      <c r="L29" s="177">
        <v>0</v>
      </c>
      <c r="M29" s="178"/>
      <c r="N29" s="178"/>
      <c r="O29" s="178"/>
      <c r="P29" s="28"/>
      <c r="Q29" s="28"/>
      <c r="R29" s="28"/>
      <c r="S29" s="28"/>
      <c r="T29" s="30" t="s">
        <v>45</v>
      </c>
      <c r="U29" s="28"/>
      <c r="V29" s="28"/>
      <c r="W29" s="179">
        <f>ROUNDUP($BD$50,2)</f>
        <v>0</v>
      </c>
      <c r="X29" s="178"/>
      <c r="Y29" s="178"/>
      <c r="Z29" s="178"/>
      <c r="AA29" s="178"/>
      <c r="AB29" s="178"/>
      <c r="AC29" s="178"/>
      <c r="AD29" s="178"/>
      <c r="AE29" s="178"/>
      <c r="AF29" s="28"/>
      <c r="AG29" s="28"/>
      <c r="AH29" s="28"/>
      <c r="AI29" s="28"/>
      <c r="AJ29" s="28"/>
      <c r="AK29" s="179">
        <v>0</v>
      </c>
      <c r="AL29" s="178"/>
      <c r="AM29" s="178"/>
      <c r="AN29" s="178"/>
      <c r="AO29" s="178"/>
      <c r="AP29" s="28"/>
      <c r="AQ29" s="31"/>
      <c r="BE29" s="170"/>
    </row>
    <row r="30" spans="2:57" s="6" customFormat="1" ht="7.5" customHeight="1">
      <c r="B30" s="22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6"/>
      <c r="BE30" s="169"/>
    </row>
    <row r="31" spans="2:57" s="6" customFormat="1" ht="27" customHeight="1">
      <c r="B31" s="22"/>
      <c r="C31" s="32"/>
      <c r="D31" s="33" t="s">
        <v>50</v>
      </c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5" t="s">
        <v>51</v>
      </c>
      <c r="U31" s="34"/>
      <c r="V31" s="34"/>
      <c r="W31" s="34"/>
      <c r="X31" s="180" t="s">
        <v>52</v>
      </c>
      <c r="Y31" s="181"/>
      <c r="Z31" s="181"/>
      <c r="AA31" s="181"/>
      <c r="AB31" s="181"/>
      <c r="AC31" s="34"/>
      <c r="AD31" s="34"/>
      <c r="AE31" s="34"/>
      <c r="AF31" s="34"/>
      <c r="AG31" s="34"/>
      <c r="AH31" s="34"/>
      <c r="AI31" s="34"/>
      <c r="AJ31" s="34"/>
      <c r="AK31" s="182">
        <f>ROUNDUP(SUM($AK$23:$AK$29),2)</f>
        <v>0</v>
      </c>
      <c r="AL31" s="181"/>
      <c r="AM31" s="181"/>
      <c r="AN31" s="181"/>
      <c r="AO31" s="183"/>
      <c r="AP31" s="32"/>
      <c r="AQ31" s="36"/>
      <c r="BE31" s="169"/>
    </row>
    <row r="32" spans="2:57" s="6" customFormat="1" ht="7.5" customHeight="1">
      <c r="B32" s="22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6"/>
      <c r="BE32" s="169"/>
    </row>
    <row r="33" spans="2:43" s="6" customFormat="1" ht="7.5" customHeight="1">
      <c r="B33" s="3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9"/>
    </row>
    <row r="37" spans="2:44" s="6" customFormat="1" ht="7.5" customHeight="1"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2"/>
    </row>
    <row r="38" spans="2:44" s="6" customFormat="1" ht="37.5" customHeight="1">
      <c r="B38" s="22"/>
      <c r="C38" s="165" t="s">
        <v>53</v>
      </c>
      <c r="D38" s="184"/>
      <c r="E38" s="184"/>
      <c r="F38" s="184"/>
      <c r="G38" s="184"/>
      <c r="H38" s="184"/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  <c r="AA38" s="184"/>
      <c r="AB38" s="184"/>
      <c r="AC38" s="184"/>
      <c r="AD38" s="184"/>
      <c r="AE38" s="184"/>
      <c r="AF38" s="184"/>
      <c r="AG38" s="184"/>
      <c r="AH38" s="184"/>
      <c r="AI38" s="184"/>
      <c r="AJ38" s="184"/>
      <c r="AK38" s="184"/>
      <c r="AL38" s="184"/>
      <c r="AM38" s="184"/>
      <c r="AN38" s="184"/>
      <c r="AO38" s="184"/>
      <c r="AP38" s="184"/>
      <c r="AQ38" s="184"/>
      <c r="AR38" s="42"/>
    </row>
    <row r="39" spans="2:44" s="6" customFormat="1" ht="7.5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42"/>
    </row>
    <row r="40" spans="2:44" s="43" customFormat="1" ht="15" customHeight="1">
      <c r="B40" s="44"/>
      <c r="C40" s="18" t="s">
        <v>13</v>
      </c>
      <c r="D40" s="16"/>
      <c r="E40" s="16"/>
      <c r="F40" s="16"/>
      <c r="G40" s="16"/>
      <c r="H40" s="16"/>
      <c r="I40" s="16"/>
      <c r="J40" s="16"/>
      <c r="K40" s="16"/>
      <c r="L40" s="16" t="str">
        <f>$K$5</f>
        <v>07122013</v>
      </c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45"/>
    </row>
    <row r="41" spans="2:44" s="46" customFormat="1" ht="37.5" customHeight="1">
      <c r="B41" s="47"/>
      <c r="C41" s="48" t="s">
        <v>16</v>
      </c>
      <c r="D41" s="48"/>
      <c r="E41" s="48"/>
      <c r="F41" s="48"/>
      <c r="G41" s="48"/>
      <c r="H41" s="48"/>
      <c r="I41" s="48"/>
      <c r="J41" s="48"/>
      <c r="K41" s="48"/>
      <c r="L41" s="185" t="str">
        <f>$K$6</f>
        <v>Oprava opěrné zdi na pozemku parc. č. 499/1 v k.ú. Bohatice</v>
      </c>
      <c r="M41" s="186"/>
      <c r="N41" s="186"/>
      <c r="O41" s="186"/>
      <c r="P41" s="186"/>
      <c r="Q41" s="186"/>
      <c r="R41" s="186"/>
      <c r="S41" s="186"/>
      <c r="T41" s="186"/>
      <c r="U41" s="186"/>
      <c r="V41" s="186"/>
      <c r="W41" s="186"/>
      <c r="X41" s="186"/>
      <c r="Y41" s="186"/>
      <c r="Z41" s="186"/>
      <c r="AA41" s="186"/>
      <c r="AB41" s="186"/>
      <c r="AC41" s="186"/>
      <c r="AD41" s="186"/>
      <c r="AE41" s="186"/>
      <c r="AF41" s="186"/>
      <c r="AG41" s="186"/>
      <c r="AH41" s="186"/>
      <c r="AI41" s="186"/>
      <c r="AJ41" s="186"/>
      <c r="AK41" s="186"/>
      <c r="AL41" s="186"/>
      <c r="AM41" s="186"/>
      <c r="AN41" s="186"/>
      <c r="AO41" s="186"/>
      <c r="AP41" s="48"/>
      <c r="AQ41" s="48"/>
      <c r="AR41" s="49"/>
    </row>
    <row r="42" spans="2:44" s="6" customFormat="1" ht="7.5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42"/>
    </row>
    <row r="43" spans="2:44" s="6" customFormat="1" ht="15.75" customHeight="1">
      <c r="B43" s="22"/>
      <c r="C43" s="18" t="s">
        <v>23</v>
      </c>
      <c r="D43" s="23"/>
      <c r="E43" s="23"/>
      <c r="F43" s="23"/>
      <c r="G43" s="23"/>
      <c r="H43" s="23"/>
      <c r="I43" s="23"/>
      <c r="J43" s="23"/>
      <c r="K43" s="23"/>
      <c r="L43" s="50" t="str">
        <f>IF($K$8="","",$K$8)</f>
        <v>Karlovy Vary</v>
      </c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18" t="s">
        <v>25</v>
      </c>
      <c r="AJ43" s="23"/>
      <c r="AK43" s="23"/>
      <c r="AL43" s="23"/>
      <c r="AM43" s="51" t="str">
        <f>IF($AN$8="","",$AN$8)</f>
        <v>06.12.2013</v>
      </c>
      <c r="AN43" s="23"/>
      <c r="AO43" s="23"/>
      <c r="AP43" s="23"/>
      <c r="AQ43" s="23"/>
      <c r="AR43" s="42"/>
    </row>
    <row r="44" spans="2:44" s="6" customFormat="1" ht="7.5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42"/>
    </row>
    <row r="45" spans="2:56" s="6" customFormat="1" ht="18.75" customHeight="1">
      <c r="B45" s="22"/>
      <c r="C45" s="18" t="s">
        <v>29</v>
      </c>
      <c r="D45" s="23"/>
      <c r="E45" s="23"/>
      <c r="F45" s="23"/>
      <c r="G45" s="23"/>
      <c r="H45" s="23"/>
      <c r="I45" s="23"/>
      <c r="J45" s="23"/>
      <c r="K45" s="23"/>
      <c r="L45" s="16" t="str">
        <f>IF($E$11="","",$E$11)</f>
        <v>Statutární město Karlovy Vary</v>
      </c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18" t="s">
        <v>36</v>
      </c>
      <c r="AJ45" s="23"/>
      <c r="AK45" s="23"/>
      <c r="AL45" s="23"/>
      <c r="AM45" s="171" t="str">
        <f>IF($E$17="","",$E$17)</f>
        <v>Ing. Miloslav Čáp, Ph.D., Ing. Jan Jirásek</v>
      </c>
      <c r="AN45" s="184"/>
      <c r="AO45" s="184"/>
      <c r="AP45" s="184"/>
      <c r="AQ45" s="23"/>
      <c r="AR45" s="42"/>
      <c r="AS45" s="187" t="s">
        <v>54</v>
      </c>
      <c r="AT45" s="188"/>
      <c r="AU45" s="52"/>
      <c r="AV45" s="52"/>
      <c r="AW45" s="52"/>
      <c r="AX45" s="52"/>
      <c r="AY45" s="52"/>
      <c r="AZ45" s="52"/>
      <c r="BA45" s="52"/>
      <c r="BB45" s="52"/>
      <c r="BC45" s="52"/>
      <c r="BD45" s="53"/>
    </row>
    <row r="46" spans="2:56" s="6" customFormat="1" ht="15.75" customHeight="1">
      <c r="B46" s="22"/>
      <c r="C46" s="18" t="s">
        <v>34</v>
      </c>
      <c r="D46" s="23"/>
      <c r="E46" s="23"/>
      <c r="F46" s="23"/>
      <c r="G46" s="23"/>
      <c r="H46" s="23"/>
      <c r="I46" s="23"/>
      <c r="J46" s="23"/>
      <c r="K46" s="23"/>
      <c r="L46" s="16">
        <f>IF($E$14="Vyplň údaj","",$E$14)</f>
      </c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42"/>
      <c r="AS46" s="189"/>
      <c r="AT46" s="169"/>
      <c r="BD46" s="54"/>
    </row>
    <row r="47" spans="2:56" s="6" customFormat="1" ht="12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42"/>
      <c r="AS47" s="190"/>
      <c r="AT47" s="184"/>
      <c r="AU47" s="23"/>
      <c r="AV47" s="23"/>
      <c r="AW47" s="23"/>
      <c r="AX47" s="23"/>
      <c r="AY47" s="23"/>
      <c r="AZ47" s="23"/>
      <c r="BA47" s="23"/>
      <c r="BB47" s="23"/>
      <c r="BC47" s="23"/>
      <c r="BD47" s="56"/>
    </row>
    <row r="48" spans="2:57" s="6" customFormat="1" ht="30" customHeight="1">
      <c r="B48" s="22"/>
      <c r="C48" s="191" t="s">
        <v>55</v>
      </c>
      <c r="D48" s="181"/>
      <c r="E48" s="181"/>
      <c r="F48" s="181"/>
      <c r="G48" s="181"/>
      <c r="H48" s="34"/>
      <c r="I48" s="192" t="s">
        <v>56</v>
      </c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93" t="s">
        <v>57</v>
      </c>
      <c r="AH48" s="181"/>
      <c r="AI48" s="181"/>
      <c r="AJ48" s="181"/>
      <c r="AK48" s="181"/>
      <c r="AL48" s="181"/>
      <c r="AM48" s="181"/>
      <c r="AN48" s="192" t="s">
        <v>58</v>
      </c>
      <c r="AO48" s="181"/>
      <c r="AP48" s="181"/>
      <c r="AQ48" s="57" t="s">
        <v>59</v>
      </c>
      <c r="AR48" s="42"/>
      <c r="AS48" s="58" t="s">
        <v>60</v>
      </c>
      <c r="AT48" s="59" t="s">
        <v>61</v>
      </c>
      <c r="AU48" s="59" t="s">
        <v>62</v>
      </c>
      <c r="AV48" s="59" t="s">
        <v>63</v>
      </c>
      <c r="AW48" s="59" t="s">
        <v>64</v>
      </c>
      <c r="AX48" s="59" t="s">
        <v>65</v>
      </c>
      <c r="AY48" s="59" t="s">
        <v>66</v>
      </c>
      <c r="AZ48" s="59" t="s">
        <v>67</v>
      </c>
      <c r="BA48" s="59" t="s">
        <v>68</v>
      </c>
      <c r="BB48" s="59" t="s">
        <v>69</v>
      </c>
      <c r="BC48" s="59" t="s">
        <v>70</v>
      </c>
      <c r="BD48" s="60" t="s">
        <v>71</v>
      </c>
      <c r="BE48" s="61"/>
    </row>
    <row r="49" spans="2:56" s="6" customFormat="1" ht="12" customHeight="1">
      <c r="B49" s="22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3"/>
      <c r="W49" s="23"/>
      <c r="X49" s="23"/>
      <c r="Y49" s="23"/>
      <c r="Z49" s="23"/>
      <c r="AA49" s="23"/>
      <c r="AB49" s="23"/>
      <c r="AC49" s="23"/>
      <c r="AD49" s="23"/>
      <c r="AE49" s="23"/>
      <c r="AF49" s="23"/>
      <c r="AG49" s="23"/>
      <c r="AH49" s="23"/>
      <c r="AI49" s="23"/>
      <c r="AJ49" s="23"/>
      <c r="AK49" s="23"/>
      <c r="AL49" s="23"/>
      <c r="AM49" s="23"/>
      <c r="AN49" s="23"/>
      <c r="AO49" s="23"/>
      <c r="AP49" s="23"/>
      <c r="AQ49" s="23"/>
      <c r="AR49" s="42"/>
      <c r="AS49" s="62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4"/>
    </row>
    <row r="50" spans="2:90" s="46" customFormat="1" ht="33" customHeight="1">
      <c r="B50" s="47"/>
      <c r="C50" s="65" t="s">
        <v>72</v>
      </c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201">
        <f>ROUNDUP($AG$51+$AG$53,2)</f>
        <v>0</v>
      </c>
      <c r="AH50" s="202"/>
      <c r="AI50" s="202"/>
      <c r="AJ50" s="202"/>
      <c r="AK50" s="202"/>
      <c r="AL50" s="202"/>
      <c r="AM50" s="202"/>
      <c r="AN50" s="201">
        <f>ROUNDUP(SUM($AG$50,$AT$50),2)</f>
        <v>0</v>
      </c>
      <c r="AO50" s="202"/>
      <c r="AP50" s="202"/>
      <c r="AQ50" s="66"/>
      <c r="AR50" s="49"/>
      <c r="AS50" s="67">
        <f>ROUNDUP($AS$51+$AS$53,2)</f>
        <v>0</v>
      </c>
      <c r="AT50" s="68">
        <f>ROUNDUP(SUM($AV$50:$AW$50),1)</f>
        <v>0</v>
      </c>
      <c r="AU50" s="69">
        <f>ROUNDUP($AU$51+$AU$53,5)</f>
        <v>0</v>
      </c>
      <c r="AV50" s="68">
        <f>ROUNDUP($AZ$50*$L$25,2)</f>
        <v>0</v>
      </c>
      <c r="AW50" s="68">
        <f>ROUNDUP($BA$50*$L$26,2)</f>
        <v>0</v>
      </c>
      <c r="AX50" s="68">
        <f>ROUNDUP($BB$50*$L$25,2)</f>
        <v>0</v>
      </c>
      <c r="AY50" s="68">
        <f>ROUNDUP($BC$50*$L$26,2)</f>
        <v>0</v>
      </c>
      <c r="AZ50" s="68">
        <f>ROUNDUP($AZ$51+$AZ$53,2)</f>
        <v>0</v>
      </c>
      <c r="BA50" s="68">
        <f>ROUNDUP($BA$51+$BA$53,2)</f>
        <v>0</v>
      </c>
      <c r="BB50" s="68">
        <f>ROUNDUP($BB$51+$BB$53,2)</f>
        <v>0</v>
      </c>
      <c r="BC50" s="68">
        <f>ROUNDUP($BC$51+$BC$53,2)</f>
        <v>0</v>
      </c>
      <c r="BD50" s="70">
        <f>ROUNDUP($BD$51+$BD$53,2)</f>
        <v>0</v>
      </c>
      <c r="BS50" s="46" t="s">
        <v>73</v>
      </c>
      <c r="BT50" s="46" t="s">
        <v>74</v>
      </c>
      <c r="BU50" s="71" t="s">
        <v>75</v>
      </c>
      <c r="BV50" s="46" t="s">
        <v>76</v>
      </c>
      <c r="BW50" s="46" t="s">
        <v>4</v>
      </c>
      <c r="BX50" s="46" t="s">
        <v>77</v>
      </c>
      <c r="CL50" s="46" t="s">
        <v>20</v>
      </c>
    </row>
    <row r="51" spans="2:91" s="72" customFormat="1" ht="28.5" customHeight="1">
      <c r="B51" s="73"/>
      <c r="C51" s="74"/>
      <c r="D51" s="196" t="s">
        <v>78</v>
      </c>
      <c r="E51" s="197"/>
      <c r="F51" s="197"/>
      <c r="G51" s="197"/>
      <c r="H51" s="197"/>
      <c r="I51" s="74"/>
      <c r="J51" s="196" t="s">
        <v>79</v>
      </c>
      <c r="K51" s="197"/>
      <c r="L51" s="197"/>
      <c r="M51" s="197"/>
      <c r="N51" s="197"/>
      <c r="O51" s="197"/>
      <c r="P51" s="197"/>
      <c r="Q51" s="197"/>
      <c r="R51" s="197"/>
      <c r="S51" s="197"/>
      <c r="T51" s="197"/>
      <c r="U51" s="197"/>
      <c r="V51" s="197"/>
      <c r="W51" s="197"/>
      <c r="X51" s="197"/>
      <c r="Y51" s="197"/>
      <c r="Z51" s="197"/>
      <c r="AA51" s="197"/>
      <c r="AB51" s="197"/>
      <c r="AC51" s="197"/>
      <c r="AD51" s="197"/>
      <c r="AE51" s="197"/>
      <c r="AF51" s="197"/>
      <c r="AG51" s="194">
        <f>ROUNDUP($AG$52,2)</f>
        <v>0</v>
      </c>
      <c r="AH51" s="195"/>
      <c r="AI51" s="195"/>
      <c r="AJ51" s="195"/>
      <c r="AK51" s="195"/>
      <c r="AL51" s="195"/>
      <c r="AM51" s="195"/>
      <c r="AN51" s="194">
        <f>ROUNDUP(SUM($AG$51,$AT$51),2)</f>
        <v>0</v>
      </c>
      <c r="AO51" s="195"/>
      <c r="AP51" s="195"/>
      <c r="AQ51" s="75" t="s">
        <v>80</v>
      </c>
      <c r="AR51" s="76"/>
      <c r="AS51" s="77">
        <f>ROUNDUP($AS$52,2)</f>
        <v>0</v>
      </c>
      <c r="AT51" s="78">
        <f>ROUNDUP(SUM($AV$51:$AW$51),1)</f>
        <v>0</v>
      </c>
      <c r="AU51" s="79">
        <f>ROUNDUP($AU$52,5)</f>
        <v>0</v>
      </c>
      <c r="AV51" s="78">
        <f>ROUNDUP($AZ$51*$L$25,2)</f>
        <v>0</v>
      </c>
      <c r="AW51" s="78">
        <f>ROUNDUP($BA$51*$L$26,2)</f>
        <v>0</v>
      </c>
      <c r="AX51" s="78">
        <f>ROUNDUP($BB$51*$L$25,2)</f>
        <v>0</v>
      </c>
      <c r="AY51" s="78">
        <f>ROUNDUP($BC$51*$L$26,2)</f>
        <v>0</v>
      </c>
      <c r="AZ51" s="78">
        <f>ROUNDUP($AZ$52,2)</f>
        <v>0</v>
      </c>
      <c r="BA51" s="78">
        <f>ROUNDUP($BA$52,2)</f>
        <v>0</v>
      </c>
      <c r="BB51" s="78">
        <f>ROUNDUP($BB$52,2)</f>
        <v>0</v>
      </c>
      <c r="BC51" s="78">
        <f>ROUNDUP($BC$52,2)</f>
        <v>0</v>
      </c>
      <c r="BD51" s="80">
        <f>ROUNDUP($BD$52,2)</f>
        <v>0</v>
      </c>
      <c r="BS51" s="72" t="s">
        <v>73</v>
      </c>
      <c r="BT51" s="72" t="s">
        <v>22</v>
      </c>
      <c r="BU51" s="72" t="s">
        <v>75</v>
      </c>
      <c r="BV51" s="72" t="s">
        <v>76</v>
      </c>
      <c r="BW51" s="72" t="s">
        <v>81</v>
      </c>
      <c r="BX51" s="72" t="s">
        <v>4</v>
      </c>
      <c r="CL51" s="72" t="s">
        <v>20</v>
      </c>
      <c r="CM51" s="72" t="s">
        <v>82</v>
      </c>
    </row>
    <row r="52" spans="1:90" s="81" customFormat="1" ht="23.25" customHeight="1">
      <c r="A52" s="234" t="s">
        <v>613</v>
      </c>
      <c r="B52" s="82"/>
      <c r="C52" s="83"/>
      <c r="D52" s="83"/>
      <c r="E52" s="200" t="s">
        <v>83</v>
      </c>
      <c r="F52" s="199"/>
      <c r="G52" s="199"/>
      <c r="H52" s="199"/>
      <c r="I52" s="199"/>
      <c r="J52" s="83"/>
      <c r="K52" s="200" t="s">
        <v>84</v>
      </c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8">
        <f>'SO.01 01 - Soupis prací'!$M$26</f>
        <v>0</v>
      </c>
      <c r="AH52" s="199"/>
      <c r="AI52" s="199"/>
      <c r="AJ52" s="199"/>
      <c r="AK52" s="199"/>
      <c r="AL52" s="199"/>
      <c r="AM52" s="199"/>
      <c r="AN52" s="198">
        <f>ROUNDUP(SUM($AG$52,$AT$52),2)</f>
        <v>0</v>
      </c>
      <c r="AO52" s="199"/>
      <c r="AP52" s="199"/>
      <c r="AQ52" s="84" t="s">
        <v>85</v>
      </c>
      <c r="AR52" s="85"/>
      <c r="AS52" s="86">
        <v>0</v>
      </c>
      <c r="AT52" s="87">
        <f>ROUNDUP(SUM($AV$52:$AW$52),1)</f>
        <v>0</v>
      </c>
      <c r="AU52" s="88">
        <f>'SO.01 01 - Soupis prací'!$W$82</f>
        <v>0</v>
      </c>
      <c r="AV52" s="87">
        <f>'SO.01 01 - Soupis prací'!$M$28</f>
        <v>0</v>
      </c>
      <c r="AW52" s="87">
        <f>'SO.01 01 - Soupis prací'!$M$29</f>
        <v>0</v>
      </c>
      <c r="AX52" s="87">
        <f>'SO.01 01 - Soupis prací'!$M$30</f>
        <v>0</v>
      </c>
      <c r="AY52" s="87">
        <f>'SO.01 01 - Soupis prací'!$M$31</f>
        <v>0</v>
      </c>
      <c r="AZ52" s="87">
        <f>'SO.01 01 - Soupis prací'!$H$28</f>
        <v>0</v>
      </c>
      <c r="BA52" s="87">
        <f>'SO.01 01 - Soupis prací'!$H$29</f>
        <v>0</v>
      </c>
      <c r="BB52" s="87">
        <f>'SO.01 01 - Soupis prací'!$H$30</f>
        <v>0</v>
      </c>
      <c r="BC52" s="87">
        <f>'SO.01 01 - Soupis prací'!$H$31</f>
        <v>0</v>
      </c>
      <c r="BD52" s="89">
        <f>'SO.01 01 - Soupis prací'!$H$32</f>
        <v>0</v>
      </c>
      <c r="BT52" s="81" t="s">
        <v>82</v>
      </c>
      <c r="BV52" s="81" t="s">
        <v>76</v>
      </c>
      <c r="BW52" s="81" t="s">
        <v>86</v>
      </c>
      <c r="BX52" s="81" t="s">
        <v>81</v>
      </c>
      <c r="CL52" s="81" t="s">
        <v>20</v>
      </c>
    </row>
    <row r="53" spans="2:91" s="72" customFormat="1" ht="28.5" customHeight="1">
      <c r="B53" s="73"/>
      <c r="C53" s="74"/>
      <c r="D53" s="196" t="s">
        <v>87</v>
      </c>
      <c r="E53" s="197"/>
      <c r="F53" s="197"/>
      <c r="G53" s="197"/>
      <c r="H53" s="197"/>
      <c r="I53" s="74"/>
      <c r="J53" s="196" t="s">
        <v>88</v>
      </c>
      <c r="K53" s="197"/>
      <c r="L53" s="197"/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4">
        <f>ROUNDUP($AG$54,2)</f>
        <v>0</v>
      </c>
      <c r="AH53" s="195"/>
      <c r="AI53" s="195"/>
      <c r="AJ53" s="195"/>
      <c r="AK53" s="195"/>
      <c r="AL53" s="195"/>
      <c r="AM53" s="195"/>
      <c r="AN53" s="194">
        <f>ROUNDUP(SUM($AG$53,$AT$53),2)</f>
        <v>0</v>
      </c>
      <c r="AO53" s="195"/>
      <c r="AP53" s="195"/>
      <c r="AQ53" s="75" t="s">
        <v>80</v>
      </c>
      <c r="AR53" s="76"/>
      <c r="AS53" s="77">
        <f>ROUNDUP($AS$54,2)</f>
        <v>0</v>
      </c>
      <c r="AT53" s="78">
        <f>ROUNDUP(SUM($AV$53:$AW$53),1)</f>
        <v>0</v>
      </c>
      <c r="AU53" s="79">
        <f>ROUNDUP($AU$54,5)</f>
        <v>0</v>
      </c>
      <c r="AV53" s="78">
        <f>ROUNDUP($AZ$53*$L$25,2)</f>
        <v>0</v>
      </c>
      <c r="AW53" s="78">
        <f>ROUNDUP($BA$53*$L$26,2)</f>
        <v>0</v>
      </c>
      <c r="AX53" s="78">
        <f>ROUNDUP($BB$53*$L$25,2)</f>
        <v>0</v>
      </c>
      <c r="AY53" s="78">
        <f>ROUNDUP($BC$53*$L$26,2)</f>
        <v>0</v>
      </c>
      <c r="AZ53" s="78">
        <f>ROUNDUP($AZ$54,2)</f>
        <v>0</v>
      </c>
      <c r="BA53" s="78">
        <f>ROUNDUP($BA$54,2)</f>
        <v>0</v>
      </c>
      <c r="BB53" s="78">
        <f>ROUNDUP($BB$54,2)</f>
        <v>0</v>
      </c>
      <c r="BC53" s="78">
        <f>ROUNDUP($BC$54,2)</f>
        <v>0</v>
      </c>
      <c r="BD53" s="80">
        <f>ROUNDUP($BD$54,2)</f>
        <v>0</v>
      </c>
      <c r="BS53" s="72" t="s">
        <v>73</v>
      </c>
      <c r="BT53" s="72" t="s">
        <v>22</v>
      </c>
      <c r="BU53" s="72" t="s">
        <v>75</v>
      </c>
      <c r="BV53" s="72" t="s">
        <v>76</v>
      </c>
      <c r="BW53" s="72" t="s">
        <v>89</v>
      </c>
      <c r="BX53" s="72" t="s">
        <v>4</v>
      </c>
      <c r="CL53" s="72" t="s">
        <v>20</v>
      </c>
      <c r="CM53" s="72" t="s">
        <v>82</v>
      </c>
    </row>
    <row r="54" spans="1:90" s="81" customFormat="1" ht="23.25" customHeight="1">
      <c r="A54" s="234" t="s">
        <v>613</v>
      </c>
      <c r="B54" s="82"/>
      <c r="C54" s="83"/>
      <c r="D54" s="83"/>
      <c r="E54" s="200" t="s">
        <v>90</v>
      </c>
      <c r="F54" s="199"/>
      <c r="G54" s="199"/>
      <c r="H54" s="199"/>
      <c r="I54" s="199"/>
      <c r="J54" s="83"/>
      <c r="K54" s="200" t="s">
        <v>84</v>
      </c>
      <c r="L54" s="199"/>
      <c r="M54" s="199"/>
      <c r="N54" s="199"/>
      <c r="O54" s="199"/>
      <c r="P54" s="199"/>
      <c r="Q54" s="199"/>
      <c r="R54" s="199"/>
      <c r="S54" s="199"/>
      <c r="T54" s="199"/>
      <c r="U54" s="199"/>
      <c r="V54" s="199"/>
      <c r="W54" s="199"/>
      <c r="X54" s="199"/>
      <c r="Y54" s="199"/>
      <c r="Z54" s="199"/>
      <c r="AA54" s="199"/>
      <c r="AB54" s="199"/>
      <c r="AC54" s="199"/>
      <c r="AD54" s="199"/>
      <c r="AE54" s="199"/>
      <c r="AF54" s="199"/>
      <c r="AG54" s="198">
        <f>'SO.02 01 - Soupis prací'!$M$26</f>
        <v>0</v>
      </c>
      <c r="AH54" s="199"/>
      <c r="AI54" s="199"/>
      <c r="AJ54" s="199"/>
      <c r="AK54" s="199"/>
      <c r="AL54" s="199"/>
      <c r="AM54" s="199"/>
      <c r="AN54" s="198">
        <f>ROUNDUP(SUM($AG$54,$AT$54),2)</f>
        <v>0</v>
      </c>
      <c r="AO54" s="199"/>
      <c r="AP54" s="199"/>
      <c r="AQ54" s="84" t="s">
        <v>85</v>
      </c>
      <c r="AR54" s="85"/>
      <c r="AS54" s="90">
        <v>0</v>
      </c>
      <c r="AT54" s="91">
        <f>ROUNDUP(SUM($AV$54:$AW$54),1)</f>
        <v>0</v>
      </c>
      <c r="AU54" s="92">
        <f>'SO.02 01 - Soupis prací'!$W$74</f>
        <v>0</v>
      </c>
      <c r="AV54" s="91">
        <f>'SO.02 01 - Soupis prací'!$M$28</f>
        <v>0</v>
      </c>
      <c r="AW54" s="91">
        <f>'SO.02 01 - Soupis prací'!$M$29</f>
        <v>0</v>
      </c>
      <c r="AX54" s="91">
        <f>'SO.02 01 - Soupis prací'!$M$30</f>
        <v>0</v>
      </c>
      <c r="AY54" s="91">
        <f>'SO.02 01 - Soupis prací'!$M$31</f>
        <v>0</v>
      </c>
      <c r="AZ54" s="91">
        <f>'SO.02 01 - Soupis prací'!$H$28</f>
        <v>0</v>
      </c>
      <c r="BA54" s="91">
        <f>'SO.02 01 - Soupis prací'!$H$29</f>
        <v>0</v>
      </c>
      <c r="BB54" s="91">
        <f>'SO.02 01 - Soupis prací'!$H$30</f>
        <v>0</v>
      </c>
      <c r="BC54" s="91">
        <f>'SO.02 01 - Soupis prací'!$H$31</f>
        <v>0</v>
      </c>
      <c r="BD54" s="93">
        <f>'SO.02 01 - Soupis prací'!$H$32</f>
        <v>0</v>
      </c>
      <c r="BT54" s="81" t="s">
        <v>82</v>
      </c>
      <c r="BV54" s="81" t="s">
        <v>76</v>
      </c>
      <c r="BW54" s="81" t="s">
        <v>91</v>
      </c>
      <c r="BX54" s="81" t="s">
        <v>89</v>
      </c>
      <c r="CL54" s="81" t="s">
        <v>20</v>
      </c>
    </row>
    <row r="55" spans="2:44" s="6" customFormat="1" ht="30.75" customHeight="1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42"/>
    </row>
    <row r="56" spans="2:44" s="6" customFormat="1" ht="7.5" customHeight="1">
      <c r="B56" s="37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42"/>
    </row>
  </sheetData>
  <sheetProtection password="CC35" sheet="1" objects="1" scenarios="1" formatColumns="0" formatRows="0" sort="0" autoFilter="0"/>
  <mergeCells count="52">
    <mergeCell ref="AR2:BE2"/>
    <mergeCell ref="AN54:AP54"/>
    <mergeCell ref="AG54:AM54"/>
    <mergeCell ref="E54:I54"/>
    <mergeCell ref="K54:AF54"/>
    <mergeCell ref="AG50:AM50"/>
    <mergeCell ref="AN50:AP50"/>
    <mergeCell ref="AN52:AP52"/>
    <mergeCell ref="AG52:AM52"/>
    <mergeCell ref="E52:I52"/>
    <mergeCell ref="K52:AF52"/>
    <mergeCell ref="AN53:AP53"/>
    <mergeCell ref="AG53:AM53"/>
    <mergeCell ref="D53:H53"/>
    <mergeCell ref="J53:AF53"/>
    <mergeCell ref="C48:G48"/>
    <mergeCell ref="I48:AF48"/>
    <mergeCell ref="AG48:AM48"/>
    <mergeCell ref="AN48:AP48"/>
    <mergeCell ref="AN51:AP51"/>
    <mergeCell ref="AG51:AM51"/>
    <mergeCell ref="D51:H51"/>
    <mergeCell ref="J51:AF51"/>
    <mergeCell ref="X31:AB31"/>
    <mergeCell ref="AK31:AO31"/>
    <mergeCell ref="C38:AQ38"/>
    <mergeCell ref="L41:AO41"/>
    <mergeCell ref="AM45:AP45"/>
    <mergeCell ref="AS45:AT47"/>
    <mergeCell ref="L28:O28"/>
    <mergeCell ref="W28:AE28"/>
    <mergeCell ref="AK28:AO28"/>
    <mergeCell ref="L29:O29"/>
    <mergeCell ref="W29:AE29"/>
    <mergeCell ref="AK29:AO29"/>
    <mergeCell ref="AK25:AO25"/>
    <mergeCell ref="L26:O26"/>
    <mergeCell ref="W26:AE26"/>
    <mergeCell ref="AK26:AO26"/>
    <mergeCell ref="L27:O27"/>
    <mergeCell ref="W27:AE27"/>
    <mergeCell ref="AK27:AO27"/>
    <mergeCell ref="C2:AQ2"/>
    <mergeCell ref="C4:AQ4"/>
    <mergeCell ref="BE5:BE32"/>
    <mergeCell ref="K5:AO5"/>
    <mergeCell ref="K6:AO6"/>
    <mergeCell ref="E14:AJ14"/>
    <mergeCell ref="E20:AN20"/>
    <mergeCell ref="AK23:AO23"/>
    <mergeCell ref="L25:O25"/>
    <mergeCell ref="W25:AE25"/>
  </mergeCells>
  <hyperlinks>
    <hyperlink ref="K1:S1" location="C2" tooltip="Rekapitulace stavby" display="1) Rekapitulace stavby"/>
    <hyperlink ref="W1:AI1" location="C50" tooltip="Rekapitulace objektů stavby a soupisů prací" display="2) Rekapitulace objektů stavby a soupisů prací"/>
    <hyperlink ref="A52" location="'SO.01 01 - Soupis prací'!C2" tooltip="SO.01 01 - Soupis prací" display="/"/>
    <hyperlink ref="A54" location="'SO.02 01 - Soupis prací'!C2" tooltip="SO.02 01 - Soupis prací" display="/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70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2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39"/>
      <c r="B1" s="236"/>
      <c r="C1" s="236"/>
      <c r="D1" s="237" t="s">
        <v>1</v>
      </c>
      <c r="E1" s="236"/>
      <c r="F1" s="238" t="s">
        <v>614</v>
      </c>
      <c r="G1" s="238"/>
      <c r="H1" s="240" t="s">
        <v>615</v>
      </c>
      <c r="I1" s="240"/>
      <c r="J1" s="240"/>
      <c r="K1" s="240"/>
      <c r="L1" s="238" t="s">
        <v>616</v>
      </c>
      <c r="M1" s="238"/>
      <c r="N1" s="236"/>
      <c r="O1" s="237" t="s">
        <v>92</v>
      </c>
      <c r="P1" s="236"/>
      <c r="Q1" s="236"/>
      <c r="R1" s="236"/>
      <c r="S1" s="238" t="s">
        <v>617</v>
      </c>
      <c r="T1" s="238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203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86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65" t="s">
        <v>93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04" t="str">
        <f>'Rekapitulace stavby'!$K$6</f>
        <v>Oprava opěrné zdi na pozemku parc. č. 499/1 v k.ú. Bohatice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2"/>
    </row>
    <row r="7" spans="2:18" s="2" customFormat="1" ht="30.75" customHeight="1">
      <c r="B7" s="10"/>
      <c r="C7" s="11"/>
      <c r="D7" s="18" t="s">
        <v>94</v>
      </c>
      <c r="E7" s="11"/>
      <c r="F7" s="204" t="s">
        <v>95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2"/>
    </row>
    <row r="8" spans="2:18" s="6" customFormat="1" ht="37.5" customHeight="1">
      <c r="B8" s="22"/>
      <c r="C8" s="23"/>
      <c r="D8" s="48" t="s">
        <v>96</v>
      </c>
      <c r="E8" s="23"/>
      <c r="F8" s="185" t="s">
        <v>97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26"/>
    </row>
    <row r="9" spans="2:18" s="6" customFormat="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  <row r="10" spans="2:18" s="6" customFormat="1" ht="15" customHeight="1">
      <c r="B10" s="22"/>
      <c r="C10" s="23"/>
      <c r="D10" s="18" t="s">
        <v>19</v>
      </c>
      <c r="E10" s="23"/>
      <c r="F10" s="16" t="s">
        <v>20</v>
      </c>
      <c r="G10" s="23"/>
      <c r="H10" s="23"/>
      <c r="I10" s="23"/>
      <c r="J10" s="23"/>
      <c r="K10" s="23"/>
      <c r="L10" s="23"/>
      <c r="M10" s="18" t="s">
        <v>21</v>
      </c>
      <c r="N10" s="23"/>
      <c r="O10" s="16"/>
      <c r="P10" s="23"/>
      <c r="Q10" s="23"/>
      <c r="R10" s="26"/>
    </row>
    <row r="11" spans="2:18" s="6" customFormat="1" ht="15" customHeight="1">
      <c r="B11" s="22"/>
      <c r="C11" s="23"/>
      <c r="D11" s="18" t="s">
        <v>23</v>
      </c>
      <c r="E11" s="23"/>
      <c r="F11" s="16" t="s">
        <v>24</v>
      </c>
      <c r="G11" s="23"/>
      <c r="H11" s="23"/>
      <c r="I11" s="23"/>
      <c r="J11" s="23"/>
      <c r="K11" s="23"/>
      <c r="L11" s="23"/>
      <c r="M11" s="18" t="s">
        <v>25</v>
      </c>
      <c r="N11" s="23"/>
      <c r="O11" s="205" t="str">
        <f>'Rekapitulace stavby'!$AN$8</f>
        <v>06.12.2013</v>
      </c>
      <c r="P11" s="184"/>
      <c r="Q11" s="23"/>
      <c r="R11" s="26"/>
    </row>
    <row r="12" spans="2:18" s="6" customFormat="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6"/>
    </row>
    <row r="13" spans="2:18" s="6" customFormat="1" ht="15" customHeight="1">
      <c r="B13" s="22"/>
      <c r="C13" s="23"/>
      <c r="D13" s="18" t="s">
        <v>29</v>
      </c>
      <c r="E13" s="23"/>
      <c r="F13" s="23"/>
      <c r="G13" s="23"/>
      <c r="H13" s="23"/>
      <c r="I13" s="23"/>
      <c r="J13" s="23"/>
      <c r="K13" s="23"/>
      <c r="L13" s="23"/>
      <c r="M13" s="18" t="s">
        <v>30</v>
      </c>
      <c r="N13" s="23"/>
      <c r="O13" s="171" t="s">
        <v>31</v>
      </c>
      <c r="P13" s="184"/>
      <c r="Q13" s="23"/>
      <c r="R13" s="26"/>
    </row>
    <row r="14" spans="2:18" s="6" customFormat="1" ht="18.75" customHeight="1">
      <c r="B14" s="22"/>
      <c r="C14" s="23"/>
      <c r="D14" s="23"/>
      <c r="E14" s="16" t="s">
        <v>32</v>
      </c>
      <c r="F14" s="23"/>
      <c r="G14" s="23"/>
      <c r="H14" s="23"/>
      <c r="I14" s="23"/>
      <c r="J14" s="23"/>
      <c r="K14" s="23"/>
      <c r="L14" s="23"/>
      <c r="M14" s="18" t="s">
        <v>33</v>
      </c>
      <c r="N14" s="23"/>
      <c r="O14" s="171"/>
      <c r="P14" s="184"/>
      <c r="Q14" s="23"/>
      <c r="R14" s="26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2:18" s="6" customFormat="1" ht="15" customHeight="1">
      <c r="B16" s="22"/>
      <c r="C16" s="23"/>
      <c r="D16" s="18" t="s">
        <v>34</v>
      </c>
      <c r="E16" s="23"/>
      <c r="F16" s="23"/>
      <c r="G16" s="23"/>
      <c r="H16" s="23"/>
      <c r="I16" s="23"/>
      <c r="J16" s="23"/>
      <c r="K16" s="23"/>
      <c r="L16" s="23"/>
      <c r="M16" s="18" t="s">
        <v>30</v>
      </c>
      <c r="N16" s="23"/>
      <c r="O16" s="171" t="str">
        <f>IF('Rekapitulace stavby'!$AN$13="","",'Rekapitulace stavby'!$AN$13)</f>
        <v>Vyplň údaj</v>
      </c>
      <c r="P16" s="184"/>
      <c r="Q16" s="23"/>
      <c r="R16" s="26"/>
    </row>
    <row r="17" spans="2:18" s="6" customFormat="1" ht="18.75" customHeight="1">
      <c r="B17" s="22"/>
      <c r="C17" s="23"/>
      <c r="D17" s="23"/>
      <c r="E17" s="16" t="str">
        <f>IF('Rekapitulace stavby'!$E$14="","",'Rekapitulace stavby'!$E$14)</f>
        <v>Vyplň údaj</v>
      </c>
      <c r="F17" s="23"/>
      <c r="G17" s="23"/>
      <c r="H17" s="23"/>
      <c r="I17" s="23"/>
      <c r="J17" s="23"/>
      <c r="K17" s="23"/>
      <c r="L17" s="23"/>
      <c r="M17" s="18" t="s">
        <v>33</v>
      </c>
      <c r="N17" s="23"/>
      <c r="O17" s="171" t="str">
        <f>IF('Rekapitulace stavby'!$AN$14="","",'Rekapitulace stavby'!$AN$14)</f>
        <v>Vyplň údaj</v>
      </c>
      <c r="P17" s="184"/>
      <c r="Q17" s="23"/>
      <c r="R17" s="26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2:18" s="6" customFormat="1" ht="15" customHeight="1">
      <c r="B19" s="22"/>
      <c r="C19" s="23"/>
      <c r="D19" s="18" t="s">
        <v>36</v>
      </c>
      <c r="E19" s="23"/>
      <c r="F19" s="23"/>
      <c r="G19" s="23"/>
      <c r="H19" s="23"/>
      <c r="I19" s="23"/>
      <c r="J19" s="23"/>
      <c r="K19" s="23"/>
      <c r="L19" s="23"/>
      <c r="M19" s="18" t="s">
        <v>30</v>
      </c>
      <c r="N19" s="23"/>
      <c r="O19" s="171" t="s">
        <v>37</v>
      </c>
      <c r="P19" s="184"/>
      <c r="Q19" s="23"/>
      <c r="R19" s="26"/>
    </row>
    <row r="20" spans="2:18" s="6" customFormat="1" ht="18.75" customHeight="1">
      <c r="B20" s="22"/>
      <c r="C20" s="23"/>
      <c r="D20" s="23"/>
      <c r="E20" s="16" t="s">
        <v>38</v>
      </c>
      <c r="F20" s="23"/>
      <c r="G20" s="23"/>
      <c r="H20" s="23"/>
      <c r="I20" s="23"/>
      <c r="J20" s="23"/>
      <c r="K20" s="23"/>
      <c r="L20" s="23"/>
      <c r="M20" s="18" t="s">
        <v>33</v>
      </c>
      <c r="N20" s="23"/>
      <c r="O20" s="171"/>
      <c r="P20" s="184"/>
      <c r="Q20" s="23"/>
      <c r="R20" s="26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6" customFormat="1" ht="15" customHeight="1">
      <c r="B22" s="22"/>
      <c r="C22" s="23"/>
      <c r="D22" s="18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94" customFormat="1" ht="354" customHeight="1">
      <c r="B23" s="95"/>
      <c r="C23" s="96"/>
      <c r="D23" s="96"/>
      <c r="E23" s="174" t="s">
        <v>41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96"/>
      <c r="R23" s="97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6" customFormat="1" ht="7.5" customHeight="1">
      <c r="B25" s="22"/>
      <c r="C25" s="2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3"/>
      <c r="R25" s="26"/>
    </row>
    <row r="26" spans="2:18" s="6" customFormat="1" ht="26.25" customHeight="1">
      <c r="B26" s="22"/>
      <c r="C26" s="23"/>
      <c r="D26" s="98" t="s">
        <v>42</v>
      </c>
      <c r="E26" s="23"/>
      <c r="F26" s="23"/>
      <c r="G26" s="23"/>
      <c r="H26" s="23"/>
      <c r="I26" s="23"/>
      <c r="J26" s="23"/>
      <c r="K26" s="23"/>
      <c r="L26" s="23"/>
      <c r="M26" s="201">
        <f>ROUNDUP($N$82,2)</f>
        <v>0</v>
      </c>
      <c r="N26" s="184"/>
      <c r="O26" s="184"/>
      <c r="P26" s="184"/>
      <c r="Q26" s="23"/>
      <c r="R26" s="26"/>
    </row>
    <row r="27" spans="2:18" s="6" customFormat="1" ht="7.5" customHeight="1">
      <c r="B27" s="22"/>
      <c r="C27" s="2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3"/>
      <c r="R27" s="26"/>
    </row>
    <row r="28" spans="2:18" s="6" customFormat="1" ht="15" customHeight="1">
      <c r="B28" s="22"/>
      <c r="C28" s="23"/>
      <c r="D28" s="28" t="s">
        <v>43</v>
      </c>
      <c r="E28" s="28" t="s">
        <v>44</v>
      </c>
      <c r="F28" s="29">
        <v>0.21</v>
      </c>
      <c r="G28" s="99" t="s">
        <v>45</v>
      </c>
      <c r="H28" s="207">
        <f>SUM($BE$82:$BE$361)</f>
        <v>0</v>
      </c>
      <c r="I28" s="184"/>
      <c r="J28" s="184"/>
      <c r="K28" s="23"/>
      <c r="L28" s="23"/>
      <c r="M28" s="207">
        <f>SUM($BE$82:$BE$361)*$F$28</f>
        <v>0</v>
      </c>
      <c r="N28" s="184"/>
      <c r="O28" s="184"/>
      <c r="P28" s="184"/>
      <c r="Q28" s="23"/>
      <c r="R28" s="26"/>
    </row>
    <row r="29" spans="2:18" s="6" customFormat="1" ht="15" customHeight="1">
      <c r="B29" s="22"/>
      <c r="C29" s="23"/>
      <c r="D29" s="23"/>
      <c r="E29" s="28" t="s">
        <v>46</v>
      </c>
      <c r="F29" s="29">
        <v>0.15</v>
      </c>
      <c r="G29" s="99" t="s">
        <v>45</v>
      </c>
      <c r="H29" s="207">
        <f>SUM($BF$82:$BF$361)</f>
        <v>0</v>
      </c>
      <c r="I29" s="184"/>
      <c r="J29" s="184"/>
      <c r="K29" s="23"/>
      <c r="L29" s="23"/>
      <c r="M29" s="207">
        <f>SUM($BF$82:$BF$361)*$F$29</f>
        <v>0</v>
      </c>
      <c r="N29" s="184"/>
      <c r="O29" s="184"/>
      <c r="P29" s="184"/>
      <c r="Q29" s="23"/>
      <c r="R29" s="26"/>
    </row>
    <row r="30" spans="2:18" s="6" customFormat="1" ht="15" customHeight="1" hidden="1">
      <c r="B30" s="22"/>
      <c r="C30" s="23"/>
      <c r="D30" s="23"/>
      <c r="E30" s="28" t="s">
        <v>47</v>
      </c>
      <c r="F30" s="29">
        <v>0.21</v>
      </c>
      <c r="G30" s="99" t="s">
        <v>45</v>
      </c>
      <c r="H30" s="207">
        <f>SUM($BG$82:$BG$361)</f>
        <v>0</v>
      </c>
      <c r="I30" s="184"/>
      <c r="J30" s="184"/>
      <c r="K30" s="23"/>
      <c r="L30" s="23"/>
      <c r="M30" s="207">
        <v>0</v>
      </c>
      <c r="N30" s="184"/>
      <c r="O30" s="184"/>
      <c r="P30" s="184"/>
      <c r="Q30" s="23"/>
      <c r="R30" s="26"/>
    </row>
    <row r="31" spans="2:18" s="6" customFormat="1" ht="15" customHeight="1" hidden="1">
      <c r="B31" s="22"/>
      <c r="C31" s="23"/>
      <c r="D31" s="23"/>
      <c r="E31" s="28" t="s">
        <v>48</v>
      </c>
      <c r="F31" s="29">
        <v>0.15</v>
      </c>
      <c r="G31" s="99" t="s">
        <v>45</v>
      </c>
      <c r="H31" s="207">
        <f>SUM($BH$82:$BH$361)</f>
        <v>0</v>
      </c>
      <c r="I31" s="184"/>
      <c r="J31" s="184"/>
      <c r="K31" s="23"/>
      <c r="L31" s="23"/>
      <c r="M31" s="207">
        <v>0</v>
      </c>
      <c r="N31" s="184"/>
      <c r="O31" s="184"/>
      <c r="P31" s="184"/>
      <c r="Q31" s="23"/>
      <c r="R31" s="26"/>
    </row>
    <row r="32" spans="2:18" s="6" customFormat="1" ht="15" customHeight="1" hidden="1">
      <c r="B32" s="22"/>
      <c r="C32" s="23"/>
      <c r="D32" s="23"/>
      <c r="E32" s="28" t="s">
        <v>49</v>
      </c>
      <c r="F32" s="29">
        <v>0</v>
      </c>
      <c r="G32" s="99" t="s">
        <v>45</v>
      </c>
      <c r="H32" s="207">
        <f>SUM($BI$82:$BI$361)</f>
        <v>0</v>
      </c>
      <c r="I32" s="184"/>
      <c r="J32" s="184"/>
      <c r="K32" s="23"/>
      <c r="L32" s="23"/>
      <c r="M32" s="207">
        <v>0</v>
      </c>
      <c r="N32" s="184"/>
      <c r="O32" s="184"/>
      <c r="P32" s="184"/>
      <c r="Q32" s="23"/>
      <c r="R32" s="26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</row>
    <row r="34" spans="2:18" s="6" customFormat="1" ht="26.25" customHeight="1">
      <c r="B34" s="22"/>
      <c r="C34" s="32"/>
      <c r="D34" s="33" t="s">
        <v>50</v>
      </c>
      <c r="E34" s="34"/>
      <c r="F34" s="34"/>
      <c r="G34" s="100" t="s">
        <v>51</v>
      </c>
      <c r="H34" s="35" t="s">
        <v>52</v>
      </c>
      <c r="I34" s="34"/>
      <c r="J34" s="34"/>
      <c r="K34" s="34"/>
      <c r="L34" s="182">
        <f>ROUNDUP(SUM($M$26:$M$32),2)</f>
        <v>0</v>
      </c>
      <c r="M34" s="181"/>
      <c r="N34" s="181"/>
      <c r="O34" s="181"/>
      <c r="P34" s="183"/>
      <c r="Q34" s="32"/>
      <c r="R34" s="36"/>
    </row>
    <row r="35" spans="2:18" s="6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</row>
    <row r="39" spans="2:18" s="6" customFormat="1" ht="7.5" customHeight="1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2:21" s="6" customFormat="1" ht="37.5" customHeight="1">
      <c r="B40" s="22"/>
      <c r="C40" s="165" t="s">
        <v>98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08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30.75" customHeight="1">
      <c r="B42" s="22"/>
      <c r="C42" s="18" t="s">
        <v>16</v>
      </c>
      <c r="D42" s="23"/>
      <c r="E42" s="23"/>
      <c r="F42" s="204" t="str">
        <f>$F$6</f>
        <v>Oprava opěrné zdi na pozemku parc. č. 499/1 v k.ú. Bohatice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6"/>
      <c r="T42" s="23"/>
      <c r="U42" s="23"/>
    </row>
    <row r="43" spans="2:21" s="2" customFormat="1" ht="30.75" customHeight="1">
      <c r="B43" s="10"/>
      <c r="C43" s="18" t="s">
        <v>94</v>
      </c>
      <c r="D43" s="11"/>
      <c r="E43" s="11"/>
      <c r="F43" s="204" t="s">
        <v>95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2"/>
      <c r="T43" s="11"/>
      <c r="U43" s="11"/>
    </row>
    <row r="44" spans="2:21" s="6" customFormat="1" ht="37.5" customHeight="1">
      <c r="B44" s="22"/>
      <c r="C44" s="48" t="s">
        <v>96</v>
      </c>
      <c r="D44" s="23"/>
      <c r="E44" s="23"/>
      <c r="F44" s="185" t="str">
        <f>$F$8</f>
        <v>SO.01 01 - Soupis prací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8.75" customHeight="1">
      <c r="B46" s="22"/>
      <c r="C46" s="18" t="s">
        <v>23</v>
      </c>
      <c r="D46" s="23"/>
      <c r="E46" s="23"/>
      <c r="F46" s="16" t="str">
        <f>$F$11</f>
        <v>Karlovy Vary</v>
      </c>
      <c r="G46" s="23"/>
      <c r="H46" s="23"/>
      <c r="I46" s="23"/>
      <c r="J46" s="23"/>
      <c r="K46" s="18" t="s">
        <v>25</v>
      </c>
      <c r="L46" s="23"/>
      <c r="M46" s="205" t="str">
        <f>IF($O$11="","",$O$11)</f>
        <v>06.12.2013</v>
      </c>
      <c r="N46" s="184"/>
      <c r="O46" s="184"/>
      <c r="P46" s="184"/>
      <c r="Q46" s="23"/>
      <c r="R46" s="26"/>
      <c r="T46" s="23"/>
      <c r="U46" s="23"/>
    </row>
    <row r="47" spans="2:21" s="6" customFormat="1" ht="7.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5.75" customHeight="1">
      <c r="B48" s="22"/>
      <c r="C48" s="18" t="s">
        <v>29</v>
      </c>
      <c r="D48" s="23"/>
      <c r="E48" s="23"/>
      <c r="F48" s="16" t="str">
        <f>$E$14</f>
        <v>Statutární město Karlovy Vary</v>
      </c>
      <c r="G48" s="23"/>
      <c r="H48" s="23"/>
      <c r="I48" s="23"/>
      <c r="J48" s="23"/>
      <c r="K48" s="18" t="s">
        <v>36</v>
      </c>
      <c r="L48" s="23"/>
      <c r="M48" s="171" t="str">
        <f>$E$20</f>
        <v>Ing. Miloslav Čáp, Ph.D., Ing. Jan Jirásek</v>
      </c>
      <c r="N48" s="184"/>
      <c r="O48" s="184"/>
      <c r="P48" s="184"/>
      <c r="Q48" s="184"/>
      <c r="R48" s="26"/>
      <c r="T48" s="23"/>
      <c r="U48" s="23"/>
    </row>
    <row r="49" spans="2:21" s="6" customFormat="1" ht="15" customHeight="1">
      <c r="B49" s="22"/>
      <c r="C49" s="18" t="s">
        <v>34</v>
      </c>
      <c r="D49" s="23"/>
      <c r="E49" s="23"/>
      <c r="F49" s="16" t="str">
        <f>IF($E$17="","",$E$17)</f>
        <v>Vyplň údaj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21" s="6" customFormat="1" ht="30" customHeight="1">
      <c r="B51" s="22"/>
      <c r="C51" s="209" t="s">
        <v>99</v>
      </c>
      <c r="D51" s="210"/>
      <c r="E51" s="210"/>
      <c r="F51" s="210"/>
      <c r="G51" s="210"/>
      <c r="H51" s="32"/>
      <c r="I51" s="32"/>
      <c r="J51" s="32"/>
      <c r="K51" s="32"/>
      <c r="L51" s="32"/>
      <c r="M51" s="32"/>
      <c r="N51" s="209" t="s">
        <v>100</v>
      </c>
      <c r="O51" s="210"/>
      <c r="P51" s="210"/>
      <c r="Q51" s="210"/>
      <c r="R51" s="36"/>
      <c r="T51" s="23"/>
      <c r="U51" s="23"/>
    </row>
    <row r="52" spans="2:21" s="6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T52" s="23"/>
      <c r="U52" s="23"/>
    </row>
    <row r="53" spans="2:47" s="6" customFormat="1" ht="30" customHeight="1">
      <c r="B53" s="22"/>
      <c r="C53" s="65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01">
        <f>ROUNDUP($N$82,2)</f>
        <v>0</v>
      </c>
      <c r="O53" s="184"/>
      <c r="P53" s="184"/>
      <c r="Q53" s="184"/>
      <c r="R53" s="26"/>
      <c r="T53" s="23"/>
      <c r="U53" s="23"/>
      <c r="AU53" s="6" t="s">
        <v>102</v>
      </c>
    </row>
    <row r="54" spans="2:21" s="71" customFormat="1" ht="25.5" customHeight="1">
      <c r="B54" s="104"/>
      <c r="C54" s="105"/>
      <c r="D54" s="105" t="s">
        <v>103</v>
      </c>
      <c r="E54" s="105"/>
      <c r="F54" s="105"/>
      <c r="G54" s="105"/>
      <c r="H54" s="105"/>
      <c r="I54" s="105"/>
      <c r="J54" s="105"/>
      <c r="K54" s="105"/>
      <c r="L54" s="105"/>
      <c r="M54" s="105"/>
      <c r="N54" s="211">
        <f>ROUNDUP($N$83,2)</f>
        <v>0</v>
      </c>
      <c r="O54" s="212"/>
      <c r="P54" s="212"/>
      <c r="Q54" s="212"/>
      <c r="R54" s="106"/>
      <c r="T54" s="105"/>
      <c r="U54" s="105"/>
    </row>
    <row r="55" spans="2:21" s="81" customFormat="1" ht="21" customHeight="1">
      <c r="B55" s="107"/>
      <c r="C55" s="83"/>
      <c r="D55" s="83" t="s">
        <v>104</v>
      </c>
      <c r="E55" s="83"/>
      <c r="F55" s="83"/>
      <c r="G55" s="83"/>
      <c r="H55" s="83"/>
      <c r="I55" s="83"/>
      <c r="J55" s="83"/>
      <c r="K55" s="83"/>
      <c r="L55" s="83"/>
      <c r="M55" s="83"/>
      <c r="N55" s="198">
        <f>ROUNDUP($N$84,2)</f>
        <v>0</v>
      </c>
      <c r="O55" s="199"/>
      <c r="P55" s="199"/>
      <c r="Q55" s="199"/>
      <c r="R55" s="108"/>
      <c r="T55" s="83"/>
      <c r="U55" s="83"/>
    </row>
    <row r="56" spans="2:21" s="81" customFormat="1" ht="21" customHeight="1">
      <c r="B56" s="107"/>
      <c r="C56" s="83"/>
      <c r="D56" s="83" t="s">
        <v>105</v>
      </c>
      <c r="E56" s="83"/>
      <c r="F56" s="83"/>
      <c r="G56" s="83"/>
      <c r="H56" s="83"/>
      <c r="I56" s="83"/>
      <c r="J56" s="83"/>
      <c r="K56" s="83"/>
      <c r="L56" s="83"/>
      <c r="M56" s="83"/>
      <c r="N56" s="198">
        <f>ROUNDUP($N$174,2)</f>
        <v>0</v>
      </c>
      <c r="O56" s="199"/>
      <c r="P56" s="199"/>
      <c r="Q56" s="199"/>
      <c r="R56" s="108"/>
      <c r="T56" s="83"/>
      <c r="U56" s="83"/>
    </row>
    <row r="57" spans="2:21" s="81" customFormat="1" ht="21" customHeight="1">
      <c r="B57" s="107"/>
      <c r="C57" s="83"/>
      <c r="D57" s="83" t="s">
        <v>106</v>
      </c>
      <c r="E57" s="83"/>
      <c r="F57" s="83"/>
      <c r="G57" s="83"/>
      <c r="H57" s="83"/>
      <c r="I57" s="83"/>
      <c r="J57" s="83"/>
      <c r="K57" s="83"/>
      <c r="L57" s="83"/>
      <c r="M57" s="83"/>
      <c r="N57" s="198">
        <f>ROUNDUP($N$203,2)</f>
        <v>0</v>
      </c>
      <c r="O57" s="199"/>
      <c r="P57" s="199"/>
      <c r="Q57" s="199"/>
      <c r="R57" s="108"/>
      <c r="T57" s="83"/>
      <c r="U57" s="83"/>
    </row>
    <row r="58" spans="2:21" s="81" customFormat="1" ht="15.75" customHeight="1">
      <c r="B58" s="107"/>
      <c r="C58" s="83"/>
      <c r="D58" s="83" t="s">
        <v>107</v>
      </c>
      <c r="E58" s="83"/>
      <c r="F58" s="83"/>
      <c r="G58" s="83"/>
      <c r="H58" s="83"/>
      <c r="I58" s="83"/>
      <c r="J58" s="83"/>
      <c r="K58" s="83"/>
      <c r="L58" s="83"/>
      <c r="M58" s="83"/>
      <c r="N58" s="198">
        <f>ROUNDUP($N$217,2)</f>
        <v>0</v>
      </c>
      <c r="O58" s="199"/>
      <c r="P58" s="199"/>
      <c r="Q58" s="199"/>
      <c r="R58" s="108"/>
      <c r="T58" s="83"/>
      <c r="U58" s="83"/>
    </row>
    <row r="59" spans="2:21" s="81" customFormat="1" ht="21" customHeight="1">
      <c r="B59" s="107"/>
      <c r="C59" s="83"/>
      <c r="D59" s="83" t="s">
        <v>108</v>
      </c>
      <c r="E59" s="83"/>
      <c r="F59" s="83"/>
      <c r="G59" s="83"/>
      <c r="H59" s="83"/>
      <c r="I59" s="83"/>
      <c r="J59" s="83"/>
      <c r="K59" s="83"/>
      <c r="L59" s="83"/>
      <c r="M59" s="83"/>
      <c r="N59" s="198">
        <f>ROUNDUP($N$256,2)</f>
        <v>0</v>
      </c>
      <c r="O59" s="199"/>
      <c r="P59" s="199"/>
      <c r="Q59" s="199"/>
      <c r="R59" s="108"/>
      <c r="T59" s="83"/>
      <c r="U59" s="83"/>
    </row>
    <row r="60" spans="2:21" s="81" customFormat="1" ht="15.75" customHeight="1">
      <c r="B60" s="107"/>
      <c r="C60" s="83"/>
      <c r="D60" s="83" t="s">
        <v>109</v>
      </c>
      <c r="E60" s="83"/>
      <c r="F60" s="83"/>
      <c r="G60" s="83"/>
      <c r="H60" s="83"/>
      <c r="I60" s="83"/>
      <c r="J60" s="83"/>
      <c r="K60" s="83"/>
      <c r="L60" s="83"/>
      <c r="M60" s="83"/>
      <c r="N60" s="198">
        <f>ROUNDUP($N$297,2)</f>
        <v>0</v>
      </c>
      <c r="O60" s="199"/>
      <c r="P60" s="199"/>
      <c r="Q60" s="199"/>
      <c r="R60" s="108"/>
      <c r="T60" s="83"/>
      <c r="U60" s="83"/>
    </row>
    <row r="61" spans="2:21" s="71" customFormat="1" ht="25.5" customHeight="1">
      <c r="B61" s="104"/>
      <c r="C61" s="105"/>
      <c r="D61" s="105" t="s">
        <v>110</v>
      </c>
      <c r="E61" s="105"/>
      <c r="F61" s="105"/>
      <c r="G61" s="105"/>
      <c r="H61" s="105"/>
      <c r="I61" s="105"/>
      <c r="J61" s="105"/>
      <c r="K61" s="105"/>
      <c r="L61" s="105"/>
      <c r="M61" s="105"/>
      <c r="N61" s="211">
        <f>ROUNDUP($N$303,2)</f>
        <v>0</v>
      </c>
      <c r="O61" s="212"/>
      <c r="P61" s="212"/>
      <c r="Q61" s="212"/>
      <c r="R61" s="106"/>
      <c r="T61" s="105"/>
      <c r="U61" s="105"/>
    </row>
    <row r="62" spans="2:21" s="81" customFormat="1" ht="21" customHeight="1">
      <c r="B62" s="107"/>
      <c r="C62" s="83"/>
      <c r="D62" s="83" t="s">
        <v>111</v>
      </c>
      <c r="E62" s="83"/>
      <c r="F62" s="83"/>
      <c r="G62" s="83"/>
      <c r="H62" s="83"/>
      <c r="I62" s="83"/>
      <c r="J62" s="83"/>
      <c r="K62" s="83"/>
      <c r="L62" s="83"/>
      <c r="M62" s="83"/>
      <c r="N62" s="198">
        <f>ROUNDUP($N$304,2)</f>
        <v>0</v>
      </c>
      <c r="O62" s="199"/>
      <c r="P62" s="199"/>
      <c r="Q62" s="199"/>
      <c r="R62" s="108"/>
      <c r="T62" s="83"/>
      <c r="U62" s="83"/>
    </row>
    <row r="63" spans="2:21" s="81" customFormat="1" ht="21" customHeight="1">
      <c r="B63" s="107"/>
      <c r="C63" s="83"/>
      <c r="D63" s="83" t="s">
        <v>112</v>
      </c>
      <c r="E63" s="83"/>
      <c r="F63" s="83"/>
      <c r="G63" s="83"/>
      <c r="H63" s="83"/>
      <c r="I63" s="83"/>
      <c r="J63" s="83"/>
      <c r="K63" s="83"/>
      <c r="L63" s="83"/>
      <c r="M63" s="83"/>
      <c r="N63" s="198">
        <f>ROUNDUP($N$357,2)</f>
        <v>0</v>
      </c>
      <c r="O63" s="199"/>
      <c r="P63" s="199"/>
      <c r="Q63" s="199"/>
      <c r="R63" s="108"/>
      <c r="T63" s="83"/>
      <c r="U63" s="83"/>
    </row>
    <row r="64" spans="2:21" s="6" customFormat="1" ht="22.5" customHeight="1">
      <c r="B64" s="22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6"/>
      <c r="T64" s="23"/>
      <c r="U64" s="23"/>
    </row>
    <row r="65" spans="2:21" s="6" customFormat="1" ht="7.5" customHeight="1">
      <c r="B65" s="37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9"/>
      <c r="T65" s="23"/>
      <c r="U65" s="23"/>
    </row>
    <row r="69" spans="2:19" s="6" customFormat="1" ht="7.5" customHeight="1">
      <c r="B69" s="40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2"/>
    </row>
    <row r="70" spans="2:19" s="6" customFormat="1" ht="37.5" customHeight="1">
      <c r="B70" s="22"/>
      <c r="C70" s="165" t="s">
        <v>113</v>
      </c>
      <c r="D70" s="184"/>
      <c r="E70" s="184"/>
      <c r="F70" s="184"/>
      <c r="G70" s="184"/>
      <c r="H70" s="184"/>
      <c r="I70" s="184"/>
      <c r="J70" s="184"/>
      <c r="K70" s="184"/>
      <c r="L70" s="184"/>
      <c r="M70" s="184"/>
      <c r="N70" s="184"/>
      <c r="O70" s="184"/>
      <c r="P70" s="184"/>
      <c r="Q70" s="184"/>
      <c r="R70" s="184"/>
      <c r="S70" s="42"/>
    </row>
    <row r="71" spans="2:19" s="6" customFormat="1" ht="7.5" customHeight="1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42"/>
    </row>
    <row r="72" spans="2:19" s="6" customFormat="1" ht="30.75" customHeight="1">
      <c r="B72" s="22"/>
      <c r="C72" s="18" t="s">
        <v>16</v>
      </c>
      <c r="D72" s="23"/>
      <c r="E72" s="23"/>
      <c r="F72" s="204" t="str">
        <f>$F$6</f>
        <v>Oprava opěrné zdi na pozemku parc. č. 499/1 v k.ú. Bohatice</v>
      </c>
      <c r="G72" s="184"/>
      <c r="H72" s="184"/>
      <c r="I72" s="184"/>
      <c r="J72" s="184"/>
      <c r="K72" s="184"/>
      <c r="L72" s="184"/>
      <c r="M72" s="184"/>
      <c r="N72" s="184"/>
      <c r="O72" s="184"/>
      <c r="P72" s="184"/>
      <c r="Q72" s="184"/>
      <c r="R72" s="23"/>
      <c r="S72" s="42"/>
    </row>
    <row r="73" spans="2:19" s="2" customFormat="1" ht="30.75" customHeight="1">
      <c r="B73" s="10"/>
      <c r="C73" s="18" t="s">
        <v>94</v>
      </c>
      <c r="D73" s="11"/>
      <c r="E73" s="11"/>
      <c r="F73" s="204" t="s">
        <v>95</v>
      </c>
      <c r="G73" s="166"/>
      <c r="H73" s="166"/>
      <c r="I73" s="166"/>
      <c r="J73" s="166"/>
      <c r="K73" s="166"/>
      <c r="L73" s="166"/>
      <c r="M73" s="166"/>
      <c r="N73" s="166"/>
      <c r="O73" s="166"/>
      <c r="P73" s="166"/>
      <c r="Q73" s="166"/>
      <c r="R73" s="11"/>
      <c r="S73" s="109"/>
    </row>
    <row r="74" spans="2:19" s="6" customFormat="1" ht="37.5" customHeight="1">
      <c r="B74" s="22"/>
      <c r="C74" s="48" t="s">
        <v>96</v>
      </c>
      <c r="D74" s="23"/>
      <c r="E74" s="23"/>
      <c r="F74" s="185" t="str">
        <f>$F$8</f>
        <v>SO.01 01 - Soupis prací</v>
      </c>
      <c r="G74" s="184"/>
      <c r="H74" s="184"/>
      <c r="I74" s="184"/>
      <c r="J74" s="184"/>
      <c r="K74" s="184"/>
      <c r="L74" s="184"/>
      <c r="M74" s="184"/>
      <c r="N74" s="184"/>
      <c r="O74" s="184"/>
      <c r="P74" s="184"/>
      <c r="Q74" s="184"/>
      <c r="R74" s="23"/>
      <c r="S74" s="42"/>
    </row>
    <row r="75" spans="2:19" s="6" customFormat="1" ht="7.5" customHeight="1">
      <c r="B75" s="22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42"/>
    </row>
    <row r="76" spans="2:19" s="6" customFormat="1" ht="18.75" customHeight="1">
      <c r="B76" s="22"/>
      <c r="C76" s="18" t="s">
        <v>23</v>
      </c>
      <c r="D76" s="23"/>
      <c r="E76" s="23"/>
      <c r="F76" s="16" t="str">
        <f>$F$11</f>
        <v>Karlovy Vary</v>
      </c>
      <c r="G76" s="23"/>
      <c r="H76" s="23"/>
      <c r="I76" s="23"/>
      <c r="J76" s="23"/>
      <c r="K76" s="18" t="s">
        <v>25</v>
      </c>
      <c r="L76" s="23"/>
      <c r="M76" s="205" t="str">
        <f>IF($O$11="","",$O$11)</f>
        <v>06.12.2013</v>
      </c>
      <c r="N76" s="184"/>
      <c r="O76" s="184"/>
      <c r="P76" s="184"/>
      <c r="Q76" s="23"/>
      <c r="R76" s="23"/>
      <c r="S76" s="42"/>
    </row>
    <row r="77" spans="2:19" s="6" customFormat="1" ht="7.5" customHeight="1">
      <c r="B77" s="22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42"/>
    </row>
    <row r="78" spans="2:19" s="6" customFormat="1" ht="15.75" customHeight="1">
      <c r="B78" s="22"/>
      <c r="C78" s="18" t="s">
        <v>29</v>
      </c>
      <c r="D78" s="23"/>
      <c r="E78" s="23"/>
      <c r="F78" s="16" t="str">
        <f>$E$14</f>
        <v>Statutární město Karlovy Vary</v>
      </c>
      <c r="G78" s="23"/>
      <c r="H78" s="23"/>
      <c r="I78" s="23"/>
      <c r="J78" s="23"/>
      <c r="K78" s="18" t="s">
        <v>36</v>
      </c>
      <c r="L78" s="23"/>
      <c r="M78" s="171" t="str">
        <f>$E$20</f>
        <v>Ing. Miloslav Čáp, Ph.D., Ing. Jan Jirásek</v>
      </c>
      <c r="N78" s="184"/>
      <c r="O78" s="184"/>
      <c r="P78" s="184"/>
      <c r="Q78" s="184"/>
      <c r="R78" s="23"/>
      <c r="S78" s="42"/>
    </row>
    <row r="79" spans="2:19" s="6" customFormat="1" ht="15" customHeight="1">
      <c r="B79" s="22"/>
      <c r="C79" s="18" t="s">
        <v>34</v>
      </c>
      <c r="D79" s="23"/>
      <c r="E79" s="23"/>
      <c r="F79" s="16" t="str">
        <f>IF($E$17="","",$E$17)</f>
        <v>Vyplň údaj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42"/>
    </row>
    <row r="80" spans="2:19" s="6" customFormat="1" ht="11.25" customHeight="1">
      <c r="B80" s="22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42"/>
    </row>
    <row r="81" spans="2:27" s="110" customFormat="1" ht="30" customHeight="1">
      <c r="B81" s="111"/>
      <c r="C81" s="112" t="s">
        <v>114</v>
      </c>
      <c r="D81" s="113" t="s">
        <v>59</v>
      </c>
      <c r="E81" s="113" t="s">
        <v>55</v>
      </c>
      <c r="F81" s="213" t="s">
        <v>115</v>
      </c>
      <c r="G81" s="214"/>
      <c r="H81" s="214"/>
      <c r="I81" s="214"/>
      <c r="J81" s="113" t="s">
        <v>116</v>
      </c>
      <c r="K81" s="113" t="s">
        <v>117</v>
      </c>
      <c r="L81" s="213" t="s">
        <v>118</v>
      </c>
      <c r="M81" s="214"/>
      <c r="N81" s="213" t="s">
        <v>119</v>
      </c>
      <c r="O81" s="214"/>
      <c r="P81" s="214"/>
      <c r="Q81" s="214"/>
      <c r="R81" s="114" t="s">
        <v>120</v>
      </c>
      <c r="S81" s="115"/>
      <c r="T81" s="58" t="s">
        <v>121</v>
      </c>
      <c r="U81" s="59" t="s">
        <v>43</v>
      </c>
      <c r="V81" s="59" t="s">
        <v>122</v>
      </c>
      <c r="W81" s="59" t="s">
        <v>123</v>
      </c>
      <c r="X81" s="59" t="s">
        <v>124</v>
      </c>
      <c r="Y81" s="59" t="s">
        <v>125</v>
      </c>
      <c r="Z81" s="59" t="s">
        <v>126</v>
      </c>
      <c r="AA81" s="60" t="s">
        <v>127</v>
      </c>
    </row>
    <row r="82" spans="2:63" s="6" customFormat="1" ht="30" customHeight="1">
      <c r="B82" s="22"/>
      <c r="C82" s="65" t="s">
        <v>101</v>
      </c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29">
        <f>$BK$82</f>
        <v>0</v>
      </c>
      <c r="O82" s="184"/>
      <c r="P82" s="184"/>
      <c r="Q82" s="184"/>
      <c r="R82" s="23"/>
      <c r="S82" s="42"/>
      <c r="T82" s="62"/>
      <c r="U82" s="63"/>
      <c r="V82" s="63"/>
      <c r="W82" s="116">
        <f>$W$83+$W$303</f>
        <v>0</v>
      </c>
      <c r="X82" s="63"/>
      <c r="Y82" s="116">
        <f>$Y$83+$Y$303</f>
        <v>468.93061484000003</v>
      </c>
      <c r="Z82" s="63"/>
      <c r="AA82" s="117">
        <f>$AA$83+$AA$303</f>
        <v>261.75848</v>
      </c>
      <c r="AT82" s="6" t="s">
        <v>73</v>
      </c>
      <c r="AU82" s="6" t="s">
        <v>102</v>
      </c>
      <c r="BK82" s="118">
        <f>$BK$83+$BK$303</f>
        <v>0</v>
      </c>
    </row>
    <row r="83" spans="2:63" s="119" customFormat="1" ht="37.5" customHeight="1">
      <c r="B83" s="120"/>
      <c r="C83" s="121"/>
      <c r="D83" s="122" t="s">
        <v>103</v>
      </c>
      <c r="E83" s="121"/>
      <c r="F83" s="121"/>
      <c r="G83" s="121"/>
      <c r="H83" s="121"/>
      <c r="I83" s="121"/>
      <c r="J83" s="121"/>
      <c r="K83" s="121"/>
      <c r="L83" s="121"/>
      <c r="M83" s="121"/>
      <c r="N83" s="230">
        <f>$BK$83</f>
        <v>0</v>
      </c>
      <c r="O83" s="231"/>
      <c r="P83" s="231"/>
      <c r="Q83" s="231"/>
      <c r="R83" s="121"/>
      <c r="S83" s="123"/>
      <c r="T83" s="124"/>
      <c r="U83" s="121"/>
      <c r="V83" s="121"/>
      <c r="W83" s="125">
        <f>$W$84+$W$174+$W$203+$W$256</f>
        <v>0</v>
      </c>
      <c r="X83" s="121"/>
      <c r="Y83" s="125">
        <f>$Y$84+$Y$174+$Y$203+$Y$256</f>
        <v>467.83841694000006</v>
      </c>
      <c r="Z83" s="121"/>
      <c r="AA83" s="126">
        <f>$AA$84+$AA$174+$AA$203+$AA$256</f>
        <v>261.75848</v>
      </c>
      <c r="AR83" s="127" t="s">
        <v>22</v>
      </c>
      <c r="AT83" s="127" t="s">
        <v>73</v>
      </c>
      <c r="AU83" s="127" t="s">
        <v>74</v>
      </c>
      <c r="AY83" s="127" t="s">
        <v>128</v>
      </c>
      <c r="BK83" s="128">
        <f>$BK$84+$BK$174+$BK$203+$BK$256</f>
        <v>0</v>
      </c>
    </row>
    <row r="84" spans="2:63" s="119" customFormat="1" ht="21" customHeight="1">
      <c r="B84" s="120"/>
      <c r="C84" s="121"/>
      <c r="D84" s="129" t="s">
        <v>104</v>
      </c>
      <c r="E84" s="121"/>
      <c r="F84" s="121"/>
      <c r="G84" s="121"/>
      <c r="H84" s="121"/>
      <c r="I84" s="121"/>
      <c r="J84" s="121"/>
      <c r="K84" s="121"/>
      <c r="L84" s="121"/>
      <c r="M84" s="121"/>
      <c r="N84" s="232">
        <f>$BK$84</f>
        <v>0</v>
      </c>
      <c r="O84" s="231"/>
      <c r="P84" s="231"/>
      <c r="Q84" s="231"/>
      <c r="R84" s="121"/>
      <c r="S84" s="123"/>
      <c r="T84" s="124"/>
      <c r="U84" s="121"/>
      <c r="V84" s="121"/>
      <c r="W84" s="125">
        <f>SUM($W$85:$W$173)</f>
        <v>0</v>
      </c>
      <c r="X84" s="121"/>
      <c r="Y84" s="125">
        <f>SUM($Y$85:$Y$173)</f>
        <v>10.850112000000001</v>
      </c>
      <c r="Z84" s="121"/>
      <c r="AA84" s="126">
        <f>SUM($AA$85:$AA$173)</f>
        <v>4.32</v>
      </c>
      <c r="AR84" s="127" t="s">
        <v>22</v>
      </c>
      <c r="AT84" s="127" t="s">
        <v>73</v>
      </c>
      <c r="AU84" s="127" t="s">
        <v>22</v>
      </c>
      <c r="AY84" s="127" t="s">
        <v>128</v>
      </c>
      <c r="BK84" s="128">
        <f>SUM($BK$85:$BK$173)</f>
        <v>0</v>
      </c>
    </row>
    <row r="85" spans="2:65" s="6" customFormat="1" ht="27" customHeight="1">
      <c r="B85" s="22"/>
      <c r="C85" s="130" t="s">
        <v>22</v>
      </c>
      <c r="D85" s="130" t="s">
        <v>129</v>
      </c>
      <c r="E85" s="131" t="s">
        <v>130</v>
      </c>
      <c r="F85" s="215" t="s">
        <v>131</v>
      </c>
      <c r="G85" s="216"/>
      <c r="H85" s="216"/>
      <c r="I85" s="216"/>
      <c r="J85" s="133" t="s">
        <v>132</v>
      </c>
      <c r="K85" s="134">
        <v>18</v>
      </c>
      <c r="L85" s="217"/>
      <c r="M85" s="216"/>
      <c r="N85" s="218">
        <f>ROUND($L$85*$K$85,2)</f>
        <v>0</v>
      </c>
      <c r="O85" s="216"/>
      <c r="P85" s="216"/>
      <c r="Q85" s="216"/>
      <c r="R85" s="132" t="s">
        <v>133</v>
      </c>
      <c r="S85" s="42"/>
      <c r="T85" s="135"/>
      <c r="U85" s="136" t="s">
        <v>44</v>
      </c>
      <c r="V85" s="23"/>
      <c r="W85" s="23"/>
      <c r="X85" s="137">
        <v>0</v>
      </c>
      <c r="Y85" s="137">
        <f>$X$85*$K$85</f>
        <v>0</v>
      </c>
      <c r="Z85" s="137">
        <v>0.24</v>
      </c>
      <c r="AA85" s="138">
        <f>$Z$85*$K$85</f>
        <v>4.32</v>
      </c>
      <c r="AR85" s="94" t="s">
        <v>134</v>
      </c>
      <c r="AT85" s="94" t="s">
        <v>129</v>
      </c>
      <c r="AU85" s="94" t="s">
        <v>82</v>
      </c>
      <c r="AY85" s="6" t="s">
        <v>128</v>
      </c>
      <c r="BE85" s="139">
        <f>IF($U$85="základní",$N$85,0)</f>
        <v>0</v>
      </c>
      <c r="BF85" s="139">
        <f>IF($U$85="snížená",$N$85,0)</f>
        <v>0</v>
      </c>
      <c r="BG85" s="139">
        <f>IF($U$85="zákl. přenesená",$N$85,0)</f>
        <v>0</v>
      </c>
      <c r="BH85" s="139">
        <f>IF($U$85="sníž. přenesená",$N$85,0)</f>
        <v>0</v>
      </c>
      <c r="BI85" s="139">
        <f>IF($U$85="nulová",$N$85,0)</f>
        <v>0</v>
      </c>
      <c r="BJ85" s="94" t="s">
        <v>22</v>
      </c>
      <c r="BK85" s="139">
        <f>ROUND($L$85*$K$85,2)</f>
        <v>0</v>
      </c>
      <c r="BL85" s="94" t="s">
        <v>134</v>
      </c>
      <c r="BM85" s="94" t="s">
        <v>135</v>
      </c>
    </row>
    <row r="86" spans="2:47" s="6" customFormat="1" ht="27" customHeight="1">
      <c r="B86" s="22"/>
      <c r="C86" s="23"/>
      <c r="D86" s="23"/>
      <c r="E86" s="23"/>
      <c r="F86" s="219" t="s">
        <v>136</v>
      </c>
      <c r="G86" s="184"/>
      <c r="H86" s="184"/>
      <c r="I86" s="184"/>
      <c r="J86" s="184"/>
      <c r="K86" s="184"/>
      <c r="L86" s="184"/>
      <c r="M86" s="184"/>
      <c r="N86" s="184"/>
      <c r="O86" s="184"/>
      <c r="P86" s="184"/>
      <c r="Q86" s="184"/>
      <c r="R86" s="184"/>
      <c r="S86" s="42"/>
      <c r="T86" s="55"/>
      <c r="U86" s="23"/>
      <c r="V86" s="23"/>
      <c r="W86" s="23"/>
      <c r="X86" s="23"/>
      <c r="Y86" s="23"/>
      <c r="Z86" s="23"/>
      <c r="AA86" s="56"/>
      <c r="AT86" s="6" t="s">
        <v>137</v>
      </c>
      <c r="AU86" s="6" t="s">
        <v>82</v>
      </c>
    </row>
    <row r="87" spans="2:65" s="6" customFormat="1" ht="27" customHeight="1">
      <c r="B87" s="22"/>
      <c r="C87" s="130" t="s">
        <v>82</v>
      </c>
      <c r="D87" s="130" t="s">
        <v>129</v>
      </c>
      <c r="E87" s="131" t="s">
        <v>138</v>
      </c>
      <c r="F87" s="215" t="s">
        <v>139</v>
      </c>
      <c r="G87" s="216"/>
      <c r="H87" s="216"/>
      <c r="I87" s="216"/>
      <c r="J87" s="133" t="s">
        <v>140</v>
      </c>
      <c r="K87" s="134">
        <v>18.079</v>
      </c>
      <c r="L87" s="217"/>
      <c r="M87" s="216"/>
      <c r="N87" s="218">
        <f>ROUND($L$87*$K$87,2)</f>
        <v>0</v>
      </c>
      <c r="O87" s="216"/>
      <c r="P87" s="216"/>
      <c r="Q87" s="216"/>
      <c r="R87" s="132" t="s">
        <v>133</v>
      </c>
      <c r="S87" s="42"/>
      <c r="T87" s="135"/>
      <c r="U87" s="136" t="s">
        <v>44</v>
      </c>
      <c r="V87" s="23"/>
      <c r="W87" s="23"/>
      <c r="X87" s="137">
        <v>0</v>
      </c>
      <c r="Y87" s="137">
        <f>$X$87*$K$87</f>
        <v>0</v>
      </c>
      <c r="Z87" s="137">
        <v>0</v>
      </c>
      <c r="AA87" s="138">
        <f>$Z$87*$K$87</f>
        <v>0</v>
      </c>
      <c r="AR87" s="94" t="s">
        <v>134</v>
      </c>
      <c r="AT87" s="94" t="s">
        <v>129</v>
      </c>
      <c r="AU87" s="94" t="s">
        <v>82</v>
      </c>
      <c r="AY87" s="6" t="s">
        <v>128</v>
      </c>
      <c r="BE87" s="139">
        <f>IF($U$87="základní",$N$87,0)</f>
        <v>0</v>
      </c>
      <c r="BF87" s="139">
        <f>IF($U$87="snížená",$N$87,0)</f>
        <v>0</v>
      </c>
      <c r="BG87" s="139">
        <f>IF($U$87="zákl. přenesená",$N$87,0)</f>
        <v>0</v>
      </c>
      <c r="BH87" s="139">
        <f>IF($U$87="sníž. přenesená",$N$87,0)</f>
        <v>0</v>
      </c>
      <c r="BI87" s="139">
        <f>IF($U$87="nulová",$N$87,0)</f>
        <v>0</v>
      </c>
      <c r="BJ87" s="94" t="s">
        <v>22</v>
      </c>
      <c r="BK87" s="139">
        <f>ROUND($L$87*$K$87,2)</f>
        <v>0</v>
      </c>
      <c r="BL87" s="94" t="s">
        <v>134</v>
      </c>
      <c r="BM87" s="94" t="s">
        <v>141</v>
      </c>
    </row>
    <row r="88" spans="2:47" s="6" customFormat="1" ht="16.5" customHeight="1">
      <c r="B88" s="22"/>
      <c r="C88" s="23"/>
      <c r="D88" s="23"/>
      <c r="E88" s="23"/>
      <c r="F88" s="219" t="s">
        <v>142</v>
      </c>
      <c r="G88" s="184"/>
      <c r="H88" s="184"/>
      <c r="I88" s="184"/>
      <c r="J88" s="184"/>
      <c r="K88" s="184"/>
      <c r="L88" s="184"/>
      <c r="M88" s="184"/>
      <c r="N88" s="184"/>
      <c r="O88" s="184"/>
      <c r="P88" s="184"/>
      <c r="Q88" s="184"/>
      <c r="R88" s="184"/>
      <c r="S88" s="42"/>
      <c r="T88" s="55"/>
      <c r="U88" s="23"/>
      <c r="V88" s="23"/>
      <c r="W88" s="23"/>
      <c r="X88" s="23"/>
      <c r="Y88" s="23"/>
      <c r="Z88" s="23"/>
      <c r="AA88" s="56"/>
      <c r="AT88" s="6" t="s">
        <v>137</v>
      </c>
      <c r="AU88" s="6" t="s">
        <v>82</v>
      </c>
    </row>
    <row r="89" spans="2:51" s="6" customFormat="1" ht="27" customHeight="1">
      <c r="B89" s="140"/>
      <c r="C89" s="141"/>
      <c r="D89" s="141"/>
      <c r="E89" s="141"/>
      <c r="F89" s="220" t="s">
        <v>143</v>
      </c>
      <c r="G89" s="221"/>
      <c r="H89" s="221"/>
      <c r="I89" s="221"/>
      <c r="J89" s="141"/>
      <c r="K89" s="141"/>
      <c r="L89" s="141"/>
      <c r="M89" s="141"/>
      <c r="N89" s="141"/>
      <c r="O89" s="141"/>
      <c r="P89" s="141"/>
      <c r="Q89" s="141"/>
      <c r="R89" s="141"/>
      <c r="S89" s="142"/>
      <c r="T89" s="143"/>
      <c r="U89" s="141"/>
      <c r="V89" s="141"/>
      <c r="W89" s="141"/>
      <c r="X89" s="141"/>
      <c r="Y89" s="141"/>
      <c r="Z89" s="141"/>
      <c r="AA89" s="144"/>
      <c r="AT89" s="145" t="s">
        <v>144</v>
      </c>
      <c r="AU89" s="145" t="s">
        <v>82</v>
      </c>
      <c r="AV89" s="145" t="s">
        <v>22</v>
      </c>
      <c r="AW89" s="145" t="s">
        <v>102</v>
      </c>
      <c r="AX89" s="145" t="s">
        <v>74</v>
      </c>
      <c r="AY89" s="145" t="s">
        <v>128</v>
      </c>
    </row>
    <row r="90" spans="2:51" s="6" customFormat="1" ht="15.75" customHeight="1">
      <c r="B90" s="146"/>
      <c r="C90" s="147"/>
      <c r="D90" s="147"/>
      <c r="E90" s="147"/>
      <c r="F90" s="222" t="s">
        <v>145</v>
      </c>
      <c r="G90" s="223"/>
      <c r="H90" s="223"/>
      <c r="I90" s="223"/>
      <c r="J90" s="147"/>
      <c r="K90" s="148">
        <v>18.079</v>
      </c>
      <c r="L90" s="147"/>
      <c r="M90" s="147"/>
      <c r="N90" s="147"/>
      <c r="O90" s="147"/>
      <c r="P90" s="147"/>
      <c r="Q90" s="147"/>
      <c r="R90" s="147"/>
      <c r="S90" s="149"/>
      <c r="T90" s="150"/>
      <c r="U90" s="147"/>
      <c r="V90" s="147"/>
      <c r="W90" s="147"/>
      <c r="X90" s="147"/>
      <c r="Y90" s="147"/>
      <c r="Z90" s="147"/>
      <c r="AA90" s="151"/>
      <c r="AT90" s="152" t="s">
        <v>144</v>
      </c>
      <c r="AU90" s="152" t="s">
        <v>82</v>
      </c>
      <c r="AV90" s="152" t="s">
        <v>82</v>
      </c>
      <c r="AW90" s="152" t="s">
        <v>102</v>
      </c>
      <c r="AX90" s="152" t="s">
        <v>74</v>
      </c>
      <c r="AY90" s="152" t="s">
        <v>128</v>
      </c>
    </row>
    <row r="91" spans="2:65" s="6" customFormat="1" ht="15.75" customHeight="1">
      <c r="B91" s="22"/>
      <c r="C91" s="153" t="s">
        <v>146</v>
      </c>
      <c r="D91" s="153" t="s">
        <v>147</v>
      </c>
      <c r="E91" s="154" t="s">
        <v>148</v>
      </c>
      <c r="F91" s="224" t="s">
        <v>149</v>
      </c>
      <c r="G91" s="225"/>
      <c r="H91" s="225"/>
      <c r="I91" s="225"/>
      <c r="J91" s="155" t="s">
        <v>140</v>
      </c>
      <c r="K91" s="156">
        <v>18.079</v>
      </c>
      <c r="L91" s="226"/>
      <c r="M91" s="225"/>
      <c r="N91" s="227">
        <f>ROUND($L$91*$K$91,2)</f>
        <v>0</v>
      </c>
      <c r="O91" s="216"/>
      <c r="P91" s="216"/>
      <c r="Q91" s="216"/>
      <c r="R91" s="132" t="s">
        <v>133</v>
      </c>
      <c r="S91" s="42"/>
      <c r="T91" s="135"/>
      <c r="U91" s="136" t="s">
        <v>44</v>
      </c>
      <c r="V91" s="23"/>
      <c r="W91" s="23"/>
      <c r="X91" s="137">
        <v>0.6</v>
      </c>
      <c r="Y91" s="137">
        <f>$X$91*$K$91</f>
        <v>10.8474</v>
      </c>
      <c r="Z91" s="137">
        <v>0</v>
      </c>
      <c r="AA91" s="138">
        <f>$Z$91*$K$91</f>
        <v>0</v>
      </c>
      <c r="AR91" s="94" t="s">
        <v>150</v>
      </c>
      <c r="AT91" s="94" t="s">
        <v>147</v>
      </c>
      <c r="AU91" s="94" t="s">
        <v>82</v>
      </c>
      <c r="AY91" s="6" t="s">
        <v>128</v>
      </c>
      <c r="BE91" s="139">
        <f>IF($U$91="základní",$N$91,0)</f>
        <v>0</v>
      </c>
      <c r="BF91" s="139">
        <f>IF($U$91="snížená",$N$91,0)</f>
        <v>0</v>
      </c>
      <c r="BG91" s="139">
        <f>IF($U$91="zákl. přenesená",$N$91,0)</f>
        <v>0</v>
      </c>
      <c r="BH91" s="139">
        <f>IF($U$91="sníž. přenesená",$N$91,0)</f>
        <v>0</v>
      </c>
      <c r="BI91" s="139">
        <f>IF($U$91="nulová",$N$91,0)</f>
        <v>0</v>
      </c>
      <c r="BJ91" s="94" t="s">
        <v>22</v>
      </c>
      <c r="BK91" s="139">
        <f>ROUND($L$91*$K$91,2)</f>
        <v>0</v>
      </c>
      <c r="BL91" s="94" t="s">
        <v>134</v>
      </c>
      <c r="BM91" s="94" t="s">
        <v>151</v>
      </c>
    </row>
    <row r="92" spans="2:47" s="6" customFormat="1" ht="16.5" customHeight="1">
      <c r="B92" s="22"/>
      <c r="C92" s="23"/>
      <c r="D92" s="23"/>
      <c r="E92" s="23"/>
      <c r="F92" s="219" t="s">
        <v>152</v>
      </c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42"/>
      <c r="T92" s="55"/>
      <c r="U92" s="23"/>
      <c r="V92" s="23"/>
      <c r="W92" s="23"/>
      <c r="X92" s="23"/>
      <c r="Y92" s="23"/>
      <c r="Z92" s="23"/>
      <c r="AA92" s="56"/>
      <c r="AT92" s="6" t="s">
        <v>137</v>
      </c>
      <c r="AU92" s="6" t="s">
        <v>82</v>
      </c>
    </row>
    <row r="93" spans="2:51" s="6" customFormat="1" ht="15.75" customHeight="1">
      <c r="B93" s="146"/>
      <c r="C93" s="147"/>
      <c r="D93" s="147"/>
      <c r="E93" s="147"/>
      <c r="F93" s="222" t="s">
        <v>153</v>
      </c>
      <c r="G93" s="223"/>
      <c r="H93" s="223"/>
      <c r="I93" s="223"/>
      <c r="J93" s="147"/>
      <c r="K93" s="148">
        <v>18.079</v>
      </c>
      <c r="L93" s="147"/>
      <c r="M93" s="147"/>
      <c r="N93" s="147"/>
      <c r="O93" s="147"/>
      <c r="P93" s="147"/>
      <c r="Q93" s="147"/>
      <c r="R93" s="147"/>
      <c r="S93" s="149"/>
      <c r="T93" s="150"/>
      <c r="U93" s="147"/>
      <c r="V93" s="147"/>
      <c r="W93" s="147"/>
      <c r="X93" s="147"/>
      <c r="Y93" s="147"/>
      <c r="Z93" s="147"/>
      <c r="AA93" s="151"/>
      <c r="AT93" s="152" t="s">
        <v>144</v>
      </c>
      <c r="AU93" s="152" t="s">
        <v>82</v>
      </c>
      <c r="AV93" s="152" t="s">
        <v>82</v>
      </c>
      <c r="AW93" s="152" t="s">
        <v>102</v>
      </c>
      <c r="AX93" s="152" t="s">
        <v>22</v>
      </c>
      <c r="AY93" s="152" t="s">
        <v>128</v>
      </c>
    </row>
    <row r="94" spans="2:65" s="6" customFormat="1" ht="27" customHeight="1">
      <c r="B94" s="22"/>
      <c r="C94" s="130" t="s">
        <v>134</v>
      </c>
      <c r="D94" s="130" t="s">
        <v>129</v>
      </c>
      <c r="E94" s="131" t="s">
        <v>154</v>
      </c>
      <c r="F94" s="215" t="s">
        <v>155</v>
      </c>
      <c r="G94" s="216"/>
      <c r="H94" s="216"/>
      <c r="I94" s="216"/>
      <c r="J94" s="133" t="s">
        <v>140</v>
      </c>
      <c r="K94" s="134">
        <v>393.92</v>
      </c>
      <c r="L94" s="217"/>
      <c r="M94" s="216"/>
      <c r="N94" s="218">
        <f>ROUND($L$94*$K$94,2)</f>
        <v>0</v>
      </c>
      <c r="O94" s="216"/>
      <c r="P94" s="216"/>
      <c r="Q94" s="216"/>
      <c r="R94" s="132" t="s">
        <v>133</v>
      </c>
      <c r="S94" s="42"/>
      <c r="T94" s="135"/>
      <c r="U94" s="136" t="s">
        <v>44</v>
      </c>
      <c r="V94" s="23"/>
      <c r="W94" s="23"/>
      <c r="X94" s="137">
        <v>0</v>
      </c>
      <c r="Y94" s="137">
        <f>$X$94*$K$94</f>
        <v>0</v>
      </c>
      <c r="Z94" s="137">
        <v>0</v>
      </c>
      <c r="AA94" s="138">
        <f>$Z$94*$K$94</f>
        <v>0</v>
      </c>
      <c r="AR94" s="94" t="s">
        <v>134</v>
      </c>
      <c r="AT94" s="94" t="s">
        <v>129</v>
      </c>
      <c r="AU94" s="94" t="s">
        <v>82</v>
      </c>
      <c r="AY94" s="6" t="s">
        <v>128</v>
      </c>
      <c r="BE94" s="139">
        <f>IF($U$94="základní",$N$94,0)</f>
        <v>0</v>
      </c>
      <c r="BF94" s="139">
        <f>IF($U$94="snížená",$N$94,0)</f>
        <v>0</v>
      </c>
      <c r="BG94" s="139">
        <f>IF($U$94="zákl. přenesená",$N$94,0)</f>
        <v>0</v>
      </c>
      <c r="BH94" s="139">
        <f>IF($U$94="sníž. přenesená",$N$94,0)</f>
        <v>0</v>
      </c>
      <c r="BI94" s="139">
        <f>IF($U$94="nulová",$N$94,0)</f>
        <v>0</v>
      </c>
      <c r="BJ94" s="94" t="s">
        <v>22</v>
      </c>
      <c r="BK94" s="139">
        <f>ROUND($L$94*$K$94,2)</f>
        <v>0</v>
      </c>
      <c r="BL94" s="94" t="s">
        <v>134</v>
      </c>
      <c r="BM94" s="94" t="s">
        <v>156</v>
      </c>
    </row>
    <row r="95" spans="2:47" s="6" customFormat="1" ht="16.5" customHeight="1">
      <c r="B95" s="22"/>
      <c r="C95" s="23"/>
      <c r="D95" s="23"/>
      <c r="E95" s="23"/>
      <c r="F95" s="219" t="s">
        <v>157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42"/>
      <c r="T95" s="55"/>
      <c r="U95" s="23"/>
      <c r="V95" s="23"/>
      <c r="W95" s="23"/>
      <c r="X95" s="23"/>
      <c r="Y95" s="23"/>
      <c r="Z95" s="23"/>
      <c r="AA95" s="56"/>
      <c r="AT95" s="6" t="s">
        <v>137</v>
      </c>
      <c r="AU95" s="6" t="s">
        <v>82</v>
      </c>
    </row>
    <row r="96" spans="2:51" s="6" customFormat="1" ht="39" customHeight="1">
      <c r="B96" s="140"/>
      <c r="C96" s="141"/>
      <c r="D96" s="141"/>
      <c r="E96" s="141"/>
      <c r="F96" s="220" t="s">
        <v>158</v>
      </c>
      <c r="G96" s="221"/>
      <c r="H96" s="221"/>
      <c r="I96" s="221"/>
      <c r="J96" s="141"/>
      <c r="K96" s="141"/>
      <c r="L96" s="141"/>
      <c r="M96" s="141"/>
      <c r="N96" s="141"/>
      <c r="O96" s="141"/>
      <c r="P96" s="141"/>
      <c r="Q96" s="141"/>
      <c r="R96" s="141"/>
      <c r="S96" s="142"/>
      <c r="T96" s="143"/>
      <c r="U96" s="141"/>
      <c r="V96" s="141"/>
      <c r="W96" s="141"/>
      <c r="X96" s="141"/>
      <c r="Y96" s="141"/>
      <c r="Z96" s="141"/>
      <c r="AA96" s="144"/>
      <c r="AT96" s="145" t="s">
        <v>144</v>
      </c>
      <c r="AU96" s="145" t="s">
        <v>82</v>
      </c>
      <c r="AV96" s="145" t="s">
        <v>22</v>
      </c>
      <c r="AW96" s="145" t="s">
        <v>102</v>
      </c>
      <c r="AX96" s="145" t="s">
        <v>74</v>
      </c>
      <c r="AY96" s="145" t="s">
        <v>128</v>
      </c>
    </row>
    <row r="97" spans="2:51" s="6" customFormat="1" ht="15.75" customHeight="1">
      <c r="B97" s="146"/>
      <c r="C97" s="147"/>
      <c r="D97" s="147"/>
      <c r="E97" s="147"/>
      <c r="F97" s="222" t="s">
        <v>159</v>
      </c>
      <c r="G97" s="223"/>
      <c r="H97" s="223"/>
      <c r="I97" s="223"/>
      <c r="J97" s="147"/>
      <c r="K97" s="148">
        <v>393.92</v>
      </c>
      <c r="L97" s="147"/>
      <c r="M97" s="147"/>
      <c r="N97" s="147"/>
      <c r="O97" s="147"/>
      <c r="P97" s="147"/>
      <c r="Q97" s="147"/>
      <c r="R97" s="147"/>
      <c r="S97" s="149"/>
      <c r="T97" s="150"/>
      <c r="U97" s="147"/>
      <c r="V97" s="147"/>
      <c r="W97" s="147"/>
      <c r="X97" s="147"/>
      <c r="Y97" s="147"/>
      <c r="Z97" s="147"/>
      <c r="AA97" s="151"/>
      <c r="AT97" s="152" t="s">
        <v>144</v>
      </c>
      <c r="AU97" s="152" t="s">
        <v>82</v>
      </c>
      <c r="AV97" s="152" t="s">
        <v>82</v>
      </c>
      <c r="AW97" s="152" t="s">
        <v>102</v>
      </c>
      <c r="AX97" s="152" t="s">
        <v>74</v>
      </c>
      <c r="AY97" s="152" t="s">
        <v>128</v>
      </c>
    </row>
    <row r="98" spans="2:65" s="6" customFormat="1" ht="27" customHeight="1">
      <c r="B98" s="22"/>
      <c r="C98" s="130" t="s">
        <v>160</v>
      </c>
      <c r="D98" s="130" t="s">
        <v>129</v>
      </c>
      <c r="E98" s="131" t="s">
        <v>161</v>
      </c>
      <c r="F98" s="215" t="s">
        <v>162</v>
      </c>
      <c r="G98" s="216"/>
      <c r="H98" s="216"/>
      <c r="I98" s="216"/>
      <c r="J98" s="133" t="s">
        <v>140</v>
      </c>
      <c r="K98" s="134">
        <v>393.92</v>
      </c>
      <c r="L98" s="217"/>
      <c r="M98" s="216"/>
      <c r="N98" s="218">
        <f>ROUND($L$98*$K$98,2)</f>
        <v>0</v>
      </c>
      <c r="O98" s="216"/>
      <c r="P98" s="216"/>
      <c r="Q98" s="216"/>
      <c r="R98" s="132" t="s">
        <v>133</v>
      </c>
      <c r="S98" s="42"/>
      <c r="T98" s="135"/>
      <c r="U98" s="136" t="s">
        <v>44</v>
      </c>
      <c r="V98" s="23"/>
      <c r="W98" s="23"/>
      <c r="X98" s="137">
        <v>0</v>
      </c>
      <c r="Y98" s="137">
        <f>$X$98*$K$98</f>
        <v>0</v>
      </c>
      <c r="Z98" s="137">
        <v>0</v>
      </c>
      <c r="AA98" s="138">
        <f>$Z$98*$K$98</f>
        <v>0</v>
      </c>
      <c r="AR98" s="94" t="s">
        <v>134</v>
      </c>
      <c r="AT98" s="94" t="s">
        <v>129</v>
      </c>
      <c r="AU98" s="94" t="s">
        <v>82</v>
      </c>
      <c r="AY98" s="6" t="s">
        <v>128</v>
      </c>
      <c r="BE98" s="139">
        <f>IF($U$98="základní",$N$98,0)</f>
        <v>0</v>
      </c>
      <c r="BF98" s="139">
        <f>IF($U$98="snížená",$N$98,0)</f>
        <v>0</v>
      </c>
      <c r="BG98" s="139">
        <f>IF($U$98="zákl. přenesená",$N$98,0)</f>
        <v>0</v>
      </c>
      <c r="BH98" s="139">
        <f>IF($U$98="sníž. přenesená",$N$98,0)</f>
        <v>0</v>
      </c>
      <c r="BI98" s="139">
        <f>IF($U$98="nulová",$N$98,0)</f>
        <v>0</v>
      </c>
      <c r="BJ98" s="94" t="s">
        <v>22</v>
      </c>
      <c r="BK98" s="139">
        <f>ROUND($L$98*$K$98,2)</f>
        <v>0</v>
      </c>
      <c r="BL98" s="94" t="s">
        <v>134</v>
      </c>
      <c r="BM98" s="94" t="s">
        <v>163</v>
      </c>
    </row>
    <row r="99" spans="2:47" s="6" customFormat="1" ht="27" customHeight="1">
      <c r="B99" s="22"/>
      <c r="C99" s="23"/>
      <c r="D99" s="23"/>
      <c r="E99" s="23"/>
      <c r="F99" s="219" t="s">
        <v>164</v>
      </c>
      <c r="G99" s="184"/>
      <c r="H99" s="184"/>
      <c r="I99" s="184"/>
      <c r="J99" s="184"/>
      <c r="K99" s="184"/>
      <c r="L99" s="184"/>
      <c r="M99" s="184"/>
      <c r="N99" s="184"/>
      <c r="O99" s="184"/>
      <c r="P99" s="184"/>
      <c r="Q99" s="184"/>
      <c r="R99" s="184"/>
      <c r="S99" s="42"/>
      <c r="T99" s="55"/>
      <c r="U99" s="23"/>
      <c r="V99" s="23"/>
      <c r="W99" s="23"/>
      <c r="X99" s="23"/>
      <c r="Y99" s="23"/>
      <c r="Z99" s="23"/>
      <c r="AA99" s="56"/>
      <c r="AT99" s="6" t="s">
        <v>137</v>
      </c>
      <c r="AU99" s="6" t="s">
        <v>82</v>
      </c>
    </row>
    <row r="100" spans="2:65" s="6" customFormat="1" ht="27" customHeight="1">
      <c r="B100" s="22"/>
      <c r="C100" s="130" t="s">
        <v>165</v>
      </c>
      <c r="D100" s="130" t="s">
        <v>129</v>
      </c>
      <c r="E100" s="131" t="s">
        <v>166</v>
      </c>
      <c r="F100" s="215" t="s">
        <v>167</v>
      </c>
      <c r="G100" s="216"/>
      <c r="H100" s="216"/>
      <c r="I100" s="216"/>
      <c r="J100" s="133" t="s">
        <v>140</v>
      </c>
      <c r="K100" s="134">
        <v>116.418</v>
      </c>
      <c r="L100" s="217"/>
      <c r="M100" s="216"/>
      <c r="N100" s="218">
        <f>ROUND($L$100*$K$100,2)</f>
        <v>0</v>
      </c>
      <c r="O100" s="216"/>
      <c r="P100" s="216"/>
      <c r="Q100" s="216"/>
      <c r="R100" s="132" t="s">
        <v>133</v>
      </c>
      <c r="S100" s="42"/>
      <c r="T100" s="135"/>
      <c r="U100" s="136" t="s">
        <v>44</v>
      </c>
      <c r="V100" s="23"/>
      <c r="W100" s="23"/>
      <c r="X100" s="137">
        <v>0</v>
      </c>
      <c r="Y100" s="137">
        <f>$X$100*$K$100</f>
        <v>0</v>
      </c>
      <c r="Z100" s="137">
        <v>0</v>
      </c>
      <c r="AA100" s="138">
        <f>$Z$100*$K$100</f>
        <v>0</v>
      </c>
      <c r="AR100" s="94" t="s">
        <v>134</v>
      </c>
      <c r="AT100" s="94" t="s">
        <v>129</v>
      </c>
      <c r="AU100" s="94" t="s">
        <v>82</v>
      </c>
      <c r="AY100" s="6" t="s">
        <v>128</v>
      </c>
      <c r="BE100" s="139">
        <f>IF($U$100="základní",$N$100,0)</f>
        <v>0</v>
      </c>
      <c r="BF100" s="139">
        <f>IF($U$100="snížená",$N$100,0)</f>
        <v>0</v>
      </c>
      <c r="BG100" s="139">
        <f>IF($U$100="zákl. přenesená",$N$100,0)</f>
        <v>0</v>
      </c>
      <c r="BH100" s="139">
        <f>IF($U$100="sníž. přenesená",$N$100,0)</f>
        <v>0</v>
      </c>
      <c r="BI100" s="139">
        <f>IF($U$100="nulová",$N$100,0)</f>
        <v>0</v>
      </c>
      <c r="BJ100" s="94" t="s">
        <v>22</v>
      </c>
      <c r="BK100" s="139">
        <f>ROUND($L$100*$K$100,2)</f>
        <v>0</v>
      </c>
      <c r="BL100" s="94" t="s">
        <v>134</v>
      </c>
      <c r="BM100" s="94" t="s">
        <v>168</v>
      </c>
    </row>
    <row r="101" spans="2:47" s="6" customFormat="1" ht="27" customHeight="1">
      <c r="B101" s="22"/>
      <c r="C101" s="23"/>
      <c r="D101" s="23"/>
      <c r="E101" s="23"/>
      <c r="F101" s="219" t="s">
        <v>169</v>
      </c>
      <c r="G101" s="184"/>
      <c r="H101" s="184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  <c r="S101" s="42"/>
      <c r="T101" s="55"/>
      <c r="U101" s="23"/>
      <c r="V101" s="23"/>
      <c r="W101" s="23"/>
      <c r="X101" s="23"/>
      <c r="Y101" s="23"/>
      <c r="Z101" s="23"/>
      <c r="AA101" s="56"/>
      <c r="AT101" s="6" t="s">
        <v>137</v>
      </c>
      <c r="AU101" s="6" t="s">
        <v>82</v>
      </c>
    </row>
    <row r="102" spans="2:47" s="6" customFormat="1" ht="38.25" customHeight="1">
      <c r="B102" s="22"/>
      <c r="C102" s="23"/>
      <c r="D102" s="23"/>
      <c r="E102" s="23"/>
      <c r="F102" s="228" t="s">
        <v>170</v>
      </c>
      <c r="G102" s="184"/>
      <c r="H102" s="184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42"/>
      <c r="T102" s="55"/>
      <c r="U102" s="23"/>
      <c r="V102" s="23"/>
      <c r="W102" s="23"/>
      <c r="X102" s="23"/>
      <c r="Y102" s="23"/>
      <c r="Z102" s="23"/>
      <c r="AA102" s="56"/>
      <c r="AT102" s="6" t="s">
        <v>171</v>
      </c>
      <c r="AU102" s="6" t="s">
        <v>82</v>
      </c>
    </row>
    <row r="103" spans="2:51" s="6" customFormat="1" ht="15.75" customHeight="1">
      <c r="B103" s="140"/>
      <c r="C103" s="141"/>
      <c r="D103" s="141"/>
      <c r="E103" s="141"/>
      <c r="F103" s="220" t="s">
        <v>172</v>
      </c>
      <c r="G103" s="221"/>
      <c r="H103" s="221"/>
      <c r="I103" s="221"/>
      <c r="J103" s="141"/>
      <c r="K103" s="141"/>
      <c r="L103" s="141"/>
      <c r="M103" s="141"/>
      <c r="N103" s="141"/>
      <c r="O103" s="141"/>
      <c r="P103" s="141"/>
      <c r="Q103" s="141"/>
      <c r="R103" s="141"/>
      <c r="S103" s="142"/>
      <c r="T103" s="143"/>
      <c r="U103" s="141"/>
      <c r="V103" s="141"/>
      <c r="W103" s="141"/>
      <c r="X103" s="141"/>
      <c r="Y103" s="141"/>
      <c r="Z103" s="141"/>
      <c r="AA103" s="144"/>
      <c r="AT103" s="145" t="s">
        <v>144</v>
      </c>
      <c r="AU103" s="145" t="s">
        <v>82</v>
      </c>
      <c r="AV103" s="145" t="s">
        <v>22</v>
      </c>
      <c r="AW103" s="145" t="s">
        <v>102</v>
      </c>
      <c r="AX103" s="145" t="s">
        <v>74</v>
      </c>
      <c r="AY103" s="145" t="s">
        <v>128</v>
      </c>
    </row>
    <row r="104" spans="2:51" s="6" customFormat="1" ht="27" customHeight="1">
      <c r="B104" s="146"/>
      <c r="C104" s="147"/>
      <c r="D104" s="147"/>
      <c r="E104" s="147"/>
      <c r="F104" s="222" t="s">
        <v>173</v>
      </c>
      <c r="G104" s="223"/>
      <c r="H104" s="223"/>
      <c r="I104" s="223"/>
      <c r="J104" s="147"/>
      <c r="K104" s="148">
        <v>116.418</v>
      </c>
      <c r="L104" s="147"/>
      <c r="M104" s="147"/>
      <c r="N104" s="147"/>
      <c r="O104" s="147"/>
      <c r="P104" s="147"/>
      <c r="Q104" s="147"/>
      <c r="R104" s="147"/>
      <c r="S104" s="149"/>
      <c r="T104" s="150"/>
      <c r="U104" s="147"/>
      <c r="V104" s="147"/>
      <c r="W104" s="147"/>
      <c r="X104" s="147"/>
      <c r="Y104" s="147"/>
      <c r="Z104" s="147"/>
      <c r="AA104" s="151"/>
      <c r="AT104" s="152" t="s">
        <v>144</v>
      </c>
      <c r="AU104" s="152" t="s">
        <v>82</v>
      </c>
      <c r="AV104" s="152" t="s">
        <v>82</v>
      </c>
      <c r="AW104" s="152" t="s">
        <v>102</v>
      </c>
      <c r="AX104" s="152" t="s">
        <v>22</v>
      </c>
      <c r="AY104" s="152" t="s">
        <v>128</v>
      </c>
    </row>
    <row r="105" spans="2:65" s="6" customFormat="1" ht="27" customHeight="1">
      <c r="B105" s="22"/>
      <c r="C105" s="130" t="s">
        <v>174</v>
      </c>
      <c r="D105" s="130" t="s">
        <v>129</v>
      </c>
      <c r="E105" s="131" t="s">
        <v>175</v>
      </c>
      <c r="F105" s="215" t="s">
        <v>176</v>
      </c>
      <c r="G105" s="216"/>
      <c r="H105" s="216"/>
      <c r="I105" s="216"/>
      <c r="J105" s="133" t="s">
        <v>140</v>
      </c>
      <c r="K105" s="134">
        <v>109.648</v>
      </c>
      <c r="L105" s="217"/>
      <c r="M105" s="216"/>
      <c r="N105" s="218">
        <f>ROUND($L$105*$K$105,2)</f>
        <v>0</v>
      </c>
      <c r="O105" s="216"/>
      <c r="P105" s="216"/>
      <c r="Q105" s="216"/>
      <c r="R105" s="132" t="s">
        <v>133</v>
      </c>
      <c r="S105" s="42"/>
      <c r="T105" s="135"/>
      <c r="U105" s="136" t="s">
        <v>44</v>
      </c>
      <c r="V105" s="23"/>
      <c r="W105" s="23"/>
      <c r="X105" s="137">
        <v>0</v>
      </c>
      <c r="Y105" s="137">
        <f>$X$105*$K$105</f>
        <v>0</v>
      </c>
      <c r="Z105" s="137">
        <v>0</v>
      </c>
      <c r="AA105" s="138">
        <f>$Z$105*$K$105</f>
        <v>0</v>
      </c>
      <c r="AR105" s="94" t="s">
        <v>134</v>
      </c>
      <c r="AT105" s="94" t="s">
        <v>129</v>
      </c>
      <c r="AU105" s="94" t="s">
        <v>82</v>
      </c>
      <c r="AY105" s="6" t="s">
        <v>128</v>
      </c>
      <c r="BE105" s="139">
        <f>IF($U$105="základní",$N$105,0)</f>
        <v>0</v>
      </c>
      <c r="BF105" s="139">
        <f>IF($U$105="snížená",$N$105,0)</f>
        <v>0</v>
      </c>
      <c r="BG105" s="139">
        <f>IF($U$105="zákl. přenesená",$N$105,0)</f>
        <v>0</v>
      </c>
      <c r="BH105" s="139">
        <f>IF($U$105="sníž. přenesená",$N$105,0)</f>
        <v>0</v>
      </c>
      <c r="BI105" s="139">
        <f>IF($U$105="nulová",$N$105,0)</f>
        <v>0</v>
      </c>
      <c r="BJ105" s="94" t="s">
        <v>22</v>
      </c>
      <c r="BK105" s="139">
        <f>ROUND($L$105*$K$105,2)</f>
        <v>0</v>
      </c>
      <c r="BL105" s="94" t="s">
        <v>134</v>
      </c>
      <c r="BM105" s="94" t="s">
        <v>177</v>
      </c>
    </row>
    <row r="106" spans="2:47" s="6" customFormat="1" ht="27" customHeight="1">
      <c r="B106" s="22"/>
      <c r="C106" s="23"/>
      <c r="D106" s="23"/>
      <c r="E106" s="23"/>
      <c r="F106" s="219" t="s">
        <v>178</v>
      </c>
      <c r="G106" s="184"/>
      <c r="H106" s="184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42"/>
      <c r="T106" s="55"/>
      <c r="U106" s="23"/>
      <c r="V106" s="23"/>
      <c r="W106" s="23"/>
      <c r="X106" s="23"/>
      <c r="Y106" s="23"/>
      <c r="Z106" s="23"/>
      <c r="AA106" s="56"/>
      <c r="AT106" s="6" t="s">
        <v>137</v>
      </c>
      <c r="AU106" s="6" t="s">
        <v>82</v>
      </c>
    </row>
    <row r="107" spans="2:47" s="6" customFormat="1" ht="38.25" customHeight="1">
      <c r="B107" s="22"/>
      <c r="C107" s="23"/>
      <c r="D107" s="23"/>
      <c r="E107" s="23"/>
      <c r="F107" s="228" t="s">
        <v>179</v>
      </c>
      <c r="G107" s="184"/>
      <c r="H107" s="184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  <c r="S107" s="42"/>
      <c r="T107" s="55"/>
      <c r="U107" s="23"/>
      <c r="V107" s="23"/>
      <c r="W107" s="23"/>
      <c r="X107" s="23"/>
      <c r="Y107" s="23"/>
      <c r="Z107" s="23"/>
      <c r="AA107" s="56"/>
      <c r="AT107" s="6" t="s">
        <v>171</v>
      </c>
      <c r="AU107" s="6" t="s">
        <v>82</v>
      </c>
    </row>
    <row r="108" spans="2:51" s="6" customFormat="1" ht="15.75" customHeight="1">
      <c r="B108" s="140"/>
      <c r="C108" s="141"/>
      <c r="D108" s="141"/>
      <c r="E108" s="141"/>
      <c r="F108" s="220" t="s">
        <v>180</v>
      </c>
      <c r="G108" s="221"/>
      <c r="H108" s="221"/>
      <c r="I108" s="22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2"/>
      <c r="T108" s="143"/>
      <c r="U108" s="141"/>
      <c r="V108" s="141"/>
      <c r="W108" s="141"/>
      <c r="X108" s="141"/>
      <c r="Y108" s="141"/>
      <c r="Z108" s="141"/>
      <c r="AA108" s="144"/>
      <c r="AT108" s="145" t="s">
        <v>144</v>
      </c>
      <c r="AU108" s="145" t="s">
        <v>82</v>
      </c>
      <c r="AV108" s="145" t="s">
        <v>22</v>
      </c>
      <c r="AW108" s="145" t="s">
        <v>102</v>
      </c>
      <c r="AX108" s="145" t="s">
        <v>74</v>
      </c>
      <c r="AY108" s="145" t="s">
        <v>128</v>
      </c>
    </row>
    <row r="109" spans="2:51" s="6" customFormat="1" ht="27" customHeight="1">
      <c r="B109" s="140"/>
      <c r="C109" s="141"/>
      <c r="D109" s="141"/>
      <c r="E109" s="141"/>
      <c r="F109" s="220" t="s">
        <v>181</v>
      </c>
      <c r="G109" s="221"/>
      <c r="H109" s="221"/>
      <c r="I109" s="22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2"/>
      <c r="T109" s="143"/>
      <c r="U109" s="141"/>
      <c r="V109" s="141"/>
      <c r="W109" s="141"/>
      <c r="X109" s="141"/>
      <c r="Y109" s="141"/>
      <c r="Z109" s="141"/>
      <c r="AA109" s="144"/>
      <c r="AT109" s="145" t="s">
        <v>144</v>
      </c>
      <c r="AU109" s="145" t="s">
        <v>82</v>
      </c>
      <c r="AV109" s="145" t="s">
        <v>22</v>
      </c>
      <c r="AW109" s="145" t="s">
        <v>102</v>
      </c>
      <c r="AX109" s="145" t="s">
        <v>74</v>
      </c>
      <c r="AY109" s="145" t="s">
        <v>128</v>
      </c>
    </row>
    <row r="110" spans="2:51" s="6" customFormat="1" ht="15.75" customHeight="1">
      <c r="B110" s="146"/>
      <c r="C110" s="147"/>
      <c r="D110" s="147"/>
      <c r="E110" s="147"/>
      <c r="F110" s="222" t="s">
        <v>182</v>
      </c>
      <c r="G110" s="223"/>
      <c r="H110" s="223"/>
      <c r="I110" s="223"/>
      <c r="J110" s="147"/>
      <c r="K110" s="148">
        <v>109.648</v>
      </c>
      <c r="L110" s="147"/>
      <c r="M110" s="147"/>
      <c r="N110" s="147"/>
      <c r="O110" s="147"/>
      <c r="P110" s="147"/>
      <c r="Q110" s="147"/>
      <c r="R110" s="147"/>
      <c r="S110" s="149"/>
      <c r="T110" s="150"/>
      <c r="U110" s="147"/>
      <c r="V110" s="147"/>
      <c r="W110" s="147"/>
      <c r="X110" s="147"/>
      <c r="Y110" s="147"/>
      <c r="Z110" s="147"/>
      <c r="AA110" s="151"/>
      <c r="AT110" s="152" t="s">
        <v>144</v>
      </c>
      <c r="AU110" s="152" t="s">
        <v>82</v>
      </c>
      <c r="AV110" s="152" t="s">
        <v>82</v>
      </c>
      <c r="AW110" s="152" t="s">
        <v>102</v>
      </c>
      <c r="AX110" s="152" t="s">
        <v>74</v>
      </c>
      <c r="AY110" s="152" t="s">
        <v>128</v>
      </c>
    </row>
    <row r="111" spans="2:65" s="6" customFormat="1" ht="27" customHeight="1">
      <c r="B111" s="22"/>
      <c r="C111" s="130" t="s">
        <v>150</v>
      </c>
      <c r="D111" s="130" t="s">
        <v>129</v>
      </c>
      <c r="E111" s="131" t="s">
        <v>183</v>
      </c>
      <c r="F111" s="215" t="s">
        <v>184</v>
      </c>
      <c r="G111" s="216"/>
      <c r="H111" s="216"/>
      <c r="I111" s="216"/>
      <c r="J111" s="133" t="s">
        <v>140</v>
      </c>
      <c r="K111" s="134">
        <v>134.497</v>
      </c>
      <c r="L111" s="217"/>
      <c r="M111" s="216"/>
      <c r="N111" s="218">
        <f>ROUND($L$111*$K$111,2)</f>
        <v>0</v>
      </c>
      <c r="O111" s="216"/>
      <c r="P111" s="216"/>
      <c r="Q111" s="216"/>
      <c r="R111" s="132" t="s">
        <v>133</v>
      </c>
      <c r="S111" s="42"/>
      <c r="T111" s="135"/>
      <c r="U111" s="136" t="s">
        <v>44</v>
      </c>
      <c r="V111" s="23"/>
      <c r="W111" s="23"/>
      <c r="X111" s="137">
        <v>0</v>
      </c>
      <c r="Y111" s="137">
        <f>$X$111*$K$111</f>
        <v>0</v>
      </c>
      <c r="Z111" s="137">
        <v>0</v>
      </c>
      <c r="AA111" s="138">
        <f>$Z$111*$K$111</f>
        <v>0</v>
      </c>
      <c r="AR111" s="94" t="s">
        <v>134</v>
      </c>
      <c r="AT111" s="94" t="s">
        <v>129</v>
      </c>
      <c r="AU111" s="94" t="s">
        <v>82</v>
      </c>
      <c r="AY111" s="6" t="s">
        <v>128</v>
      </c>
      <c r="BE111" s="139">
        <f>IF($U$111="základní",$N$111,0)</f>
        <v>0</v>
      </c>
      <c r="BF111" s="139">
        <f>IF($U$111="snížená",$N$111,0)</f>
        <v>0</v>
      </c>
      <c r="BG111" s="139">
        <f>IF($U$111="zákl. přenesená",$N$111,0)</f>
        <v>0</v>
      </c>
      <c r="BH111" s="139">
        <f>IF($U$111="sníž. přenesená",$N$111,0)</f>
        <v>0</v>
      </c>
      <c r="BI111" s="139">
        <f>IF($U$111="nulová",$N$111,0)</f>
        <v>0</v>
      </c>
      <c r="BJ111" s="94" t="s">
        <v>22</v>
      </c>
      <c r="BK111" s="139">
        <f>ROUND($L$111*$K$111,2)</f>
        <v>0</v>
      </c>
      <c r="BL111" s="94" t="s">
        <v>134</v>
      </c>
      <c r="BM111" s="94" t="s">
        <v>185</v>
      </c>
    </row>
    <row r="112" spans="2:47" s="6" customFormat="1" ht="27" customHeight="1">
      <c r="B112" s="22"/>
      <c r="C112" s="23"/>
      <c r="D112" s="23"/>
      <c r="E112" s="23"/>
      <c r="F112" s="219" t="s">
        <v>186</v>
      </c>
      <c r="G112" s="184"/>
      <c r="H112" s="184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  <c r="S112" s="42"/>
      <c r="T112" s="55"/>
      <c r="U112" s="23"/>
      <c r="V112" s="23"/>
      <c r="W112" s="23"/>
      <c r="X112" s="23"/>
      <c r="Y112" s="23"/>
      <c r="Z112" s="23"/>
      <c r="AA112" s="56"/>
      <c r="AT112" s="6" t="s">
        <v>137</v>
      </c>
      <c r="AU112" s="6" t="s">
        <v>82</v>
      </c>
    </row>
    <row r="113" spans="2:47" s="6" customFormat="1" ht="27" customHeight="1">
      <c r="B113" s="22"/>
      <c r="C113" s="23"/>
      <c r="D113" s="23"/>
      <c r="E113" s="23"/>
      <c r="F113" s="228" t="s">
        <v>187</v>
      </c>
      <c r="G113" s="184"/>
      <c r="H113" s="184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42"/>
      <c r="T113" s="55"/>
      <c r="U113" s="23"/>
      <c r="V113" s="23"/>
      <c r="W113" s="23"/>
      <c r="X113" s="23"/>
      <c r="Y113" s="23"/>
      <c r="Z113" s="23"/>
      <c r="AA113" s="56"/>
      <c r="AT113" s="6" t="s">
        <v>171</v>
      </c>
      <c r="AU113" s="6" t="s">
        <v>82</v>
      </c>
    </row>
    <row r="114" spans="2:51" s="6" customFormat="1" ht="27" customHeight="1">
      <c r="B114" s="140"/>
      <c r="C114" s="141"/>
      <c r="D114" s="141"/>
      <c r="E114" s="141"/>
      <c r="F114" s="220" t="s">
        <v>188</v>
      </c>
      <c r="G114" s="221"/>
      <c r="H114" s="221"/>
      <c r="I114" s="221"/>
      <c r="J114" s="141"/>
      <c r="K114" s="141"/>
      <c r="L114" s="141"/>
      <c r="M114" s="141"/>
      <c r="N114" s="141"/>
      <c r="O114" s="141"/>
      <c r="P114" s="141"/>
      <c r="Q114" s="141"/>
      <c r="R114" s="141"/>
      <c r="S114" s="142"/>
      <c r="T114" s="143"/>
      <c r="U114" s="141"/>
      <c r="V114" s="141"/>
      <c r="W114" s="141"/>
      <c r="X114" s="141"/>
      <c r="Y114" s="141"/>
      <c r="Z114" s="141"/>
      <c r="AA114" s="144"/>
      <c r="AT114" s="145" t="s">
        <v>144</v>
      </c>
      <c r="AU114" s="145" t="s">
        <v>82</v>
      </c>
      <c r="AV114" s="145" t="s">
        <v>22</v>
      </c>
      <c r="AW114" s="145" t="s">
        <v>102</v>
      </c>
      <c r="AX114" s="145" t="s">
        <v>74</v>
      </c>
      <c r="AY114" s="145" t="s">
        <v>128</v>
      </c>
    </row>
    <row r="115" spans="2:51" s="6" customFormat="1" ht="27" customHeight="1">
      <c r="B115" s="146"/>
      <c r="C115" s="147"/>
      <c r="D115" s="147"/>
      <c r="E115" s="147"/>
      <c r="F115" s="222" t="s">
        <v>189</v>
      </c>
      <c r="G115" s="223"/>
      <c r="H115" s="223"/>
      <c r="I115" s="223"/>
      <c r="J115" s="147"/>
      <c r="K115" s="148">
        <v>134.497</v>
      </c>
      <c r="L115" s="147"/>
      <c r="M115" s="147"/>
      <c r="N115" s="147"/>
      <c r="O115" s="147"/>
      <c r="P115" s="147"/>
      <c r="Q115" s="147"/>
      <c r="R115" s="147"/>
      <c r="S115" s="149"/>
      <c r="T115" s="150"/>
      <c r="U115" s="147"/>
      <c r="V115" s="147"/>
      <c r="W115" s="147"/>
      <c r="X115" s="147"/>
      <c r="Y115" s="147"/>
      <c r="Z115" s="147"/>
      <c r="AA115" s="151"/>
      <c r="AT115" s="152" t="s">
        <v>144</v>
      </c>
      <c r="AU115" s="152" t="s">
        <v>82</v>
      </c>
      <c r="AV115" s="152" t="s">
        <v>82</v>
      </c>
      <c r="AW115" s="152" t="s">
        <v>102</v>
      </c>
      <c r="AX115" s="152" t="s">
        <v>22</v>
      </c>
      <c r="AY115" s="152" t="s">
        <v>128</v>
      </c>
    </row>
    <row r="116" spans="2:65" s="6" customFormat="1" ht="39" customHeight="1">
      <c r="B116" s="22"/>
      <c r="C116" s="130" t="s">
        <v>190</v>
      </c>
      <c r="D116" s="130" t="s">
        <v>129</v>
      </c>
      <c r="E116" s="131" t="s">
        <v>191</v>
      </c>
      <c r="F116" s="215" t="s">
        <v>192</v>
      </c>
      <c r="G116" s="216"/>
      <c r="H116" s="216"/>
      <c r="I116" s="216"/>
      <c r="J116" s="133" t="s">
        <v>140</v>
      </c>
      <c r="K116" s="134">
        <v>941.477</v>
      </c>
      <c r="L116" s="217"/>
      <c r="M116" s="216"/>
      <c r="N116" s="218">
        <f>ROUND($L$116*$K$116,2)</f>
        <v>0</v>
      </c>
      <c r="O116" s="216"/>
      <c r="P116" s="216"/>
      <c r="Q116" s="216"/>
      <c r="R116" s="132" t="s">
        <v>133</v>
      </c>
      <c r="S116" s="42"/>
      <c r="T116" s="135"/>
      <c r="U116" s="136" t="s">
        <v>44</v>
      </c>
      <c r="V116" s="23"/>
      <c r="W116" s="23"/>
      <c r="X116" s="137">
        <v>0</v>
      </c>
      <c r="Y116" s="137">
        <f>$X$116*$K$116</f>
        <v>0</v>
      </c>
      <c r="Z116" s="137">
        <v>0</v>
      </c>
      <c r="AA116" s="138">
        <f>$Z$116*$K$116</f>
        <v>0</v>
      </c>
      <c r="AR116" s="94" t="s">
        <v>134</v>
      </c>
      <c r="AT116" s="94" t="s">
        <v>129</v>
      </c>
      <c r="AU116" s="94" t="s">
        <v>82</v>
      </c>
      <c r="AY116" s="6" t="s">
        <v>128</v>
      </c>
      <c r="BE116" s="139">
        <f>IF($U$116="základní",$N$116,0)</f>
        <v>0</v>
      </c>
      <c r="BF116" s="139">
        <f>IF($U$116="snížená",$N$116,0)</f>
        <v>0</v>
      </c>
      <c r="BG116" s="139">
        <f>IF($U$116="zákl. přenesená",$N$116,0)</f>
        <v>0</v>
      </c>
      <c r="BH116" s="139">
        <f>IF($U$116="sníž. přenesená",$N$116,0)</f>
        <v>0</v>
      </c>
      <c r="BI116" s="139">
        <f>IF($U$116="nulová",$N$116,0)</f>
        <v>0</v>
      </c>
      <c r="BJ116" s="94" t="s">
        <v>22</v>
      </c>
      <c r="BK116" s="139">
        <f>ROUND($L$116*$K$116,2)</f>
        <v>0</v>
      </c>
      <c r="BL116" s="94" t="s">
        <v>134</v>
      </c>
      <c r="BM116" s="94" t="s">
        <v>193</v>
      </c>
    </row>
    <row r="117" spans="2:47" s="6" customFormat="1" ht="27" customHeight="1">
      <c r="B117" s="22"/>
      <c r="C117" s="23"/>
      <c r="D117" s="23"/>
      <c r="E117" s="23"/>
      <c r="F117" s="219" t="s">
        <v>194</v>
      </c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42"/>
      <c r="T117" s="55"/>
      <c r="U117" s="23"/>
      <c r="V117" s="23"/>
      <c r="W117" s="23"/>
      <c r="X117" s="23"/>
      <c r="Y117" s="23"/>
      <c r="Z117" s="23"/>
      <c r="AA117" s="56"/>
      <c r="AT117" s="6" t="s">
        <v>137</v>
      </c>
      <c r="AU117" s="6" t="s">
        <v>82</v>
      </c>
    </row>
    <row r="118" spans="2:47" s="6" customFormat="1" ht="27" customHeight="1">
      <c r="B118" s="22"/>
      <c r="C118" s="23"/>
      <c r="D118" s="23"/>
      <c r="E118" s="23"/>
      <c r="F118" s="228" t="s">
        <v>195</v>
      </c>
      <c r="G118" s="184"/>
      <c r="H118" s="184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  <c r="S118" s="42"/>
      <c r="T118" s="55"/>
      <c r="U118" s="23"/>
      <c r="V118" s="23"/>
      <c r="W118" s="23"/>
      <c r="X118" s="23"/>
      <c r="Y118" s="23"/>
      <c r="Z118" s="23"/>
      <c r="AA118" s="56"/>
      <c r="AT118" s="6" t="s">
        <v>171</v>
      </c>
      <c r="AU118" s="6" t="s">
        <v>82</v>
      </c>
    </row>
    <row r="119" spans="2:51" s="6" customFormat="1" ht="27" customHeight="1">
      <c r="B119" s="140"/>
      <c r="C119" s="141"/>
      <c r="D119" s="141"/>
      <c r="E119" s="141"/>
      <c r="F119" s="220" t="s">
        <v>196</v>
      </c>
      <c r="G119" s="221"/>
      <c r="H119" s="221"/>
      <c r="I119" s="221"/>
      <c r="J119" s="141"/>
      <c r="K119" s="141"/>
      <c r="L119" s="141"/>
      <c r="M119" s="141"/>
      <c r="N119" s="141"/>
      <c r="O119" s="141"/>
      <c r="P119" s="141"/>
      <c r="Q119" s="141"/>
      <c r="R119" s="141"/>
      <c r="S119" s="142"/>
      <c r="T119" s="143"/>
      <c r="U119" s="141"/>
      <c r="V119" s="141"/>
      <c r="W119" s="141"/>
      <c r="X119" s="141"/>
      <c r="Y119" s="141"/>
      <c r="Z119" s="141"/>
      <c r="AA119" s="144"/>
      <c r="AT119" s="145" t="s">
        <v>144</v>
      </c>
      <c r="AU119" s="145" t="s">
        <v>82</v>
      </c>
      <c r="AV119" s="145" t="s">
        <v>22</v>
      </c>
      <c r="AW119" s="145" t="s">
        <v>102</v>
      </c>
      <c r="AX119" s="145" t="s">
        <v>74</v>
      </c>
      <c r="AY119" s="145" t="s">
        <v>128</v>
      </c>
    </row>
    <row r="120" spans="2:51" s="6" customFormat="1" ht="27" customHeight="1">
      <c r="B120" s="146"/>
      <c r="C120" s="147"/>
      <c r="D120" s="147"/>
      <c r="E120" s="147"/>
      <c r="F120" s="222" t="s">
        <v>197</v>
      </c>
      <c r="G120" s="223"/>
      <c r="H120" s="223"/>
      <c r="I120" s="223"/>
      <c r="J120" s="147"/>
      <c r="K120" s="148">
        <v>941.477</v>
      </c>
      <c r="L120" s="147"/>
      <c r="M120" s="147"/>
      <c r="N120" s="147"/>
      <c r="O120" s="147"/>
      <c r="P120" s="147"/>
      <c r="Q120" s="147"/>
      <c r="R120" s="147"/>
      <c r="S120" s="149"/>
      <c r="T120" s="150"/>
      <c r="U120" s="147"/>
      <c r="V120" s="147"/>
      <c r="W120" s="147"/>
      <c r="X120" s="147"/>
      <c r="Y120" s="147"/>
      <c r="Z120" s="147"/>
      <c r="AA120" s="151"/>
      <c r="AT120" s="152" t="s">
        <v>144</v>
      </c>
      <c r="AU120" s="152" t="s">
        <v>82</v>
      </c>
      <c r="AV120" s="152" t="s">
        <v>82</v>
      </c>
      <c r="AW120" s="152" t="s">
        <v>102</v>
      </c>
      <c r="AX120" s="152" t="s">
        <v>22</v>
      </c>
      <c r="AY120" s="152" t="s">
        <v>128</v>
      </c>
    </row>
    <row r="121" spans="2:65" s="6" customFormat="1" ht="27" customHeight="1">
      <c r="B121" s="22"/>
      <c r="C121" s="130" t="s">
        <v>27</v>
      </c>
      <c r="D121" s="130" t="s">
        <v>129</v>
      </c>
      <c r="E121" s="131" t="s">
        <v>198</v>
      </c>
      <c r="F121" s="215" t="s">
        <v>199</v>
      </c>
      <c r="G121" s="216"/>
      <c r="H121" s="216"/>
      <c r="I121" s="216"/>
      <c r="J121" s="133" t="s">
        <v>140</v>
      </c>
      <c r="K121" s="134">
        <v>109.648</v>
      </c>
      <c r="L121" s="217"/>
      <c r="M121" s="216"/>
      <c r="N121" s="218">
        <f>ROUND($L$121*$K$121,2)</f>
        <v>0</v>
      </c>
      <c r="O121" s="216"/>
      <c r="P121" s="216"/>
      <c r="Q121" s="216"/>
      <c r="R121" s="132" t="s">
        <v>133</v>
      </c>
      <c r="S121" s="42"/>
      <c r="T121" s="135"/>
      <c r="U121" s="136" t="s">
        <v>44</v>
      </c>
      <c r="V121" s="23"/>
      <c r="W121" s="23"/>
      <c r="X121" s="137">
        <v>0</v>
      </c>
      <c r="Y121" s="137">
        <f>$X$121*$K$121</f>
        <v>0</v>
      </c>
      <c r="Z121" s="137">
        <v>0</v>
      </c>
      <c r="AA121" s="138">
        <f>$Z$121*$K$121</f>
        <v>0</v>
      </c>
      <c r="AR121" s="94" t="s">
        <v>134</v>
      </c>
      <c r="AT121" s="94" t="s">
        <v>129</v>
      </c>
      <c r="AU121" s="94" t="s">
        <v>82</v>
      </c>
      <c r="AY121" s="6" t="s">
        <v>128</v>
      </c>
      <c r="BE121" s="139">
        <f>IF($U$121="základní",$N$121,0)</f>
        <v>0</v>
      </c>
      <c r="BF121" s="139">
        <f>IF($U$121="snížená",$N$121,0)</f>
        <v>0</v>
      </c>
      <c r="BG121" s="139">
        <f>IF($U$121="zákl. přenesená",$N$121,0)</f>
        <v>0</v>
      </c>
      <c r="BH121" s="139">
        <f>IF($U$121="sníž. přenesená",$N$121,0)</f>
        <v>0</v>
      </c>
      <c r="BI121" s="139">
        <f>IF($U$121="nulová",$N$121,0)</f>
        <v>0</v>
      </c>
      <c r="BJ121" s="94" t="s">
        <v>22</v>
      </c>
      <c r="BK121" s="139">
        <f>ROUND($L$121*$K$121,2)</f>
        <v>0</v>
      </c>
      <c r="BL121" s="94" t="s">
        <v>134</v>
      </c>
      <c r="BM121" s="94" t="s">
        <v>200</v>
      </c>
    </row>
    <row r="122" spans="2:47" s="6" customFormat="1" ht="27" customHeight="1">
      <c r="B122" s="22"/>
      <c r="C122" s="23"/>
      <c r="D122" s="23"/>
      <c r="E122" s="23"/>
      <c r="F122" s="219" t="s">
        <v>201</v>
      </c>
      <c r="G122" s="184"/>
      <c r="H122" s="184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  <c r="S122" s="42"/>
      <c r="T122" s="55"/>
      <c r="U122" s="23"/>
      <c r="V122" s="23"/>
      <c r="W122" s="23"/>
      <c r="X122" s="23"/>
      <c r="Y122" s="23"/>
      <c r="Z122" s="23"/>
      <c r="AA122" s="56"/>
      <c r="AT122" s="6" t="s">
        <v>137</v>
      </c>
      <c r="AU122" s="6" t="s">
        <v>82</v>
      </c>
    </row>
    <row r="123" spans="2:51" s="6" customFormat="1" ht="15.75" customHeight="1">
      <c r="B123" s="140"/>
      <c r="C123" s="141"/>
      <c r="D123" s="141"/>
      <c r="E123" s="141"/>
      <c r="F123" s="220" t="s">
        <v>202</v>
      </c>
      <c r="G123" s="221"/>
      <c r="H123" s="221"/>
      <c r="I123" s="221"/>
      <c r="J123" s="141"/>
      <c r="K123" s="141"/>
      <c r="L123" s="141"/>
      <c r="M123" s="141"/>
      <c r="N123" s="141"/>
      <c r="O123" s="141"/>
      <c r="P123" s="141"/>
      <c r="Q123" s="141"/>
      <c r="R123" s="141"/>
      <c r="S123" s="142"/>
      <c r="T123" s="143"/>
      <c r="U123" s="141"/>
      <c r="V123" s="141"/>
      <c r="W123" s="141"/>
      <c r="X123" s="141"/>
      <c r="Y123" s="141"/>
      <c r="Z123" s="141"/>
      <c r="AA123" s="144"/>
      <c r="AT123" s="145" t="s">
        <v>144</v>
      </c>
      <c r="AU123" s="145" t="s">
        <v>82</v>
      </c>
      <c r="AV123" s="145" t="s">
        <v>22</v>
      </c>
      <c r="AW123" s="145" t="s">
        <v>102</v>
      </c>
      <c r="AX123" s="145" t="s">
        <v>74</v>
      </c>
      <c r="AY123" s="145" t="s">
        <v>128</v>
      </c>
    </row>
    <row r="124" spans="2:51" s="6" customFormat="1" ht="27" customHeight="1">
      <c r="B124" s="140"/>
      <c r="C124" s="141"/>
      <c r="D124" s="141"/>
      <c r="E124" s="141"/>
      <c r="F124" s="220" t="s">
        <v>181</v>
      </c>
      <c r="G124" s="221"/>
      <c r="H124" s="221"/>
      <c r="I124" s="221"/>
      <c r="J124" s="141"/>
      <c r="K124" s="141"/>
      <c r="L124" s="141"/>
      <c r="M124" s="141"/>
      <c r="N124" s="141"/>
      <c r="O124" s="141"/>
      <c r="P124" s="141"/>
      <c r="Q124" s="141"/>
      <c r="R124" s="141"/>
      <c r="S124" s="142"/>
      <c r="T124" s="143"/>
      <c r="U124" s="141"/>
      <c r="V124" s="141"/>
      <c r="W124" s="141"/>
      <c r="X124" s="141"/>
      <c r="Y124" s="141"/>
      <c r="Z124" s="141"/>
      <c r="AA124" s="144"/>
      <c r="AT124" s="145" t="s">
        <v>144</v>
      </c>
      <c r="AU124" s="145" t="s">
        <v>82</v>
      </c>
      <c r="AV124" s="145" t="s">
        <v>22</v>
      </c>
      <c r="AW124" s="145" t="s">
        <v>102</v>
      </c>
      <c r="AX124" s="145" t="s">
        <v>74</v>
      </c>
      <c r="AY124" s="145" t="s">
        <v>128</v>
      </c>
    </row>
    <row r="125" spans="2:51" s="6" customFormat="1" ht="15.75" customHeight="1">
      <c r="B125" s="146"/>
      <c r="C125" s="147"/>
      <c r="D125" s="147"/>
      <c r="E125" s="147"/>
      <c r="F125" s="222" t="s">
        <v>182</v>
      </c>
      <c r="G125" s="223"/>
      <c r="H125" s="223"/>
      <c r="I125" s="223"/>
      <c r="J125" s="147"/>
      <c r="K125" s="148">
        <v>109.648</v>
      </c>
      <c r="L125" s="147"/>
      <c r="M125" s="147"/>
      <c r="N125" s="147"/>
      <c r="O125" s="147"/>
      <c r="P125" s="147"/>
      <c r="Q125" s="147"/>
      <c r="R125" s="147"/>
      <c r="S125" s="149"/>
      <c r="T125" s="150"/>
      <c r="U125" s="147"/>
      <c r="V125" s="147"/>
      <c r="W125" s="147"/>
      <c r="X125" s="147"/>
      <c r="Y125" s="147"/>
      <c r="Z125" s="147"/>
      <c r="AA125" s="151"/>
      <c r="AT125" s="152" t="s">
        <v>144</v>
      </c>
      <c r="AU125" s="152" t="s">
        <v>82</v>
      </c>
      <c r="AV125" s="152" t="s">
        <v>82</v>
      </c>
      <c r="AW125" s="152" t="s">
        <v>102</v>
      </c>
      <c r="AX125" s="152" t="s">
        <v>74</v>
      </c>
      <c r="AY125" s="152" t="s">
        <v>128</v>
      </c>
    </row>
    <row r="126" spans="2:65" s="6" customFormat="1" ht="39" customHeight="1">
      <c r="B126" s="22"/>
      <c r="C126" s="130" t="s">
        <v>203</v>
      </c>
      <c r="D126" s="130" t="s">
        <v>129</v>
      </c>
      <c r="E126" s="131" t="s">
        <v>204</v>
      </c>
      <c r="F126" s="215" t="s">
        <v>205</v>
      </c>
      <c r="G126" s="216"/>
      <c r="H126" s="216"/>
      <c r="I126" s="216"/>
      <c r="J126" s="133" t="s">
        <v>140</v>
      </c>
      <c r="K126" s="134">
        <v>767.536</v>
      </c>
      <c r="L126" s="217"/>
      <c r="M126" s="216"/>
      <c r="N126" s="218">
        <f>ROUND($L$126*$K$126,2)</f>
        <v>0</v>
      </c>
      <c r="O126" s="216"/>
      <c r="P126" s="216"/>
      <c r="Q126" s="216"/>
      <c r="R126" s="132" t="s">
        <v>133</v>
      </c>
      <c r="S126" s="42"/>
      <c r="T126" s="135"/>
      <c r="U126" s="136" t="s">
        <v>44</v>
      </c>
      <c r="V126" s="23"/>
      <c r="W126" s="23"/>
      <c r="X126" s="137">
        <v>0</v>
      </c>
      <c r="Y126" s="137">
        <f>$X$126*$K$126</f>
        <v>0</v>
      </c>
      <c r="Z126" s="137">
        <v>0</v>
      </c>
      <c r="AA126" s="138">
        <f>$Z$126*$K$126</f>
        <v>0</v>
      </c>
      <c r="AR126" s="94" t="s">
        <v>134</v>
      </c>
      <c r="AT126" s="94" t="s">
        <v>129</v>
      </c>
      <c r="AU126" s="94" t="s">
        <v>82</v>
      </c>
      <c r="AY126" s="6" t="s">
        <v>128</v>
      </c>
      <c r="BE126" s="139">
        <f>IF($U$126="základní",$N$126,0)</f>
        <v>0</v>
      </c>
      <c r="BF126" s="139">
        <f>IF($U$126="snížená",$N$126,0)</f>
        <v>0</v>
      </c>
      <c r="BG126" s="139">
        <f>IF($U$126="zákl. přenesená",$N$126,0)</f>
        <v>0</v>
      </c>
      <c r="BH126" s="139">
        <f>IF($U$126="sníž. přenesená",$N$126,0)</f>
        <v>0</v>
      </c>
      <c r="BI126" s="139">
        <f>IF($U$126="nulová",$N$126,0)</f>
        <v>0</v>
      </c>
      <c r="BJ126" s="94" t="s">
        <v>22</v>
      </c>
      <c r="BK126" s="139">
        <f>ROUND($L$126*$K$126,2)</f>
        <v>0</v>
      </c>
      <c r="BL126" s="94" t="s">
        <v>134</v>
      </c>
      <c r="BM126" s="94" t="s">
        <v>206</v>
      </c>
    </row>
    <row r="127" spans="2:47" s="6" customFormat="1" ht="27" customHeight="1">
      <c r="B127" s="22"/>
      <c r="C127" s="23"/>
      <c r="D127" s="23"/>
      <c r="E127" s="23"/>
      <c r="F127" s="219" t="s">
        <v>207</v>
      </c>
      <c r="G127" s="184"/>
      <c r="H127" s="184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  <c r="S127" s="42"/>
      <c r="T127" s="55"/>
      <c r="U127" s="23"/>
      <c r="V127" s="23"/>
      <c r="W127" s="23"/>
      <c r="X127" s="23"/>
      <c r="Y127" s="23"/>
      <c r="Z127" s="23"/>
      <c r="AA127" s="56"/>
      <c r="AT127" s="6" t="s">
        <v>137</v>
      </c>
      <c r="AU127" s="6" t="s">
        <v>82</v>
      </c>
    </row>
    <row r="128" spans="2:51" s="6" customFormat="1" ht="15.75" customHeight="1">
      <c r="B128" s="140"/>
      <c r="C128" s="141"/>
      <c r="D128" s="141"/>
      <c r="E128" s="141"/>
      <c r="F128" s="220" t="s">
        <v>208</v>
      </c>
      <c r="G128" s="221"/>
      <c r="H128" s="221"/>
      <c r="I128" s="221"/>
      <c r="J128" s="141"/>
      <c r="K128" s="141"/>
      <c r="L128" s="141"/>
      <c r="M128" s="141"/>
      <c r="N128" s="141"/>
      <c r="O128" s="141"/>
      <c r="P128" s="141"/>
      <c r="Q128" s="141"/>
      <c r="R128" s="141"/>
      <c r="S128" s="142"/>
      <c r="T128" s="143"/>
      <c r="U128" s="141"/>
      <c r="V128" s="141"/>
      <c r="W128" s="141"/>
      <c r="X128" s="141"/>
      <c r="Y128" s="141"/>
      <c r="Z128" s="141"/>
      <c r="AA128" s="144"/>
      <c r="AT128" s="145" t="s">
        <v>144</v>
      </c>
      <c r="AU128" s="145" t="s">
        <v>82</v>
      </c>
      <c r="AV128" s="145" t="s">
        <v>22</v>
      </c>
      <c r="AW128" s="145" t="s">
        <v>102</v>
      </c>
      <c r="AX128" s="145" t="s">
        <v>74</v>
      </c>
      <c r="AY128" s="145" t="s">
        <v>128</v>
      </c>
    </row>
    <row r="129" spans="2:51" s="6" customFormat="1" ht="27" customHeight="1">
      <c r="B129" s="140"/>
      <c r="C129" s="141"/>
      <c r="D129" s="141"/>
      <c r="E129" s="141"/>
      <c r="F129" s="220" t="s">
        <v>181</v>
      </c>
      <c r="G129" s="221"/>
      <c r="H129" s="221"/>
      <c r="I129" s="221"/>
      <c r="J129" s="141"/>
      <c r="K129" s="141"/>
      <c r="L129" s="141"/>
      <c r="M129" s="141"/>
      <c r="N129" s="141"/>
      <c r="O129" s="141"/>
      <c r="P129" s="141"/>
      <c r="Q129" s="141"/>
      <c r="R129" s="141"/>
      <c r="S129" s="142"/>
      <c r="T129" s="143"/>
      <c r="U129" s="141"/>
      <c r="V129" s="141"/>
      <c r="W129" s="141"/>
      <c r="X129" s="141"/>
      <c r="Y129" s="141"/>
      <c r="Z129" s="141"/>
      <c r="AA129" s="144"/>
      <c r="AT129" s="145" t="s">
        <v>144</v>
      </c>
      <c r="AU129" s="145" t="s">
        <v>82</v>
      </c>
      <c r="AV129" s="145" t="s">
        <v>22</v>
      </c>
      <c r="AW129" s="145" t="s">
        <v>102</v>
      </c>
      <c r="AX129" s="145" t="s">
        <v>74</v>
      </c>
      <c r="AY129" s="145" t="s">
        <v>128</v>
      </c>
    </row>
    <row r="130" spans="2:51" s="6" customFormat="1" ht="15.75" customHeight="1">
      <c r="B130" s="146"/>
      <c r="C130" s="147"/>
      <c r="D130" s="147"/>
      <c r="E130" s="147"/>
      <c r="F130" s="222" t="s">
        <v>209</v>
      </c>
      <c r="G130" s="223"/>
      <c r="H130" s="223"/>
      <c r="I130" s="223"/>
      <c r="J130" s="147"/>
      <c r="K130" s="148">
        <v>767.536</v>
      </c>
      <c r="L130" s="147"/>
      <c r="M130" s="147"/>
      <c r="N130" s="147"/>
      <c r="O130" s="147"/>
      <c r="P130" s="147"/>
      <c r="Q130" s="147"/>
      <c r="R130" s="147"/>
      <c r="S130" s="149"/>
      <c r="T130" s="150"/>
      <c r="U130" s="147"/>
      <c r="V130" s="147"/>
      <c r="W130" s="147"/>
      <c r="X130" s="147"/>
      <c r="Y130" s="147"/>
      <c r="Z130" s="147"/>
      <c r="AA130" s="151"/>
      <c r="AT130" s="152" t="s">
        <v>144</v>
      </c>
      <c r="AU130" s="152" t="s">
        <v>82</v>
      </c>
      <c r="AV130" s="152" t="s">
        <v>82</v>
      </c>
      <c r="AW130" s="152" t="s">
        <v>102</v>
      </c>
      <c r="AX130" s="152" t="s">
        <v>74</v>
      </c>
      <c r="AY130" s="152" t="s">
        <v>128</v>
      </c>
    </row>
    <row r="131" spans="2:65" s="6" customFormat="1" ht="27" customHeight="1">
      <c r="B131" s="22"/>
      <c r="C131" s="130" t="s">
        <v>210</v>
      </c>
      <c r="D131" s="130" t="s">
        <v>129</v>
      </c>
      <c r="E131" s="131" t="s">
        <v>211</v>
      </c>
      <c r="F131" s="215" t="s">
        <v>212</v>
      </c>
      <c r="G131" s="216"/>
      <c r="H131" s="216"/>
      <c r="I131" s="216"/>
      <c r="J131" s="133" t="s">
        <v>140</v>
      </c>
      <c r="K131" s="134">
        <v>116.418</v>
      </c>
      <c r="L131" s="217"/>
      <c r="M131" s="216"/>
      <c r="N131" s="218">
        <f>ROUND($L$131*$K$131,2)</f>
        <v>0</v>
      </c>
      <c r="O131" s="216"/>
      <c r="P131" s="216"/>
      <c r="Q131" s="216"/>
      <c r="R131" s="132" t="s">
        <v>133</v>
      </c>
      <c r="S131" s="42"/>
      <c r="T131" s="135"/>
      <c r="U131" s="136" t="s">
        <v>44</v>
      </c>
      <c r="V131" s="23"/>
      <c r="W131" s="23"/>
      <c r="X131" s="137">
        <v>0</v>
      </c>
      <c r="Y131" s="137">
        <f>$X$131*$K$131</f>
        <v>0</v>
      </c>
      <c r="Z131" s="137">
        <v>0</v>
      </c>
      <c r="AA131" s="138">
        <f>$Z$131*$K$131</f>
        <v>0</v>
      </c>
      <c r="AR131" s="94" t="s">
        <v>134</v>
      </c>
      <c r="AT131" s="94" t="s">
        <v>129</v>
      </c>
      <c r="AU131" s="94" t="s">
        <v>82</v>
      </c>
      <c r="AY131" s="6" t="s">
        <v>128</v>
      </c>
      <c r="BE131" s="139">
        <f>IF($U$131="základní",$N$131,0)</f>
        <v>0</v>
      </c>
      <c r="BF131" s="139">
        <f>IF($U$131="snížená",$N$131,0)</f>
        <v>0</v>
      </c>
      <c r="BG131" s="139">
        <f>IF($U$131="zákl. přenesená",$N$131,0)</f>
        <v>0</v>
      </c>
      <c r="BH131" s="139">
        <f>IF($U$131="sníž. přenesená",$N$131,0)</f>
        <v>0</v>
      </c>
      <c r="BI131" s="139">
        <f>IF($U$131="nulová",$N$131,0)</f>
        <v>0</v>
      </c>
      <c r="BJ131" s="94" t="s">
        <v>22</v>
      </c>
      <c r="BK131" s="139">
        <f>ROUND($L$131*$K$131,2)</f>
        <v>0</v>
      </c>
      <c r="BL131" s="94" t="s">
        <v>134</v>
      </c>
      <c r="BM131" s="94" t="s">
        <v>213</v>
      </c>
    </row>
    <row r="132" spans="2:47" s="6" customFormat="1" ht="16.5" customHeight="1">
      <c r="B132" s="22"/>
      <c r="C132" s="23"/>
      <c r="D132" s="23"/>
      <c r="E132" s="23"/>
      <c r="F132" s="219" t="s">
        <v>214</v>
      </c>
      <c r="G132" s="184"/>
      <c r="H132" s="184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  <c r="S132" s="42"/>
      <c r="T132" s="55"/>
      <c r="U132" s="23"/>
      <c r="V132" s="23"/>
      <c r="W132" s="23"/>
      <c r="X132" s="23"/>
      <c r="Y132" s="23"/>
      <c r="Z132" s="23"/>
      <c r="AA132" s="56"/>
      <c r="AT132" s="6" t="s">
        <v>137</v>
      </c>
      <c r="AU132" s="6" t="s">
        <v>82</v>
      </c>
    </row>
    <row r="133" spans="2:47" s="6" customFormat="1" ht="27" customHeight="1">
      <c r="B133" s="22"/>
      <c r="C133" s="23"/>
      <c r="D133" s="23"/>
      <c r="E133" s="23"/>
      <c r="F133" s="228" t="s">
        <v>215</v>
      </c>
      <c r="G133" s="184"/>
      <c r="H133" s="184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  <c r="S133" s="42"/>
      <c r="T133" s="55"/>
      <c r="U133" s="23"/>
      <c r="V133" s="23"/>
      <c r="W133" s="23"/>
      <c r="X133" s="23"/>
      <c r="Y133" s="23"/>
      <c r="Z133" s="23"/>
      <c r="AA133" s="56"/>
      <c r="AT133" s="6" t="s">
        <v>171</v>
      </c>
      <c r="AU133" s="6" t="s">
        <v>82</v>
      </c>
    </row>
    <row r="134" spans="2:51" s="6" customFormat="1" ht="15.75" customHeight="1">
      <c r="B134" s="140"/>
      <c r="C134" s="141"/>
      <c r="D134" s="141"/>
      <c r="E134" s="141"/>
      <c r="F134" s="220" t="s">
        <v>172</v>
      </c>
      <c r="G134" s="221"/>
      <c r="H134" s="221"/>
      <c r="I134" s="221"/>
      <c r="J134" s="141"/>
      <c r="K134" s="141"/>
      <c r="L134" s="141"/>
      <c r="M134" s="141"/>
      <c r="N134" s="141"/>
      <c r="O134" s="141"/>
      <c r="P134" s="141"/>
      <c r="Q134" s="141"/>
      <c r="R134" s="141"/>
      <c r="S134" s="142"/>
      <c r="T134" s="143"/>
      <c r="U134" s="141"/>
      <c r="V134" s="141"/>
      <c r="W134" s="141"/>
      <c r="X134" s="141"/>
      <c r="Y134" s="141"/>
      <c r="Z134" s="141"/>
      <c r="AA134" s="144"/>
      <c r="AT134" s="145" t="s">
        <v>144</v>
      </c>
      <c r="AU134" s="145" t="s">
        <v>82</v>
      </c>
      <c r="AV134" s="145" t="s">
        <v>22</v>
      </c>
      <c r="AW134" s="145" t="s">
        <v>102</v>
      </c>
      <c r="AX134" s="145" t="s">
        <v>74</v>
      </c>
      <c r="AY134" s="145" t="s">
        <v>128</v>
      </c>
    </row>
    <row r="135" spans="2:51" s="6" customFormat="1" ht="27" customHeight="1">
      <c r="B135" s="146"/>
      <c r="C135" s="147"/>
      <c r="D135" s="147"/>
      <c r="E135" s="147"/>
      <c r="F135" s="222" t="s">
        <v>173</v>
      </c>
      <c r="G135" s="223"/>
      <c r="H135" s="223"/>
      <c r="I135" s="223"/>
      <c r="J135" s="147"/>
      <c r="K135" s="148">
        <v>116.418</v>
      </c>
      <c r="L135" s="147"/>
      <c r="M135" s="147"/>
      <c r="N135" s="147"/>
      <c r="O135" s="147"/>
      <c r="P135" s="147"/>
      <c r="Q135" s="147"/>
      <c r="R135" s="147"/>
      <c r="S135" s="149"/>
      <c r="T135" s="150"/>
      <c r="U135" s="147"/>
      <c r="V135" s="147"/>
      <c r="W135" s="147"/>
      <c r="X135" s="147"/>
      <c r="Y135" s="147"/>
      <c r="Z135" s="147"/>
      <c r="AA135" s="151"/>
      <c r="AT135" s="152" t="s">
        <v>144</v>
      </c>
      <c r="AU135" s="152" t="s">
        <v>82</v>
      </c>
      <c r="AV135" s="152" t="s">
        <v>82</v>
      </c>
      <c r="AW135" s="152" t="s">
        <v>102</v>
      </c>
      <c r="AX135" s="152" t="s">
        <v>22</v>
      </c>
      <c r="AY135" s="152" t="s">
        <v>128</v>
      </c>
    </row>
    <row r="136" spans="2:65" s="6" customFormat="1" ht="15.75" customHeight="1">
      <c r="B136" s="22"/>
      <c r="C136" s="130" t="s">
        <v>216</v>
      </c>
      <c r="D136" s="130" t="s">
        <v>129</v>
      </c>
      <c r="E136" s="131" t="s">
        <v>217</v>
      </c>
      <c r="F136" s="215" t="s">
        <v>218</v>
      </c>
      <c r="G136" s="216"/>
      <c r="H136" s="216"/>
      <c r="I136" s="216"/>
      <c r="J136" s="133" t="s">
        <v>140</v>
      </c>
      <c r="K136" s="134">
        <v>109.648</v>
      </c>
      <c r="L136" s="217"/>
      <c r="M136" s="216"/>
      <c r="N136" s="218">
        <f>ROUND($L$136*$K$136,2)</f>
        <v>0</v>
      </c>
      <c r="O136" s="216"/>
      <c r="P136" s="216"/>
      <c r="Q136" s="216"/>
      <c r="R136" s="132" t="s">
        <v>133</v>
      </c>
      <c r="S136" s="42"/>
      <c r="T136" s="135"/>
      <c r="U136" s="136" t="s">
        <v>44</v>
      </c>
      <c r="V136" s="23"/>
      <c r="W136" s="23"/>
      <c r="X136" s="137">
        <v>0</v>
      </c>
      <c r="Y136" s="137">
        <f>$X$136*$K$136</f>
        <v>0</v>
      </c>
      <c r="Z136" s="137">
        <v>0</v>
      </c>
      <c r="AA136" s="138">
        <f>$Z$136*$K$136</f>
        <v>0</v>
      </c>
      <c r="AR136" s="94" t="s">
        <v>134</v>
      </c>
      <c r="AT136" s="94" t="s">
        <v>129</v>
      </c>
      <c r="AU136" s="94" t="s">
        <v>82</v>
      </c>
      <c r="AY136" s="6" t="s">
        <v>128</v>
      </c>
      <c r="BE136" s="139">
        <f>IF($U$136="základní",$N$136,0)</f>
        <v>0</v>
      </c>
      <c r="BF136" s="139">
        <f>IF($U$136="snížená",$N$136,0)</f>
        <v>0</v>
      </c>
      <c r="BG136" s="139">
        <f>IF($U$136="zákl. přenesená",$N$136,0)</f>
        <v>0</v>
      </c>
      <c r="BH136" s="139">
        <f>IF($U$136="sníž. přenesená",$N$136,0)</f>
        <v>0</v>
      </c>
      <c r="BI136" s="139">
        <f>IF($U$136="nulová",$N$136,0)</f>
        <v>0</v>
      </c>
      <c r="BJ136" s="94" t="s">
        <v>22</v>
      </c>
      <c r="BK136" s="139">
        <f>ROUND($L$136*$K$136,2)</f>
        <v>0</v>
      </c>
      <c r="BL136" s="94" t="s">
        <v>134</v>
      </c>
      <c r="BM136" s="94" t="s">
        <v>219</v>
      </c>
    </row>
    <row r="137" spans="2:47" s="6" customFormat="1" ht="16.5" customHeight="1">
      <c r="B137" s="22"/>
      <c r="C137" s="23"/>
      <c r="D137" s="23"/>
      <c r="E137" s="23"/>
      <c r="F137" s="219" t="s">
        <v>220</v>
      </c>
      <c r="G137" s="184"/>
      <c r="H137" s="184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  <c r="S137" s="42"/>
      <c r="T137" s="55"/>
      <c r="U137" s="23"/>
      <c r="V137" s="23"/>
      <c r="W137" s="23"/>
      <c r="X137" s="23"/>
      <c r="Y137" s="23"/>
      <c r="Z137" s="23"/>
      <c r="AA137" s="56"/>
      <c r="AT137" s="6" t="s">
        <v>137</v>
      </c>
      <c r="AU137" s="6" t="s">
        <v>82</v>
      </c>
    </row>
    <row r="138" spans="2:47" s="6" customFormat="1" ht="27" customHeight="1">
      <c r="B138" s="22"/>
      <c r="C138" s="23"/>
      <c r="D138" s="23"/>
      <c r="E138" s="23"/>
      <c r="F138" s="228" t="s">
        <v>221</v>
      </c>
      <c r="G138" s="184"/>
      <c r="H138" s="184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  <c r="S138" s="42"/>
      <c r="T138" s="55"/>
      <c r="U138" s="23"/>
      <c r="V138" s="23"/>
      <c r="W138" s="23"/>
      <c r="X138" s="23"/>
      <c r="Y138" s="23"/>
      <c r="Z138" s="23"/>
      <c r="AA138" s="56"/>
      <c r="AT138" s="6" t="s">
        <v>171</v>
      </c>
      <c r="AU138" s="6" t="s">
        <v>82</v>
      </c>
    </row>
    <row r="139" spans="2:51" s="6" customFormat="1" ht="15.75" customHeight="1">
      <c r="B139" s="140"/>
      <c r="C139" s="141"/>
      <c r="D139" s="141"/>
      <c r="E139" s="141"/>
      <c r="F139" s="220" t="s">
        <v>202</v>
      </c>
      <c r="G139" s="221"/>
      <c r="H139" s="221"/>
      <c r="I139" s="221"/>
      <c r="J139" s="141"/>
      <c r="K139" s="141"/>
      <c r="L139" s="141"/>
      <c r="M139" s="141"/>
      <c r="N139" s="141"/>
      <c r="O139" s="141"/>
      <c r="P139" s="141"/>
      <c r="Q139" s="141"/>
      <c r="R139" s="141"/>
      <c r="S139" s="142"/>
      <c r="T139" s="143"/>
      <c r="U139" s="141"/>
      <c r="V139" s="141"/>
      <c r="W139" s="141"/>
      <c r="X139" s="141"/>
      <c r="Y139" s="141"/>
      <c r="Z139" s="141"/>
      <c r="AA139" s="144"/>
      <c r="AT139" s="145" t="s">
        <v>144</v>
      </c>
      <c r="AU139" s="145" t="s">
        <v>82</v>
      </c>
      <c r="AV139" s="145" t="s">
        <v>22</v>
      </c>
      <c r="AW139" s="145" t="s">
        <v>102</v>
      </c>
      <c r="AX139" s="145" t="s">
        <v>74</v>
      </c>
      <c r="AY139" s="145" t="s">
        <v>128</v>
      </c>
    </row>
    <row r="140" spans="2:51" s="6" customFormat="1" ht="15.75" customHeight="1">
      <c r="B140" s="146"/>
      <c r="C140" s="147"/>
      <c r="D140" s="147"/>
      <c r="E140" s="147"/>
      <c r="F140" s="222" t="s">
        <v>182</v>
      </c>
      <c r="G140" s="223"/>
      <c r="H140" s="223"/>
      <c r="I140" s="223"/>
      <c r="J140" s="147"/>
      <c r="K140" s="148">
        <v>109.648</v>
      </c>
      <c r="L140" s="147"/>
      <c r="M140" s="147"/>
      <c r="N140" s="147"/>
      <c r="O140" s="147"/>
      <c r="P140" s="147"/>
      <c r="Q140" s="147"/>
      <c r="R140" s="147"/>
      <c r="S140" s="149"/>
      <c r="T140" s="150"/>
      <c r="U140" s="147"/>
      <c r="V140" s="147"/>
      <c r="W140" s="147"/>
      <c r="X140" s="147"/>
      <c r="Y140" s="147"/>
      <c r="Z140" s="147"/>
      <c r="AA140" s="151"/>
      <c r="AT140" s="152" t="s">
        <v>144</v>
      </c>
      <c r="AU140" s="152" t="s">
        <v>82</v>
      </c>
      <c r="AV140" s="152" t="s">
        <v>82</v>
      </c>
      <c r="AW140" s="152" t="s">
        <v>102</v>
      </c>
      <c r="AX140" s="152" t="s">
        <v>74</v>
      </c>
      <c r="AY140" s="152" t="s">
        <v>128</v>
      </c>
    </row>
    <row r="141" spans="2:65" s="6" customFormat="1" ht="27" customHeight="1">
      <c r="B141" s="22"/>
      <c r="C141" s="130" t="s">
        <v>222</v>
      </c>
      <c r="D141" s="130" t="s">
        <v>129</v>
      </c>
      <c r="E141" s="131" t="s">
        <v>223</v>
      </c>
      <c r="F141" s="215" t="s">
        <v>224</v>
      </c>
      <c r="G141" s="216"/>
      <c r="H141" s="216"/>
      <c r="I141" s="216"/>
      <c r="J141" s="133" t="s">
        <v>140</v>
      </c>
      <c r="K141" s="134">
        <v>274.44</v>
      </c>
      <c r="L141" s="217"/>
      <c r="M141" s="216"/>
      <c r="N141" s="218">
        <f>ROUND($L$141*$K$141,2)</f>
        <v>0</v>
      </c>
      <c r="O141" s="216"/>
      <c r="P141" s="216"/>
      <c r="Q141" s="216"/>
      <c r="R141" s="132" t="s">
        <v>133</v>
      </c>
      <c r="S141" s="42"/>
      <c r="T141" s="135"/>
      <c r="U141" s="136" t="s">
        <v>44</v>
      </c>
      <c r="V141" s="23"/>
      <c r="W141" s="23"/>
      <c r="X141" s="137">
        <v>0</v>
      </c>
      <c r="Y141" s="137">
        <f>$X$141*$K$141</f>
        <v>0</v>
      </c>
      <c r="Z141" s="137">
        <v>0</v>
      </c>
      <c r="AA141" s="138">
        <f>$Z$141*$K$141</f>
        <v>0</v>
      </c>
      <c r="AR141" s="94" t="s">
        <v>134</v>
      </c>
      <c r="AT141" s="94" t="s">
        <v>129</v>
      </c>
      <c r="AU141" s="94" t="s">
        <v>82</v>
      </c>
      <c r="AY141" s="6" t="s">
        <v>128</v>
      </c>
      <c r="BE141" s="139">
        <f>IF($U$141="základní",$N$141,0)</f>
        <v>0</v>
      </c>
      <c r="BF141" s="139">
        <f>IF($U$141="snížená",$N$141,0)</f>
        <v>0</v>
      </c>
      <c r="BG141" s="139">
        <f>IF($U$141="zákl. přenesená",$N$141,0)</f>
        <v>0</v>
      </c>
      <c r="BH141" s="139">
        <f>IF($U$141="sníž. přenesená",$N$141,0)</f>
        <v>0</v>
      </c>
      <c r="BI141" s="139">
        <f>IF($U$141="nulová",$N$141,0)</f>
        <v>0</v>
      </c>
      <c r="BJ141" s="94" t="s">
        <v>22</v>
      </c>
      <c r="BK141" s="139">
        <f>ROUND($L$141*$K$141,2)</f>
        <v>0</v>
      </c>
      <c r="BL141" s="94" t="s">
        <v>134</v>
      </c>
      <c r="BM141" s="94" t="s">
        <v>225</v>
      </c>
    </row>
    <row r="142" spans="2:47" s="6" customFormat="1" ht="27" customHeight="1">
      <c r="B142" s="22"/>
      <c r="C142" s="23"/>
      <c r="D142" s="23"/>
      <c r="E142" s="23"/>
      <c r="F142" s="219" t="s">
        <v>226</v>
      </c>
      <c r="G142" s="184"/>
      <c r="H142" s="184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  <c r="S142" s="42"/>
      <c r="T142" s="55"/>
      <c r="U142" s="23"/>
      <c r="V142" s="23"/>
      <c r="W142" s="23"/>
      <c r="X142" s="23"/>
      <c r="Y142" s="23"/>
      <c r="Z142" s="23"/>
      <c r="AA142" s="56"/>
      <c r="AT142" s="6" t="s">
        <v>137</v>
      </c>
      <c r="AU142" s="6" t="s">
        <v>82</v>
      </c>
    </row>
    <row r="143" spans="2:47" s="6" customFormat="1" ht="27" customHeight="1">
      <c r="B143" s="22"/>
      <c r="C143" s="23"/>
      <c r="D143" s="23"/>
      <c r="E143" s="23"/>
      <c r="F143" s="228" t="s">
        <v>227</v>
      </c>
      <c r="G143" s="184"/>
      <c r="H143" s="184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  <c r="S143" s="42"/>
      <c r="T143" s="55"/>
      <c r="U143" s="23"/>
      <c r="V143" s="23"/>
      <c r="W143" s="23"/>
      <c r="X143" s="23"/>
      <c r="Y143" s="23"/>
      <c r="Z143" s="23"/>
      <c r="AA143" s="56"/>
      <c r="AT143" s="6" t="s">
        <v>171</v>
      </c>
      <c r="AU143" s="6" t="s">
        <v>82</v>
      </c>
    </row>
    <row r="144" spans="2:51" s="6" customFormat="1" ht="15.75" customHeight="1">
      <c r="B144" s="140"/>
      <c r="C144" s="141"/>
      <c r="D144" s="141"/>
      <c r="E144" s="141"/>
      <c r="F144" s="220" t="s">
        <v>228</v>
      </c>
      <c r="G144" s="221"/>
      <c r="H144" s="221"/>
      <c r="I144" s="221"/>
      <c r="J144" s="141"/>
      <c r="K144" s="141"/>
      <c r="L144" s="141"/>
      <c r="M144" s="141"/>
      <c r="N144" s="141"/>
      <c r="O144" s="141"/>
      <c r="P144" s="141"/>
      <c r="Q144" s="141"/>
      <c r="R144" s="141"/>
      <c r="S144" s="142"/>
      <c r="T144" s="143"/>
      <c r="U144" s="141"/>
      <c r="V144" s="141"/>
      <c r="W144" s="141"/>
      <c r="X144" s="141"/>
      <c r="Y144" s="141"/>
      <c r="Z144" s="141"/>
      <c r="AA144" s="144"/>
      <c r="AT144" s="145" t="s">
        <v>144</v>
      </c>
      <c r="AU144" s="145" t="s">
        <v>82</v>
      </c>
      <c r="AV144" s="145" t="s">
        <v>22</v>
      </c>
      <c r="AW144" s="145" t="s">
        <v>102</v>
      </c>
      <c r="AX144" s="145" t="s">
        <v>74</v>
      </c>
      <c r="AY144" s="145" t="s">
        <v>128</v>
      </c>
    </row>
    <row r="145" spans="2:51" s="6" customFormat="1" ht="15.75" customHeight="1">
      <c r="B145" s="146"/>
      <c r="C145" s="147"/>
      <c r="D145" s="147"/>
      <c r="E145" s="147"/>
      <c r="F145" s="222" t="s">
        <v>229</v>
      </c>
      <c r="G145" s="223"/>
      <c r="H145" s="223"/>
      <c r="I145" s="223"/>
      <c r="J145" s="147"/>
      <c r="K145" s="148">
        <v>274.44</v>
      </c>
      <c r="L145" s="147"/>
      <c r="M145" s="147"/>
      <c r="N145" s="147"/>
      <c r="O145" s="147"/>
      <c r="P145" s="147"/>
      <c r="Q145" s="147"/>
      <c r="R145" s="147"/>
      <c r="S145" s="149"/>
      <c r="T145" s="150"/>
      <c r="U145" s="147"/>
      <c r="V145" s="147"/>
      <c r="W145" s="147"/>
      <c r="X145" s="147"/>
      <c r="Y145" s="147"/>
      <c r="Z145" s="147"/>
      <c r="AA145" s="151"/>
      <c r="AT145" s="152" t="s">
        <v>144</v>
      </c>
      <c r="AU145" s="152" t="s">
        <v>82</v>
      </c>
      <c r="AV145" s="152" t="s">
        <v>82</v>
      </c>
      <c r="AW145" s="152" t="s">
        <v>102</v>
      </c>
      <c r="AX145" s="152" t="s">
        <v>74</v>
      </c>
      <c r="AY145" s="152" t="s">
        <v>128</v>
      </c>
    </row>
    <row r="146" spans="2:65" s="6" customFormat="1" ht="27" customHeight="1">
      <c r="B146" s="22"/>
      <c r="C146" s="130" t="s">
        <v>8</v>
      </c>
      <c r="D146" s="130" t="s">
        <v>129</v>
      </c>
      <c r="E146" s="131" t="s">
        <v>230</v>
      </c>
      <c r="F146" s="215" t="s">
        <v>231</v>
      </c>
      <c r="G146" s="216"/>
      <c r="H146" s="216"/>
      <c r="I146" s="216"/>
      <c r="J146" s="133" t="s">
        <v>232</v>
      </c>
      <c r="K146" s="134">
        <v>238.96</v>
      </c>
      <c r="L146" s="217"/>
      <c r="M146" s="216"/>
      <c r="N146" s="218">
        <f>ROUND($L$146*$K$146,2)</f>
        <v>0</v>
      </c>
      <c r="O146" s="216"/>
      <c r="P146" s="216"/>
      <c r="Q146" s="216"/>
      <c r="R146" s="132"/>
      <c r="S146" s="42"/>
      <c r="T146" s="135"/>
      <c r="U146" s="136" t="s">
        <v>44</v>
      </c>
      <c r="V146" s="23"/>
      <c r="W146" s="23"/>
      <c r="X146" s="137">
        <v>0</v>
      </c>
      <c r="Y146" s="137">
        <f>$X$146*$K$146</f>
        <v>0</v>
      </c>
      <c r="Z146" s="137">
        <v>0</v>
      </c>
      <c r="AA146" s="138">
        <f>$Z$146*$K$146</f>
        <v>0</v>
      </c>
      <c r="AR146" s="94" t="s">
        <v>134</v>
      </c>
      <c r="AT146" s="94" t="s">
        <v>129</v>
      </c>
      <c r="AU146" s="94" t="s">
        <v>82</v>
      </c>
      <c r="AY146" s="6" t="s">
        <v>128</v>
      </c>
      <c r="BE146" s="139">
        <f>IF($U$146="základní",$N$146,0)</f>
        <v>0</v>
      </c>
      <c r="BF146" s="139">
        <f>IF($U$146="snížená",$N$146,0)</f>
        <v>0</v>
      </c>
      <c r="BG146" s="139">
        <f>IF($U$146="zákl. přenesená",$N$146,0)</f>
        <v>0</v>
      </c>
      <c r="BH146" s="139">
        <f>IF($U$146="sníž. přenesená",$N$146,0)</f>
        <v>0</v>
      </c>
      <c r="BI146" s="139">
        <f>IF($U$146="nulová",$N$146,0)</f>
        <v>0</v>
      </c>
      <c r="BJ146" s="94" t="s">
        <v>22</v>
      </c>
      <c r="BK146" s="139">
        <f>ROUND($L$146*$K$146,2)</f>
        <v>0</v>
      </c>
      <c r="BL146" s="94" t="s">
        <v>134</v>
      </c>
      <c r="BM146" s="94" t="s">
        <v>233</v>
      </c>
    </row>
    <row r="147" spans="2:47" s="6" customFormat="1" ht="16.5" customHeight="1">
      <c r="B147" s="22"/>
      <c r="C147" s="23"/>
      <c r="D147" s="23"/>
      <c r="E147" s="23"/>
      <c r="F147" s="219" t="s">
        <v>234</v>
      </c>
      <c r="G147" s="184"/>
      <c r="H147" s="184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  <c r="S147" s="42"/>
      <c r="T147" s="55"/>
      <c r="U147" s="23"/>
      <c r="V147" s="23"/>
      <c r="W147" s="23"/>
      <c r="X147" s="23"/>
      <c r="Y147" s="23"/>
      <c r="Z147" s="23"/>
      <c r="AA147" s="56"/>
      <c r="AT147" s="6" t="s">
        <v>137</v>
      </c>
      <c r="AU147" s="6" t="s">
        <v>82</v>
      </c>
    </row>
    <row r="148" spans="2:51" s="6" customFormat="1" ht="27" customHeight="1">
      <c r="B148" s="140"/>
      <c r="C148" s="141"/>
      <c r="D148" s="141"/>
      <c r="E148" s="141"/>
      <c r="F148" s="220" t="s">
        <v>235</v>
      </c>
      <c r="G148" s="221"/>
      <c r="H148" s="221"/>
      <c r="I148" s="221"/>
      <c r="J148" s="141"/>
      <c r="K148" s="141"/>
      <c r="L148" s="141"/>
      <c r="M148" s="141"/>
      <c r="N148" s="141"/>
      <c r="O148" s="141"/>
      <c r="P148" s="141"/>
      <c r="Q148" s="141"/>
      <c r="R148" s="141"/>
      <c r="S148" s="142"/>
      <c r="T148" s="143"/>
      <c r="U148" s="141"/>
      <c r="V148" s="141"/>
      <c r="W148" s="141"/>
      <c r="X148" s="141"/>
      <c r="Y148" s="141"/>
      <c r="Z148" s="141"/>
      <c r="AA148" s="144"/>
      <c r="AT148" s="145" t="s">
        <v>144</v>
      </c>
      <c r="AU148" s="145" t="s">
        <v>82</v>
      </c>
      <c r="AV148" s="145" t="s">
        <v>22</v>
      </c>
      <c r="AW148" s="145" t="s">
        <v>102</v>
      </c>
      <c r="AX148" s="145" t="s">
        <v>74</v>
      </c>
      <c r="AY148" s="145" t="s">
        <v>128</v>
      </c>
    </row>
    <row r="149" spans="2:51" s="6" customFormat="1" ht="27" customHeight="1">
      <c r="B149" s="146"/>
      <c r="C149" s="147"/>
      <c r="D149" s="147"/>
      <c r="E149" s="147"/>
      <c r="F149" s="222" t="s">
        <v>236</v>
      </c>
      <c r="G149" s="223"/>
      <c r="H149" s="223"/>
      <c r="I149" s="223"/>
      <c r="J149" s="147"/>
      <c r="K149" s="148">
        <v>238.96</v>
      </c>
      <c r="L149" s="147"/>
      <c r="M149" s="147"/>
      <c r="N149" s="147"/>
      <c r="O149" s="147"/>
      <c r="P149" s="147"/>
      <c r="Q149" s="147"/>
      <c r="R149" s="147"/>
      <c r="S149" s="149"/>
      <c r="T149" s="150"/>
      <c r="U149" s="147"/>
      <c r="V149" s="147"/>
      <c r="W149" s="147"/>
      <c r="X149" s="147"/>
      <c r="Y149" s="147"/>
      <c r="Z149" s="147"/>
      <c r="AA149" s="151"/>
      <c r="AT149" s="152" t="s">
        <v>144</v>
      </c>
      <c r="AU149" s="152" t="s">
        <v>82</v>
      </c>
      <c r="AV149" s="152" t="s">
        <v>82</v>
      </c>
      <c r="AW149" s="152" t="s">
        <v>102</v>
      </c>
      <c r="AX149" s="152" t="s">
        <v>22</v>
      </c>
      <c r="AY149" s="152" t="s">
        <v>128</v>
      </c>
    </row>
    <row r="150" spans="2:65" s="6" customFormat="1" ht="27" customHeight="1">
      <c r="B150" s="22"/>
      <c r="C150" s="130" t="s">
        <v>237</v>
      </c>
      <c r="D150" s="130" t="s">
        <v>129</v>
      </c>
      <c r="E150" s="131" t="s">
        <v>238</v>
      </c>
      <c r="F150" s="215" t="s">
        <v>239</v>
      </c>
      <c r="G150" s="216"/>
      <c r="H150" s="216"/>
      <c r="I150" s="216"/>
      <c r="J150" s="133" t="s">
        <v>132</v>
      </c>
      <c r="K150" s="134">
        <v>180.792</v>
      </c>
      <c r="L150" s="217"/>
      <c r="M150" s="216"/>
      <c r="N150" s="218">
        <f>ROUND($L$150*$K$150,2)</f>
        <v>0</v>
      </c>
      <c r="O150" s="216"/>
      <c r="P150" s="216"/>
      <c r="Q150" s="216"/>
      <c r="R150" s="132" t="s">
        <v>133</v>
      </c>
      <c r="S150" s="42"/>
      <c r="T150" s="135"/>
      <c r="U150" s="136" t="s">
        <v>44</v>
      </c>
      <c r="V150" s="23"/>
      <c r="W150" s="23"/>
      <c r="X150" s="137">
        <v>0</v>
      </c>
      <c r="Y150" s="137">
        <f>$X$150*$K$150</f>
        <v>0</v>
      </c>
      <c r="Z150" s="137">
        <v>0</v>
      </c>
      <c r="AA150" s="138">
        <f>$Z$150*$K$150</f>
        <v>0</v>
      </c>
      <c r="AR150" s="94" t="s">
        <v>134</v>
      </c>
      <c r="AT150" s="94" t="s">
        <v>129</v>
      </c>
      <c r="AU150" s="94" t="s">
        <v>82</v>
      </c>
      <c r="AY150" s="6" t="s">
        <v>128</v>
      </c>
      <c r="BE150" s="139">
        <f>IF($U$150="základní",$N$150,0)</f>
        <v>0</v>
      </c>
      <c r="BF150" s="139">
        <f>IF($U$150="snížená",$N$150,0)</f>
        <v>0</v>
      </c>
      <c r="BG150" s="139">
        <f>IF($U$150="zákl. přenesená",$N$150,0)</f>
        <v>0</v>
      </c>
      <c r="BH150" s="139">
        <f>IF($U$150="sníž. přenesená",$N$150,0)</f>
        <v>0</v>
      </c>
      <c r="BI150" s="139">
        <f>IF($U$150="nulová",$N$150,0)</f>
        <v>0</v>
      </c>
      <c r="BJ150" s="94" t="s">
        <v>22</v>
      </c>
      <c r="BK150" s="139">
        <f>ROUND($L$150*$K$150,2)</f>
        <v>0</v>
      </c>
      <c r="BL150" s="94" t="s">
        <v>134</v>
      </c>
      <c r="BM150" s="94" t="s">
        <v>240</v>
      </c>
    </row>
    <row r="151" spans="2:47" s="6" customFormat="1" ht="16.5" customHeight="1">
      <c r="B151" s="22"/>
      <c r="C151" s="23"/>
      <c r="D151" s="23"/>
      <c r="E151" s="23"/>
      <c r="F151" s="219" t="s">
        <v>241</v>
      </c>
      <c r="G151" s="184"/>
      <c r="H151" s="184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  <c r="S151" s="42"/>
      <c r="T151" s="55"/>
      <c r="U151" s="23"/>
      <c r="V151" s="23"/>
      <c r="W151" s="23"/>
      <c r="X151" s="23"/>
      <c r="Y151" s="23"/>
      <c r="Z151" s="23"/>
      <c r="AA151" s="56"/>
      <c r="AT151" s="6" t="s">
        <v>137</v>
      </c>
      <c r="AU151" s="6" t="s">
        <v>82</v>
      </c>
    </row>
    <row r="152" spans="2:51" s="6" customFormat="1" ht="15.75" customHeight="1">
      <c r="B152" s="140"/>
      <c r="C152" s="141"/>
      <c r="D152" s="141"/>
      <c r="E152" s="141"/>
      <c r="F152" s="220" t="s">
        <v>242</v>
      </c>
      <c r="G152" s="221"/>
      <c r="H152" s="221"/>
      <c r="I152" s="221"/>
      <c r="J152" s="141"/>
      <c r="K152" s="141"/>
      <c r="L152" s="141"/>
      <c r="M152" s="141"/>
      <c r="N152" s="141"/>
      <c r="O152" s="141"/>
      <c r="P152" s="141"/>
      <c r="Q152" s="141"/>
      <c r="R152" s="141"/>
      <c r="S152" s="142"/>
      <c r="T152" s="143"/>
      <c r="U152" s="141"/>
      <c r="V152" s="141"/>
      <c r="W152" s="141"/>
      <c r="X152" s="141"/>
      <c r="Y152" s="141"/>
      <c r="Z152" s="141"/>
      <c r="AA152" s="144"/>
      <c r="AT152" s="145" t="s">
        <v>144</v>
      </c>
      <c r="AU152" s="145" t="s">
        <v>82</v>
      </c>
      <c r="AV152" s="145" t="s">
        <v>22</v>
      </c>
      <c r="AW152" s="145" t="s">
        <v>102</v>
      </c>
      <c r="AX152" s="145" t="s">
        <v>74</v>
      </c>
      <c r="AY152" s="145" t="s">
        <v>128</v>
      </c>
    </row>
    <row r="153" spans="2:51" s="6" customFormat="1" ht="15.75" customHeight="1">
      <c r="B153" s="146"/>
      <c r="C153" s="147"/>
      <c r="D153" s="147"/>
      <c r="E153" s="147"/>
      <c r="F153" s="222" t="s">
        <v>243</v>
      </c>
      <c r="G153" s="223"/>
      <c r="H153" s="223"/>
      <c r="I153" s="223"/>
      <c r="J153" s="147"/>
      <c r="K153" s="148">
        <v>180.792</v>
      </c>
      <c r="L153" s="147"/>
      <c r="M153" s="147"/>
      <c r="N153" s="147"/>
      <c r="O153" s="147"/>
      <c r="P153" s="147"/>
      <c r="Q153" s="147"/>
      <c r="R153" s="147"/>
      <c r="S153" s="149"/>
      <c r="T153" s="150"/>
      <c r="U153" s="147"/>
      <c r="V153" s="147"/>
      <c r="W153" s="147"/>
      <c r="X153" s="147"/>
      <c r="Y153" s="147"/>
      <c r="Z153" s="147"/>
      <c r="AA153" s="151"/>
      <c r="AT153" s="152" t="s">
        <v>144</v>
      </c>
      <c r="AU153" s="152" t="s">
        <v>82</v>
      </c>
      <c r="AV153" s="152" t="s">
        <v>82</v>
      </c>
      <c r="AW153" s="152" t="s">
        <v>102</v>
      </c>
      <c r="AX153" s="152" t="s">
        <v>74</v>
      </c>
      <c r="AY153" s="152" t="s">
        <v>128</v>
      </c>
    </row>
    <row r="154" spans="2:65" s="6" customFormat="1" ht="15.75" customHeight="1">
      <c r="B154" s="22"/>
      <c r="C154" s="153" t="s">
        <v>244</v>
      </c>
      <c r="D154" s="153" t="s">
        <v>147</v>
      </c>
      <c r="E154" s="154" t="s">
        <v>245</v>
      </c>
      <c r="F154" s="224" t="s">
        <v>246</v>
      </c>
      <c r="G154" s="225"/>
      <c r="H154" s="225"/>
      <c r="I154" s="225"/>
      <c r="J154" s="155" t="s">
        <v>247</v>
      </c>
      <c r="K154" s="156">
        <v>2.712</v>
      </c>
      <c r="L154" s="226"/>
      <c r="M154" s="225"/>
      <c r="N154" s="227">
        <f>ROUND($L$154*$K$154,2)</f>
        <v>0</v>
      </c>
      <c r="O154" s="216"/>
      <c r="P154" s="216"/>
      <c r="Q154" s="216"/>
      <c r="R154" s="132" t="s">
        <v>133</v>
      </c>
      <c r="S154" s="42"/>
      <c r="T154" s="135"/>
      <c r="U154" s="136" t="s">
        <v>44</v>
      </c>
      <c r="V154" s="23"/>
      <c r="W154" s="23"/>
      <c r="X154" s="137">
        <v>0.001</v>
      </c>
      <c r="Y154" s="137">
        <f>$X$154*$K$154</f>
        <v>0.0027120000000000004</v>
      </c>
      <c r="Z154" s="137">
        <v>0</v>
      </c>
      <c r="AA154" s="138">
        <f>$Z$154*$K$154</f>
        <v>0</v>
      </c>
      <c r="AR154" s="94" t="s">
        <v>150</v>
      </c>
      <c r="AT154" s="94" t="s">
        <v>147</v>
      </c>
      <c r="AU154" s="94" t="s">
        <v>82</v>
      </c>
      <c r="AY154" s="6" t="s">
        <v>128</v>
      </c>
      <c r="BE154" s="139">
        <f>IF($U$154="základní",$N$154,0)</f>
        <v>0</v>
      </c>
      <c r="BF154" s="139">
        <f>IF($U$154="snížená",$N$154,0)</f>
        <v>0</v>
      </c>
      <c r="BG154" s="139">
        <f>IF($U$154="zákl. přenesená",$N$154,0)</f>
        <v>0</v>
      </c>
      <c r="BH154" s="139">
        <f>IF($U$154="sníž. přenesená",$N$154,0)</f>
        <v>0</v>
      </c>
      <c r="BI154" s="139">
        <f>IF($U$154="nulová",$N$154,0)</f>
        <v>0</v>
      </c>
      <c r="BJ154" s="94" t="s">
        <v>22</v>
      </c>
      <c r="BK154" s="139">
        <f>ROUND($L$154*$K$154,2)</f>
        <v>0</v>
      </c>
      <c r="BL154" s="94" t="s">
        <v>134</v>
      </c>
      <c r="BM154" s="94" t="s">
        <v>248</v>
      </c>
    </row>
    <row r="155" spans="2:47" s="6" customFormat="1" ht="16.5" customHeight="1">
      <c r="B155" s="22"/>
      <c r="C155" s="23"/>
      <c r="D155" s="23"/>
      <c r="E155" s="23"/>
      <c r="F155" s="219" t="s">
        <v>249</v>
      </c>
      <c r="G155" s="184"/>
      <c r="H155" s="184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  <c r="S155" s="42"/>
      <c r="T155" s="55"/>
      <c r="U155" s="23"/>
      <c r="V155" s="23"/>
      <c r="W155" s="23"/>
      <c r="X155" s="23"/>
      <c r="Y155" s="23"/>
      <c r="Z155" s="23"/>
      <c r="AA155" s="56"/>
      <c r="AT155" s="6" t="s">
        <v>137</v>
      </c>
      <c r="AU155" s="6" t="s">
        <v>82</v>
      </c>
    </row>
    <row r="156" spans="2:51" s="6" customFormat="1" ht="27" customHeight="1">
      <c r="B156" s="146"/>
      <c r="C156" s="147"/>
      <c r="D156" s="147"/>
      <c r="E156" s="147"/>
      <c r="F156" s="222" t="s">
        <v>250</v>
      </c>
      <c r="G156" s="223"/>
      <c r="H156" s="223"/>
      <c r="I156" s="223"/>
      <c r="J156" s="147"/>
      <c r="K156" s="148">
        <v>2.712</v>
      </c>
      <c r="L156" s="147"/>
      <c r="M156" s="147"/>
      <c r="N156" s="147"/>
      <c r="O156" s="147"/>
      <c r="P156" s="147"/>
      <c r="Q156" s="147"/>
      <c r="R156" s="147"/>
      <c r="S156" s="149"/>
      <c r="T156" s="150"/>
      <c r="U156" s="147"/>
      <c r="V156" s="147"/>
      <c r="W156" s="147"/>
      <c r="X156" s="147"/>
      <c r="Y156" s="147"/>
      <c r="Z156" s="147"/>
      <c r="AA156" s="151"/>
      <c r="AT156" s="152" t="s">
        <v>144</v>
      </c>
      <c r="AU156" s="152" t="s">
        <v>82</v>
      </c>
      <c r="AV156" s="152" t="s">
        <v>82</v>
      </c>
      <c r="AW156" s="152" t="s">
        <v>102</v>
      </c>
      <c r="AX156" s="152" t="s">
        <v>22</v>
      </c>
      <c r="AY156" s="152" t="s">
        <v>128</v>
      </c>
    </row>
    <row r="157" spans="2:65" s="6" customFormat="1" ht="15.75" customHeight="1">
      <c r="B157" s="22"/>
      <c r="C157" s="130" t="s">
        <v>251</v>
      </c>
      <c r="D157" s="130" t="s">
        <v>129</v>
      </c>
      <c r="E157" s="131" t="s">
        <v>252</v>
      </c>
      <c r="F157" s="215" t="s">
        <v>253</v>
      </c>
      <c r="G157" s="216"/>
      <c r="H157" s="216"/>
      <c r="I157" s="216"/>
      <c r="J157" s="133" t="s">
        <v>132</v>
      </c>
      <c r="K157" s="134">
        <v>163.11</v>
      </c>
      <c r="L157" s="217"/>
      <c r="M157" s="216"/>
      <c r="N157" s="218">
        <f>ROUND($L$157*$K$157,2)</f>
        <v>0</v>
      </c>
      <c r="O157" s="216"/>
      <c r="P157" s="216"/>
      <c r="Q157" s="216"/>
      <c r="R157" s="132" t="s">
        <v>133</v>
      </c>
      <c r="S157" s="42"/>
      <c r="T157" s="135"/>
      <c r="U157" s="136" t="s">
        <v>44</v>
      </c>
      <c r="V157" s="23"/>
      <c r="W157" s="23"/>
      <c r="X157" s="137">
        <v>0</v>
      </c>
      <c r="Y157" s="137">
        <f>$X$157*$K$157</f>
        <v>0</v>
      </c>
      <c r="Z157" s="137">
        <v>0</v>
      </c>
      <c r="AA157" s="138">
        <f>$Z$157*$K$157</f>
        <v>0</v>
      </c>
      <c r="AR157" s="94" t="s">
        <v>134</v>
      </c>
      <c r="AT157" s="94" t="s">
        <v>129</v>
      </c>
      <c r="AU157" s="94" t="s">
        <v>82</v>
      </c>
      <c r="AY157" s="6" t="s">
        <v>128</v>
      </c>
      <c r="BE157" s="139">
        <f>IF($U$157="základní",$N$157,0)</f>
        <v>0</v>
      </c>
      <c r="BF157" s="139">
        <f>IF($U$157="snížená",$N$157,0)</f>
        <v>0</v>
      </c>
      <c r="BG157" s="139">
        <f>IF($U$157="zákl. přenesená",$N$157,0)</f>
        <v>0</v>
      </c>
      <c r="BH157" s="139">
        <f>IF($U$157="sníž. přenesená",$N$157,0)</f>
        <v>0</v>
      </c>
      <c r="BI157" s="139">
        <f>IF($U$157="nulová",$N$157,0)</f>
        <v>0</v>
      </c>
      <c r="BJ157" s="94" t="s">
        <v>22</v>
      </c>
      <c r="BK157" s="139">
        <f>ROUND($L$157*$K$157,2)</f>
        <v>0</v>
      </c>
      <c r="BL157" s="94" t="s">
        <v>134</v>
      </c>
      <c r="BM157" s="94" t="s">
        <v>254</v>
      </c>
    </row>
    <row r="158" spans="2:47" s="6" customFormat="1" ht="16.5" customHeight="1">
      <c r="B158" s="22"/>
      <c r="C158" s="23"/>
      <c r="D158" s="23"/>
      <c r="E158" s="23"/>
      <c r="F158" s="219" t="s">
        <v>255</v>
      </c>
      <c r="G158" s="184"/>
      <c r="H158" s="184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  <c r="S158" s="42"/>
      <c r="T158" s="55"/>
      <c r="U158" s="23"/>
      <c r="V158" s="23"/>
      <c r="W158" s="23"/>
      <c r="X158" s="23"/>
      <c r="Y158" s="23"/>
      <c r="Z158" s="23"/>
      <c r="AA158" s="56"/>
      <c r="AT158" s="6" t="s">
        <v>137</v>
      </c>
      <c r="AU158" s="6" t="s">
        <v>82</v>
      </c>
    </row>
    <row r="159" spans="2:51" s="6" customFormat="1" ht="27" customHeight="1">
      <c r="B159" s="140"/>
      <c r="C159" s="141"/>
      <c r="D159" s="141"/>
      <c r="E159" s="141"/>
      <c r="F159" s="220" t="s">
        <v>256</v>
      </c>
      <c r="G159" s="221"/>
      <c r="H159" s="221"/>
      <c r="I159" s="221"/>
      <c r="J159" s="141"/>
      <c r="K159" s="141"/>
      <c r="L159" s="141"/>
      <c r="M159" s="141"/>
      <c r="N159" s="141"/>
      <c r="O159" s="141"/>
      <c r="P159" s="141"/>
      <c r="Q159" s="141"/>
      <c r="R159" s="141"/>
      <c r="S159" s="142"/>
      <c r="T159" s="143"/>
      <c r="U159" s="141"/>
      <c r="V159" s="141"/>
      <c r="W159" s="141"/>
      <c r="X159" s="141"/>
      <c r="Y159" s="141"/>
      <c r="Z159" s="141"/>
      <c r="AA159" s="144"/>
      <c r="AT159" s="145" t="s">
        <v>144</v>
      </c>
      <c r="AU159" s="145" t="s">
        <v>82</v>
      </c>
      <c r="AV159" s="145" t="s">
        <v>22</v>
      </c>
      <c r="AW159" s="145" t="s">
        <v>102</v>
      </c>
      <c r="AX159" s="145" t="s">
        <v>74</v>
      </c>
      <c r="AY159" s="145" t="s">
        <v>128</v>
      </c>
    </row>
    <row r="160" spans="2:51" s="6" customFormat="1" ht="15.75" customHeight="1">
      <c r="B160" s="146"/>
      <c r="C160" s="147"/>
      <c r="D160" s="147"/>
      <c r="E160" s="147"/>
      <c r="F160" s="222" t="s">
        <v>257</v>
      </c>
      <c r="G160" s="223"/>
      <c r="H160" s="223"/>
      <c r="I160" s="223"/>
      <c r="J160" s="147"/>
      <c r="K160" s="148">
        <v>163.11</v>
      </c>
      <c r="L160" s="147"/>
      <c r="M160" s="147"/>
      <c r="N160" s="147"/>
      <c r="O160" s="147"/>
      <c r="P160" s="147"/>
      <c r="Q160" s="147"/>
      <c r="R160" s="147"/>
      <c r="S160" s="149"/>
      <c r="T160" s="150"/>
      <c r="U160" s="147"/>
      <c r="V160" s="147"/>
      <c r="W160" s="147"/>
      <c r="X160" s="147"/>
      <c r="Y160" s="147"/>
      <c r="Z160" s="147"/>
      <c r="AA160" s="151"/>
      <c r="AT160" s="152" t="s">
        <v>144</v>
      </c>
      <c r="AU160" s="152" t="s">
        <v>82</v>
      </c>
      <c r="AV160" s="152" t="s">
        <v>82</v>
      </c>
      <c r="AW160" s="152" t="s">
        <v>102</v>
      </c>
      <c r="AX160" s="152" t="s">
        <v>74</v>
      </c>
      <c r="AY160" s="152" t="s">
        <v>128</v>
      </c>
    </row>
    <row r="161" spans="2:65" s="6" customFormat="1" ht="15.75" customHeight="1">
      <c r="B161" s="22"/>
      <c r="C161" s="130" t="s">
        <v>258</v>
      </c>
      <c r="D161" s="130" t="s">
        <v>129</v>
      </c>
      <c r="E161" s="131" t="s">
        <v>259</v>
      </c>
      <c r="F161" s="215" t="s">
        <v>260</v>
      </c>
      <c r="G161" s="216"/>
      <c r="H161" s="216"/>
      <c r="I161" s="216"/>
      <c r="J161" s="133" t="s">
        <v>132</v>
      </c>
      <c r="K161" s="134">
        <v>285.78</v>
      </c>
      <c r="L161" s="217"/>
      <c r="M161" s="216"/>
      <c r="N161" s="218">
        <f>ROUND($L$161*$K$161,2)</f>
        <v>0</v>
      </c>
      <c r="O161" s="216"/>
      <c r="P161" s="216"/>
      <c r="Q161" s="216"/>
      <c r="R161" s="132" t="s">
        <v>133</v>
      </c>
      <c r="S161" s="42"/>
      <c r="T161" s="135"/>
      <c r="U161" s="136" t="s">
        <v>44</v>
      </c>
      <c r="V161" s="23"/>
      <c r="W161" s="23"/>
      <c r="X161" s="137">
        <v>0</v>
      </c>
      <c r="Y161" s="137">
        <f>$X$161*$K$161</f>
        <v>0</v>
      </c>
      <c r="Z161" s="137">
        <v>0</v>
      </c>
      <c r="AA161" s="138">
        <f>$Z$161*$K$161</f>
        <v>0</v>
      </c>
      <c r="AR161" s="94" t="s">
        <v>134</v>
      </c>
      <c r="AT161" s="94" t="s">
        <v>129</v>
      </c>
      <c r="AU161" s="94" t="s">
        <v>82</v>
      </c>
      <c r="AY161" s="6" t="s">
        <v>128</v>
      </c>
      <c r="BE161" s="139">
        <f>IF($U$161="základní",$N$161,0)</f>
        <v>0</v>
      </c>
      <c r="BF161" s="139">
        <f>IF($U$161="snížená",$N$161,0)</f>
        <v>0</v>
      </c>
      <c r="BG161" s="139">
        <f>IF($U$161="zákl. přenesená",$N$161,0)</f>
        <v>0</v>
      </c>
      <c r="BH161" s="139">
        <f>IF($U$161="sníž. přenesená",$N$161,0)</f>
        <v>0</v>
      </c>
      <c r="BI161" s="139">
        <f>IF($U$161="nulová",$N$161,0)</f>
        <v>0</v>
      </c>
      <c r="BJ161" s="94" t="s">
        <v>22</v>
      </c>
      <c r="BK161" s="139">
        <f>ROUND($L$161*$K$161,2)</f>
        <v>0</v>
      </c>
      <c r="BL161" s="94" t="s">
        <v>134</v>
      </c>
      <c r="BM161" s="94" t="s">
        <v>261</v>
      </c>
    </row>
    <row r="162" spans="2:47" s="6" customFormat="1" ht="16.5" customHeight="1">
      <c r="B162" s="22"/>
      <c r="C162" s="23"/>
      <c r="D162" s="23"/>
      <c r="E162" s="23"/>
      <c r="F162" s="219" t="s">
        <v>262</v>
      </c>
      <c r="G162" s="184"/>
      <c r="H162" s="184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  <c r="S162" s="42"/>
      <c r="T162" s="55"/>
      <c r="U162" s="23"/>
      <c r="V162" s="23"/>
      <c r="W162" s="23"/>
      <c r="X162" s="23"/>
      <c r="Y162" s="23"/>
      <c r="Z162" s="23"/>
      <c r="AA162" s="56"/>
      <c r="AT162" s="6" t="s">
        <v>137</v>
      </c>
      <c r="AU162" s="6" t="s">
        <v>82</v>
      </c>
    </row>
    <row r="163" spans="2:47" s="6" customFormat="1" ht="27" customHeight="1">
      <c r="B163" s="22"/>
      <c r="C163" s="23"/>
      <c r="D163" s="23"/>
      <c r="E163" s="23"/>
      <c r="F163" s="228" t="s">
        <v>263</v>
      </c>
      <c r="G163" s="184"/>
      <c r="H163" s="184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  <c r="S163" s="42"/>
      <c r="T163" s="55"/>
      <c r="U163" s="23"/>
      <c r="V163" s="23"/>
      <c r="W163" s="23"/>
      <c r="X163" s="23"/>
      <c r="Y163" s="23"/>
      <c r="Z163" s="23"/>
      <c r="AA163" s="56"/>
      <c r="AT163" s="6" t="s">
        <v>171</v>
      </c>
      <c r="AU163" s="6" t="s">
        <v>82</v>
      </c>
    </row>
    <row r="164" spans="2:51" s="6" customFormat="1" ht="15.75" customHeight="1">
      <c r="B164" s="140"/>
      <c r="C164" s="141"/>
      <c r="D164" s="141"/>
      <c r="E164" s="141"/>
      <c r="F164" s="220" t="s">
        <v>264</v>
      </c>
      <c r="G164" s="221"/>
      <c r="H164" s="221"/>
      <c r="I164" s="221"/>
      <c r="J164" s="141"/>
      <c r="K164" s="141"/>
      <c r="L164" s="141"/>
      <c r="M164" s="141"/>
      <c r="N164" s="141"/>
      <c r="O164" s="141"/>
      <c r="P164" s="141"/>
      <c r="Q164" s="141"/>
      <c r="R164" s="141"/>
      <c r="S164" s="142"/>
      <c r="T164" s="143"/>
      <c r="U164" s="141"/>
      <c r="V164" s="141"/>
      <c r="W164" s="141"/>
      <c r="X164" s="141"/>
      <c r="Y164" s="141"/>
      <c r="Z164" s="141"/>
      <c r="AA164" s="144"/>
      <c r="AT164" s="145" t="s">
        <v>144</v>
      </c>
      <c r="AU164" s="145" t="s">
        <v>82</v>
      </c>
      <c r="AV164" s="145" t="s">
        <v>22</v>
      </c>
      <c r="AW164" s="145" t="s">
        <v>102</v>
      </c>
      <c r="AX164" s="145" t="s">
        <v>74</v>
      </c>
      <c r="AY164" s="145" t="s">
        <v>128</v>
      </c>
    </row>
    <row r="165" spans="2:51" s="6" customFormat="1" ht="15.75" customHeight="1">
      <c r="B165" s="146"/>
      <c r="C165" s="147"/>
      <c r="D165" s="147"/>
      <c r="E165" s="147"/>
      <c r="F165" s="222" t="s">
        <v>265</v>
      </c>
      <c r="G165" s="223"/>
      <c r="H165" s="223"/>
      <c r="I165" s="223"/>
      <c r="J165" s="147"/>
      <c r="K165" s="148">
        <v>285.78</v>
      </c>
      <c r="L165" s="147"/>
      <c r="M165" s="147"/>
      <c r="N165" s="147"/>
      <c r="O165" s="147"/>
      <c r="P165" s="147"/>
      <c r="Q165" s="147"/>
      <c r="R165" s="147"/>
      <c r="S165" s="149"/>
      <c r="T165" s="150"/>
      <c r="U165" s="147"/>
      <c r="V165" s="147"/>
      <c r="W165" s="147"/>
      <c r="X165" s="147"/>
      <c r="Y165" s="147"/>
      <c r="Z165" s="147"/>
      <c r="AA165" s="151"/>
      <c r="AT165" s="152" t="s">
        <v>144</v>
      </c>
      <c r="AU165" s="152" t="s">
        <v>82</v>
      </c>
      <c r="AV165" s="152" t="s">
        <v>82</v>
      </c>
      <c r="AW165" s="152" t="s">
        <v>102</v>
      </c>
      <c r="AX165" s="152" t="s">
        <v>22</v>
      </c>
      <c r="AY165" s="152" t="s">
        <v>128</v>
      </c>
    </row>
    <row r="166" spans="2:65" s="6" customFormat="1" ht="15.75" customHeight="1">
      <c r="B166" s="22"/>
      <c r="C166" s="130" t="s">
        <v>266</v>
      </c>
      <c r="D166" s="130" t="s">
        <v>129</v>
      </c>
      <c r="E166" s="131" t="s">
        <v>267</v>
      </c>
      <c r="F166" s="215" t="s">
        <v>268</v>
      </c>
      <c r="G166" s="216"/>
      <c r="H166" s="216"/>
      <c r="I166" s="216"/>
      <c r="J166" s="133" t="s">
        <v>132</v>
      </c>
      <c r="K166" s="134">
        <v>124.08</v>
      </c>
      <c r="L166" s="217"/>
      <c r="M166" s="216"/>
      <c r="N166" s="218">
        <f>ROUND($L$166*$K$166,2)</f>
        <v>0</v>
      </c>
      <c r="O166" s="216"/>
      <c r="P166" s="216"/>
      <c r="Q166" s="216"/>
      <c r="R166" s="132" t="s">
        <v>133</v>
      </c>
      <c r="S166" s="42"/>
      <c r="T166" s="135"/>
      <c r="U166" s="136" t="s">
        <v>44</v>
      </c>
      <c r="V166" s="23"/>
      <c r="W166" s="23"/>
      <c r="X166" s="137">
        <v>0</v>
      </c>
      <c r="Y166" s="137">
        <f>$X$166*$K$166</f>
        <v>0</v>
      </c>
      <c r="Z166" s="137">
        <v>0</v>
      </c>
      <c r="AA166" s="138">
        <f>$Z$166*$K$166</f>
        <v>0</v>
      </c>
      <c r="AR166" s="94" t="s">
        <v>134</v>
      </c>
      <c r="AT166" s="94" t="s">
        <v>129</v>
      </c>
      <c r="AU166" s="94" t="s">
        <v>82</v>
      </c>
      <c r="AY166" s="6" t="s">
        <v>128</v>
      </c>
      <c r="BE166" s="139">
        <f>IF($U$166="základní",$N$166,0)</f>
        <v>0</v>
      </c>
      <c r="BF166" s="139">
        <f>IF($U$166="snížená",$N$166,0)</f>
        <v>0</v>
      </c>
      <c r="BG166" s="139">
        <f>IF($U$166="zákl. přenesená",$N$166,0)</f>
        <v>0</v>
      </c>
      <c r="BH166" s="139">
        <f>IF($U$166="sníž. přenesená",$N$166,0)</f>
        <v>0</v>
      </c>
      <c r="BI166" s="139">
        <f>IF($U$166="nulová",$N$166,0)</f>
        <v>0</v>
      </c>
      <c r="BJ166" s="94" t="s">
        <v>22</v>
      </c>
      <c r="BK166" s="139">
        <f>ROUND($L$166*$K$166,2)</f>
        <v>0</v>
      </c>
      <c r="BL166" s="94" t="s">
        <v>134</v>
      </c>
      <c r="BM166" s="94" t="s">
        <v>269</v>
      </c>
    </row>
    <row r="167" spans="2:47" s="6" customFormat="1" ht="16.5" customHeight="1">
      <c r="B167" s="22"/>
      <c r="C167" s="23"/>
      <c r="D167" s="23"/>
      <c r="E167" s="23"/>
      <c r="F167" s="219" t="s">
        <v>270</v>
      </c>
      <c r="G167" s="184"/>
      <c r="H167" s="184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  <c r="S167" s="42"/>
      <c r="T167" s="55"/>
      <c r="U167" s="23"/>
      <c r="V167" s="23"/>
      <c r="W167" s="23"/>
      <c r="X167" s="23"/>
      <c r="Y167" s="23"/>
      <c r="Z167" s="23"/>
      <c r="AA167" s="56"/>
      <c r="AT167" s="6" t="s">
        <v>137</v>
      </c>
      <c r="AU167" s="6" t="s">
        <v>82</v>
      </c>
    </row>
    <row r="168" spans="2:51" s="6" customFormat="1" ht="15.75" customHeight="1">
      <c r="B168" s="140"/>
      <c r="C168" s="141"/>
      <c r="D168" s="141"/>
      <c r="E168" s="141"/>
      <c r="F168" s="220" t="s">
        <v>271</v>
      </c>
      <c r="G168" s="221"/>
      <c r="H168" s="221"/>
      <c r="I168" s="221"/>
      <c r="J168" s="141"/>
      <c r="K168" s="141"/>
      <c r="L168" s="141"/>
      <c r="M168" s="141"/>
      <c r="N168" s="141"/>
      <c r="O168" s="141"/>
      <c r="P168" s="141"/>
      <c r="Q168" s="141"/>
      <c r="R168" s="141"/>
      <c r="S168" s="142"/>
      <c r="T168" s="143"/>
      <c r="U168" s="141"/>
      <c r="V168" s="141"/>
      <c r="W168" s="141"/>
      <c r="X168" s="141"/>
      <c r="Y168" s="141"/>
      <c r="Z168" s="141"/>
      <c r="AA168" s="144"/>
      <c r="AT168" s="145" t="s">
        <v>144</v>
      </c>
      <c r="AU168" s="145" t="s">
        <v>82</v>
      </c>
      <c r="AV168" s="145" t="s">
        <v>22</v>
      </c>
      <c r="AW168" s="145" t="s">
        <v>102</v>
      </c>
      <c r="AX168" s="145" t="s">
        <v>74</v>
      </c>
      <c r="AY168" s="145" t="s">
        <v>128</v>
      </c>
    </row>
    <row r="169" spans="2:51" s="6" customFormat="1" ht="15.75" customHeight="1">
      <c r="B169" s="146"/>
      <c r="C169" s="147"/>
      <c r="D169" s="147"/>
      <c r="E169" s="147"/>
      <c r="F169" s="222" t="s">
        <v>272</v>
      </c>
      <c r="G169" s="223"/>
      <c r="H169" s="223"/>
      <c r="I169" s="223"/>
      <c r="J169" s="147"/>
      <c r="K169" s="148">
        <v>124.08</v>
      </c>
      <c r="L169" s="147"/>
      <c r="M169" s="147"/>
      <c r="N169" s="147"/>
      <c r="O169" s="147"/>
      <c r="P169" s="147"/>
      <c r="Q169" s="147"/>
      <c r="R169" s="147"/>
      <c r="S169" s="149"/>
      <c r="T169" s="150"/>
      <c r="U169" s="147"/>
      <c r="V169" s="147"/>
      <c r="W169" s="147"/>
      <c r="X169" s="147"/>
      <c r="Y169" s="147"/>
      <c r="Z169" s="147"/>
      <c r="AA169" s="151"/>
      <c r="AT169" s="152" t="s">
        <v>144</v>
      </c>
      <c r="AU169" s="152" t="s">
        <v>82</v>
      </c>
      <c r="AV169" s="152" t="s">
        <v>82</v>
      </c>
      <c r="AW169" s="152" t="s">
        <v>102</v>
      </c>
      <c r="AX169" s="152" t="s">
        <v>22</v>
      </c>
      <c r="AY169" s="152" t="s">
        <v>128</v>
      </c>
    </row>
    <row r="170" spans="2:65" s="6" customFormat="1" ht="27" customHeight="1">
      <c r="B170" s="22"/>
      <c r="C170" s="130" t="s">
        <v>7</v>
      </c>
      <c r="D170" s="130" t="s">
        <v>129</v>
      </c>
      <c r="E170" s="131" t="s">
        <v>273</v>
      </c>
      <c r="F170" s="215" t="s">
        <v>274</v>
      </c>
      <c r="G170" s="216"/>
      <c r="H170" s="216"/>
      <c r="I170" s="216"/>
      <c r="J170" s="133" t="s">
        <v>132</v>
      </c>
      <c r="K170" s="134">
        <v>180.792</v>
      </c>
      <c r="L170" s="217"/>
      <c r="M170" s="216"/>
      <c r="N170" s="218">
        <f>ROUND($L$170*$K$170,2)</f>
        <v>0</v>
      </c>
      <c r="O170" s="216"/>
      <c r="P170" s="216"/>
      <c r="Q170" s="216"/>
      <c r="R170" s="132" t="s">
        <v>133</v>
      </c>
      <c r="S170" s="42"/>
      <c r="T170" s="135"/>
      <c r="U170" s="136" t="s">
        <v>44</v>
      </c>
      <c r="V170" s="23"/>
      <c r="W170" s="23"/>
      <c r="X170" s="137">
        <v>0</v>
      </c>
      <c r="Y170" s="137">
        <f>$X$170*$K$170</f>
        <v>0</v>
      </c>
      <c r="Z170" s="137">
        <v>0</v>
      </c>
      <c r="AA170" s="138">
        <f>$Z$170*$K$170</f>
        <v>0</v>
      </c>
      <c r="AR170" s="94" t="s">
        <v>134</v>
      </c>
      <c r="AT170" s="94" t="s">
        <v>129</v>
      </c>
      <c r="AU170" s="94" t="s">
        <v>82</v>
      </c>
      <c r="AY170" s="6" t="s">
        <v>128</v>
      </c>
      <c r="BE170" s="139">
        <f>IF($U$170="základní",$N$170,0)</f>
        <v>0</v>
      </c>
      <c r="BF170" s="139">
        <f>IF($U$170="snížená",$N$170,0)</f>
        <v>0</v>
      </c>
      <c r="BG170" s="139">
        <f>IF($U$170="zákl. přenesená",$N$170,0)</f>
        <v>0</v>
      </c>
      <c r="BH170" s="139">
        <f>IF($U$170="sníž. přenesená",$N$170,0)</f>
        <v>0</v>
      </c>
      <c r="BI170" s="139">
        <f>IF($U$170="nulová",$N$170,0)</f>
        <v>0</v>
      </c>
      <c r="BJ170" s="94" t="s">
        <v>22</v>
      </c>
      <c r="BK170" s="139">
        <f>ROUND($L$170*$K$170,2)</f>
        <v>0</v>
      </c>
      <c r="BL170" s="94" t="s">
        <v>134</v>
      </c>
      <c r="BM170" s="94" t="s">
        <v>275</v>
      </c>
    </row>
    <row r="171" spans="2:47" s="6" customFormat="1" ht="16.5" customHeight="1">
      <c r="B171" s="22"/>
      <c r="C171" s="23"/>
      <c r="D171" s="23"/>
      <c r="E171" s="23"/>
      <c r="F171" s="219" t="s">
        <v>276</v>
      </c>
      <c r="G171" s="184"/>
      <c r="H171" s="184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  <c r="S171" s="42"/>
      <c r="T171" s="55"/>
      <c r="U171" s="23"/>
      <c r="V171" s="23"/>
      <c r="W171" s="23"/>
      <c r="X171" s="23"/>
      <c r="Y171" s="23"/>
      <c r="Z171" s="23"/>
      <c r="AA171" s="56"/>
      <c r="AT171" s="6" t="s">
        <v>137</v>
      </c>
      <c r="AU171" s="6" t="s">
        <v>82</v>
      </c>
    </row>
    <row r="172" spans="2:51" s="6" customFormat="1" ht="15.75" customHeight="1">
      <c r="B172" s="140"/>
      <c r="C172" s="141"/>
      <c r="D172" s="141"/>
      <c r="E172" s="141"/>
      <c r="F172" s="220" t="s">
        <v>242</v>
      </c>
      <c r="G172" s="221"/>
      <c r="H172" s="221"/>
      <c r="I172" s="221"/>
      <c r="J172" s="141"/>
      <c r="K172" s="141"/>
      <c r="L172" s="141"/>
      <c r="M172" s="141"/>
      <c r="N172" s="141"/>
      <c r="O172" s="141"/>
      <c r="P172" s="141"/>
      <c r="Q172" s="141"/>
      <c r="R172" s="141"/>
      <c r="S172" s="142"/>
      <c r="T172" s="143"/>
      <c r="U172" s="141"/>
      <c r="V172" s="141"/>
      <c r="W172" s="141"/>
      <c r="X172" s="141"/>
      <c r="Y172" s="141"/>
      <c r="Z172" s="141"/>
      <c r="AA172" s="144"/>
      <c r="AT172" s="145" t="s">
        <v>144</v>
      </c>
      <c r="AU172" s="145" t="s">
        <v>82</v>
      </c>
      <c r="AV172" s="145" t="s">
        <v>22</v>
      </c>
      <c r="AW172" s="145" t="s">
        <v>102</v>
      </c>
      <c r="AX172" s="145" t="s">
        <v>74</v>
      </c>
      <c r="AY172" s="145" t="s">
        <v>128</v>
      </c>
    </row>
    <row r="173" spans="2:51" s="6" customFormat="1" ht="15.75" customHeight="1">
      <c r="B173" s="146"/>
      <c r="C173" s="147"/>
      <c r="D173" s="147"/>
      <c r="E173" s="147"/>
      <c r="F173" s="222" t="s">
        <v>243</v>
      </c>
      <c r="G173" s="223"/>
      <c r="H173" s="223"/>
      <c r="I173" s="223"/>
      <c r="J173" s="147"/>
      <c r="K173" s="148">
        <v>180.792</v>
      </c>
      <c r="L173" s="147"/>
      <c r="M173" s="147"/>
      <c r="N173" s="147"/>
      <c r="O173" s="147"/>
      <c r="P173" s="147"/>
      <c r="Q173" s="147"/>
      <c r="R173" s="147"/>
      <c r="S173" s="149"/>
      <c r="T173" s="150"/>
      <c r="U173" s="147"/>
      <c r="V173" s="147"/>
      <c r="W173" s="147"/>
      <c r="X173" s="147"/>
      <c r="Y173" s="147"/>
      <c r="Z173" s="147"/>
      <c r="AA173" s="151"/>
      <c r="AT173" s="152" t="s">
        <v>144</v>
      </c>
      <c r="AU173" s="152" t="s">
        <v>82</v>
      </c>
      <c r="AV173" s="152" t="s">
        <v>82</v>
      </c>
      <c r="AW173" s="152" t="s">
        <v>102</v>
      </c>
      <c r="AX173" s="152" t="s">
        <v>74</v>
      </c>
      <c r="AY173" s="152" t="s">
        <v>128</v>
      </c>
    </row>
    <row r="174" spans="2:63" s="119" customFormat="1" ht="30.75" customHeight="1">
      <c r="B174" s="120"/>
      <c r="C174" s="121"/>
      <c r="D174" s="129" t="s">
        <v>105</v>
      </c>
      <c r="E174" s="121"/>
      <c r="F174" s="121"/>
      <c r="G174" s="121"/>
      <c r="H174" s="121"/>
      <c r="I174" s="121"/>
      <c r="J174" s="121"/>
      <c r="K174" s="121"/>
      <c r="L174" s="121"/>
      <c r="M174" s="121"/>
      <c r="N174" s="232">
        <f>$BK$174</f>
        <v>0</v>
      </c>
      <c r="O174" s="231"/>
      <c r="P174" s="231"/>
      <c r="Q174" s="231"/>
      <c r="R174" s="121"/>
      <c r="S174" s="123"/>
      <c r="T174" s="124"/>
      <c r="U174" s="121"/>
      <c r="V174" s="121"/>
      <c r="W174" s="125">
        <f>SUM($W$175:$W$202)</f>
        <v>0</v>
      </c>
      <c r="X174" s="121"/>
      <c r="Y174" s="125">
        <f>SUM($Y$175:$Y$202)</f>
        <v>376.38581250000004</v>
      </c>
      <c r="Z174" s="121"/>
      <c r="AA174" s="126">
        <f>SUM($AA$175:$AA$202)</f>
        <v>0</v>
      </c>
      <c r="AR174" s="127" t="s">
        <v>22</v>
      </c>
      <c r="AT174" s="127" t="s">
        <v>73</v>
      </c>
      <c r="AU174" s="127" t="s">
        <v>22</v>
      </c>
      <c r="AY174" s="127" t="s">
        <v>128</v>
      </c>
      <c r="BK174" s="128">
        <f>SUM($BK$175:$BK$202)</f>
        <v>0</v>
      </c>
    </row>
    <row r="175" spans="2:65" s="6" customFormat="1" ht="27" customHeight="1">
      <c r="B175" s="22"/>
      <c r="C175" s="130" t="s">
        <v>277</v>
      </c>
      <c r="D175" s="130" t="s">
        <v>129</v>
      </c>
      <c r="E175" s="131" t="s">
        <v>278</v>
      </c>
      <c r="F175" s="215" t="s">
        <v>279</v>
      </c>
      <c r="G175" s="216"/>
      <c r="H175" s="216"/>
      <c r="I175" s="216"/>
      <c r="J175" s="133" t="s">
        <v>140</v>
      </c>
      <c r="K175" s="134">
        <v>159.25</v>
      </c>
      <c r="L175" s="217"/>
      <c r="M175" s="216"/>
      <c r="N175" s="218">
        <f>ROUND($L$175*$K$175,2)</f>
        <v>0</v>
      </c>
      <c r="O175" s="216"/>
      <c r="P175" s="216"/>
      <c r="Q175" s="216"/>
      <c r="R175" s="132" t="s">
        <v>133</v>
      </c>
      <c r="S175" s="42"/>
      <c r="T175" s="135"/>
      <c r="U175" s="136" t="s">
        <v>44</v>
      </c>
      <c r="V175" s="23"/>
      <c r="W175" s="23"/>
      <c r="X175" s="137">
        <v>2.31501</v>
      </c>
      <c r="Y175" s="137">
        <f>$X$175*$K$175</f>
        <v>368.6653425</v>
      </c>
      <c r="Z175" s="137">
        <v>0</v>
      </c>
      <c r="AA175" s="138">
        <f>$Z$175*$K$175</f>
        <v>0</v>
      </c>
      <c r="AR175" s="94" t="s">
        <v>134</v>
      </c>
      <c r="AT175" s="94" t="s">
        <v>129</v>
      </c>
      <c r="AU175" s="94" t="s">
        <v>82</v>
      </c>
      <c r="AY175" s="6" t="s">
        <v>128</v>
      </c>
      <c r="BE175" s="139">
        <f>IF($U$175="základní",$N$175,0)</f>
        <v>0</v>
      </c>
      <c r="BF175" s="139">
        <f>IF($U$175="snížená",$N$175,0)</f>
        <v>0</v>
      </c>
      <c r="BG175" s="139">
        <f>IF($U$175="zákl. přenesená",$N$175,0)</f>
        <v>0</v>
      </c>
      <c r="BH175" s="139">
        <f>IF($U$175="sníž. přenesená",$N$175,0)</f>
        <v>0</v>
      </c>
      <c r="BI175" s="139">
        <f>IF($U$175="nulová",$N$175,0)</f>
        <v>0</v>
      </c>
      <c r="BJ175" s="94" t="s">
        <v>22</v>
      </c>
      <c r="BK175" s="139">
        <f>ROUND($L$175*$K$175,2)</f>
        <v>0</v>
      </c>
      <c r="BL175" s="94" t="s">
        <v>134</v>
      </c>
      <c r="BM175" s="94" t="s">
        <v>280</v>
      </c>
    </row>
    <row r="176" spans="2:47" s="6" customFormat="1" ht="16.5" customHeight="1">
      <c r="B176" s="22"/>
      <c r="C176" s="23"/>
      <c r="D176" s="23"/>
      <c r="E176" s="23"/>
      <c r="F176" s="219" t="s">
        <v>281</v>
      </c>
      <c r="G176" s="184"/>
      <c r="H176" s="184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  <c r="S176" s="42"/>
      <c r="T176" s="55"/>
      <c r="U176" s="23"/>
      <c r="V176" s="23"/>
      <c r="W176" s="23"/>
      <c r="X176" s="23"/>
      <c r="Y176" s="23"/>
      <c r="Z176" s="23"/>
      <c r="AA176" s="56"/>
      <c r="AT176" s="6" t="s">
        <v>137</v>
      </c>
      <c r="AU176" s="6" t="s">
        <v>82</v>
      </c>
    </row>
    <row r="177" spans="2:51" s="6" customFormat="1" ht="15.75" customHeight="1">
      <c r="B177" s="140"/>
      <c r="C177" s="141"/>
      <c r="D177" s="141"/>
      <c r="E177" s="141"/>
      <c r="F177" s="220" t="s">
        <v>282</v>
      </c>
      <c r="G177" s="221"/>
      <c r="H177" s="221"/>
      <c r="I177" s="221"/>
      <c r="J177" s="141"/>
      <c r="K177" s="141"/>
      <c r="L177" s="141"/>
      <c r="M177" s="141"/>
      <c r="N177" s="141"/>
      <c r="O177" s="141"/>
      <c r="P177" s="141"/>
      <c r="Q177" s="141"/>
      <c r="R177" s="141"/>
      <c r="S177" s="142"/>
      <c r="T177" s="143"/>
      <c r="U177" s="141"/>
      <c r="V177" s="141"/>
      <c r="W177" s="141"/>
      <c r="X177" s="141"/>
      <c r="Y177" s="141"/>
      <c r="Z177" s="141"/>
      <c r="AA177" s="144"/>
      <c r="AT177" s="145" t="s">
        <v>144</v>
      </c>
      <c r="AU177" s="145" t="s">
        <v>82</v>
      </c>
      <c r="AV177" s="145" t="s">
        <v>22</v>
      </c>
      <c r="AW177" s="145" t="s">
        <v>102</v>
      </c>
      <c r="AX177" s="145" t="s">
        <v>74</v>
      </c>
      <c r="AY177" s="145" t="s">
        <v>128</v>
      </c>
    </row>
    <row r="178" spans="2:51" s="6" customFormat="1" ht="15.75" customHeight="1">
      <c r="B178" s="146"/>
      <c r="C178" s="147"/>
      <c r="D178" s="147"/>
      <c r="E178" s="147"/>
      <c r="F178" s="222" t="s">
        <v>283</v>
      </c>
      <c r="G178" s="223"/>
      <c r="H178" s="223"/>
      <c r="I178" s="223"/>
      <c r="J178" s="147"/>
      <c r="K178" s="148">
        <v>159.25</v>
      </c>
      <c r="L178" s="147"/>
      <c r="M178" s="147"/>
      <c r="N178" s="147"/>
      <c r="O178" s="147"/>
      <c r="P178" s="147"/>
      <c r="Q178" s="147"/>
      <c r="R178" s="147"/>
      <c r="S178" s="149"/>
      <c r="T178" s="150"/>
      <c r="U178" s="147"/>
      <c r="V178" s="147"/>
      <c r="W178" s="147"/>
      <c r="X178" s="147"/>
      <c r="Y178" s="147"/>
      <c r="Z178" s="147"/>
      <c r="AA178" s="151"/>
      <c r="AT178" s="152" t="s">
        <v>144</v>
      </c>
      <c r="AU178" s="152" t="s">
        <v>82</v>
      </c>
      <c r="AV178" s="152" t="s">
        <v>82</v>
      </c>
      <c r="AW178" s="152" t="s">
        <v>102</v>
      </c>
      <c r="AX178" s="152" t="s">
        <v>74</v>
      </c>
      <c r="AY178" s="152" t="s">
        <v>128</v>
      </c>
    </row>
    <row r="179" spans="2:65" s="6" customFormat="1" ht="27" customHeight="1">
      <c r="B179" s="22"/>
      <c r="C179" s="130" t="s">
        <v>284</v>
      </c>
      <c r="D179" s="130" t="s">
        <v>129</v>
      </c>
      <c r="E179" s="131" t="s">
        <v>285</v>
      </c>
      <c r="F179" s="215" t="s">
        <v>286</v>
      </c>
      <c r="G179" s="216"/>
      <c r="H179" s="216"/>
      <c r="I179" s="216"/>
      <c r="J179" s="133" t="s">
        <v>287</v>
      </c>
      <c r="K179" s="134">
        <v>5</v>
      </c>
      <c r="L179" s="217"/>
      <c r="M179" s="216"/>
      <c r="N179" s="218">
        <f>ROUND($L$179*$K$179,2)</f>
        <v>0</v>
      </c>
      <c r="O179" s="216"/>
      <c r="P179" s="216"/>
      <c r="Q179" s="216"/>
      <c r="R179" s="132" t="s">
        <v>133</v>
      </c>
      <c r="S179" s="42"/>
      <c r="T179" s="135"/>
      <c r="U179" s="136" t="s">
        <v>44</v>
      </c>
      <c r="V179" s="23"/>
      <c r="W179" s="23"/>
      <c r="X179" s="137">
        <v>0.17489</v>
      </c>
      <c r="Y179" s="137">
        <f>$X$179*$K$179</f>
        <v>0.87445</v>
      </c>
      <c r="Z179" s="137">
        <v>0</v>
      </c>
      <c r="AA179" s="138">
        <f>$Z$179*$K$179</f>
        <v>0</v>
      </c>
      <c r="AR179" s="94" t="s">
        <v>134</v>
      </c>
      <c r="AT179" s="94" t="s">
        <v>129</v>
      </c>
      <c r="AU179" s="94" t="s">
        <v>82</v>
      </c>
      <c r="AY179" s="6" t="s">
        <v>128</v>
      </c>
      <c r="BE179" s="139">
        <f>IF($U$179="základní",$N$179,0)</f>
        <v>0</v>
      </c>
      <c r="BF179" s="139">
        <f>IF($U$179="snížená",$N$179,0)</f>
        <v>0</v>
      </c>
      <c r="BG179" s="139">
        <f>IF($U$179="zákl. přenesená",$N$179,0)</f>
        <v>0</v>
      </c>
      <c r="BH179" s="139">
        <f>IF($U$179="sníž. přenesená",$N$179,0)</f>
        <v>0</v>
      </c>
      <c r="BI179" s="139">
        <f>IF($U$179="nulová",$N$179,0)</f>
        <v>0</v>
      </c>
      <c r="BJ179" s="94" t="s">
        <v>22</v>
      </c>
      <c r="BK179" s="139">
        <f>ROUND($L$179*$K$179,2)</f>
        <v>0</v>
      </c>
      <c r="BL179" s="94" t="s">
        <v>134</v>
      </c>
      <c r="BM179" s="94" t="s">
        <v>288</v>
      </c>
    </row>
    <row r="180" spans="2:47" s="6" customFormat="1" ht="16.5" customHeight="1">
      <c r="B180" s="22"/>
      <c r="C180" s="23"/>
      <c r="D180" s="23"/>
      <c r="E180" s="23"/>
      <c r="F180" s="219" t="s">
        <v>289</v>
      </c>
      <c r="G180" s="184"/>
      <c r="H180" s="184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  <c r="S180" s="42"/>
      <c r="T180" s="55"/>
      <c r="U180" s="23"/>
      <c r="V180" s="23"/>
      <c r="W180" s="23"/>
      <c r="X180" s="23"/>
      <c r="Y180" s="23"/>
      <c r="Z180" s="23"/>
      <c r="AA180" s="56"/>
      <c r="AT180" s="6" t="s">
        <v>137</v>
      </c>
      <c r="AU180" s="6" t="s">
        <v>82</v>
      </c>
    </row>
    <row r="181" spans="2:47" s="6" customFormat="1" ht="27" customHeight="1">
      <c r="B181" s="22"/>
      <c r="C181" s="23"/>
      <c r="D181" s="23"/>
      <c r="E181" s="23"/>
      <c r="F181" s="228" t="s">
        <v>290</v>
      </c>
      <c r="G181" s="184"/>
      <c r="H181" s="184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  <c r="S181" s="42"/>
      <c r="T181" s="55"/>
      <c r="U181" s="23"/>
      <c r="V181" s="23"/>
      <c r="W181" s="23"/>
      <c r="X181" s="23"/>
      <c r="Y181" s="23"/>
      <c r="Z181" s="23"/>
      <c r="AA181" s="56"/>
      <c r="AT181" s="6" t="s">
        <v>171</v>
      </c>
      <c r="AU181" s="6" t="s">
        <v>82</v>
      </c>
    </row>
    <row r="182" spans="2:51" s="6" customFormat="1" ht="15.75" customHeight="1">
      <c r="B182" s="146"/>
      <c r="C182" s="147"/>
      <c r="D182" s="147"/>
      <c r="E182" s="147"/>
      <c r="F182" s="222" t="s">
        <v>160</v>
      </c>
      <c r="G182" s="223"/>
      <c r="H182" s="223"/>
      <c r="I182" s="223"/>
      <c r="J182" s="147"/>
      <c r="K182" s="148">
        <v>5</v>
      </c>
      <c r="L182" s="147"/>
      <c r="M182" s="147"/>
      <c r="N182" s="147"/>
      <c r="O182" s="147"/>
      <c r="P182" s="147"/>
      <c r="Q182" s="147"/>
      <c r="R182" s="147"/>
      <c r="S182" s="149"/>
      <c r="T182" s="150"/>
      <c r="U182" s="147"/>
      <c r="V182" s="147"/>
      <c r="W182" s="147"/>
      <c r="X182" s="147"/>
      <c r="Y182" s="147"/>
      <c r="Z182" s="147"/>
      <c r="AA182" s="151"/>
      <c r="AT182" s="152" t="s">
        <v>144</v>
      </c>
      <c r="AU182" s="152" t="s">
        <v>82</v>
      </c>
      <c r="AV182" s="152" t="s">
        <v>82</v>
      </c>
      <c r="AW182" s="152" t="s">
        <v>102</v>
      </c>
      <c r="AX182" s="152" t="s">
        <v>22</v>
      </c>
      <c r="AY182" s="152" t="s">
        <v>128</v>
      </c>
    </row>
    <row r="183" spans="2:65" s="6" customFormat="1" ht="27" customHeight="1">
      <c r="B183" s="22"/>
      <c r="C183" s="130" t="s">
        <v>291</v>
      </c>
      <c r="D183" s="130" t="s">
        <v>129</v>
      </c>
      <c r="E183" s="131" t="s">
        <v>292</v>
      </c>
      <c r="F183" s="215" t="s">
        <v>293</v>
      </c>
      <c r="G183" s="216"/>
      <c r="H183" s="216"/>
      <c r="I183" s="216"/>
      <c r="J183" s="133" t="s">
        <v>287</v>
      </c>
      <c r="K183" s="134">
        <v>47</v>
      </c>
      <c r="L183" s="217"/>
      <c r="M183" s="216"/>
      <c r="N183" s="218">
        <f>ROUND($L$183*$K$183,2)</f>
        <v>0</v>
      </c>
      <c r="O183" s="216"/>
      <c r="P183" s="216"/>
      <c r="Q183" s="216"/>
      <c r="R183" s="132" t="s">
        <v>133</v>
      </c>
      <c r="S183" s="42"/>
      <c r="T183" s="135"/>
      <c r="U183" s="136" t="s">
        <v>44</v>
      </c>
      <c r="V183" s="23"/>
      <c r="W183" s="23"/>
      <c r="X183" s="137">
        <v>0.08266</v>
      </c>
      <c r="Y183" s="137">
        <f>$X$183*$K$183</f>
        <v>3.88502</v>
      </c>
      <c r="Z183" s="137">
        <v>0</v>
      </c>
      <c r="AA183" s="138">
        <f>$Z$183*$K$183</f>
        <v>0</v>
      </c>
      <c r="AR183" s="94" t="s">
        <v>134</v>
      </c>
      <c r="AT183" s="94" t="s">
        <v>129</v>
      </c>
      <c r="AU183" s="94" t="s">
        <v>82</v>
      </c>
      <c r="AY183" s="6" t="s">
        <v>128</v>
      </c>
      <c r="BE183" s="139">
        <f>IF($U$183="základní",$N$183,0)</f>
        <v>0</v>
      </c>
      <c r="BF183" s="139">
        <f>IF($U$183="snížená",$N$183,0)</f>
        <v>0</v>
      </c>
      <c r="BG183" s="139">
        <f>IF($U$183="zákl. přenesená",$N$183,0)</f>
        <v>0</v>
      </c>
      <c r="BH183" s="139">
        <f>IF($U$183="sníž. přenesená",$N$183,0)</f>
        <v>0</v>
      </c>
      <c r="BI183" s="139">
        <f>IF($U$183="nulová",$N$183,0)</f>
        <v>0</v>
      </c>
      <c r="BJ183" s="94" t="s">
        <v>22</v>
      </c>
      <c r="BK183" s="139">
        <f>ROUND($L$183*$K$183,2)</f>
        <v>0</v>
      </c>
      <c r="BL183" s="94" t="s">
        <v>134</v>
      </c>
      <c r="BM183" s="94" t="s">
        <v>294</v>
      </c>
    </row>
    <row r="184" spans="2:47" s="6" customFormat="1" ht="16.5" customHeight="1">
      <c r="B184" s="22"/>
      <c r="C184" s="23"/>
      <c r="D184" s="23"/>
      <c r="E184" s="23"/>
      <c r="F184" s="219" t="s">
        <v>295</v>
      </c>
      <c r="G184" s="184"/>
      <c r="H184" s="184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  <c r="S184" s="42"/>
      <c r="T184" s="55"/>
      <c r="U184" s="23"/>
      <c r="V184" s="23"/>
      <c r="W184" s="23"/>
      <c r="X184" s="23"/>
      <c r="Y184" s="23"/>
      <c r="Z184" s="23"/>
      <c r="AA184" s="56"/>
      <c r="AT184" s="6" t="s">
        <v>137</v>
      </c>
      <c r="AU184" s="6" t="s">
        <v>82</v>
      </c>
    </row>
    <row r="185" spans="2:51" s="6" customFormat="1" ht="15.75" customHeight="1">
      <c r="B185" s="140"/>
      <c r="C185" s="141"/>
      <c r="D185" s="141"/>
      <c r="E185" s="141"/>
      <c r="F185" s="220" t="s">
        <v>296</v>
      </c>
      <c r="G185" s="221"/>
      <c r="H185" s="221"/>
      <c r="I185" s="221"/>
      <c r="J185" s="141"/>
      <c r="K185" s="141"/>
      <c r="L185" s="141"/>
      <c r="M185" s="141"/>
      <c r="N185" s="141"/>
      <c r="O185" s="141"/>
      <c r="P185" s="141"/>
      <c r="Q185" s="141"/>
      <c r="R185" s="141"/>
      <c r="S185" s="142"/>
      <c r="T185" s="143"/>
      <c r="U185" s="141"/>
      <c r="V185" s="141"/>
      <c r="W185" s="141"/>
      <c r="X185" s="141"/>
      <c r="Y185" s="141"/>
      <c r="Z185" s="141"/>
      <c r="AA185" s="144"/>
      <c r="AT185" s="145" t="s">
        <v>144</v>
      </c>
      <c r="AU185" s="145" t="s">
        <v>82</v>
      </c>
      <c r="AV185" s="145" t="s">
        <v>22</v>
      </c>
      <c r="AW185" s="145" t="s">
        <v>102</v>
      </c>
      <c r="AX185" s="145" t="s">
        <v>74</v>
      </c>
      <c r="AY185" s="145" t="s">
        <v>128</v>
      </c>
    </row>
    <row r="186" spans="2:51" s="6" customFormat="1" ht="15.75" customHeight="1">
      <c r="B186" s="146"/>
      <c r="C186" s="147"/>
      <c r="D186" s="147"/>
      <c r="E186" s="147"/>
      <c r="F186" s="222" t="s">
        <v>297</v>
      </c>
      <c r="G186" s="223"/>
      <c r="H186" s="223"/>
      <c r="I186" s="223"/>
      <c r="J186" s="147"/>
      <c r="K186" s="148">
        <v>47</v>
      </c>
      <c r="L186" s="147"/>
      <c r="M186" s="147"/>
      <c r="N186" s="147"/>
      <c r="O186" s="147"/>
      <c r="P186" s="147"/>
      <c r="Q186" s="147"/>
      <c r="R186" s="147"/>
      <c r="S186" s="149"/>
      <c r="T186" s="150"/>
      <c r="U186" s="147"/>
      <c r="V186" s="147"/>
      <c r="W186" s="147"/>
      <c r="X186" s="147"/>
      <c r="Y186" s="147"/>
      <c r="Z186" s="147"/>
      <c r="AA186" s="151"/>
      <c r="AT186" s="152" t="s">
        <v>144</v>
      </c>
      <c r="AU186" s="152" t="s">
        <v>82</v>
      </c>
      <c r="AV186" s="152" t="s">
        <v>82</v>
      </c>
      <c r="AW186" s="152" t="s">
        <v>102</v>
      </c>
      <c r="AX186" s="152" t="s">
        <v>74</v>
      </c>
      <c r="AY186" s="152" t="s">
        <v>128</v>
      </c>
    </row>
    <row r="187" spans="2:65" s="6" customFormat="1" ht="15.75" customHeight="1">
      <c r="B187" s="22"/>
      <c r="C187" s="153" t="s">
        <v>298</v>
      </c>
      <c r="D187" s="153" t="s">
        <v>147</v>
      </c>
      <c r="E187" s="154" t="s">
        <v>299</v>
      </c>
      <c r="F187" s="224" t="s">
        <v>300</v>
      </c>
      <c r="G187" s="225"/>
      <c r="H187" s="225"/>
      <c r="I187" s="225"/>
      <c r="J187" s="155" t="s">
        <v>287</v>
      </c>
      <c r="K187" s="156">
        <v>47</v>
      </c>
      <c r="L187" s="226"/>
      <c r="M187" s="225"/>
      <c r="N187" s="227">
        <f>ROUND($L$187*$K$187,2)</f>
        <v>0</v>
      </c>
      <c r="O187" s="216"/>
      <c r="P187" s="216"/>
      <c r="Q187" s="216"/>
      <c r="R187" s="132"/>
      <c r="S187" s="42"/>
      <c r="T187" s="135"/>
      <c r="U187" s="136" t="s">
        <v>44</v>
      </c>
      <c r="V187" s="23"/>
      <c r="W187" s="23"/>
      <c r="X187" s="137">
        <v>0.063</v>
      </c>
      <c r="Y187" s="137">
        <f>$X$187*$K$187</f>
        <v>2.961</v>
      </c>
      <c r="Z187" s="137">
        <v>0</v>
      </c>
      <c r="AA187" s="138">
        <f>$Z$187*$K$187</f>
        <v>0</v>
      </c>
      <c r="AR187" s="94" t="s">
        <v>150</v>
      </c>
      <c r="AT187" s="94" t="s">
        <v>147</v>
      </c>
      <c r="AU187" s="94" t="s">
        <v>82</v>
      </c>
      <c r="AY187" s="6" t="s">
        <v>128</v>
      </c>
      <c r="BE187" s="139">
        <f>IF($U$187="základní",$N$187,0)</f>
        <v>0</v>
      </c>
      <c r="BF187" s="139">
        <f>IF($U$187="snížená",$N$187,0)</f>
        <v>0</v>
      </c>
      <c r="BG187" s="139">
        <f>IF($U$187="zákl. přenesená",$N$187,0)</f>
        <v>0</v>
      </c>
      <c r="BH187" s="139">
        <f>IF($U$187="sníž. přenesená",$N$187,0)</f>
        <v>0</v>
      </c>
      <c r="BI187" s="139">
        <f>IF($U$187="nulová",$N$187,0)</f>
        <v>0</v>
      </c>
      <c r="BJ187" s="94" t="s">
        <v>22</v>
      </c>
      <c r="BK187" s="139">
        <f>ROUND($L$187*$K$187,2)</f>
        <v>0</v>
      </c>
      <c r="BL187" s="94" t="s">
        <v>134</v>
      </c>
      <c r="BM187" s="94" t="s">
        <v>301</v>
      </c>
    </row>
    <row r="188" spans="2:47" s="6" customFormat="1" ht="27" customHeight="1">
      <c r="B188" s="22"/>
      <c r="C188" s="23"/>
      <c r="D188" s="23"/>
      <c r="E188" s="23"/>
      <c r="F188" s="219" t="s">
        <v>302</v>
      </c>
      <c r="G188" s="184"/>
      <c r="H188" s="184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  <c r="S188" s="42"/>
      <c r="T188" s="55"/>
      <c r="U188" s="23"/>
      <c r="V188" s="23"/>
      <c r="W188" s="23"/>
      <c r="X188" s="23"/>
      <c r="Y188" s="23"/>
      <c r="Z188" s="23"/>
      <c r="AA188" s="56"/>
      <c r="AT188" s="6" t="s">
        <v>137</v>
      </c>
      <c r="AU188" s="6" t="s">
        <v>82</v>
      </c>
    </row>
    <row r="189" spans="2:51" s="6" customFormat="1" ht="15.75" customHeight="1">
      <c r="B189" s="140"/>
      <c r="C189" s="141"/>
      <c r="D189" s="141"/>
      <c r="E189" s="141"/>
      <c r="F189" s="220" t="s">
        <v>296</v>
      </c>
      <c r="G189" s="221"/>
      <c r="H189" s="221"/>
      <c r="I189" s="221"/>
      <c r="J189" s="141"/>
      <c r="K189" s="141"/>
      <c r="L189" s="141"/>
      <c r="M189" s="141"/>
      <c r="N189" s="141"/>
      <c r="O189" s="141"/>
      <c r="P189" s="141"/>
      <c r="Q189" s="141"/>
      <c r="R189" s="141"/>
      <c r="S189" s="142"/>
      <c r="T189" s="143"/>
      <c r="U189" s="141"/>
      <c r="V189" s="141"/>
      <c r="W189" s="141"/>
      <c r="X189" s="141"/>
      <c r="Y189" s="141"/>
      <c r="Z189" s="141"/>
      <c r="AA189" s="144"/>
      <c r="AT189" s="145" t="s">
        <v>144</v>
      </c>
      <c r="AU189" s="145" t="s">
        <v>82</v>
      </c>
      <c r="AV189" s="145" t="s">
        <v>22</v>
      </c>
      <c r="AW189" s="145" t="s">
        <v>102</v>
      </c>
      <c r="AX189" s="145" t="s">
        <v>74</v>
      </c>
      <c r="AY189" s="145" t="s">
        <v>128</v>
      </c>
    </row>
    <row r="190" spans="2:51" s="6" customFormat="1" ht="15.75" customHeight="1">
      <c r="B190" s="146"/>
      <c r="C190" s="147"/>
      <c r="D190" s="147"/>
      <c r="E190" s="147"/>
      <c r="F190" s="222" t="s">
        <v>297</v>
      </c>
      <c r="G190" s="223"/>
      <c r="H190" s="223"/>
      <c r="I190" s="223"/>
      <c r="J190" s="147"/>
      <c r="K190" s="148">
        <v>47</v>
      </c>
      <c r="L190" s="147"/>
      <c r="M190" s="147"/>
      <c r="N190" s="147"/>
      <c r="O190" s="147"/>
      <c r="P190" s="147"/>
      <c r="Q190" s="147"/>
      <c r="R190" s="147"/>
      <c r="S190" s="149"/>
      <c r="T190" s="150"/>
      <c r="U190" s="147"/>
      <c r="V190" s="147"/>
      <c r="W190" s="147"/>
      <c r="X190" s="147"/>
      <c r="Y190" s="147"/>
      <c r="Z190" s="147"/>
      <c r="AA190" s="151"/>
      <c r="AT190" s="152" t="s">
        <v>144</v>
      </c>
      <c r="AU190" s="152" t="s">
        <v>82</v>
      </c>
      <c r="AV190" s="152" t="s">
        <v>82</v>
      </c>
      <c r="AW190" s="152" t="s">
        <v>102</v>
      </c>
      <c r="AX190" s="152" t="s">
        <v>74</v>
      </c>
      <c r="AY190" s="152" t="s">
        <v>128</v>
      </c>
    </row>
    <row r="191" spans="2:65" s="6" customFormat="1" ht="27" customHeight="1">
      <c r="B191" s="22"/>
      <c r="C191" s="130" t="s">
        <v>303</v>
      </c>
      <c r="D191" s="130" t="s">
        <v>129</v>
      </c>
      <c r="E191" s="131" t="s">
        <v>304</v>
      </c>
      <c r="F191" s="215" t="s">
        <v>305</v>
      </c>
      <c r="G191" s="216"/>
      <c r="H191" s="216"/>
      <c r="I191" s="216"/>
      <c r="J191" s="133" t="s">
        <v>287</v>
      </c>
      <c r="K191" s="134">
        <v>2</v>
      </c>
      <c r="L191" s="217"/>
      <c r="M191" s="216"/>
      <c r="N191" s="218">
        <f>ROUND($L$191*$K$191,2)</f>
        <v>0</v>
      </c>
      <c r="O191" s="216"/>
      <c r="P191" s="216"/>
      <c r="Q191" s="216"/>
      <c r="R191" s="132" t="s">
        <v>133</v>
      </c>
      <c r="S191" s="42"/>
      <c r="T191" s="135"/>
      <c r="U191" s="136" t="s">
        <v>44</v>
      </c>
      <c r="V191" s="23"/>
      <c r="W191" s="23"/>
      <c r="X191" s="137">
        <v>0</v>
      </c>
      <c r="Y191" s="137">
        <f>$X$191*$K$191</f>
        <v>0</v>
      </c>
      <c r="Z191" s="137">
        <v>0</v>
      </c>
      <c r="AA191" s="138">
        <f>$Z$191*$K$191</f>
        <v>0</v>
      </c>
      <c r="AR191" s="94" t="s">
        <v>134</v>
      </c>
      <c r="AT191" s="94" t="s">
        <v>129</v>
      </c>
      <c r="AU191" s="94" t="s">
        <v>82</v>
      </c>
      <c r="AY191" s="6" t="s">
        <v>128</v>
      </c>
      <c r="BE191" s="139">
        <f>IF($U$191="základní",$N$191,0)</f>
        <v>0</v>
      </c>
      <c r="BF191" s="139">
        <f>IF($U$191="snížená",$N$191,0)</f>
        <v>0</v>
      </c>
      <c r="BG191" s="139">
        <f>IF($U$191="zákl. přenesená",$N$191,0)</f>
        <v>0</v>
      </c>
      <c r="BH191" s="139">
        <f>IF($U$191="sníž. přenesená",$N$191,0)</f>
        <v>0</v>
      </c>
      <c r="BI191" s="139">
        <f>IF($U$191="nulová",$N$191,0)</f>
        <v>0</v>
      </c>
      <c r="BJ191" s="94" t="s">
        <v>22</v>
      </c>
      <c r="BK191" s="139">
        <f>ROUND($L$191*$K$191,2)</f>
        <v>0</v>
      </c>
      <c r="BL191" s="94" t="s">
        <v>134</v>
      </c>
      <c r="BM191" s="94" t="s">
        <v>306</v>
      </c>
    </row>
    <row r="192" spans="2:47" s="6" customFormat="1" ht="16.5" customHeight="1">
      <c r="B192" s="22"/>
      <c r="C192" s="23"/>
      <c r="D192" s="23"/>
      <c r="E192" s="23"/>
      <c r="F192" s="219" t="s">
        <v>307</v>
      </c>
      <c r="G192" s="184"/>
      <c r="H192" s="184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  <c r="S192" s="42"/>
      <c r="T192" s="55"/>
      <c r="U192" s="23"/>
      <c r="V192" s="23"/>
      <c r="W192" s="23"/>
      <c r="X192" s="23"/>
      <c r="Y192" s="23"/>
      <c r="Z192" s="23"/>
      <c r="AA192" s="56"/>
      <c r="AT192" s="6" t="s">
        <v>137</v>
      </c>
      <c r="AU192" s="6" t="s">
        <v>82</v>
      </c>
    </row>
    <row r="193" spans="2:47" s="6" customFormat="1" ht="27" customHeight="1">
      <c r="B193" s="22"/>
      <c r="C193" s="23"/>
      <c r="D193" s="23"/>
      <c r="E193" s="23"/>
      <c r="F193" s="228" t="s">
        <v>308</v>
      </c>
      <c r="G193" s="184"/>
      <c r="H193" s="184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  <c r="S193" s="42"/>
      <c r="T193" s="55"/>
      <c r="U193" s="23"/>
      <c r="V193" s="23"/>
      <c r="W193" s="23"/>
      <c r="X193" s="23"/>
      <c r="Y193" s="23"/>
      <c r="Z193" s="23"/>
      <c r="AA193" s="56"/>
      <c r="AT193" s="6" t="s">
        <v>171</v>
      </c>
      <c r="AU193" s="6" t="s">
        <v>82</v>
      </c>
    </row>
    <row r="194" spans="2:51" s="6" customFormat="1" ht="15.75" customHeight="1">
      <c r="B194" s="146"/>
      <c r="C194" s="147"/>
      <c r="D194" s="147"/>
      <c r="E194" s="147"/>
      <c r="F194" s="222" t="s">
        <v>82</v>
      </c>
      <c r="G194" s="223"/>
      <c r="H194" s="223"/>
      <c r="I194" s="223"/>
      <c r="J194" s="147"/>
      <c r="K194" s="148">
        <v>2</v>
      </c>
      <c r="L194" s="147"/>
      <c r="M194" s="147"/>
      <c r="N194" s="147"/>
      <c r="O194" s="147"/>
      <c r="P194" s="147"/>
      <c r="Q194" s="147"/>
      <c r="R194" s="147"/>
      <c r="S194" s="149"/>
      <c r="T194" s="150"/>
      <c r="U194" s="147"/>
      <c r="V194" s="147"/>
      <c r="W194" s="147"/>
      <c r="X194" s="147"/>
      <c r="Y194" s="147"/>
      <c r="Z194" s="147"/>
      <c r="AA194" s="151"/>
      <c r="AT194" s="152" t="s">
        <v>144</v>
      </c>
      <c r="AU194" s="152" t="s">
        <v>82</v>
      </c>
      <c r="AV194" s="152" t="s">
        <v>82</v>
      </c>
      <c r="AW194" s="152" t="s">
        <v>102</v>
      </c>
      <c r="AX194" s="152" t="s">
        <v>22</v>
      </c>
      <c r="AY194" s="152" t="s">
        <v>128</v>
      </c>
    </row>
    <row r="195" spans="2:65" s="6" customFormat="1" ht="39" customHeight="1">
      <c r="B195" s="22"/>
      <c r="C195" s="130" t="s">
        <v>309</v>
      </c>
      <c r="D195" s="130" t="s">
        <v>129</v>
      </c>
      <c r="E195" s="131" t="s">
        <v>310</v>
      </c>
      <c r="F195" s="215" t="s">
        <v>311</v>
      </c>
      <c r="G195" s="216"/>
      <c r="H195" s="216"/>
      <c r="I195" s="216"/>
      <c r="J195" s="133" t="s">
        <v>312</v>
      </c>
      <c r="K195" s="134">
        <v>4</v>
      </c>
      <c r="L195" s="217"/>
      <c r="M195" s="216"/>
      <c r="N195" s="218">
        <f>ROUND($L$195*$K$195,2)</f>
        <v>0</v>
      </c>
      <c r="O195" s="216"/>
      <c r="P195" s="216"/>
      <c r="Q195" s="216"/>
      <c r="R195" s="132" t="s">
        <v>133</v>
      </c>
      <c r="S195" s="42"/>
      <c r="T195" s="135"/>
      <c r="U195" s="136" t="s">
        <v>44</v>
      </c>
      <c r="V195" s="23"/>
      <c r="W195" s="23"/>
      <c r="X195" s="137">
        <v>0</v>
      </c>
      <c r="Y195" s="137">
        <f>$X$195*$K$195</f>
        <v>0</v>
      </c>
      <c r="Z195" s="137">
        <v>0</v>
      </c>
      <c r="AA195" s="138">
        <f>$Z$195*$K$195</f>
        <v>0</v>
      </c>
      <c r="AR195" s="94" t="s">
        <v>134</v>
      </c>
      <c r="AT195" s="94" t="s">
        <v>129</v>
      </c>
      <c r="AU195" s="94" t="s">
        <v>82</v>
      </c>
      <c r="AY195" s="6" t="s">
        <v>128</v>
      </c>
      <c r="BE195" s="139">
        <f>IF($U$195="základní",$N$195,0)</f>
        <v>0</v>
      </c>
      <c r="BF195" s="139">
        <f>IF($U$195="snížená",$N$195,0)</f>
        <v>0</v>
      </c>
      <c r="BG195" s="139">
        <f>IF($U$195="zákl. přenesená",$N$195,0)</f>
        <v>0</v>
      </c>
      <c r="BH195" s="139">
        <f>IF($U$195="sníž. přenesená",$N$195,0)</f>
        <v>0</v>
      </c>
      <c r="BI195" s="139">
        <f>IF($U$195="nulová",$N$195,0)</f>
        <v>0</v>
      </c>
      <c r="BJ195" s="94" t="s">
        <v>22</v>
      </c>
      <c r="BK195" s="139">
        <f>ROUND($L$195*$K$195,2)</f>
        <v>0</v>
      </c>
      <c r="BL195" s="94" t="s">
        <v>134</v>
      </c>
      <c r="BM195" s="94" t="s">
        <v>313</v>
      </c>
    </row>
    <row r="196" spans="2:47" s="6" customFormat="1" ht="16.5" customHeight="1">
      <c r="B196" s="22"/>
      <c r="C196" s="23"/>
      <c r="D196" s="23"/>
      <c r="E196" s="23"/>
      <c r="F196" s="219" t="s">
        <v>314</v>
      </c>
      <c r="G196" s="184"/>
      <c r="H196" s="184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  <c r="S196" s="42"/>
      <c r="T196" s="55"/>
      <c r="U196" s="23"/>
      <c r="V196" s="23"/>
      <c r="W196" s="23"/>
      <c r="X196" s="23"/>
      <c r="Y196" s="23"/>
      <c r="Z196" s="23"/>
      <c r="AA196" s="56"/>
      <c r="AT196" s="6" t="s">
        <v>137</v>
      </c>
      <c r="AU196" s="6" t="s">
        <v>82</v>
      </c>
    </row>
    <row r="197" spans="2:47" s="6" customFormat="1" ht="27" customHeight="1">
      <c r="B197" s="22"/>
      <c r="C197" s="23"/>
      <c r="D197" s="23"/>
      <c r="E197" s="23"/>
      <c r="F197" s="228" t="s">
        <v>315</v>
      </c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42"/>
      <c r="T197" s="55"/>
      <c r="U197" s="23"/>
      <c r="V197" s="23"/>
      <c r="W197" s="23"/>
      <c r="X197" s="23"/>
      <c r="Y197" s="23"/>
      <c r="Z197" s="23"/>
      <c r="AA197" s="56"/>
      <c r="AT197" s="6" t="s">
        <v>171</v>
      </c>
      <c r="AU197" s="6" t="s">
        <v>82</v>
      </c>
    </row>
    <row r="198" spans="2:51" s="6" customFormat="1" ht="15.75" customHeight="1">
      <c r="B198" s="146"/>
      <c r="C198" s="147"/>
      <c r="D198" s="147"/>
      <c r="E198" s="147"/>
      <c r="F198" s="222" t="s">
        <v>316</v>
      </c>
      <c r="G198" s="223"/>
      <c r="H198" s="223"/>
      <c r="I198" s="223"/>
      <c r="J198" s="147"/>
      <c r="K198" s="148">
        <v>4</v>
      </c>
      <c r="L198" s="147"/>
      <c r="M198" s="147"/>
      <c r="N198" s="147"/>
      <c r="O198" s="147"/>
      <c r="P198" s="147"/>
      <c r="Q198" s="147"/>
      <c r="R198" s="147"/>
      <c r="S198" s="149"/>
      <c r="T198" s="150"/>
      <c r="U198" s="147"/>
      <c r="V198" s="147"/>
      <c r="W198" s="147"/>
      <c r="X198" s="147"/>
      <c r="Y198" s="147"/>
      <c r="Z198" s="147"/>
      <c r="AA198" s="151"/>
      <c r="AT198" s="152" t="s">
        <v>144</v>
      </c>
      <c r="AU198" s="152" t="s">
        <v>82</v>
      </c>
      <c r="AV198" s="152" t="s">
        <v>82</v>
      </c>
      <c r="AW198" s="152" t="s">
        <v>102</v>
      </c>
      <c r="AX198" s="152" t="s">
        <v>74</v>
      </c>
      <c r="AY198" s="152" t="s">
        <v>128</v>
      </c>
    </row>
    <row r="199" spans="2:65" s="6" customFormat="1" ht="15.75" customHeight="1">
      <c r="B199" s="22"/>
      <c r="C199" s="130" t="s">
        <v>317</v>
      </c>
      <c r="D199" s="130" t="s">
        <v>129</v>
      </c>
      <c r="E199" s="131" t="s">
        <v>318</v>
      </c>
      <c r="F199" s="215" t="s">
        <v>319</v>
      </c>
      <c r="G199" s="216"/>
      <c r="H199" s="216"/>
      <c r="I199" s="216"/>
      <c r="J199" s="133" t="s">
        <v>320</v>
      </c>
      <c r="K199" s="134">
        <v>5</v>
      </c>
      <c r="L199" s="217"/>
      <c r="M199" s="216"/>
      <c r="N199" s="218">
        <f>ROUND($L$199*$K$199,2)</f>
        <v>0</v>
      </c>
      <c r="O199" s="216"/>
      <c r="P199" s="216"/>
      <c r="Q199" s="216"/>
      <c r="R199" s="132"/>
      <c r="S199" s="42"/>
      <c r="T199" s="135"/>
      <c r="U199" s="136" t="s">
        <v>44</v>
      </c>
      <c r="V199" s="23"/>
      <c r="W199" s="23"/>
      <c r="X199" s="137">
        <v>0</v>
      </c>
      <c r="Y199" s="137">
        <f>$X$199*$K$199</f>
        <v>0</v>
      </c>
      <c r="Z199" s="137">
        <v>0</v>
      </c>
      <c r="AA199" s="138">
        <f>$Z$199*$K$199</f>
        <v>0</v>
      </c>
      <c r="AR199" s="94" t="s">
        <v>134</v>
      </c>
      <c r="AT199" s="94" t="s">
        <v>129</v>
      </c>
      <c r="AU199" s="94" t="s">
        <v>82</v>
      </c>
      <c r="AY199" s="6" t="s">
        <v>128</v>
      </c>
      <c r="BE199" s="139">
        <f>IF($U$199="základní",$N$199,0)</f>
        <v>0</v>
      </c>
      <c r="BF199" s="139">
        <f>IF($U$199="snížená",$N$199,0)</f>
        <v>0</v>
      </c>
      <c r="BG199" s="139">
        <f>IF($U$199="zákl. přenesená",$N$199,0)</f>
        <v>0</v>
      </c>
      <c r="BH199" s="139">
        <f>IF($U$199="sníž. přenesená",$N$199,0)</f>
        <v>0</v>
      </c>
      <c r="BI199" s="139">
        <f>IF($U$199="nulová",$N$199,0)</f>
        <v>0</v>
      </c>
      <c r="BJ199" s="94" t="s">
        <v>22</v>
      </c>
      <c r="BK199" s="139">
        <f>ROUND($L$199*$K$199,2)</f>
        <v>0</v>
      </c>
      <c r="BL199" s="94" t="s">
        <v>134</v>
      </c>
      <c r="BM199" s="94" t="s">
        <v>321</v>
      </c>
    </row>
    <row r="200" spans="2:47" s="6" customFormat="1" ht="16.5" customHeight="1">
      <c r="B200" s="22"/>
      <c r="C200" s="23"/>
      <c r="D200" s="23"/>
      <c r="E200" s="23"/>
      <c r="F200" s="219" t="s">
        <v>322</v>
      </c>
      <c r="G200" s="184"/>
      <c r="H200" s="184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  <c r="S200" s="42"/>
      <c r="T200" s="55"/>
      <c r="U200" s="23"/>
      <c r="V200" s="23"/>
      <c r="W200" s="23"/>
      <c r="X200" s="23"/>
      <c r="Y200" s="23"/>
      <c r="Z200" s="23"/>
      <c r="AA200" s="56"/>
      <c r="AT200" s="6" t="s">
        <v>137</v>
      </c>
      <c r="AU200" s="6" t="s">
        <v>82</v>
      </c>
    </row>
    <row r="201" spans="2:47" s="6" customFormat="1" ht="27" customHeight="1">
      <c r="B201" s="22"/>
      <c r="C201" s="23"/>
      <c r="D201" s="23"/>
      <c r="E201" s="23"/>
      <c r="F201" s="228" t="s">
        <v>323</v>
      </c>
      <c r="G201" s="184"/>
      <c r="H201" s="184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  <c r="S201" s="42"/>
      <c r="T201" s="55"/>
      <c r="U201" s="23"/>
      <c r="V201" s="23"/>
      <c r="W201" s="23"/>
      <c r="X201" s="23"/>
      <c r="Y201" s="23"/>
      <c r="Z201" s="23"/>
      <c r="AA201" s="56"/>
      <c r="AT201" s="6" t="s">
        <v>171</v>
      </c>
      <c r="AU201" s="6" t="s">
        <v>82</v>
      </c>
    </row>
    <row r="202" spans="2:51" s="6" customFormat="1" ht="15.75" customHeight="1">
      <c r="B202" s="146"/>
      <c r="C202" s="147"/>
      <c r="D202" s="147"/>
      <c r="E202" s="147"/>
      <c r="F202" s="222" t="s">
        <v>160</v>
      </c>
      <c r="G202" s="223"/>
      <c r="H202" s="223"/>
      <c r="I202" s="223"/>
      <c r="J202" s="147"/>
      <c r="K202" s="148">
        <v>5</v>
      </c>
      <c r="L202" s="147"/>
      <c r="M202" s="147"/>
      <c r="N202" s="147"/>
      <c r="O202" s="147"/>
      <c r="P202" s="147"/>
      <c r="Q202" s="147"/>
      <c r="R202" s="147"/>
      <c r="S202" s="149"/>
      <c r="T202" s="150"/>
      <c r="U202" s="147"/>
      <c r="V202" s="147"/>
      <c r="W202" s="147"/>
      <c r="X202" s="147"/>
      <c r="Y202" s="147"/>
      <c r="Z202" s="147"/>
      <c r="AA202" s="151"/>
      <c r="AT202" s="152" t="s">
        <v>144</v>
      </c>
      <c r="AU202" s="152" t="s">
        <v>82</v>
      </c>
      <c r="AV202" s="152" t="s">
        <v>82</v>
      </c>
      <c r="AW202" s="152" t="s">
        <v>102</v>
      </c>
      <c r="AX202" s="152" t="s">
        <v>22</v>
      </c>
      <c r="AY202" s="152" t="s">
        <v>128</v>
      </c>
    </row>
    <row r="203" spans="2:63" s="119" customFormat="1" ht="30.75" customHeight="1">
      <c r="B203" s="120"/>
      <c r="C203" s="121"/>
      <c r="D203" s="129" t="s">
        <v>106</v>
      </c>
      <c r="E203" s="121"/>
      <c r="F203" s="121"/>
      <c r="G203" s="121"/>
      <c r="H203" s="121"/>
      <c r="I203" s="121"/>
      <c r="J203" s="121"/>
      <c r="K203" s="121"/>
      <c r="L203" s="121"/>
      <c r="M203" s="121"/>
      <c r="N203" s="232">
        <f>$BK$203</f>
        <v>0</v>
      </c>
      <c r="O203" s="231"/>
      <c r="P203" s="231"/>
      <c r="Q203" s="231"/>
      <c r="R203" s="121"/>
      <c r="S203" s="123"/>
      <c r="T203" s="124"/>
      <c r="U203" s="121"/>
      <c r="V203" s="121"/>
      <c r="W203" s="125">
        <f>$W$204+SUM($W$205:$W$217)</f>
        <v>0</v>
      </c>
      <c r="X203" s="121"/>
      <c r="Y203" s="125">
        <f>$Y$204+SUM($Y$205:$Y$217)</f>
        <v>66.51058476</v>
      </c>
      <c r="Z203" s="121"/>
      <c r="AA203" s="126">
        <f>$AA$204+SUM($AA$205:$AA$217)</f>
        <v>0</v>
      </c>
      <c r="AR203" s="127" t="s">
        <v>22</v>
      </c>
      <c r="AT203" s="127" t="s">
        <v>73</v>
      </c>
      <c r="AU203" s="127" t="s">
        <v>22</v>
      </c>
      <c r="AY203" s="127" t="s">
        <v>128</v>
      </c>
      <c r="BK203" s="128">
        <f>$BK$204+SUM($BK$205:$BK$217)</f>
        <v>0</v>
      </c>
    </row>
    <row r="204" spans="2:65" s="6" customFormat="1" ht="27" customHeight="1">
      <c r="B204" s="22"/>
      <c r="C204" s="130" t="s">
        <v>324</v>
      </c>
      <c r="D204" s="130" t="s">
        <v>129</v>
      </c>
      <c r="E204" s="131" t="s">
        <v>325</v>
      </c>
      <c r="F204" s="215" t="s">
        <v>326</v>
      </c>
      <c r="G204" s="216"/>
      <c r="H204" s="216"/>
      <c r="I204" s="216"/>
      <c r="J204" s="133" t="s">
        <v>140</v>
      </c>
      <c r="K204" s="134">
        <v>0.648</v>
      </c>
      <c r="L204" s="217"/>
      <c r="M204" s="216"/>
      <c r="N204" s="218">
        <f>ROUND($L$204*$K$204,2)</f>
        <v>0</v>
      </c>
      <c r="O204" s="216"/>
      <c r="P204" s="216"/>
      <c r="Q204" s="216"/>
      <c r="R204" s="132" t="s">
        <v>133</v>
      </c>
      <c r="S204" s="42"/>
      <c r="T204" s="135"/>
      <c r="U204" s="136" t="s">
        <v>44</v>
      </c>
      <c r="V204" s="23"/>
      <c r="W204" s="23"/>
      <c r="X204" s="137">
        <v>2.45337</v>
      </c>
      <c r="Y204" s="137">
        <f>$X$204*$K$204</f>
        <v>1.58978376</v>
      </c>
      <c r="Z204" s="137">
        <v>0</v>
      </c>
      <c r="AA204" s="138">
        <f>$Z$204*$K$204</f>
        <v>0</v>
      </c>
      <c r="AR204" s="94" t="s">
        <v>134</v>
      </c>
      <c r="AT204" s="94" t="s">
        <v>129</v>
      </c>
      <c r="AU204" s="94" t="s">
        <v>82</v>
      </c>
      <c r="AY204" s="6" t="s">
        <v>128</v>
      </c>
      <c r="BE204" s="139">
        <f>IF($U$204="základní",$N$204,0)</f>
        <v>0</v>
      </c>
      <c r="BF204" s="139">
        <f>IF($U$204="snížená",$N$204,0)</f>
        <v>0</v>
      </c>
      <c r="BG204" s="139">
        <f>IF($U$204="zákl. přenesená",$N$204,0)</f>
        <v>0</v>
      </c>
      <c r="BH204" s="139">
        <f>IF($U$204="sníž. přenesená",$N$204,0)</f>
        <v>0</v>
      </c>
      <c r="BI204" s="139">
        <f>IF($U$204="nulová",$N$204,0)</f>
        <v>0</v>
      </c>
      <c r="BJ204" s="94" t="s">
        <v>22</v>
      </c>
      <c r="BK204" s="139">
        <f>ROUND($L$204*$K$204,2)</f>
        <v>0</v>
      </c>
      <c r="BL204" s="94" t="s">
        <v>134</v>
      </c>
      <c r="BM204" s="94" t="s">
        <v>327</v>
      </c>
    </row>
    <row r="205" spans="2:47" s="6" customFormat="1" ht="16.5" customHeight="1">
      <c r="B205" s="22"/>
      <c r="C205" s="23"/>
      <c r="D205" s="23"/>
      <c r="E205" s="23"/>
      <c r="F205" s="219" t="s">
        <v>328</v>
      </c>
      <c r="G205" s="184"/>
      <c r="H205" s="184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  <c r="S205" s="42"/>
      <c r="T205" s="55"/>
      <c r="U205" s="23"/>
      <c r="V205" s="23"/>
      <c r="W205" s="23"/>
      <c r="X205" s="23"/>
      <c r="Y205" s="23"/>
      <c r="Z205" s="23"/>
      <c r="AA205" s="56"/>
      <c r="AT205" s="6" t="s">
        <v>137</v>
      </c>
      <c r="AU205" s="6" t="s">
        <v>82</v>
      </c>
    </row>
    <row r="206" spans="2:51" s="6" customFormat="1" ht="15.75" customHeight="1">
      <c r="B206" s="140"/>
      <c r="C206" s="141"/>
      <c r="D206" s="141"/>
      <c r="E206" s="141"/>
      <c r="F206" s="220" t="s">
        <v>329</v>
      </c>
      <c r="G206" s="221"/>
      <c r="H206" s="221"/>
      <c r="I206" s="221"/>
      <c r="J206" s="141"/>
      <c r="K206" s="141"/>
      <c r="L206" s="141"/>
      <c r="M206" s="141"/>
      <c r="N206" s="141"/>
      <c r="O206" s="141"/>
      <c r="P206" s="141"/>
      <c r="Q206" s="141"/>
      <c r="R206" s="141"/>
      <c r="S206" s="142"/>
      <c r="T206" s="143"/>
      <c r="U206" s="141"/>
      <c r="V206" s="141"/>
      <c r="W206" s="141"/>
      <c r="X206" s="141"/>
      <c r="Y206" s="141"/>
      <c r="Z206" s="141"/>
      <c r="AA206" s="144"/>
      <c r="AT206" s="145" t="s">
        <v>144</v>
      </c>
      <c r="AU206" s="145" t="s">
        <v>82</v>
      </c>
      <c r="AV206" s="145" t="s">
        <v>22</v>
      </c>
      <c r="AW206" s="145" t="s">
        <v>102</v>
      </c>
      <c r="AX206" s="145" t="s">
        <v>74</v>
      </c>
      <c r="AY206" s="145" t="s">
        <v>128</v>
      </c>
    </row>
    <row r="207" spans="2:51" s="6" customFormat="1" ht="15.75" customHeight="1">
      <c r="B207" s="146"/>
      <c r="C207" s="147"/>
      <c r="D207" s="147"/>
      <c r="E207" s="147"/>
      <c r="F207" s="222" t="s">
        <v>330</v>
      </c>
      <c r="G207" s="223"/>
      <c r="H207" s="223"/>
      <c r="I207" s="223"/>
      <c r="J207" s="147"/>
      <c r="K207" s="148">
        <v>0.648</v>
      </c>
      <c r="L207" s="147"/>
      <c r="M207" s="147"/>
      <c r="N207" s="147"/>
      <c r="O207" s="147"/>
      <c r="P207" s="147"/>
      <c r="Q207" s="147"/>
      <c r="R207" s="147"/>
      <c r="S207" s="149"/>
      <c r="T207" s="150"/>
      <c r="U207" s="147"/>
      <c r="V207" s="147"/>
      <c r="W207" s="147"/>
      <c r="X207" s="147"/>
      <c r="Y207" s="147"/>
      <c r="Z207" s="147"/>
      <c r="AA207" s="151"/>
      <c r="AT207" s="152" t="s">
        <v>144</v>
      </c>
      <c r="AU207" s="152" t="s">
        <v>82</v>
      </c>
      <c r="AV207" s="152" t="s">
        <v>82</v>
      </c>
      <c r="AW207" s="152" t="s">
        <v>102</v>
      </c>
      <c r="AX207" s="152" t="s">
        <v>74</v>
      </c>
      <c r="AY207" s="152" t="s">
        <v>128</v>
      </c>
    </row>
    <row r="208" spans="2:65" s="6" customFormat="1" ht="27" customHeight="1">
      <c r="B208" s="22"/>
      <c r="C208" s="130" t="s">
        <v>331</v>
      </c>
      <c r="D208" s="130" t="s">
        <v>129</v>
      </c>
      <c r="E208" s="131" t="s">
        <v>332</v>
      </c>
      <c r="F208" s="215" t="s">
        <v>333</v>
      </c>
      <c r="G208" s="216"/>
      <c r="H208" s="216"/>
      <c r="I208" s="216"/>
      <c r="J208" s="133" t="s">
        <v>132</v>
      </c>
      <c r="K208" s="134">
        <v>97.5</v>
      </c>
      <c r="L208" s="217"/>
      <c r="M208" s="216"/>
      <c r="N208" s="218">
        <f>ROUND($L$208*$K$208,2)</f>
        <v>0</v>
      </c>
      <c r="O208" s="216"/>
      <c r="P208" s="216"/>
      <c r="Q208" s="216"/>
      <c r="R208" s="132" t="s">
        <v>133</v>
      </c>
      <c r="S208" s="42"/>
      <c r="T208" s="135"/>
      <c r="U208" s="136" t="s">
        <v>44</v>
      </c>
      <c r="V208" s="23"/>
      <c r="W208" s="23"/>
      <c r="X208" s="137">
        <v>0.4</v>
      </c>
      <c r="Y208" s="137">
        <f>$X$208*$K$208</f>
        <v>39</v>
      </c>
      <c r="Z208" s="137">
        <v>0</v>
      </c>
      <c r="AA208" s="138">
        <f>$Z$208*$K$208</f>
        <v>0</v>
      </c>
      <c r="AR208" s="94" t="s">
        <v>134</v>
      </c>
      <c r="AT208" s="94" t="s">
        <v>129</v>
      </c>
      <c r="AU208" s="94" t="s">
        <v>82</v>
      </c>
      <c r="AY208" s="6" t="s">
        <v>128</v>
      </c>
      <c r="BE208" s="139">
        <f>IF($U$208="základní",$N$208,0)</f>
        <v>0</v>
      </c>
      <c r="BF208" s="139">
        <f>IF($U$208="snížená",$N$208,0)</f>
        <v>0</v>
      </c>
      <c r="BG208" s="139">
        <f>IF($U$208="zákl. přenesená",$N$208,0)</f>
        <v>0</v>
      </c>
      <c r="BH208" s="139">
        <f>IF($U$208="sníž. přenesená",$N$208,0)</f>
        <v>0</v>
      </c>
      <c r="BI208" s="139">
        <f>IF($U$208="nulová",$N$208,0)</f>
        <v>0</v>
      </c>
      <c r="BJ208" s="94" t="s">
        <v>22</v>
      </c>
      <c r="BK208" s="139">
        <f>ROUND($L$208*$K$208,2)</f>
        <v>0</v>
      </c>
      <c r="BL208" s="94" t="s">
        <v>134</v>
      </c>
      <c r="BM208" s="94" t="s">
        <v>334</v>
      </c>
    </row>
    <row r="209" spans="2:47" s="6" customFormat="1" ht="16.5" customHeight="1">
      <c r="B209" s="22"/>
      <c r="C209" s="23"/>
      <c r="D209" s="23"/>
      <c r="E209" s="23"/>
      <c r="F209" s="219" t="s">
        <v>335</v>
      </c>
      <c r="G209" s="184"/>
      <c r="H209" s="184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  <c r="S209" s="42"/>
      <c r="T209" s="55"/>
      <c r="U209" s="23"/>
      <c r="V209" s="23"/>
      <c r="W209" s="23"/>
      <c r="X209" s="23"/>
      <c r="Y209" s="23"/>
      <c r="Z209" s="23"/>
      <c r="AA209" s="56"/>
      <c r="AT209" s="6" t="s">
        <v>137</v>
      </c>
      <c r="AU209" s="6" t="s">
        <v>82</v>
      </c>
    </row>
    <row r="210" spans="2:47" s="6" customFormat="1" ht="27" customHeight="1">
      <c r="B210" s="22"/>
      <c r="C210" s="23"/>
      <c r="D210" s="23"/>
      <c r="E210" s="23"/>
      <c r="F210" s="228" t="s">
        <v>336</v>
      </c>
      <c r="G210" s="184"/>
      <c r="H210" s="184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  <c r="S210" s="42"/>
      <c r="T210" s="55"/>
      <c r="U210" s="23"/>
      <c r="V210" s="23"/>
      <c r="W210" s="23"/>
      <c r="X210" s="23"/>
      <c r="Y210" s="23"/>
      <c r="Z210" s="23"/>
      <c r="AA210" s="56"/>
      <c r="AT210" s="6" t="s">
        <v>171</v>
      </c>
      <c r="AU210" s="6" t="s">
        <v>82</v>
      </c>
    </row>
    <row r="211" spans="2:51" s="6" customFormat="1" ht="15.75" customHeight="1">
      <c r="B211" s="140"/>
      <c r="C211" s="141"/>
      <c r="D211" s="141"/>
      <c r="E211" s="141"/>
      <c r="F211" s="220" t="s">
        <v>337</v>
      </c>
      <c r="G211" s="221"/>
      <c r="H211" s="221"/>
      <c r="I211" s="221"/>
      <c r="J211" s="141"/>
      <c r="K211" s="141"/>
      <c r="L211" s="141"/>
      <c r="M211" s="141"/>
      <c r="N211" s="141"/>
      <c r="O211" s="141"/>
      <c r="P211" s="141"/>
      <c r="Q211" s="141"/>
      <c r="R211" s="141"/>
      <c r="S211" s="142"/>
      <c r="T211" s="143"/>
      <c r="U211" s="141"/>
      <c r="V211" s="141"/>
      <c r="W211" s="141"/>
      <c r="X211" s="141"/>
      <c r="Y211" s="141"/>
      <c r="Z211" s="141"/>
      <c r="AA211" s="144"/>
      <c r="AT211" s="145" t="s">
        <v>144</v>
      </c>
      <c r="AU211" s="145" t="s">
        <v>82</v>
      </c>
      <c r="AV211" s="145" t="s">
        <v>22</v>
      </c>
      <c r="AW211" s="145" t="s">
        <v>102</v>
      </c>
      <c r="AX211" s="145" t="s">
        <v>74</v>
      </c>
      <c r="AY211" s="145" t="s">
        <v>128</v>
      </c>
    </row>
    <row r="212" spans="2:51" s="6" customFormat="1" ht="15.75" customHeight="1">
      <c r="B212" s="146"/>
      <c r="C212" s="147"/>
      <c r="D212" s="147"/>
      <c r="E212" s="147"/>
      <c r="F212" s="222" t="s">
        <v>338</v>
      </c>
      <c r="G212" s="223"/>
      <c r="H212" s="223"/>
      <c r="I212" s="223"/>
      <c r="J212" s="147"/>
      <c r="K212" s="148">
        <v>97.5</v>
      </c>
      <c r="L212" s="147"/>
      <c r="M212" s="147"/>
      <c r="N212" s="147"/>
      <c r="O212" s="147"/>
      <c r="P212" s="147"/>
      <c r="Q212" s="147"/>
      <c r="R212" s="147"/>
      <c r="S212" s="149"/>
      <c r="T212" s="150"/>
      <c r="U212" s="147"/>
      <c r="V212" s="147"/>
      <c r="W212" s="147"/>
      <c r="X212" s="147"/>
      <c r="Y212" s="147"/>
      <c r="Z212" s="147"/>
      <c r="AA212" s="151"/>
      <c r="AT212" s="152" t="s">
        <v>144</v>
      </c>
      <c r="AU212" s="152" t="s">
        <v>82</v>
      </c>
      <c r="AV212" s="152" t="s">
        <v>82</v>
      </c>
      <c r="AW212" s="152" t="s">
        <v>102</v>
      </c>
      <c r="AX212" s="152" t="s">
        <v>74</v>
      </c>
      <c r="AY212" s="152" t="s">
        <v>128</v>
      </c>
    </row>
    <row r="213" spans="2:65" s="6" customFormat="1" ht="27" customHeight="1">
      <c r="B213" s="22"/>
      <c r="C213" s="130" t="s">
        <v>339</v>
      </c>
      <c r="D213" s="130" t="s">
        <v>129</v>
      </c>
      <c r="E213" s="131" t="s">
        <v>340</v>
      </c>
      <c r="F213" s="215" t="s">
        <v>341</v>
      </c>
      <c r="G213" s="216"/>
      <c r="H213" s="216"/>
      <c r="I213" s="216"/>
      <c r="J213" s="133" t="s">
        <v>132</v>
      </c>
      <c r="K213" s="134">
        <v>66.79</v>
      </c>
      <c r="L213" s="217"/>
      <c r="M213" s="216"/>
      <c r="N213" s="218">
        <f>ROUND($L$213*$K$213,2)</f>
        <v>0</v>
      </c>
      <c r="O213" s="216"/>
      <c r="P213" s="216"/>
      <c r="Q213" s="216"/>
      <c r="R213" s="132" t="s">
        <v>133</v>
      </c>
      <c r="S213" s="42"/>
      <c r="T213" s="135"/>
      <c r="U213" s="136" t="s">
        <v>44</v>
      </c>
      <c r="V213" s="23"/>
      <c r="W213" s="23"/>
      <c r="X213" s="137">
        <v>0</v>
      </c>
      <c r="Y213" s="137">
        <f>$X$213*$K$213</f>
        <v>0</v>
      </c>
      <c r="Z213" s="137">
        <v>0</v>
      </c>
      <c r="AA213" s="138">
        <f>$Z$213*$K$213</f>
        <v>0</v>
      </c>
      <c r="AR213" s="94" t="s">
        <v>134</v>
      </c>
      <c r="AT213" s="94" t="s">
        <v>129</v>
      </c>
      <c r="AU213" s="94" t="s">
        <v>82</v>
      </c>
      <c r="AY213" s="6" t="s">
        <v>128</v>
      </c>
      <c r="BE213" s="139">
        <f>IF($U$213="základní",$N$213,0)</f>
        <v>0</v>
      </c>
      <c r="BF213" s="139">
        <f>IF($U$213="snížená",$N$213,0)</f>
        <v>0</v>
      </c>
      <c r="BG213" s="139">
        <f>IF($U$213="zákl. přenesená",$N$213,0)</f>
        <v>0</v>
      </c>
      <c r="BH213" s="139">
        <f>IF($U$213="sníž. přenesená",$N$213,0)</f>
        <v>0</v>
      </c>
      <c r="BI213" s="139">
        <f>IF($U$213="nulová",$N$213,0)</f>
        <v>0</v>
      </c>
      <c r="BJ213" s="94" t="s">
        <v>22</v>
      </c>
      <c r="BK213" s="139">
        <f>ROUND($L$213*$K$213,2)</f>
        <v>0</v>
      </c>
      <c r="BL213" s="94" t="s">
        <v>134</v>
      </c>
      <c r="BM213" s="94" t="s">
        <v>342</v>
      </c>
    </row>
    <row r="214" spans="2:47" s="6" customFormat="1" ht="16.5" customHeight="1">
      <c r="B214" s="22"/>
      <c r="C214" s="23"/>
      <c r="D214" s="23"/>
      <c r="E214" s="23"/>
      <c r="F214" s="219" t="s">
        <v>343</v>
      </c>
      <c r="G214" s="184"/>
      <c r="H214" s="184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  <c r="S214" s="42"/>
      <c r="T214" s="55"/>
      <c r="U214" s="23"/>
      <c r="V214" s="23"/>
      <c r="W214" s="23"/>
      <c r="X214" s="23"/>
      <c r="Y214" s="23"/>
      <c r="Z214" s="23"/>
      <c r="AA214" s="56"/>
      <c r="AT214" s="6" t="s">
        <v>137</v>
      </c>
      <c r="AU214" s="6" t="s">
        <v>82</v>
      </c>
    </row>
    <row r="215" spans="2:51" s="6" customFormat="1" ht="27" customHeight="1">
      <c r="B215" s="140"/>
      <c r="C215" s="141"/>
      <c r="D215" s="141"/>
      <c r="E215" s="141"/>
      <c r="F215" s="220" t="s">
        <v>344</v>
      </c>
      <c r="G215" s="221"/>
      <c r="H215" s="221"/>
      <c r="I215" s="221"/>
      <c r="J215" s="141"/>
      <c r="K215" s="141"/>
      <c r="L215" s="141"/>
      <c r="M215" s="141"/>
      <c r="N215" s="141"/>
      <c r="O215" s="141"/>
      <c r="P215" s="141"/>
      <c r="Q215" s="141"/>
      <c r="R215" s="141"/>
      <c r="S215" s="142"/>
      <c r="T215" s="143"/>
      <c r="U215" s="141"/>
      <c r="V215" s="141"/>
      <c r="W215" s="141"/>
      <c r="X215" s="141"/>
      <c r="Y215" s="141"/>
      <c r="Z215" s="141"/>
      <c r="AA215" s="144"/>
      <c r="AT215" s="145" t="s">
        <v>144</v>
      </c>
      <c r="AU215" s="145" t="s">
        <v>82</v>
      </c>
      <c r="AV215" s="145" t="s">
        <v>22</v>
      </c>
      <c r="AW215" s="145" t="s">
        <v>102</v>
      </c>
      <c r="AX215" s="145" t="s">
        <v>74</v>
      </c>
      <c r="AY215" s="145" t="s">
        <v>128</v>
      </c>
    </row>
    <row r="216" spans="2:51" s="6" customFormat="1" ht="15.75" customHeight="1">
      <c r="B216" s="146"/>
      <c r="C216" s="147"/>
      <c r="D216" s="147"/>
      <c r="E216" s="147"/>
      <c r="F216" s="222" t="s">
        <v>345</v>
      </c>
      <c r="G216" s="223"/>
      <c r="H216" s="223"/>
      <c r="I216" s="223"/>
      <c r="J216" s="147"/>
      <c r="K216" s="148">
        <v>66.79</v>
      </c>
      <c r="L216" s="147"/>
      <c r="M216" s="147"/>
      <c r="N216" s="147"/>
      <c r="O216" s="147"/>
      <c r="P216" s="147"/>
      <c r="Q216" s="147"/>
      <c r="R216" s="147"/>
      <c r="S216" s="149"/>
      <c r="T216" s="150"/>
      <c r="U216" s="147"/>
      <c r="V216" s="147"/>
      <c r="W216" s="147"/>
      <c r="X216" s="147"/>
      <c r="Y216" s="147"/>
      <c r="Z216" s="147"/>
      <c r="AA216" s="151"/>
      <c r="AT216" s="152" t="s">
        <v>144</v>
      </c>
      <c r="AU216" s="152" t="s">
        <v>82</v>
      </c>
      <c r="AV216" s="152" t="s">
        <v>82</v>
      </c>
      <c r="AW216" s="152" t="s">
        <v>102</v>
      </c>
      <c r="AX216" s="152" t="s">
        <v>74</v>
      </c>
      <c r="AY216" s="152" t="s">
        <v>128</v>
      </c>
    </row>
    <row r="217" spans="2:63" s="119" customFormat="1" ht="23.25" customHeight="1">
      <c r="B217" s="120"/>
      <c r="C217" s="121"/>
      <c r="D217" s="129" t="s">
        <v>107</v>
      </c>
      <c r="E217" s="121"/>
      <c r="F217" s="121"/>
      <c r="G217" s="121"/>
      <c r="H217" s="121"/>
      <c r="I217" s="121"/>
      <c r="J217" s="121"/>
      <c r="K217" s="121"/>
      <c r="L217" s="121"/>
      <c r="M217" s="121"/>
      <c r="N217" s="232">
        <f>$BK$217</f>
        <v>0</v>
      </c>
      <c r="O217" s="231"/>
      <c r="P217" s="231"/>
      <c r="Q217" s="231"/>
      <c r="R217" s="121"/>
      <c r="S217" s="123"/>
      <c r="T217" s="124"/>
      <c r="U217" s="121"/>
      <c r="V217" s="121"/>
      <c r="W217" s="125">
        <f>SUM($W$218:$W$255)</f>
        <v>0</v>
      </c>
      <c r="X217" s="121"/>
      <c r="Y217" s="125">
        <f>SUM($Y$218:$Y$255)</f>
        <v>25.920800999999997</v>
      </c>
      <c r="Z217" s="121"/>
      <c r="AA217" s="126">
        <f>SUM($AA$218:$AA$255)</f>
        <v>0</v>
      </c>
      <c r="AR217" s="127" t="s">
        <v>22</v>
      </c>
      <c r="AT217" s="127" t="s">
        <v>73</v>
      </c>
      <c r="AU217" s="127" t="s">
        <v>82</v>
      </c>
      <c r="AY217" s="127" t="s">
        <v>128</v>
      </c>
      <c r="BK217" s="128">
        <f>SUM($BK$218:$BK$255)</f>
        <v>0</v>
      </c>
    </row>
    <row r="218" spans="2:65" s="6" customFormat="1" ht="27" customHeight="1">
      <c r="B218" s="22"/>
      <c r="C218" s="130" t="s">
        <v>346</v>
      </c>
      <c r="D218" s="130" t="s">
        <v>129</v>
      </c>
      <c r="E218" s="131" t="s">
        <v>347</v>
      </c>
      <c r="F218" s="215" t="s">
        <v>348</v>
      </c>
      <c r="G218" s="216"/>
      <c r="H218" s="216"/>
      <c r="I218" s="216"/>
      <c r="J218" s="133" t="s">
        <v>132</v>
      </c>
      <c r="K218" s="134">
        <v>18</v>
      </c>
      <c r="L218" s="217"/>
      <c r="M218" s="216"/>
      <c r="N218" s="218">
        <f>ROUND($L$218*$K$218,2)</f>
        <v>0</v>
      </c>
      <c r="O218" s="216"/>
      <c r="P218" s="216"/>
      <c r="Q218" s="216"/>
      <c r="R218" s="132" t="s">
        <v>133</v>
      </c>
      <c r="S218" s="42"/>
      <c r="T218" s="135"/>
      <c r="U218" s="136" t="s">
        <v>44</v>
      </c>
      <c r="V218" s="23"/>
      <c r="W218" s="23"/>
      <c r="X218" s="137">
        <v>0</v>
      </c>
      <c r="Y218" s="137">
        <f>$X$218*$K$218</f>
        <v>0</v>
      </c>
      <c r="Z218" s="137">
        <v>0</v>
      </c>
      <c r="AA218" s="138">
        <f>$Z$218*$K$218</f>
        <v>0</v>
      </c>
      <c r="AR218" s="94" t="s">
        <v>134</v>
      </c>
      <c r="AT218" s="94" t="s">
        <v>129</v>
      </c>
      <c r="AU218" s="94" t="s">
        <v>146</v>
      </c>
      <c r="AY218" s="6" t="s">
        <v>128</v>
      </c>
      <c r="BE218" s="139">
        <f>IF($U$218="základní",$N$218,0)</f>
        <v>0</v>
      </c>
      <c r="BF218" s="139">
        <f>IF($U$218="snížená",$N$218,0)</f>
        <v>0</v>
      </c>
      <c r="BG218" s="139">
        <f>IF($U$218="zákl. přenesená",$N$218,0)</f>
        <v>0</v>
      </c>
      <c r="BH218" s="139">
        <f>IF($U$218="sníž. přenesená",$N$218,0)</f>
        <v>0</v>
      </c>
      <c r="BI218" s="139">
        <f>IF($U$218="nulová",$N$218,0)</f>
        <v>0</v>
      </c>
      <c r="BJ218" s="94" t="s">
        <v>22</v>
      </c>
      <c r="BK218" s="139">
        <f>ROUND($L$218*$K$218,2)</f>
        <v>0</v>
      </c>
      <c r="BL218" s="94" t="s">
        <v>134</v>
      </c>
      <c r="BM218" s="94" t="s">
        <v>349</v>
      </c>
    </row>
    <row r="219" spans="2:47" s="6" customFormat="1" ht="16.5" customHeight="1">
      <c r="B219" s="22"/>
      <c r="C219" s="23"/>
      <c r="D219" s="23"/>
      <c r="E219" s="23"/>
      <c r="F219" s="219" t="s">
        <v>350</v>
      </c>
      <c r="G219" s="184"/>
      <c r="H219" s="184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  <c r="S219" s="42"/>
      <c r="T219" s="55"/>
      <c r="U219" s="23"/>
      <c r="V219" s="23"/>
      <c r="W219" s="23"/>
      <c r="X219" s="23"/>
      <c r="Y219" s="23"/>
      <c r="Z219" s="23"/>
      <c r="AA219" s="56"/>
      <c r="AT219" s="6" t="s">
        <v>137</v>
      </c>
      <c r="AU219" s="6" t="s">
        <v>146</v>
      </c>
    </row>
    <row r="220" spans="2:47" s="6" customFormat="1" ht="27" customHeight="1">
      <c r="B220" s="22"/>
      <c r="C220" s="23"/>
      <c r="D220" s="23"/>
      <c r="E220" s="23"/>
      <c r="F220" s="228" t="s">
        <v>351</v>
      </c>
      <c r="G220" s="184"/>
      <c r="H220" s="184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  <c r="S220" s="42"/>
      <c r="T220" s="55"/>
      <c r="U220" s="23"/>
      <c r="V220" s="23"/>
      <c r="W220" s="23"/>
      <c r="X220" s="23"/>
      <c r="Y220" s="23"/>
      <c r="Z220" s="23"/>
      <c r="AA220" s="56"/>
      <c r="AT220" s="6" t="s">
        <v>171</v>
      </c>
      <c r="AU220" s="6" t="s">
        <v>146</v>
      </c>
    </row>
    <row r="221" spans="2:51" s="6" customFormat="1" ht="15.75" customHeight="1">
      <c r="B221" s="146"/>
      <c r="C221" s="147"/>
      <c r="D221" s="147"/>
      <c r="E221" s="147"/>
      <c r="F221" s="222" t="s">
        <v>251</v>
      </c>
      <c r="G221" s="223"/>
      <c r="H221" s="223"/>
      <c r="I221" s="223"/>
      <c r="J221" s="147"/>
      <c r="K221" s="148">
        <v>18</v>
      </c>
      <c r="L221" s="147"/>
      <c r="M221" s="147"/>
      <c r="N221" s="147"/>
      <c r="O221" s="147"/>
      <c r="P221" s="147"/>
      <c r="Q221" s="147"/>
      <c r="R221" s="147"/>
      <c r="S221" s="149"/>
      <c r="T221" s="150"/>
      <c r="U221" s="147"/>
      <c r="V221" s="147"/>
      <c r="W221" s="147"/>
      <c r="X221" s="147"/>
      <c r="Y221" s="147"/>
      <c r="Z221" s="147"/>
      <c r="AA221" s="151"/>
      <c r="AT221" s="152" t="s">
        <v>144</v>
      </c>
      <c r="AU221" s="152" t="s">
        <v>146</v>
      </c>
      <c r="AV221" s="152" t="s">
        <v>82</v>
      </c>
      <c r="AW221" s="152" t="s">
        <v>102</v>
      </c>
      <c r="AX221" s="152" t="s">
        <v>22</v>
      </c>
      <c r="AY221" s="152" t="s">
        <v>128</v>
      </c>
    </row>
    <row r="222" spans="2:65" s="6" customFormat="1" ht="27" customHeight="1">
      <c r="B222" s="22"/>
      <c r="C222" s="130" t="s">
        <v>352</v>
      </c>
      <c r="D222" s="130" t="s">
        <v>129</v>
      </c>
      <c r="E222" s="131" t="s">
        <v>353</v>
      </c>
      <c r="F222" s="215" t="s">
        <v>354</v>
      </c>
      <c r="G222" s="216"/>
      <c r="H222" s="216"/>
      <c r="I222" s="216"/>
      <c r="J222" s="133" t="s">
        <v>132</v>
      </c>
      <c r="K222" s="134">
        <v>63.56</v>
      </c>
      <c r="L222" s="217"/>
      <c r="M222" s="216"/>
      <c r="N222" s="218">
        <f>ROUND($L$222*$K$222,2)</f>
        <v>0</v>
      </c>
      <c r="O222" s="216"/>
      <c r="P222" s="216"/>
      <c r="Q222" s="216"/>
      <c r="R222" s="132" t="s">
        <v>133</v>
      </c>
      <c r="S222" s="42"/>
      <c r="T222" s="135"/>
      <c r="U222" s="136" t="s">
        <v>44</v>
      </c>
      <c r="V222" s="23"/>
      <c r="W222" s="23"/>
      <c r="X222" s="137">
        <v>0</v>
      </c>
      <c r="Y222" s="137">
        <f>$X$222*$K$222</f>
        <v>0</v>
      </c>
      <c r="Z222" s="137">
        <v>0</v>
      </c>
      <c r="AA222" s="138">
        <f>$Z$222*$K$222</f>
        <v>0</v>
      </c>
      <c r="AR222" s="94" t="s">
        <v>134</v>
      </c>
      <c r="AT222" s="94" t="s">
        <v>129</v>
      </c>
      <c r="AU222" s="94" t="s">
        <v>146</v>
      </c>
      <c r="AY222" s="6" t="s">
        <v>128</v>
      </c>
      <c r="BE222" s="139">
        <f>IF($U$222="základní",$N$222,0)</f>
        <v>0</v>
      </c>
      <c r="BF222" s="139">
        <f>IF($U$222="snížená",$N$222,0)</f>
        <v>0</v>
      </c>
      <c r="BG222" s="139">
        <f>IF($U$222="zákl. přenesená",$N$222,0)</f>
        <v>0</v>
      </c>
      <c r="BH222" s="139">
        <f>IF($U$222="sníž. přenesená",$N$222,0)</f>
        <v>0</v>
      </c>
      <c r="BI222" s="139">
        <f>IF($U$222="nulová",$N$222,0)</f>
        <v>0</v>
      </c>
      <c r="BJ222" s="94" t="s">
        <v>22</v>
      </c>
      <c r="BK222" s="139">
        <f>ROUND($L$222*$K$222,2)</f>
        <v>0</v>
      </c>
      <c r="BL222" s="94" t="s">
        <v>134</v>
      </c>
      <c r="BM222" s="94" t="s">
        <v>355</v>
      </c>
    </row>
    <row r="223" spans="2:47" s="6" customFormat="1" ht="16.5" customHeight="1">
      <c r="B223" s="22"/>
      <c r="C223" s="23"/>
      <c r="D223" s="23"/>
      <c r="E223" s="23"/>
      <c r="F223" s="219" t="s">
        <v>356</v>
      </c>
      <c r="G223" s="184"/>
      <c r="H223" s="184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  <c r="S223" s="42"/>
      <c r="T223" s="55"/>
      <c r="U223" s="23"/>
      <c r="V223" s="23"/>
      <c r="W223" s="23"/>
      <c r="X223" s="23"/>
      <c r="Y223" s="23"/>
      <c r="Z223" s="23"/>
      <c r="AA223" s="56"/>
      <c r="AT223" s="6" t="s">
        <v>137</v>
      </c>
      <c r="AU223" s="6" t="s">
        <v>146</v>
      </c>
    </row>
    <row r="224" spans="2:51" s="6" customFormat="1" ht="15.75" customHeight="1">
      <c r="B224" s="140"/>
      <c r="C224" s="141"/>
      <c r="D224" s="141"/>
      <c r="E224" s="141"/>
      <c r="F224" s="220" t="s">
        <v>357</v>
      </c>
      <c r="G224" s="221"/>
      <c r="H224" s="221"/>
      <c r="I224" s="221"/>
      <c r="J224" s="141"/>
      <c r="K224" s="141"/>
      <c r="L224" s="141"/>
      <c r="M224" s="141"/>
      <c r="N224" s="141"/>
      <c r="O224" s="141"/>
      <c r="P224" s="141"/>
      <c r="Q224" s="141"/>
      <c r="R224" s="141"/>
      <c r="S224" s="142"/>
      <c r="T224" s="143"/>
      <c r="U224" s="141"/>
      <c r="V224" s="141"/>
      <c r="W224" s="141"/>
      <c r="X224" s="141"/>
      <c r="Y224" s="141"/>
      <c r="Z224" s="141"/>
      <c r="AA224" s="144"/>
      <c r="AT224" s="145" t="s">
        <v>144</v>
      </c>
      <c r="AU224" s="145" t="s">
        <v>146</v>
      </c>
      <c r="AV224" s="145" t="s">
        <v>22</v>
      </c>
      <c r="AW224" s="145" t="s">
        <v>102</v>
      </c>
      <c r="AX224" s="145" t="s">
        <v>74</v>
      </c>
      <c r="AY224" s="145" t="s">
        <v>128</v>
      </c>
    </row>
    <row r="225" spans="2:51" s="6" customFormat="1" ht="15.75" customHeight="1">
      <c r="B225" s="146"/>
      <c r="C225" s="147"/>
      <c r="D225" s="147"/>
      <c r="E225" s="147"/>
      <c r="F225" s="222" t="s">
        <v>358</v>
      </c>
      <c r="G225" s="223"/>
      <c r="H225" s="223"/>
      <c r="I225" s="223"/>
      <c r="J225" s="147"/>
      <c r="K225" s="148">
        <v>63.56</v>
      </c>
      <c r="L225" s="147"/>
      <c r="M225" s="147"/>
      <c r="N225" s="147"/>
      <c r="O225" s="147"/>
      <c r="P225" s="147"/>
      <c r="Q225" s="147"/>
      <c r="R225" s="147"/>
      <c r="S225" s="149"/>
      <c r="T225" s="150"/>
      <c r="U225" s="147"/>
      <c r="V225" s="147"/>
      <c r="W225" s="147"/>
      <c r="X225" s="147"/>
      <c r="Y225" s="147"/>
      <c r="Z225" s="147"/>
      <c r="AA225" s="151"/>
      <c r="AT225" s="152" t="s">
        <v>144</v>
      </c>
      <c r="AU225" s="152" t="s">
        <v>146</v>
      </c>
      <c r="AV225" s="152" t="s">
        <v>82</v>
      </c>
      <c r="AW225" s="152" t="s">
        <v>102</v>
      </c>
      <c r="AX225" s="152" t="s">
        <v>74</v>
      </c>
      <c r="AY225" s="152" t="s">
        <v>128</v>
      </c>
    </row>
    <row r="226" spans="2:65" s="6" customFormat="1" ht="27" customHeight="1">
      <c r="B226" s="22"/>
      <c r="C226" s="130" t="s">
        <v>359</v>
      </c>
      <c r="D226" s="130" t="s">
        <v>129</v>
      </c>
      <c r="E226" s="131" t="s">
        <v>360</v>
      </c>
      <c r="F226" s="215" t="s">
        <v>361</v>
      </c>
      <c r="G226" s="216"/>
      <c r="H226" s="216"/>
      <c r="I226" s="216"/>
      <c r="J226" s="133" t="s">
        <v>132</v>
      </c>
      <c r="K226" s="134">
        <v>18</v>
      </c>
      <c r="L226" s="217"/>
      <c r="M226" s="216"/>
      <c r="N226" s="218">
        <f>ROUND($L$226*$K$226,2)</f>
        <v>0</v>
      </c>
      <c r="O226" s="216"/>
      <c r="P226" s="216"/>
      <c r="Q226" s="216"/>
      <c r="R226" s="132" t="s">
        <v>133</v>
      </c>
      <c r="S226" s="42"/>
      <c r="T226" s="135"/>
      <c r="U226" s="136" t="s">
        <v>44</v>
      </c>
      <c r="V226" s="23"/>
      <c r="W226" s="23"/>
      <c r="X226" s="137">
        <v>0.0835</v>
      </c>
      <c r="Y226" s="137">
        <f>$X$226*$K$226</f>
        <v>1.5030000000000001</v>
      </c>
      <c r="Z226" s="137">
        <v>0</v>
      </c>
      <c r="AA226" s="138">
        <f>$Z$226*$K$226</f>
        <v>0</v>
      </c>
      <c r="AR226" s="94" t="s">
        <v>134</v>
      </c>
      <c r="AT226" s="94" t="s">
        <v>129</v>
      </c>
      <c r="AU226" s="94" t="s">
        <v>146</v>
      </c>
      <c r="AY226" s="6" t="s">
        <v>128</v>
      </c>
      <c r="BE226" s="139">
        <f>IF($U$226="základní",$N$226,0)</f>
        <v>0</v>
      </c>
      <c r="BF226" s="139">
        <f>IF($U$226="snížená",$N$226,0)</f>
        <v>0</v>
      </c>
      <c r="BG226" s="139">
        <f>IF($U$226="zákl. přenesená",$N$226,0)</f>
        <v>0</v>
      </c>
      <c r="BH226" s="139">
        <f>IF($U$226="sníž. přenesená",$N$226,0)</f>
        <v>0</v>
      </c>
      <c r="BI226" s="139">
        <f>IF($U$226="nulová",$N$226,0)</f>
        <v>0</v>
      </c>
      <c r="BJ226" s="94" t="s">
        <v>22</v>
      </c>
      <c r="BK226" s="139">
        <f>ROUND($L$226*$K$226,2)</f>
        <v>0</v>
      </c>
      <c r="BL226" s="94" t="s">
        <v>134</v>
      </c>
      <c r="BM226" s="94" t="s">
        <v>362</v>
      </c>
    </row>
    <row r="227" spans="2:47" s="6" customFormat="1" ht="16.5" customHeight="1">
      <c r="B227" s="22"/>
      <c r="C227" s="23"/>
      <c r="D227" s="23"/>
      <c r="E227" s="23"/>
      <c r="F227" s="219" t="s">
        <v>363</v>
      </c>
      <c r="G227" s="184"/>
      <c r="H227" s="184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  <c r="S227" s="42"/>
      <c r="T227" s="55"/>
      <c r="U227" s="23"/>
      <c r="V227" s="23"/>
      <c r="W227" s="23"/>
      <c r="X227" s="23"/>
      <c r="Y227" s="23"/>
      <c r="Z227" s="23"/>
      <c r="AA227" s="56"/>
      <c r="AT227" s="6" t="s">
        <v>137</v>
      </c>
      <c r="AU227" s="6" t="s">
        <v>146</v>
      </c>
    </row>
    <row r="228" spans="2:47" s="6" customFormat="1" ht="27" customHeight="1">
      <c r="B228" s="22"/>
      <c r="C228" s="23"/>
      <c r="D228" s="23"/>
      <c r="E228" s="23"/>
      <c r="F228" s="228" t="s">
        <v>364</v>
      </c>
      <c r="G228" s="184"/>
      <c r="H228" s="184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  <c r="S228" s="42"/>
      <c r="T228" s="55"/>
      <c r="U228" s="23"/>
      <c r="V228" s="23"/>
      <c r="W228" s="23"/>
      <c r="X228" s="23"/>
      <c r="Y228" s="23"/>
      <c r="Z228" s="23"/>
      <c r="AA228" s="56"/>
      <c r="AT228" s="6" t="s">
        <v>171</v>
      </c>
      <c r="AU228" s="6" t="s">
        <v>146</v>
      </c>
    </row>
    <row r="229" spans="2:51" s="6" customFormat="1" ht="15.75" customHeight="1">
      <c r="B229" s="146"/>
      <c r="C229" s="147"/>
      <c r="D229" s="147"/>
      <c r="E229" s="147"/>
      <c r="F229" s="222" t="s">
        <v>251</v>
      </c>
      <c r="G229" s="223"/>
      <c r="H229" s="223"/>
      <c r="I229" s="223"/>
      <c r="J229" s="147"/>
      <c r="K229" s="148">
        <v>18</v>
      </c>
      <c r="L229" s="147"/>
      <c r="M229" s="147"/>
      <c r="N229" s="147"/>
      <c r="O229" s="147"/>
      <c r="P229" s="147"/>
      <c r="Q229" s="147"/>
      <c r="R229" s="147"/>
      <c r="S229" s="149"/>
      <c r="T229" s="150"/>
      <c r="U229" s="147"/>
      <c r="V229" s="147"/>
      <c r="W229" s="147"/>
      <c r="X229" s="147"/>
      <c r="Y229" s="147"/>
      <c r="Z229" s="147"/>
      <c r="AA229" s="151"/>
      <c r="AT229" s="152" t="s">
        <v>144</v>
      </c>
      <c r="AU229" s="152" t="s">
        <v>146</v>
      </c>
      <c r="AV229" s="152" t="s">
        <v>82</v>
      </c>
      <c r="AW229" s="152" t="s">
        <v>102</v>
      </c>
      <c r="AX229" s="152" t="s">
        <v>22</v>
      </c>
      <c r="AY229" s="152" t="s">
        <v>128</v>
      </c>
    </row>
    <row r="230" spans="2:65" s="6" customFormat="1" ht="27" customHeight="1">
      <c r="B230" s="22"/>
      <c r="C230" s="153" t="s">
        <v>365</v>
      </c>
      <c r="D230" s="153" t="s">
        <v>147</v>
      </c>
      <c r="E230" s="154" t="s">
        <v>366</v>
      </c>
      <c r="F230" s="224" t="s">
        <v>367</v>
      </c>
      <c r="G230" s="225"/>
      <c r="H230" s="225"/>
      <c r="I230" s="225"/>
      <c r="J230" s="155" t="s">
        <v>287</v>
      </c>
      <c r="K230" s="156">
        <v>6</v>
      </c>
      <c r="L230" s="226"/>
      <c r="M230" s="225"/>
      <c r="N230" s="227">
        <f>ROUND($L$230*$K$230,2)</f>
        <v>0</v>
      </c>
      <c r="O230" s="216"/>
      <c r="P230" s="216"/>
      <c r="Q230" s="216"/>
      <c r="R230" s="132"/>
      <c r="S230" s="42"/>
      <c r="T230" s="135"/>
      <c r="U230" s="136" t="s">
        <v>44</v>
      </c>
      <c r="V230" s="23"/>
      <c r="W230" s="23"/>
      <c r="X230" s="137">
        <v>1.31</v>
      </c>
      <c r="Y230" s="137">
        <f>$X$230*$K$230</f>
        <v>7.86</v>
      </c>
      <c r="Z230" s="137">
        <v>0</v>
      </c>
      <c r="AA230" s="138">
        <f>$Z$230*$K$230</f>
        <v>0</v>
      </c>
      <c r="AR230" s="94" t="s">
        <v>150</v>
      </c>
      <c r="AT230" s="94" t="s">
        <v>147</v>
      </c>
      <c r="AU230" s="94" t="s">
        <v>146</v>
      </c>
      <c r="AY230" s="6" t="s">
        <v>128</v>
      </c>
      <c r="BE230" s="139">
        <f>IF($U$230="základní",$N$230,0)</f>
        <v>0</v>
      </c>
      <c r="BF230" s="139">
        <f>IF($U$230="snížená",$N$230,0)</f>
        <v>0</v>
      </c>
      <c r="BG230" s="139">
        <f>IF($U$230="zákl. přenesená",$N$230,0)</f>
        <v>0</v>
      </c>
      <c r="BH230" s="139">
        <f>IF($U$230="sníž. přenesená",$N$230,0)</f>
        <v>0</v>
      </c>
      <c r="BI230" s="139">
        <f>IF($U$230="nulová",$N$230,0)</f>
        <v>0</v>
      </c>
      <c r="BJ230" s="94" t="s">
        <v>22</v>
      </c>
      <c r="BK230" s="139">
        <f>ROUND($L$230*$K$230,2)</f>
        <v>0</v>
      </c>
      <c r="BL230" s="94" t="s">
        <v>134</v>
      </c>
      <c r="BM230" s="94" t="s">
        <v>368</v>
      </c>
    </row>
    <row r="231" spans="2:47" s="6" customFormat="1" ht="16.5" customHeight="1">
      <c r="B231" s="22"/>
      <c r="C231" s="23"/>
      <c r="D231" s="23"/>
      <c r="E231" s="23"/>
      <c r="F231" s="219" t="s">
        <v>369</v>
      </c>
      <c r="G231" s="184"/>
      <c r="H231" s="184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  <c r="S231" s="42"/>
      <c r="T231" s="55"/>
      <c r="U231" s="23"/>
      <c r="V231" s="23"/>
      <c r="W231" s="23"/>
      <c r="X231" s="23"/>
      <c r="Y231" s="23"/>
      <c r="Z231" s="23"/>
      <c r="AA231" s="56"/>
      <c r="AT231" s="6" t="s">
        <v>137</v>
      </c>
      <c r="AU231" s="6" t="s">
        <v>146</v>
      </c>
    </row>
    <row r="232" spans="2:47" s="6" customFormat="1" ht="27" customHeight="1">
      <c r="B232" s="22"/>
      <c r="C232" s="23"/>
      <c r="D232" s="23"/>
      <c r="E232" s="23"/>
      <c r="F232" s="228" t="s">
        <v>370</v>
      </c>
      <c r="G232" s="184"/>
      <c r="H232" s="184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  <c r="S232" s="42"/>
      <c r="T232" s="55"/>
      <c r="U232" s="23"/>
      <c r="V232" s="23"/>
      <c r="W232" s="23"/>
      <c r="X232" s="23"/>
      <c r="Y232" s="23"/>
      <c r="Z232" s="23"/>
      <c r="AA232" s="56"/>
      <c r="AT232" s="6" t="s">
        <v>171</v>
      </c>
      <c r="AU232" s="6" t="s">
        <v>146</v>
      </c>
    </row>
    <row r="233" spans="2:51" s="6" customFormat="1" ht="15.75" customHeight="1">
      <c r="B233" s="146"/>
      <c r="C233" s="147"/>
      <c r="D233" s="147"/>
      <c r="E233" s="147"/>
      <c r="F233" s="222" t="s">
        <v>165</v>
      </c>
      <c r="G233" s="223"/>
      <c r="H233" s="223"/>
      <c r="I233" s="223"/>
      <c r="J233" s="147"/>
      <c r="K233" s="148">
        <v>6</v>
      </c>
      <c r="L233" s="147"/>
      <c r="M233" s="147"/>
      <c r="N233" s="147"/>
      <c r="O233" s="147"/>
      <c r="P233" s="147"/>
      <c r="Q233" s="147"/>
      <c r="R233" s="147"/>
      <c r="S233" s="149"/>
      <c r="T233" s="150"/>
      <c r="U233" s="147"/>
      <c r="V233" s="147"/>
      <c r="W233" s="147"/>
      <c r="X233" s="147"/>
      <c r="Y233" s="147"/>
      <c r="Z233" s="147"/>
      <c r="AA233" s="151"/>
      <c r="AT233" s="152" t="s">
        <v>144</v>
      </c>
      <c r="AU233" s="152" t="s">
        <v>146</v>
      </c>
      <c r="AV233" s="152" t="s">
        <v>82</v>
      </c>
      <c r="AW233" s="152" t="s">
        <v>102</v>
      </c>
      <c r="AX233" s="152" t="s">
        <v>22</v>
      </c>
      <c r="AY233" s="152" t="s">
        <v>128</v>
      </c>
    </row>
    <row r="234" spans="2:65" s="6" customFormat="1" ht="27" customHeight="1">
      <c r="B234" s="22"/>
      <c r="C234" s="130" t="s">
        <v>371</v>
      </c>
      <c r="D234" s="130" t="s">
        <v>129</v>
      </c>
      <c r="E234" s="131" t="s">
        <v>372</v>
      </c>
      <c r="F234" s="215" t="s">
        <v>373</v>
      </c>
      <c r="G234" s="216"/>
      <c r="H234" s="216"/>
      <c r="I234" s="216"/>
      <c r="J234" s="133" t="s">
        <v>132</v>
      </c>
      <c r="K234" s="134">
        <v>18</v>
      </c>
      <c r="L234" s="217"/>
      <c r="M234" s="216"/>
      <c r="N234" s="218">
        <f>ROUND($L$234*$K$234,2)</f>
        <v>0</v>
      </c>
      <c r="O234" s="216"/>
      <c r="P234" s="216"/>
      <c r="Q234" s="216"/>
      <c r="R234" s="132"/>
      <c r="S234" s="42"/>
      <c r="T234" s="135"/>
      <c r="U234" s="136" t="s">
        <v>44</v>
      </c>
      <c r="V234" s="23"/>
      <c r="W234" s="23"/>
      <c r="X234" s="137">
        <v>0.0835</v>
      </c>
      <c r="Y234" s="137">
        <f>$X$234*$K$234</f>
        <v>1.5030000000000001</v>
      </c>
      <c r="Z234" s="137">
        <v>0</v>
      </c>
      <c r="AA234" s="138">
        <f>$Z$234*$K$234</f>
        <v>0</v>
      </c>
      <c r="AR234" s="94" t="s">
        <v>134</v>
      </c>
      <c r="AT234" s="94" t="s">
        <v>129</v>
      </c>
      <c r="AU234" s="94" t="s">
        <v>146</v>
      </c>
      <c r="AY234" s="6" t="s">
        <v>128</v>
      </c>
      <c r="BE234" s="139">
        <f>IF($U$234="základní",$N$234,0)</f>
        <v>0</v>
      </c>
      <c r="BF234" s="139">
        <f>IF($U$234="snížená",$N$234,0)</f>
        <v>0</v>
      </c>
      <c r="BG234" s="139">
        <f>IF($U$234="zákl. přenesená",$N$234,0)</f>
        <v>0</v>
      </c>
      <c r="BH234" s="139">
        <f>IF($U$234="sníž. přenesená",$N$234,0)</f>
        <v>0</v>
      </c>
      <c r="BI234" s="139">
        <f>IF($U$234="nulová",$N$234,0)</f>
        <v>0</v>
      </c>
      <c r="BJ234" s="94" t="s">
        <v>22</v>
      </c>
      <c r="BK234" s="139">
        <f>ROUND($L$234*$K$234,2)</f>
        <v>0</v>
      </c>
      <c r="BL234" s="94" t="s">
        <v>134</v>
      </c>
      <c r="BM234" s="94" t="s">
        <v>374</v>
      </c>
    </row>
    <row r="235" spans="2:47" s="6" customFormat="1" ht="16.5" customHeight="1">
      <c r="B235" s="22"/>
      <c r="C235" s="23"/>
      <c r="D235" s="23"/>
      <c r="E235" s="23"/>
      <c r="F235" s="219" t="s">
        <v>363</v>
      </c>
      <c r="G235" s="184"/>
      <c r="H235" s="184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  <c r="S235" s="42"/>
      <c r="T235" s="55"/>
      <c r="U235" s="23"/>
      <c r="V235" s="23"/>
      <c r="W235" s="23"/>
      <c r="X235" s="23"/>
      <c r="Y235" s="23"/>
      <c r="Z235" s="23"/>
      <c r="AA235" s="56"/>
      <c r="AT235" s="6" t="s">
        <v>137</v>
      </c>
      <c r="AU235" s="6" t="s">
        <v>146</v>
      </c>
    </row>
    <row r="236" spans="2:47" s="6" customFormat="1" ht="27" customHeight="1">
      <c r="B236" s="22"/>
      <c r="C236" s="23"/>
      <c r="D236" s="23"/>
      <c r="E236" s="23"/>
      <c r="F236" s="228" t="s">
        <v>364</v>
      </c>
      <c r="G236" s="184"/>
      <c r="H236" s="184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  <c r="S236" s="42"/>
      <c r="T236" s="55"/>
      <c r="U236" s="23"/>
      <c r="V236" s="23"/>
      <c r="W236" s="23"/>
      <c r="X236" s="23"/>
      <c r="Y236" s="23"/>
      <c r="Z236" s="23"/>
      <c r="AA236" s="56"/>
      <c r="AT236" s="6" t="s">
        <v>171</v>
      </c>
      <c r="AU236" s="6" t="s">
        <v>146</v>
      </c>
    </row>
    <row r="237" spans="2:51" s="6" customFormat="1" ht="15.75" customHeight="1">
      <c r="B237" s="146"/>
      <c r="C237" s="147"/>
      <c r="D237" s="147"/>
      <c r="E237" s="147"/>
      <c r="F237" s="222" t="s">
        <v>251</v>
      </c>
      <c r="G237" s="223"/>
      <c r="H237" s="223"/>
      <c r="I237" s="223"/>
      <c r="J237" s="147"/>
      <c r="K237" s="148">
        <v>18</v>
      </c>
      <c r="L237" s="147"/>
      <c r="M237" s="147"/>
      <c r="N237" s="147"/>
      <c r="O237" s="147"/>
      <c r="P237" s="147"/>
      <c r="Q237" s="147"/>
      <c r="R237" s="147"/>
      <c r="S237" s="149"/>
      <c r="T237" s="150"/>
      <c r="U237" s="147"/>
      <c r="V237" s="147"/>
      <c r="W237" s="147"/>
      <c r="X237" s="147"/>
      <c r="Y237" s="147"/>
      <c r="Z237" s="147"/>
      <c r="AA237" s="151"/>
      <c r="AT237" s="152" t="s">
        <v>144</v>
      </c>
      <c r="AU237" s="152" t="s">
        <v>146</v>
      </c>
      <c r="AV237" s="152" t="s">
        <v>82</v>
      </c>
      <c r="AW237" s="152" t="s">
        <v>102</v>
      </c>
      <c r="AX237" s="152" t="s">
        <v>22</v>
      </c>
      <c r="AY237" s="152" t="s">
        <v>128</v>
      </c>
    </row>
    <row r="238" spans="2:65" s="6" customFormat="1" ht="27" customHeight="1">
      <c r="B238" s="22"/>
      <c r="C238" s="130" t="s">
        <v>375</v>
      </c>
      <c r="D238" s="130" t="s">
        <v>129</v>
      </c>
      <c r="E238" s="131" t="s">
        <v>376</v>
      </c>
      <c r="F238" s="215" t="s">
        <v>377</v>
      </c>
      <c r="G238" s="216"/>
      <c r="H238" s="216"/>
      <c r="I238" s="216"/>
      <c r="J238" s="133" t="s">
        <v>132</v>
      </c>
      <c r="K238" s="134">
        <v>63.56</v>
      </c>
      <c r="L238" s="217"/>
      <c r="M238" s="216"/>
      <c r="N238" s="218">
        <f>ROUND($L$238*$K$238,2)</f>
        <v>0</v>
      </c>
      <c r="O238" s="216"/>
      <c r="P238" s="216"/>
      <c r="Q238" s="216"/>
      <c r="R238" s="132" t="s">
        <v>133</v>
      </c>
      <c r="S238" s="42"/>
      <c r="T238" s="135"/>
      <c r="U238" s="136" t="s">
        <v>44</v>
      </c>
      <c r="V238" s="23"/>
      <c r="W238" s="23"/>
      <c r="X238" s="137">
        <v>0.08425</v>
      </c>
      <c r="Y238" s="137">
        <f>$X$238*$K$238</f>
        <v>5.35493</v>
      </c>
      <c r="Z238" s="137">
        <v>0</v>
      </c>
      <c r="AA238" s="138">
        <f>$Z$238*$K$238</f>
        <v>0</v>
      </c>
      <c r="AR238" s="94" t="s">
        <v>134</v>
      </c>
      <c r="AT238" s="94" t="s">
        <v>129</v>
      </c>
      <c r="AU238" s="94" t="s">
        <v>146</v>
      </c>
      <c r="AY238" s="6" t="s">
        <v>128</v>
      </c>
      <c r="BE238" s="139">
        <f>IF($U$238="základní",$N$238,0)</f>
        <v>0</v>
      </c>
      <c r="BF238" s="139">
        <f>IF($U$238="snížená",$N$238,0)</f>
        <v>0</v>
      </c>
      <c r="BG238" s="139">
        <f>IF($U$238="zákl. přenesená",$N$238,0)</f>
        <v>0</v>
      </c>
      <c r="BH238" s="139">
        <f>IF($U$238="sníž. přenesená",$N$238,0)</f>
        <v>0</v>
      </c>
      <c r="BI238" s="139">
        <f>IF($U$238="nulová",$N$238,0)</f>
        <v>0</v>
      </c>
      <c r="BJ238" s="94" t="s">
        <v>22</v>
      </c>
      <c r="BK238" s="139">
        <f>ROUND($L$238*$K$238,2)</f>
        <v>0</v>
      </c>
      <c r="BL238" s="94" t="s">
        <v>134</v>
      </c>
      <c r="BM238" s="94" t="s">
        <v>378</v>
      </c>
    </row>
    <row r="239" spans="2:47" s="6" customFormat="1" ht="27" customHeight="1">
      <c r="B239" s="22"/>
      <c r="C239" s="23"/>
      <c r="D239" s="23"/>
      <c r="E239" s="23"/>
      <c r="F239" s="219" t="s">
        <v>379</v>
      </c>
      <c r="G239" s="184"/>
      <c r="H239" s="184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  <c r="S239" s="42"/>
      <c r="T239" s="55"/>
      <c r="U239" s="23"/>
      <c r="V239" s="23"/>
      <c r="W239" s="23"/>
      <c r="X239" s="23"/>
      <c r="Y239" s="23"/>
      <c r="Z239" s="23"/>
      <c r="AA239" s="56"/>
      <c r="AT239" s="6" t="s">
        <v>137</v>
      </c>
      <c r="AU239" s="6" t="s">
        <v>146</v>
      </c>
    </row>
    <row r="240" spans="2:51" s="6" customFormat="1" ht="15.75" customHeight="1">
      <c r="B240" s="140"/>
      <c r="C240" s="141"/>
      <c r="D240" s="141"/>
      <c r="E240" s="141"/>
      <c r="F240" s="220" t="s">
        <v>357</v>
      </c>
      <c r="G240" s="221"/>
      <c r="H240" s="221"/>
      <c r="I240" s="221"/>
      <c r="J240" s="141"/>
      <c r="K240" s="141"/>
      <c r="L240" s="141"/>
      <c r="M240" s="141"/>
      <c r="N240" s="141"/>
      <c r="O240" s="141"/>
      <c r="P240" s="141"/>
      <c r="Q240" s="141"/>
      <c r="R240" s="141"/>
      <c r="S240" s="142"/>
      <c r="T240" s="143"/>
      <c r="U240" s="141"/>
      <c r="V240" s="141"/>
      <c r="W240" s="141"/>
      <c r="X240" s="141"/>
      <c r="Y240" s="141"/>
      <c r="Z240" s="141"/>
      <c r="AA240" s="144"/>
      <c r="AT240" s="145" t="s">
        <v>144</v>
      </c>
      <c r="AU240" s="145" t="s">
        <v>146</v>
      </c>
      <c r="AV240" s="145" t="s">
        <v>22</v>
      </c>
      <c r="AW240" s="145" t="s">
        <v>102</v>
      </c>
      <c r="AX240" s="145" t="s">
        <v>74</v>
      </c>
      <c r="AY240" s="145" t="s">
        <v>128</v>
      </c>
    </row>
    <row r="241" spans="2:51" s="6" customFormat="1" ht="15.75" customHeight="1">
      <c r="B241" s="146"/>
      <c r="C241" s="147"/>
      <c r="D241" s="147"/>
      <c r="E241" s="147"/>
      <c r="F241" s="222" t="s">
        <v>358</v>
      </c>
      <c r="G241" s="223"/>
      <c r="H241" s="223"/>
      <c r="I241" s="223"/>
      <c r="J241" s="147"/>
      <c r="K241" s="148">
        <v>63.56</v>
      </c>
      <c r="L241" s="147"/>
      <c r="M241" s="147"/>
      <c r="N241" s="147"/>
      <c r="O241" s="147"/>
      <c r="P241" s="147"/>
      <c r="Q241" s="147"/>
      <c r="R241" s="147"/>
      <c r="S241" s="149"/>
      <c r="T241" s="150"/>
      <c r="U241" s="147"/>
      <c r="V241" s="147"/>
      <c r="W241" s="147"/>
      <c r="X241" s="147"/>
      <c r="Y241" s="147"/>
      <c r="Z241" s="147"/>
      <c r="AA241" s="151"/>
      <c r="AT241" s="152" t="s">
        <v>144</v>
      </c>
      <c r="AU241" s="152" t="s">
        <v>146</v>
      </c>
      <c r="AV241" s="152" t="s">
        <v>82</v>
      </c>
      <c r="AW241" s="152" t="s">
        <v>102</v>
      </c>
      <c r="AX241" s="152" t="s">
        <v>74</v>
      </c>
      <c r="AY241" s="152" t="s">
        <v>128</v>
      </c>
    </row>
    <row r="242" spans="2:65" s="6" customFormat="1" ht="27" customHeight="1">
      <c r="B242" s="22"/>
      <c r="C242" s="153" t="s">
        <v>380</v>
      </c>
      <c r="D242" s="153" t="s">
        <v>147</v>
      </c>
      <c r="E242" s="154" t="s">
        <v>381</v>
      </c>
      <c r="F242" s="224" t="s">
        <v>382</v>
      </c>
      <c r="G242" s="225"/>
      <c r="H242" s="225"/>
      <c r="I242" s="225"/>
      <c r="J242" s="155" t="s">
        <v>287</v>
      </c>
      <c r="K242" s="156">
        <v>725.996</v>
      </c>
      <c r="L242" s="226"/>
      <c r="M242" s="225"/>
      <c r="N242" s="227">
        <f>ROUND($L$242*$K$242,2)</f>
        <v>0</v>
      </c>
      <c r="O242" s="216"/>
      <c r="P242" s="216"/>
      <c r="Q242" s="216"/>
      <c r="R242" s="132"/>
      <c r="S242" s="42"/>
      <c r="T242" s="135"/>
      <c r="U242" s="136" t="s">
        <v>44</v>
      </c>
      <c r="V242" s="23"/>
      <c r="W242" s="23"/>
      <c r="X242" s="137">
        <v>0.008</v>
      </c>
      <c r="Y242" s="137">
        <f>$X$242*$K$242</f>
        <v>5.807968</v>
      </c>
      <c r="Z242" s="137">
        <v>0</v>
      </c>
      <c r="AA242" s="138">
        <f>$Z$242*$K$242</f>
        <v>0</v>
      </c>
      <c r="AR242" s="94" t="s">
        <v>150</v>
      </c>
      <c r="AT242" s="94" t="s">
        <v>147</v>
      </c>
      <c r="AU242" s="94" t="s">
        <v>146</v>
      </c>
      <c r="AY242" s="6" t="s">
        <v>128</v>
      </c>
      <c r="BE242" s="139">
        <f>IF($U$242="základní",$N$242,0)</f>
        <v>0</v>
      </c>
      <c r="BF242" s="139">
        <f>IF($U$242="snížená",$N$242,0)</f>
        <v>0</v>
      </c>
      <c r="BG242" s="139">
        <f>IF($U$242="zákl. přenesená",$N$242,0)</f>
        <v>0</v>
      </c>
      <c r="BH242" s="139">
        <f>IF($U$242="sníž. přenesená",$N$242,0)</f>
        <v>0</v>
      </c>
      <c r="BI242" s="139">
        <f>IF($U$242="nulová",$N$242,0)</f>
        <v>0</v>
      </c>
      <c r="BJ242" s="94" t="s">
        <v>22</v>
      </c>
      <c r="BK242" s="139">
        <f>ROUND($L$242*$K$242,2)</f>
        <v>0</v>
      </c>
      <c r="BL242" s="94" t="s">
        <v>134</v>
      </c>
      <c r="BM242" s="94" t="s">
        <v>383</v>
      </c>
    </row>
    <row r="243" spans="2:47" s="6" customFormat="1" ht="16.5" customHeight="1">
      <c r="B243" s="22"/>
      <c r="C243" s="23"/>
      <c r="D243" s="23"/>
      <c r="E243" s="23"/>
      <c r="F243" s="219" t="s">
        <v>384</v>
      </c>
      <c r="G243" s="184"/>
      <c r="H243" s="184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  <c r="S243" s="42"/>
      <c r="T243" s="55"/>
      <c r="U243" s="23"/>
      <c r="V243" s="23"/>
      <c r="W243" s="23"/>
      <c r="X243" s="23"/>
      <c r="Y243" s="23"/>
      <c r="Z243" s="23"/>
      <c r="AA243" s="56"/>
      <c r="AT243" s="6" t="s">
        <v>137</v>
      </c>
      <c r="AU243" s="6" t="s">
        <v>146</v>
      </c>
    </row>
    <row r="244" spans="2:47" s="6" customFormat="1" ht="27" customHeight="1">
      <c r="B244" s="22"/>
      <c r="C244" s="23"/>
      <c r="D244" s="23"/>
      <c r="E244" s="23"/>
      <c r="F244" s="228" t="s">
        <v>385</v>
      </c>
      <c r="G244" s="184"/>
      <c r="H244" s="184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  <c r="S244" s="42"/>
      <c r="T244" s="55"/>
      <c r="U244" s="23"/>
      <c r="V244" s="23"/>
      <c r="W244" s="23"/>
      <c r="X244" s="23"/>
      <c r="Y244" s="23"/>
      <c r="Z244" s="23"/>
      <c r="AA244" s="56"/>
      <c r="AT244" s="6" t="s">
        <v>171</v>
      </c>
      <c r="AU244" s="6" t="s">
        <v>146</v>
      </c>
    </row>
    <row r="245" spans="2:51" s="6" customFormat="1" ht="27" customHeight="1">
      <c r="B245" s="140"/>
      <c r="C245" s="141"/>
      <c r="D245" s="141"/>
      <c r="E245" s="141"/>
      <c r="F245" s="220" t="s">
        <v>386</v>
      </c>
      <c r="G245" s="221"/>
      <c r="H245" s="221"/>
      <c r="I245" s="221"/>
      <c r="J245" s="141"/>
      <c r="K245" s="141"/>
      <c r="L245" s="141"/>
      <c r="M245" s="141"/>
      <c r="N245" s="141"/>
      <c r="O245" s="141"/>
      <c r="P245" s="141"/>
      <c r="Q245" s="141"/>
      <c r="R245" s="141"/>
      <c r="S245" s="142"/>
      <c r="T245" s="143"/>
      <c r="U245" s="141"/>
      <c r="V245" s="141"/>
      <c r="W245" s="141"/>
      <c r="X245" s="141"/>
      <c r="Y245" s="141"/>
      <c r="Z245" s="141"/>
      <c r="AA245" s="144"/>
      <c r="AT245" s="145" t="s">
        <v>144</v>
      </c>
      <c r="AU245" s="145" t="s">
        <v>146</v>
      </c>
      <c r="AV245" s="145" t="s">
        <v>22</v>
      </c>
      <c r="AW245" s="145" t="s">
        <v>102</v>
      </c>
      <c r="AX245" s="145" t="s">
        <v>74</v>
      </c>
      <c r="AY245" s="145" t="s">
        <v>128</v>
      </c>
    </row>
    <row r="246" spans="2:51" s="6" customFormat="1" ht="15.75" customHeight="1">
      <c r="B246" s="146"/>
      <c r="C246" s="147"/>
      <c r="D246" s="147"/>
      <c r="E246" s="147"/>
      <c r="F246" s="222" t="s">
        <v>387</v>
      </c>
      <c r="G246" s="223"/>
      <c r="H246" s="223"/>
      <c r="I246" s="223"/>
      <c r="J246" s="147"/>
      <c r="K246" s="148">
        <v>725.996</v>
      </c>
      <c r="L246" s="147"/>
      <c r="M246" s="147"/>
      <c r="N246" s="147"/>
      <c r="O246" s="147"/>
      <c r="P246" s="147"/>
      <c r="Q246" s="147"/>
      <c r="R246" s="147"/>
      <c r="S246" s="149"/>
      <c r="T246" s="150"/>
      <c r="U246" s="147"/>
      <c r="V246" s="147"/>
      <c r="W246" s="147"/>
      <c r="X246" s="147"/>
      <c r="Y246" s="147"/>
      <c r="Z246" s="147"/>
      <c r="AA246" s="151"/>
      <c r="AT246" s="152" t="s">
        <v>144</v>
      </c>
      <c r="AU246" s="152" t="s">
        <v>146</v>
      </c>
      <c r="AV246" s="152" t="s">
        <v>82</v>
      </c>
      <c r="AW246" s="152" t="s">
        <v>102</v>
      </c>
      <c r="AX246" s="152" t="s">
        <v>74</v>
      </c>
      <c r="AY246" s="152" t="s">
        <v>128</v>
      </c>
    </row>
    <row r="247" spans="2:65" s="6" customFormat="1" ht="39" customHeight="1">
      <c r="B247" s="22"/>
      <c r="C247" s="130" t="s">
        <v>388</v>
      </c>
      <c r="D247" s="130" t="s">
        <v>129</v>
      </c>
      <c r="E247" s="131" t="s">
        <v>389</v>
      </c>
      <c r="F247" s="215" t="s">
        <v>390</v>
      </c>
      <c r="G247" s="216"/>
      <c r="H247" s="216"/>
      <c r="I247" s="216"/>
      <c r="J247" s="133" t="s">
        <v>132</v>
      </c>
      <c r="K247" s="134">
        <v>3.23</v>
      </c>
      <c r="L247" s="217"/>
      <c r="M247" s="216"/>
      <c r="N247" s="218">
        <f>ROUND($L$247*$K$247,2)</f>
        <v>0</v>
      </c>
      <c r="O247" s="216"/>
      <c r="P247" s="216"/>
      <c r="Q247" s="216"/>
      <c r="R247" s="132" t="s">
        <v>133</v>
      </c>
      <c r="S247" s="42"/>
      <c r="T247" s="135"/>
      <c r="U247" s="136" t="s">
        <v>44</v>
      </c>
      <c r="V247" s="23"/>
      <c r="W247" s="23"/>
      <c r="X247" s="137">
        <v>0.1461</v>
      </c>
      <c r="Y247" s="137">
        <f>$X$247*$K$247</f>
        <v>0.471903</v>
      </c>
      <c r="Z247" s="137">
        <v>0</v>
      </c>
      <c r="AA247" s="138">
        <f>$Z$247*$K$247</f>
        <v>0</v>
      </c>
      <c r="AR247" s="94" t="s">
        <v>134</v>
      </c>
      <c r="AT247" s="94" t="s">
        <v>129</v>
      </c>
      <c r="AU247" s="94" t="s">
        <v>146</v>
      </c>
      <c r="AY247" s="6" t="s">
        <v>128</v>
      </c>
      <c r="BE247" s="139">
        <f>IF($U$247="základní",$N$247,0)</f>
        <v>0</v>
      </c>
      <c r="BF247" s="139">
        <f>IF($U$247="snížená",$N$247,0)</f>
        <v>0</v>
      </c>
      <c r="BG247" s="139">
        <f>IF($U$247="zákl. přenesená",$N$247,0)</f>
        <v>0</v>
      </c>
      <c r="BH247" s="139">
        <f>IF($U$247="sníž. přenesená",$N$247,0)</f>
        <v>0</v>
      </c>
      <c r="BI247" s="139">
        <f>IF($U$247="nulová",$N$247,0)</f>
        <v>0</v>
      </c>
      <c r="BJ247" s="94" t="s">
        <v>22</v>
      </c>
      <c r="BK247" s="139">
        <f>ROUND($L$247*$K$247,2)</f>
        <v>0</v>
      </c>
      <c r="BL247" s="94" t="s">
        <v>134</v>
      </c>
      <c r="BM247" s="94" t="s">
        <v>391</v>
      </c>
    </row>
    <row r="248" spans="2:47" s="6" customFormat="1" ht="27" customHeight="1">
      <c r="B248" s="22"/>
      <c r="C248" s="23"/>
      <c r="D248" s="23"/>
      <c r="E248" s="23"/>
      <c r="F248" s="219" t="s">
        <v>392</v>
      </c>
      <c r="G248" s="184"/>
      <c r="H248" s="184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  <c r="S248" s="42"/>
      <c r="T248" s="55"/>
      <c r="U248" s="23"/>
      <c r="V248" s="23"/>
      <c r="W248" s="23"/>
      <c r="X248" s="23"/>
      <c r="Y248" s="23"/>
      <c r="Z248" s="23"/>
      <c r="AA248" s="56"/>
      <c r="AT248" s="6" t="s">
        <v>137</v>
      </c>
      <c r="AU248" s="6" t="s">
        <v>146</v>
      </c>
    </row>
    <row r="249" spans="2:47" s="6" customFormat="1" ht="27" customHeight="1">
      <c r="B249" s="22"/>
      <c r="C249" s="23"/>
      <c r="D249" s="23"/>
      <c r="E249" s="23"/>
      <c r="F249" s="228" t="s">
        <v>393</v>
      </c>
      <c r="G249" s="184"/>
      <c r="H249" s="184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  <c r="S249" s="42"/>
      <c r="T249" s="55"/>
      <c r="U249" s="23"/>
      <c r="V249" s="23"/>
      <c r="W249" s="23"/>
      <c r="X249" s="23"/>
      <c r="Y249" s="23"/>
      <c r="Z249" s="23"/>
      <c r="AA249" s="56"/>
      <c r="AT249" s="6" t="s">
        <v>171</v>
      </c>
      <c r="AU249" s="6" t="s">
        <v>146</v>
      </c>
    </row>
    <row r="250" spans="2:51" s="6" customFormat="1" ht="15.75" customHeight="1">
      <c r="B250" s="140"/>
      <c r="C250" s="141"/>
      <c r="D250" s="141"/>
      <c r="E250" s="141"/>
      <c r="F250" s="220" t="s">
        <v>394</v>
      </c>
      <c r="G250" s="221"/>
      <c r="H250" s="221"/>
      <c r="I250" s="221"/>
      <c r="J250" s="141"/>
      <c r="K250" s="141"/>
      <c r="L250" s="141"/>
      <c r="M250" s="141"/>
      <c r="N250" s="141"/>
      <c r="O250" s="141"/>
      <c r="P250" s="141"/>
      <c r="Q250" s="141"/>
      <c r="R250" s="141"/>
      <c r="S250" s="142"/>
      <c r="T250" s="143"/>
      <c r="U250" s="141"/>
      <c r="V250" s="141"/>
      <c r="W250" s="141"/>
      <c r="X250" s="141"/>
      <c r="Y250" s="141"/>
      <c r="Z250" s="141"/>
      <c r="AA250" s="144"/>
      <c r="AT250" s="145" t="s">
        <v>144</v>
      </c>
      <c r="AU250" s="145" t="s">
        <v>146</v>
      </c>
      <c r="AV250" s="145" t="s">
        <v>22</v>
      </c>
      <c r="AW250" s="145" t="s">
        <v>102</v>
      </c>
      <c r="AX250" s="145" t="s">
        <v>74</v>
      </c>
      <c r="AY250" s="145" t="s">
        <v>128</v>
      </c>
    </row>
    <row r="251" spans="2:51" s="6" customFormat="1" ht="15.75" customHeight="1">
      <c r="B251" s="146"/>
      <c r="C251" s="147"/>
      <c r="D251" s="147"/>
      <c r="E251" s="147"/>
      <c r="F251" s="222" t="s">
        <v>395</v>
      </c>
      <c r="G251" s="223"/>
      <c r="H251" s="223"/>
      <c r="I251" s="223"/>
      <c r="J251" s="147"/>
      <c r="K251" s="148">
        <v>3.23</v>
      </c>
      <c r="L251" s="147"/>
      <c r="M251" s="147"/>
      <c r="N251" s="147"/>
      <c r="O251" s="147"/>
      <c r="P251" s="147"/>
      <c r="Q251" s="147"/>
      <c r="R251" s="147"/>
      <c r="S251" s="149"/>
      <c r="T251" s="150"/>
      <c r="U251" s="147"/>
      <c r="V251" s="147"/>
      <c r="W251" s="147"/>
      <c r="X251" s="147"/>
      <c r="Y251" s="147"/>
      <c r="Z251" s="147"/>
      <c r="AA251" s="151"/>
      <c r="AT251" s="152" t="s">
        <v>144</v>
      </c>
      <c r="AU251" s="152" t="s">
        <v>146</v>
      </c>
      <c r="AV251" s="152" t="s">
        <v>82</v>
      </c>
      <c r="AW251" s="152" t="s">
        <v>102</v>
      </c>
      <c r="AX251" s="152" t="s">
        <v>74</v>
      </c>
      <c r="AY251" s="152" t="s">
        <v>128</v>
      </c>
    </row>
    <row r="252" spans="2:65" s="6" customFormat="1" ht="15.75" customHeight="1">
      <c r="B252" s="22"/>
      <c r="C252" s="153" t="s">
        <v>396</v>
      </c>
      <c r="D252" s="153" t="s">
        <v>147</v>
      </c>
      <c r="E252" s="154" t="s">
        <v>397</v>
      </c>
      <c r="F252" s="224" t="s">
        <v>398</v>
      </c>
      <c r="G252" s="225"/>
      <c r="H252" s="225"/>
      <c r="I252" s="225"/>
      <c r="J252" s="155" t="s">
        <v>320</v>
      </c>
      <c r="K252" s="156">
        <v>36</v>
      </c>
      <c r="L252" s="226"/>
      <c r="M252" s="225"/>
      <c r="N252" s="227">
        <f>ROUND($L$252*$K$252,2)</f>
        <v>0</v>
      </c>
      <c r="O252" s="216"/>
      <c r="P252" s="216"/>
      <c r="Q252" s="216"/>
      <c r="R252" s="132"/>
      <c r="S252" s="42"/>
      <c r="T252" s="135"/>
      <c r="U252" s="136" t="s">
        <v>44</v>
      </c>
      <c r="V252" s="23"/>
      <c r="W252" s="23"/>
      <c r="X252" s="137">
        <v>0.095</v>
      </c>
      <c r="Y252" s="137">
        <f>$X$252*$K$252</f>
        <v>3.42</v>
      </c>
      <c r="Z252" s="137">
        <v>0</v>
      </c>
      <c r="AA252" s="138">
        <f>$Z$252*$K$252</f>
        <v>0</v>
      </c>
      <c r="AR252" s="94" t="s">
        <v>150</v>
      </c>
      <c r="AT252" s="94" t="s">
        <v>147</v>
      </c>
      <c r="AU252" s="94" t="s">
        <v>146</v>
      </c>
      <c r="AY252" s="6" t="s">
        <v>128</v>
      </c>
      <c r="BE252" s="139">
        <f>IF($U$252="základní",$N$252,0)</f>
        <v>0</v>
      </c>
      <c r="BF252" s="139">
        <f>IF($U$252="snížená",$N$252,0)</f>
        <v>0</v>
      </c>
      <c r="BG252" s="139">
        <f>IF($U$252="zákl. přenesená",$N$252,0)</f>
        <v>0</v>
      </c>
      <c r="BH252" s="139">
        <f>IF($U$252="sníž. přenesená",$N$252,0)</f>
        <v>0</v>
      </c>
      <c r="BI252" s="139">
        <f>IF($U$252="nulová",$N$252,0)</f>
        <v>0</v>
      </c>
      <c r="BJ252" s="94" t="s">
        <v>22</v>
      </c>
      <c r="BK252" s="139">
        <f>ROUND($L$252*$K$252,2)</f>
        <v>0</v>
      </c>
      <c r="BL252" s="94" t="s">
        <v>134</v>
      </c>
      <c r="BM252" s="94" t="s">
        <v>399</v>
      </c>
    </row>
    <row r="253" spans="2:47" s="6" customFormat="1" ht="16.5" customHeight="1">
      <c r="B253" s="22"/>
      <c r="C253" s="23"/>
      <c r="D253" s="23"/>
      <c r="E253" s="23"/>
      <c r="F253" s="219" t="s">
        <v>400</v>
      </c>
      <c r="G253" s="184"/>
      <c r="H253" s="184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  <c r="S253" s="42"/>
      <c r="T253" s="55"/>
      <c r="U253" s="23"/>
      <c r="V253" s="23"/>
      <c r="W253" s="23"/>
      <c r="X253" s="23"/>
      <c r="Y253" s="23"/>
      <c r="Z253" s="23"/>
      <c r="AA253" s="56"/>
      <c r="AT253" s="6" t="s">
        <v>137</v>
      </c>
      <c r="AU253" s="6" t="s">
        <v>146</v>
      </c>
    </row>
    <row r="254" spans="2:51" s="6" customFormat="1" ht="15.75" customHeight="1">
      <c r="B254" s="140"/>
      <c r="C254" s="141"/>
      <c r="D254" s="141"/>
      <c r="E254" s="141"/>
      <c r="F254" s="220" t="s">
        <v>401</v>
      </c>
      <c r="G254" s="221"/>
      <c r="H254" s="221"/>
      <c r="I254" s="221"/>
      <c r="J254" s="141"/>
      <c r="K254" s="141"/>
      <c r="L254" s="141"/>
      <c r="M254" s="141"/>
      <c r="N254" s="141"/>
      <c r="O254" s="141"/>
      <c r="P254" s="141"/>
      <c r="Q254" s="141"/>
      <c r="R254" s="141"/>
      <c r="S254" s="142"/>
      <c r="T254" s="143"/>
      <c r="U254" s="141"/>
      <c r="V254" s="141"/>
      <c r="W254" s="141"/>
      <c r="X254" s="141"/>
      <c r="Y254" s="141"/>
      <c r="Z254" s="141"/>
      <c r="AA254" s="144"/>
      <c r="AT254" s="145" t="s">
        <v>144</v>
      </c>
      <c r="AU254" s="145" t="s">
        <v>146</v>
      </c>
      <c r="AV254" s="145" t="s">
        <v>22</v>
      </c>
      <c r="AW254" s="145" t="s">
        <v>102</v>
      </c>
      <c r="AX254" s="145" t="s">
        <v>74</v>
      </c>
      <c r="AY254" s="145" t="s">
        <v>128</v>
      </c>
    </row>
    <row r="255" spans="2:51" s="6" customFormat="1" ht="15.75" customHeight="1">
      <c r="B255" s="146"/>
      <c r="C255" s="147"/>
      <c r="D255" s="147"/>
      <c r="E255" s="147"/>
      <c r="F255" s="222" t="s">
        <v>371</v>
      </c>
      <c r="G255" s="223"/>
      <c r="H255" s="223"/>
      <c r="I255" s="223"/>
      <c r="J255" s="147"/>
      <c r="K255" s="148">
        <v>36</v>
      </c>
      <c r="L255" s="147"/>
      <c r="M255" s="147"/>
      <c r="N255" s="147"/>
      <c r="O255" s="147"/>
      <c r="P255" s="147"/>
      <c r="Q255" s="147"/>
      <c r="R255" s="147"/>
      <c r="S255" s="149"/>
      <c r="T255" s="150"/>
      <c r="U255" s="147"/>
      <c r="V255" s="147"/>
      <c r="W255" s="147"/>
      <c r="X255" s="147"/>
      <c r="Y255" s="147"/>
      <c r="Z255" s="147"/>
      <c r="AA255" s="151"/>
      <c r="AT255" s="152" t="s">
        <v>144</v>
      </c>
      <c r="AU255" s="152" t="s">
        <v>146</v>
      </c>
      <c r="AV255" s="152" t="s">
        <v>82</v>
      </c>
      <c r="AW255" s="152" t="s">
        <v>102</v>
      </c>
      <c r="AX255" s="152" t="s">
        <v>74</v>
      </c>
      <c r="AY255" s="152" t="s">
        <v>128</v>
      </c>
    </row>
    <row r="256" spans="2:63" s="119" customFormat="1" ht="30.75" customHeight="1">
      <c r="B256" s="120"/>
      <c r="C256" s="121"/>
      <c r="D256" s="129" t="s">
        <v>108</v>
      </c>
      <c r="E256" s="121"/>
      <c r="F256" s="121"/>
      <c r="G256" s="121"/>
      <c r="H256" s="121"/>
      <c r="I256" s="121"/>
      <c r="J256" s="121"/>
      <c r="K256" s="121"/>
      <c r="L256" s="121"/>
      <c r="M256" s="121"/>
      <c r="N256" s="232">
        <f>$BK$256</f>
        <v>0</v>
      </c>
      <c r="O256" s="231"/>
      <c r="P256" s="231"/>
      <c r="Q256" s="231"/>
      <c r="R256" s="121"/>
      <c r="S256" s="123"/>
      <c r="T256" s="124"/>
      <c r="U256" s="121"/>
      <c r="V256" s="121"/>
      <c r="W256" s="125">
        <f>$W$257+SUM($W$258:$W$297)</f>
        <v>0</v>
      </c>
      <c r="X256" s="121"/>
      <c r="Y256" s="125">
        <f>$Y$257+SUM($Y$258:$Y$297)</f>
        <v>14.09190768</v>
      </c>
      <c r="Z256" s="121"/>
      <c r="AA256" s="126">
        <f>$AA$257+SUM($AA$258:$AA$297)</f>
        <v>257.43848</v>
      </c>
      <c r="AR256" s="127" t="s">
        <v>22</v>
      </c>
      <c r="AT256" s="127" t="s">
        <v>73</v>
      </c>
      <c r="AU256" s="127" t="s">
        <v>22</v>
      </c>
      <c r="AY256" s="127" t="s">
        <v>128</v>
      </c>
      <c r="BK256" s="128">
        <f>$BK$257+SUM($BK$258:$BK$297)</f>
        <v>0</v>
      </c>
    </row>
    <row r="257" spans="2:65" s="6" customFormat="1" ht="39" customHeight="1">
      <c r="B257" s="22"/>
      <c r="C257" s="130" t="s">
        <v>402</v>
      </c>
      <c r="D257" s="130" t="s">
        <v>129</v>
      </c>
      <c r="E257" s="131" t="s">
        <v>403</v>
      </c>
      <c r="F257" s="215" t="s">
        <v>404</v>
      </c>
      <c r="G257" s="216"/>
      <c r="H257" s="216"/>
      <c r="I257" s="216"/>
      <c r="J257" s="133" t="s">
        <v>312</v>
      </c>
      <c r="K257" s="134">
        <v>1</v>
      </c>
      <c r="L257" s="217"/>
      <c r="M257" s="216"/>
      <c r="N257" s="218">
        <f>ROUND($L$257*$K$257,2)</f>
        <v>0</v>
      </c>
      <c r="O257" s="216"/>
      <c r="P257" s="216"/>
      <c r="Q257" s="216"/>
      <c r="R257" s="132" t="s">
        <v>133</v>
      </c>
      <c r="S257" s="42"/>
      <c r="T257" s="135"/>
      <c r="U257" s="136" t="s">
        <v>44</v>
      </c>
      <c r="V257" s="23"/>
      <c r="W257" s="23"/>
      <c r="X257" s="137">
        <v>0.1295</v>
      </c>
      <c r="Y257" s="137">
        <f>$X$257*$K$257</f>
        <v>0.1295</v>
      </c>
      <c r="Z257" s="137">
        <v>0</v>
      </c>
      <c r="AA257" s="138">
        <f>$Z$257*$K$257</f>
        <v>0</v>
      </c>
      <c r="AR257" s="94" t="s">
        <v>134</v>
      </c>
      <c r="AT257" s="94" t="s">
        <v>129</v>
      </c>
      <c r="AU257" s="94" t="s">
        <v>82</v>
      </c>
      <c r="AY257" s="6" t="s">
        <v>128</v>
      </c>
      <c r="BE257" s="139">
        <f>IF($U$257="základní",$N$257,0)</f>
        <v>0</v>
      </c>
      <c r="BF257" s="139">
        <f>IF($U$257="snížená",$N$257,0)</f>
        <v>0</v>
      </c>
      <c r="BG257" s="139">
        <f>IF($U$257="zákl. přenesená",$N$257,0)</f>
        <v>0</v>
      </c>
      <c r="BH257" s="139">
        <f>IF($U$257="sníž. přenesená",$N$257,0)</f>
        <v>0</v>
      </c>
      <c r="BI257" s="139">
        <f>IF($U$257="nulová",$N$257,0)</f>
        <v>0</v>
      </c>
      <c r="BJ257" s="94" t="s">
        <v>22</v>
      </c>
      <c r="BK257" s="139">
        <f>ROUND($L$257*$K$257,2)</f>
        <v>0</v>
      </c>
      <c r="BL257" s="94" t="s">
        <v>134</v>
      </c>
      <c r="BM257" s="94" t="s">
        <v>405</v>
      </c>
    </row>
    <row r="258" spans="2:47" s="6" customFormat="1" ht="27" customHeight="1">
      <c r="B258" s="22"/>
      <c r="C258" s="23"/>
      <c r="D258" s="23"/>
      <c r="E258" s="23"/>
      <c r="F258" s="219" t="s">
        <v>406</v>
      </c>
      <c r="G258" s="184"/>
      <c r="H258" s="184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  <c r="S258" s="42"/>
      <c r="T258" s="55"/>
      <c r="U258" s="23"/>
      <c r="V258" s="23"/>
      <c r="W258" s="23"/>
      <c r="X258" s="23"/>
      <c r="Y258" s="23"/>
      <c r="Z258" s="23"/>
      <c r="AA258" s="56"/>
      <c r="AT258" s="6" t="s">
        <v>137</v>
      </c>
      <c r="AU258" s="6" t="s">
        <v>82</v>
      </c>
    </row>
    <row r="259" spans="2:47" s="6" customFormat="1" ht="27" customHeight="1">
      <c r="B259" s="22"/>
      <c r="C259" s="23"/>
      <c r="D259" s="23"/>
      <c r="E259" s="23"/>
      <c r="F259" s="228" t="s">
        <v>407</v>
      </c>
      <c r="G259" s="184"/>
      <c r="H259" s="184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  <c r="S259" s="42"/>
      <c r="T259" s="55"/>
      <c r="U259" s="23"/>
      <c r="V259" s="23"/>
      <c r="W259" s="23"/>
      <c r="X259" s="23"/>
      <c r="Y259" s="23"/>
      <c r="Z259" s="23"/>
      <c r="AA259" s="56"/>
      <c r="AT259" s="6" t="s">
        <v>171</v>
      </c>
      <c r="AU259" s="6" t="s">
        <v>82</v>
      </c>
    </row>
    <row r="260" spans="2:65" s="6" customFormat="1" ht="15.75" customHeight="1">
      <c r="B260" s="22"/>
      <c r="C260" s="153" t="s">
        <v>408</v>
      </c>
      <c r="D260" s="153" t="s">
        <v>147</v>
      </c>
      <c r="E260" s="154" t="s">
        <v>409</v>
      </c>
      <c r="F260" s="224" t="s">
        <v>410</v>
      </c>
      <c r="G260" s="225"/>
      <c r="H260" s="225"/>
      <c r="I260" s="225"/>
      <c r="J260" s="155" t="s">
        <v>287</v>
      </c>
      <c r="K260" s="156">
        <v>3</v>
      </c>
      <c r="L260" s="226"/>
      <c r="M260" s="225"/>
      <c r="N260" s="227">
        <f>ROUND($L$260*$K$260,2)</f>
        <v>0</v>
      </c>
      <c r="O260" s="216"/>
      <c r="P260" s="216"/>
      <c r="Q260" s="216"/>
      <c r="R260" s="132"/>
      <c r="S260" s="42"/>
      <c r="T260" s="135"/>
      <c r="U260" s="136" t="s">
        <v>44</v>
      </c>
      <c r="V260" s="23"/>
      <c r="W260" s="23"/>
      <c r="X260" s="137">
        <v>0.011</v>
      </c>
      <c r="Y260" s="137">
        <f>$X$260*$K$260</f>
        <v>0.033</v>
      </c>
      <c r="Z260" s="137">
        <v>0</v>
      </c>
      <c r="AA260" s="138">
        <f>$Z$260*$K$260</f>
        <v>0</v>
      </c>
      <c r="AR260" s="94" t="s">
        <v>150</v>
      </c>
      <c r="AT260" s="94" t="s">
        <v>147</v>
      </c>
      <c r="AU260" s="94" t="s">
        <v>82</v>
      </c>
      <c r="AY260" s="6" t="s">
        <v>128</v>
      </c>
      <c r="BE260" s="139">
        <f>IF($U$260="základní",$N$260,0)</f>
        <v>0</v>
      </c>
      <c r="BF260" s="139">
        <f>IF($U$260="snížená",$N$260,0)</f>
        <v>0</v>
      </c>
      <c r="BG260" s="139">
        <f>IF($U$260="zákl. přenesená",$N$260,0)</f>
        <v>0</v>
      </c>
      <c r="BH260" s="139">
        <f>IF($U$260="sníž. přenesená",$N$260,0)</f>
        <v>0</v>
      </c>
      <c r="BI260" s="139">
        <f>IF($U$260="nulová",$N$260,0)</f>
        <v>0</v>
      </c>
      <c r="BJ260" s="94" t="s">
        <v>22</v>
      </c>
      <c r="BK260" s="139">
        <f>ROUND($L$260*$K$260,2)</f>
        <v>0</v>
      </c>
      <c r="BL260" s="94" t="s">
        <v>134</v>
      </c>
      <c r="BM260" s="94" t="s">
        <v>411</v>
      </c>
    </row>
    <row r="261" spans="2:47" s="6" customFormat="1" ht="27" customHeight="1">
      <c r="B261" s="22"/>
      <c r="C261" s="23"/>
      <c r="D261" s="23"/>
      <c r="E261" s="23"/>
      <c r="F261" s="219" t="s">
        <v>412</v>
      </c>
      <c r="G261" s="184"/>
      <c r="H261" s="184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  <c r="S261" s="42"/>
      <c r="T261" s="55"/>
      <c r="U261" s="23"/>
      <c r="V261" s="23"/>
      <c r="W261" s="23"/>
      <c r="X261" s="23"/>
      <c r="Y261" s="23"/>
      <c r="Z261" s="23"/>
      <c r="AA261" s="56"/>
      <c r="AT261" s="6" t="s">
        <v>137</v>
      </c>
      <c r="AU261" s="6" t="s">
        <v>82</v>
      </c>
    </row>
    <row r="262" spans="2:51" s="6" customFormat="1" ht="15.75" customHeight="1">
      <c r="B262" s="146"/>
      <c r="C262" s="147"/>
      <c r="D262" s="147"/>
      <c r="E262" s="147"/>
      <c r="F262" s="222" t="s">
        <v>146</v>
      </c>
      <c r="G262" s="223"/>
      <c r="H262" s="223"/>
      <c r="I262" s="223"/>
      <c r="J262" s="147"/>
      <c r="K262" s="148">
        <v>3</v>
      </c>
      <c r="L262" s="147"/>
      <c r="M262" s="147"/>
      <c r="N262" s="147"/>
      <c r="O262" s="147"/>
      <c r="P262" s="147"/>
      <c r="Q262" s="147"/>
      <c r="R262" s="147"/>
      <c r="S262" s="149"/>
      <c r="T262" s="150"/>
      <c r="U262" s="147"/>
      <c r="V262" s="147"/>
      <c r="W262" s="147"/>
      <c r="X262" s="147"/>
      <c r="Y262" s="147"/>
      <c r="Z262" s="147"/>
      <c r="AA262" s="151"/>
      <c r="AT262" s="152" t="s">
        <v>144</v>
      </c>
      <c r="AU262" s="152" t="s">
        <v>82</v>
      </c>
      <c r="AV262" s="152" t="s">
        <v>82</v>
      </c>
      <c r="AW262" s="152" t="s">
        <v>102</v>
      </c>
      <c r="AX262" s="152" t="s">
        <v>22</v>
      </c>
      <c r="AY262" s="152" t="s">
        <v>128</v>
      </c>
    </row>
    <row r="263" spans="2:65" s="6" customFormat="1" ht="15.75" customHeight="1">
      <c r="B263" s="22"/>
      <c r="C263" s="153" t="s">
        <v>413</v>
      </c>
      <c r="D263" s="153" t="s">
        <v>147</v>
      </c>
      <c r="E263" s="154" t="s">
        <v>414</v>
      </c>
      <c r="F263" s="224" t="s">
        <v>415</v>
      </c>
      <c r="G263" s="225"/>
      <c r="H263" s="225"/>
      <c r="I263" s="225"/>
      <c r="J263" s="155" t="s">
        <v>287</v>
      </c>
      <c r="K263" s="156">
        <v>71</v>
      </c>
      <c r="L263" s="226"/>
      <c r="M263" s="225"/>
      <c r="N263" s="227">
        <f>ROUND($L$263*$K$263,2)</f>
        <v>0</v>
      </c>
      <c r="O263" s="216"/>
      <c r="P263" s="216"/>
      <c r="Q263" s="216"/>
      <c r="R263" s="132"/>
      <c r="S263" s="42"/>
      <c r="T263" s="135"/>
      <c r="U263" s="136" t="s">
        <v>44</v>
      </c>
      <c r="V263" s="23"/>
      <c r="W263" s="23"/>
      <c r="X263" s="137">
        <v>0.011</v>
      </c>
      <c r="Y263" s="137">
        <f>$X$263*$K$263</f>
        <v>0.7809999999999999</v>
      </c>
      <c r="Z263" s="137">
        <v>0</v>
      </c>
      <c r="AA263" s="138">
        <f>$Z$263*$K$263</f>
        <v>0</v>
      </c>
      <c r="AR263" s="94" t="s">
        <v>150</v>
      </c>
      <c r="AT263" s="94" t="s">
        <v>147</v>
      </c>
      <c r="AU263" s="94" t="s">
        <v>82</v>
      </c>
      <c r="AY263" s="6" t="s">
        <v>128</v>
      </c>
      <c r="BE263" s="139">
        <f>IF($U$263="základní",$N$263,0)</f>
        <v>0</v>
      </c>
      <c r="BF263" s="139">
        <f>IF($U$263="snížená",$N$263,0)</f>
        <v>0</v>
      </c>
      <c r="BG263" s="139">
        <f>IF($U$263="zákl. přenesená",$N$263,0)</f>
        <v>0</v>
      </c>
      <c r="BH263" s="139">
        <f>IF($U$263="sníž. přenesená",$N$263,0)</f>
        <v>0</v>
      </c>
      <c r="BI263" s="139">
        <f>IF($U$263="nulová",$N$263,0)</f>
        <v>0</v>
      </c>
      <c r="BJ263" s="94" t="s">
        <v>22</v>
      </c>
      <c r="BK263" s="139">
        <f>ROUND($L$263*$K$263,2)</f>
        <v>0</v>
      </c>
      <c r="BL263" s="94" t="s">
        <v>134</v>
      </c>
      <c r="BM263" s="94" t="s">
        <v>416</v>
      </c>
    </row>
    <row r="264" spans="2:47" s="6" customFormat="1" ht="27" customHeight="1">
      <c r="B264" s="22"/>
      <c r="C264" s="23"/>
      <c r="D264" s="23"/>
      <c r="E264" s="23"/>
      <c r="F264" s="219" t="s">
        <v>412</v>
      </c>
      <c r="G264" s="184"/>
      <c r="H264" s="184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  <c r="S264" s="42"/>
      <c r="T264" s="55"/>
      <c r="U264" s="23"/>
      <c r="V264" s="23"/>
      <c r="W264" s="23"/>
      <c r="X264" s="23"/>
      <c r="Y264" s="23"/>
      <c r="Z264" s="23"/>
      <c r="AA264" s="56"/>
      <c r="AT264" s="6" t="s">
        <v>137</v>
      </c>
      <c r="AU264" s="6" t="s">
        <v>82</v>
      </c>
    </row>
    <row r="265" spans="2:51" s="6" customFormat="1" ht="15.75" customHeight="1">
      <c r="B265" s="146"/>
      <c r="C265" s="147"/>
      <c r="D265" s="147"/>
      <c r="E265" s="147"/>
      <c r="F265" s="222" t="s">
        <v>417</v>
      </c>
      <c r="G265" s="223"/>
      <c r="H265" s="223"/>
      <c r="I265" s="223"/>
      <c r="J265" s="147"/>
      <c r="K265" s="148">
        <v>71</v>
      </c>
      <c r="L265" s="147"/>
      <c r="M265" s="147"/>
      <c r="N265" s="147"/>
      <c r="O265" s="147"/>
      <c r="P265" s="147"/>
      <c r="Q265" s="147"/>
      <c r="R265" s="147"/>
      <c r="S265" s="149"/>
      <c r="T265" s="150"/>
      <c r="U265" s="147"/>
      <c r="V265" s="147"/>
      <c r="W265" s="147"/>
      <c r="X265" s="147"/>
      <c r="Y265" s="147"/>
      <c r="Z265" s="147"/>
      <c r="AA265" s="151"/>
      <c r="AT265" s="152" t="s">
        <v>144</v>
      </c>
      <c r="AU265" s="152" t="s">
        <v>82</v>
      </c>
      <c r="AV265" s="152" t="s">
        <v>82</v>
      </c>
      <c r="AW265" s="152" t="s">
        <v>102</v>
      </c>
      <c r="AX265" s="152" t="s">
        <v>22</v>
      </c>
      <c r="AY265" s="152" t="s">
        <v>128</v>
      </c>
    </row>
    <row r="266" spans="2:65" s="6" customFormat="1" ht="27" customHeight="1">
      <c r="B266" s="22"/>
      <c r="C266" s="130" t="s">
        <v>418</v>
      </c>
      <c r="D266" s="130" t="s">
        <v>129</v>
      </c>
      <c r="E266" s="131" t="s">
        <v>419</v>
      </c>
      <c r="F266" s="215" t="s">
        <v>420</v>
      </c>
      <c r="G266" s="216"/>
      <c r="H266" s="216"/>
      <c r="I266" s="216"/>
      <c r="J266" s="133" t="s">
        <v>132</v>
      </c>
      <c r="K266" s="134">
        <v>354.96</v>
      </c>
      <c r="L266" s="217"/>
      <c r="M266" s="216"/>
      <c r="N266" s="218">
        <f>ROUND($L$266*$K$266,2)</f>
        <v>0</v>
      </c>
      <c r="O266" s="216"/>
      <c r="P266" s="216"/>
      <c r="Q266" s="216"/>
      <c r="R266" s="132" t="s">
        <v>133</v>
      </c>
      <c r="S266" s="42"/>
      <c r="T266" s="135"/>
      <c r="U266" s="136" t="s">
        <v>44</v>
      </c>
      <c r="V266" s="23"/>
      <c r="W266" s="23"/>
      <c r="X266" s="137">
        <v>0.00047</v>
      </c>
      <c r="Y266" s="137">
        <f>$X$266*$K$266</f>
        <v>0.16683119999999999</v>
      </c>
      <c r="Z266" s="137">
        <v>0</v>
      </c>
      <c r="AA266" s="138">
        <f>$Z$266*$K$266</f>
        <v>0</v>
      </c>
      <c r="AR266" s="94" t="s">
        <v>134</v>
      </c>
      <c r="AT266" s="94" t="s">
        <v>129</v>
      </c>
      <c r="AU266" s="94" t="s">
        <v>82</v>
      </c>
      <c r="AY266" s="6" t="s">
        <v>128</v>
      </c>
      <c r="BE266" s="139">
        <f>IF($U$266="základní",$N$266,0)</f>
        <v>0</v>
      </c>
      <c r="BF266" s="139">
        <f>IF($U$266="snížená",$N$266,0)</f>
        <v>0</v>
      </c>
      <c r="BG266" s="139">
        <f>IF($U$266="zákl. přenesená",$N$266,0)</f>
        <v>0</v>
      </c>
      <c r="BH266" s="139">
        <f>IF($U$266="sníž. přenesená",$N$266,0)</f>
        <v>0</v>
      </c>
      <c r="BI266" s="139">
        <f>IF($U$266="nulová",$N$266,0)</f>
        <v>0</v>
      </c>
      <c r="BJ266" s="94" t="s">
        <v>22</v>
      </c>
      <c r="BK266" s="139">
        <f>ROUND($L$266*$K$266,2)</f>
        <v>0</v>
      </c>
      <c r="BL266" s="94" t="s">
        <v>134</v>
      </c>
      <c r="BM266" s="94" t="s">
        <v>421</v>
      </c>
    </row>
    <row r="267" spans="2:47" s="6" customFormat="1" ht="16.5" customHeight="1">
      <c r="B267" s="22"/>
      <c r="C267" s="23"/>
      <c r="D267" s="23"/>
      <c r="E267" s="23"/>
      <c r="F267" s="219" t="s">
        <v>422</v>
      </c>
      <c r="G267" s="184"/>
      <c r="H267" s="184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  <c r="S267" s="42"/>
      <c r="T267" s="55"/>
      <c r="U267" s="23"/>
      <c r="V267" s="23"/>
      <c r="W267" s="23"/>
      <c r="X267" s="23"/>
      <c r="Y267" s="23"/>
      <c r="Z267" s="23"/>
      <c r="AA267" s="56"/>
      <c r="AT267" s="6" t="s">
        <v>137</v>
      </c>
      <c r="AU267" s="6" t="s">
        <v>82</v>
      </c>
    </row>
    <row r="268" spans="2:47" s="6" customFormat="1" ht="27" customHeight="1">
      <c r="B268" s="22"/>
      <c r="C268" s="23"/>
      <c r="D268" s="23"/>
      <c r="E268" s="23"/>
      <c r="F268" s="228" t="s">
        <v>423</v>
      </c>
      <c r="G268" s="184"/>
      <c r="H268" s="184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  <c r="S268" s="42"/>
      <c r="T268" s="55"/>
      <c r="U268" s="23"/>
      <c r="V268" s="23"/>
      <c r="W268" s="23"/>
      <c r="X268" s="23"/>
      <c r="Y268" s="23"/>
      <c r="Z268" s="23"/>
      <c r="AA268" s="56"/>
      <c r="AT268" s="6" t="s">
        <v>171</v>
      </c>
      <c r="AU268" s="6" t="s">
        <v>82</v>
      </c>
    </row>
    <row r="269" spans="2:51" s="6" customFormat="1" ht="27" customHeight="1">
      <c r="B269" s="140"/>
      <c r="C269" s="141"/>
      <c r="D269" s="141"/>
      <c r="E269" s="141"/>
      <c r="F269" s="220" t="s">
        <v>424</v>
      </c>
      <c r="G269" s="221"/>
      <c r="H269" s="221"/>
      <c r="I269" s="221"/>
      <c r="J269" s="141"/>
      <c r="K269" s="141"/>
      <c r="L269" s="141"/>
      <c r="M269" s="141"/>
      <c r="N269" s="141"/>
      <c r="O269" s="141"/>
      <c r="P269" s="141"/>
      <c r="Q269" s="141"/>
      <c r="R269" s="141"/>
      <c r="S269" s="142"/>
      <c r="T269" s="143"/>
      <c r="U269" s="141"/>
      <c r="V269" s="141"/>
      <c r="W269" s="141"/>
      <c r="X269" s="141"/>
      <c r="Y269" s="141"/>
      <c r="Z269" s="141"/>
      <c r="AA269" s="144"/>
      <c r="AT269" s="145" t="s">
        <v>144</v>
      </c>
      <c r="AU269" s="145" t="s">
        <v>82</v>
      </c>
      <c r="AV269" s="145" t="s">
        <v>22</v>
      </c>
      <c r="AW269" s="145" t="s">
        <v>102</v>
      </c>
      <c r="AX269" s="145" t="s">
        <v>74</v>
      </c>
      <c r="AY269" s="145" t="s">
        <v>128</v>
      </c>
    </row>
    <row r="270" spans="2:51" s="6" customFormat="1" ht="15.75" customHeight="1">
      <c r="B270" s="146"/>
      <c r="C270" s="147"/>
      <c r="D270" s="147"/>
      <c r="E270" s="147"/>
      <c r="F270" s="222" t="s">
        <v>425</v>
      </c>
      <c r="G270" s="223"/>
      <c r="H270" s="223"/>
      <c r="I270" s="223"/>
      <c r="J270" s="147"/>
      <c r="K270" s="148">
        <v>354.96</v>
      </c>
      <c r="L270" s="147"/>
      <c r="M270" s="147"/>
      <c r="N270" s="147"/>
      <c r="O270" s="147"/>
      <c r="P270" s="147"/>
      <c r="Q270" s="147"/>
      <c r="R270" s="147"/>
      <c r="S270" s="149"/>
      <c r="T270" s="150"/>
      <c r="U270" s="147"/>
      <c r="V270" s="147"/>
      <c r="W270" s="147"/>
      <c r="X270" s="147"/>
      <c r="Y270" s="147"/>
      <c r="Z270" s="147"/>
      <c r="AA270" s="151"/>
      <c r="AT270" s="152" t="s">
        <v>144</v>
      </c>
      <c r="AU270" s="152" t="s">
        <v>82</v>
      </c>
      <c r="AV270" s="152" t="s">
        <v>82</v>
      </c>
      <c r="AW270" s="152" t="s">
        <v>102</v>
      </c>
      <c r="AX270" s="152" t="s">
        <v>74</v>
      </c>
      <c r="AY270" s="152" t="s">
        <v>128</v>
      </c>
    </row>
    <row r="271" spans="2:65" s="6" customFormat="1" ht="15.75" customHeight="1">
      <c r="B271" s="22"/>
      <c r="C271" s="130" t="s">
        <v>426</v>
      </c>
      <c r="D271" s="130" t="s">
        <v>129</v>
      </c>
      <c r="E271" s="131" t="s">
        <v>427</v>
      </c>
      <c r="F271" s="215" t="s">
        <v>428</v>
      </c>
      <c r="G271" s="216"/>
      <c r="H271" s="216"/>
      <c r="I271" s="216"/>
      <c r="J271" s="133" t="s">
        <v>140</v>
      </c>
      <c r="K271" s="134">
        <v>2</v>
      </c>
      <c r="L271" s="217"/>
      <c r="M271" s="216"/>
      <c r="N271" s="218">
        <f>ROUND($L$271*$K$271,2)</f>
        <v>0</v>
      </c>
      <c r="O271" s="216"/>
      <c r="P271" s="216"/>
      <c r="Q271" s="216"/>
      <c r="R271" s="132" t="s">
        <v>133</v>
      </c>
      <c r="S271" s="42"/>
      <c r="T271" s="135"/>
      <c r="U271" s="136" t="s">
        <v>44</v>
      </c>
      <c r="V271" s="23"/>
      <c r="W271" s="23"/>
      <c r="X271" s="137">
        <v>0.12</v>
      </c>
      <c r="Y271" s="137">
        <f>$X$271*$K$271</f>
        <v>0.24</v>
      </c>
      <c r="Z271" s="137">
        <v>2.49</v>
      </c>
      <c r="AA271" s="138">
        <f>$Z$271*$K$271</f>
        <v>4.98</v>
      </c>
      <c r="AR271" s="94" t="s">
        <v>134</v>
      </c>
      <c r="AT271" s="94" t="s">
        <v>129</v>
      </c>
      <c r="AU271" s="94" t="s">
        <v>82</v>
      </c>
      <c r="AY271" s="6" t="s">
        <v>128</v>
      </c>
      <c r="BE271" s="139">
        <f>IF($U$271="základní",$N$271,0)</f>
        <v>0</v>
      </c>
      <c r="BF271" s="139">
        <f>IF($U$271="snížená",$N$271,0)</f>
        <v>0</v>
      </c>
      <c r="BG271" s="139">
        <f>IF($U$271="zákl. přenesená",$N$271,0)</f>
        <v>0</v>
      </c>
      <c r="BH271" s="139">
        <f>IF($U$271="sníž. přenesená",$N$271,0)</f>
        <v>0</v>
      </c>
      <c r="BI271" s="139">
        <f>IF($U$271="nulová",$N$271,0)</f>
        <v>0</v>
      </c>
      <c r="BJ271" s="94" t="s">
        <v>22</v>
      </c>
      <c r="BK271" s="139">
        <f>ROUND($L$271*$K$271,2)</f>
        <v>0</v>
      </c>
      <c r="BL271" s="94" t="s">
        <v>134</v>
      </c>
      <c r="BM271" s="94" t="s">
        <v>429</v>
      </c>
    </row>
    <row r="272" spans="2:47" s="6" customFormat="1" ht="16.5" customHeight="1">
      <c r="B272" s="22"/>
      <c r="C272" s="23"/>
      <c r="D272" s="23"/>
      <c r="E272" s="23"/>
      <c r="F272" s="219" t="s">
        <v>430</v>
      </c>
      <c r="G272" s="184"/>
      <c r="H272" s="184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  <c r="S272" s="42"/>
      <c r="T272" s="55"/>
      <c r="U272" s="23"/>
      <c r="V272" s="23"/>
      <c r="W272" s="23"/>
      <c r="X272" s="23"/>
      <c r="Y272" s="23"/>
      <c r="Z272" s="23"/>
      <c r="AA272" s="56"/>
      <c r="AT272" s="6" t="s">
        <v>137</v>
      </c>
      <c r="AU272" s="6" t="s">
        <v>82</v>
      </c>
    </row>
    <row r="273" spans="2:47" s="6" customFormat="1" ht="27" customHeight="1">
      <c r="B273" s="22"/>
      <c r="C273" s="23"/>
      <c r="D273" s="23"/>
      <c r="E273" s="23"/>
      <c r="F273" s="228" t="s">
        <v>431</v>
      </c>
      <c r="G273" s="184"/>
      <c r="H273" s="184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  <c r="S273" s="42"/>
      <c r="T273" s="55"/>
      <c r="U273" s="23"/>
      <c r="V273" s="23"/>
      <c r="W273" s="23"/>
      <c r="X273" s="23"/>
      <c r="Y273" s="23"/>
      <c r="Z273" s="23"/>
      <c r="AA273" s="56"/>
      <c r="AT273" s="6" t="s">
        <v>171</v>
      </c>
      <c r="AU273" s="6" t="s">
        <v>82</v>
      </c>
    </row>
    <row r="274" spans="2:51" s="6" customFormat="1" ht="15.75" customHeight="1">
      <c r="B274" s="140"/>
      <c r="C274" s="141"/>
      <c r="D274" s="141"/>
      <c r="E274" s="141"/>
      <c r="F274" s="220" t="s">
        <v>432</v>
      </c>
      <c r="G274" s="221"/>
      <c r="H274" s="221"/>
      <c r="I274" s="221"/>
      <c r="J274" s="141"/>
      <c r="K274" s="141"/>
      <c r="L274" s="141"/>
      <c r="M274" s="141"/>
      <c r="N274" s="141"/>
      <c r="O274" s="141"/>
      <c r="P274" s="141"/>
      <c r="Q274" s="141"/>
      <c r="R274" s="141"/>
      <c r="S274" s="142"/>
      <c r="T274" s="143"/>
      <c r="U274" s="141"/>
      <c r="V274" s="141"/>
      <c r="W274" s="141"/>
      <c r="X274" s="141"/>
      <c r="Y274" s="141"/>
      <c r="Z274" s="141"/>
      <c r="AA274" s="144"/>
      <c r="AT274" s="145" t="s">
        <v>144</v>
      </c>
      <c r="AU274" s="145" t="s">
        <v>82</v>
      </c>
      <c r="AV274" s="145" t="s">
        <v>22</v>
      </c>
      <c r="AW274" s="145" t="s">
        <v>102</v>
      </c>
      <c r="AX274" s="145" t="s">
        <v>74</v>
      </c>
      <c r="AY274" s="145" t="s">
        <v>128</v>
      </c>
    </row>
    <row r="275" spans="2:51" s="6" customFormat="1" ht="15.75" customHeight="1">
      <c r="B275" s="146"/>
      <c r="C275" s="147"/>
      <c r="D275" s="147"/>
      <c r="E275" s="147"/>
      <c r="F275" s="222" t="s">
        <v>433</v>
      </c>
      <c r="G275" s="223"/>
      <c r="H275" s="223"/>
      <c r="I275" s="223"/>
      <c r="J275" s="147"/>
      <c r="K275" s="148">
        <v>2</v>
      </c>
      <c r="L275" s="147"/>
      <c r="M275" s="147"/>
      <c r="N275" s="147"/>
      <c r="O275" s="147"/>
      <c r="P275" s="147"/>
      <c r="Q275" s="147"/>
      <c r="R275" s="147"/>
      <c r="S275" s="149"/>
      <c r="T275" s="150"/>
      <c r="U275" s="147"/>
      <c r="V275" s="147"/>
      <c r="W275" s="147"/>
      <c r="X275" s="147"/>
      <c r="Y275" s="147"/>
      <c r="Z275" s="147"/>
      <c r="AA275" s="151"/>
      <c r="AT275" s="152" t="s">
        <v>144</v>
      </c>
      <c r="AU275" s="152" t="s">
        <v>82</v>
      </c>
      <c r="AV275" s="152" t="s">
        <v>82</v>
      </c>
      <c r="AW275" s="152" t="s">
        <v>102</v>
      </c>
      <c r="AX275" s="152" t="s">
        <v>74</v>
      </c>
      <c r="AY275" s="152" t="s">
        <v>128</v>
      </c>
    </row>
    <row r="276" spans="2:65" s="6" customFormat="1" ht="15.75" customHeight="1">
      <c r="B276" s="22"/>
      <c r="C276" s="130" t="s">
        <v>434</v>
      </c>
      <c r="D276" s="130" t="s">
        <v>129</v>
      </c>
      <c r="E276" s="131" t="s">
        <v>435</v>
      </c>
      <c r="F276" s="215" t="s">
        <v>436</v>
      </c>
      <c r="G276" s="216"/>
      <c r="H276" s="216"/>
      <c r="I276" s="216"/>
      <c r="J276" s="133" t="s">
        <v>140</v>
      </c>
      <c r="K276" s="134">
        <v>104.688</v>
      </c>
      <c r="L276" s="217"/>
      <c r="M276" s="216"/>
      <c r="N276" s="218">
        <f>ROUND($L$276*$K$276,2)</f>
        <v>0</v>
      </c>
      <c r="O276" s="216"/>
      <c r="P276" s="216"/>
      <c r="Q276" s="216"/>
      <c r="R276" s="132" t="s">
        <v>133</v>
      </c>
      <c r="S276" s="42"/>
      <c r="T276" s="135"/>
      <c r="U276" s="136" t="s">
        <v>44</v>
      </c>
      <c r="V276" s="23"/>
      <c r="W276" s="23"/>
      <c r="X276" s="137">
        <v>0.12171</v>
      </c>
      <c r="Y276" s="137">
        <f>$X$276*$K$276</f>
        <v>12.74157648</v>
      </c>
      <c r="Z276" s="137">
        <v>2.4</v>
      </c>
      <c r="AA276" s="138">
        <f>$Z$276*$K$276</f>
        <v>251.25119999999998</v>
      </c>
      <c r="AR276" s="94" t="s">
        <v>134</v>
      </c>
      <c r="AT276" s="94" t="s">
        <v>129</v>
      </c>
      <c r="AU276" s="94" t="s">
        <v>82</v>
      </c>
      <c r="AY276" s="6" t="s">
        <v>128</v>
      </c>
      <c r="BE276" s="139">
        <f>IF($U$276="základní",$N$276,0)</f>
        <v>0</v>
      </c>
      <c r="BF276" s="139">
        <f>IF($U$276="snížená",$N$276,0)</f>
        <v>0</v>
      </c>
      <c r="BG276" s="139">
        <f>IF($U$276="zákl. přenesená",$N$276,0)</f>
        <v>0</v>
      </c>
      <c r="BH276" s="139">
        <f>IF($U$276="sníž. přenesená",$N$276,0)</f>
        <v>0</v>
      </c>
      <c r="BI276" s="139">
        <f>IF($U$276="nulová",$N$276,0)</f>
        <v>0</v>
      </c>
      <c r="BJ276" s="94" t="s">
        <v>22</v>
      </c>
      <c r="BK276" s="139">
        <f>ROUND($L$276*$K$276,2)</f>
        <v>0</v>
      </c>
      <c r="BL276" s="94" t="s">
        <v>134</v>
      </c>
      <c r="BM276" s="94" t="s">
        <v>437</v>
      </c>
    </row>
    <row r="277" spans="2:47" s="6" customFormat="1" ht="16.5" customHeight="1">
      <c r="B277" s="22"/>
      <c r="C277" s="23"/>
      <c r="D277" s="23"/>
      <c r="E277" s="23"/>
      <c r="F277" s="219" t="s">
        <v>438</v>
      </c>
      <c r="G277" s="184"/>
      <c r="H277" s="184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  <c r="S277" s="42"/>
      <c r="T277" s="55"/>
      <c r="U277" s="23"/>
      <c r="V277" s="23"/>
      <c r="W277" s="23"/>
      <c r="X277" s="23"/>
      <c r="Y277" s="23"/>
      <c r="Z277" s="23"/>
      <c r="AA277" s="56"/>
      <c r="AT277" s="6" t="s">
        <v>137</v>
      </c>
      <c r="AU277" s="6" t="s">
        <v>82</v>
      </c>
    </row>
    <row r="278" spans="2:47" s="6" customFormat="1" ht="27" customHeight="1">
      <c r="B278" s="22"/>
      <c r="C278" s="23"/>
      <c r="D278" s="23"/>
      <c r="E278" s="23"/>
      <c r="F278" s="228" t="s">
        <v>439</v>
      </c>
      <c r="G278" s="184"/>
      <c r="H278" s="184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  <c r="S278" s="42"/>
      <c r="T278" s="55"/>
      <c r="U278" s="23"/>
      <c r="V278" s="23"/>
      <c r="W278" s="23"/>
      <c r="X278" s="23"/>
      <c r="Y278" s="23"/>
      <c r="Z278" s="23"/>
      <c r="AA278" s="56"/>
      <c r="AT278" s="6" t="s">
        <v>171</v>
      </c>
      <c r="AU278" s="6" t="s">
        <v>82</v>
      </c>
    </row>
    <row r="279" spans="2:51" s="6" customFormat="1" ht="39" customHeight="1">
      <c r="B279" s="140"/>
      <c r="C279" s="141"/>
      <c r="D279" s="141"/>
      <c r="E279" s="141"/>
      <c r="F279" s="220" t="s">
        <v>440</v>
      </c>
      <c r="G279" s="221"/>
      <c r="H279" s="221"/>
      <c r="I279" s="221"/>
      <c r="J279" s="141"/>
      <c r="K279" s="141"/>
      <c r="L279" s="141"/>
      <c r="M279" s="141"/>
      <c r="N279" s="141"/>
      <c r="O279" s="141"/>
      <c r="P279" s="141"/>
      <c r="Q279" s="141"/>
      <c r="R279" s="141"/>
      <c r="S279" s="142"/>
      <c r="T279" s="143"/>
      <c r="U279" s="141"/>
      <c r="V279" s="141"/>
      <c r="W279" s="141"/>
      <c r="X279" s="141"/>
      <c r="Y279" s="141"/>
      <c r="Z279" s="141"/>
      <c r="AA279" s="144"/>
      <c r="AT279" s="145" t="s">
        <v>144</v>
      </c>
      <c r="AU279" s="145" t="s">
        <v>82</v>
      </c>
      <c r="AV279" s="145" t="s">
        <v>22</v>
      </c>
      <c r="AW279" s="145" t="s">
        <v>102</v>
      </c>
      <c r="AX279" s="145" t="s">
        <v>74</v>
      </c>
      <c r="AY279" s="145" t="s">
        <v>128</v>
      </c>
    </row>
    <row r="280" spans="2:51" s="6" customFormat="1" ht="15.75" customHeight="1">
      <c r="B280" s="146"/>
      <c r="C280" s="147"/>
      <c r="D280" s="147"/>
      <c r="E280" s="147"/>
      <c r="F280" s="222" t="s">
        <v>441</v>
      </c>
      <c r="G280" s="223"/>
      <c r="H280" s="223"/>
      <c r="I280" s="223"/>
      <c r="J280" s="147"/>
      <c r="K280" s="148">
        <v>104.688</v>
      </c>
      <c r="L280" s="147"/>
      <c r="M280" s="147"/>
      <c r="N280" s="147"/>
      <c r="O280" s="147"/>
      <c r="P280" s="147"/>
      <c r="Q280" s="147"/>
      <c r="R280" s="147"/>
      <c r="S280" s="149"/>
      <c r="T280" s="150"/>
      <c r="U280" s="147"/>
      <c r="V280" s="147"/>
      <c r="W280" s="147"/>
      <c r="X280" s="147"/>
      <c r="Y280" s="147"/>
      <c r="Z280" s="147"/>
      <c r="AA280" s="151"/>
      <c r="AT280" s="152" t="s">
        <v>144</v>
      </c>
      <c r="AU280" s="152" t="s">
        <v>82</v>
      </c>
      <c r="AV280" s="152" t="s">
        <v>82</v>
      </c>
      <c r="AW280" s="152" t="s">
        <v>102</v>
      </c>
      <c r="AX280" s="152" t="s">
        <v>74</v>
      </c>
      <c r="AY280" s="152" t="s">
        <v>128</v>
      </c>
    </row>
    <row r="281" spans="2:65" s="6" customFormat="1" ht="27" customHeight="1">
      <c r="B281" s="22"/>
      <c r="C281" s="130" t="s">
        <v>297</v>
      </c>
      <c r="D281" s="130" t="s">
        <v>129</v>
      </c>
      <c r="E281" s="131" t="s">
        <v>442</v>
      </c>
      <c r="F281" s="215" t="s">
        <v>443</v>
      </c>
      <c r="G281" s="216"/>
      <c r="H281" s="216"/>
      <c r="I281" s="216"/>
      <c r="J281" s="133" t="s">
        <v>140</v>
      </c>
      <c r="K281" s="134">
        <v>0.96</v>
      </c>
      <c r="L281" s="217"/>
      <c r="M281" s="216"/>
      <c r="N281" s="218">
        <f>ROUND($L$281*$K$281,2)</f>
        <v>0</v>
      </c>
      <c r="O281" s="216"/>
      <c r="P281" s="216"/>
      <c r="Q281" s="216"/>
      <c r="R281" s="132" t="s">
        <v>133</v>
      </c>
      <c r="S281" s="42"/>
      <c r="T281" s="135"/>
      <c r="U281" s="136" t="s">
        <v>44</v>
      </c>
      <c r="V281" s="23"/>
      <c r="W281" s="23"/>
      <c r="X281" s="137">
        <v>0</v>
      </c>
      <c r="Y281" s="137">
        <f>$X$281*$K$281</f>
        <v>0</v>
      </c>
      <c r="Z281" s="137">
        <v>0.771</v>
      </c>
      <c r="AA281" s="138">
        <f>$Z$281*$K$281</f>
        <v>0.74016</v>
      </c>
      <c r="AR281" s="94" t="s">
        <v>134</v>
      </c>
      <c r="AT281" s="94" t="s">
        <v>129</v>
      </c>
      <c r="AU281" s="94" t="s">
        <v>82</v>
      </c>
      <c r="AY281" s="6" t="s">
        <v>128</v>
      </c>
      <c r="BE281" s="139">
        <f>IF($U$281="základní",$N$281,0)</f>
        <v>0</v>
      </c>
      <c r="BF281" s="139">
        <f>IF($U$281="snížená",$N$281,0)</f>
        <v>0</v>
      </c>
      <c r="BG281" s="139">
        <f>IF($U$281="zákl. přenesená",$N$281,0)</f>
        <v>0</v>
      </c>
      <c r="BH281" s="139">
        <f>IF($U$281="sníž. přenesená",$N$281,0)</f>
        <v>0</v>
      </c>
      <c r="BI281" s="139">
        <f>IF($U$281="nulová",$N$281,0)</f>
        <v>0</v>
      </c>
      <c r="BJ281" s="94" t="s">
        <v>22</v>
      </c>
      <c r="BK281" s="139">
        <f>ROUND($L$281*$K$281,2)</f>
        <v>0</v>
      </c>
      <c r="BL281" s="94" t="s">
        <v>134</v>
      </c>
      <c r="BM281" s="94" t="s">
        <v>444</v>
      </c>
    </row>
    <row r="282" spans="2:47" s="6" customFormat="1" ht="16.5" customHeight="1">
      <c r="B282" s="22"/>
      <c r="C282" s="23"/>
      <c r="D282" s="23"/>
      <c r="E282" s="23"/>
      <c r="F282" s="219" t="s">
        <v>445</v>
      </c>
      <c r="G282" s="184"/>
      <c r="H282" s="184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  <c r="S282" s="42"/>
      <c r="T282" s="55"/>
      <c r="U282" s="23"/>
      <c r="V282" s="23"/>
      <c r="W282" s="23"/>
      <c r="X282" s="23"/>
      <c r="Y282" s="23"/>
      <c r="Z282" s="23"/>
      <c r="AA282" s="56"/>
      <c r="AT282" s="6" t="s">
        <v>137</v>
      </c>
      <c r="AU282" s="6" t="s">
        <v>82</v>
      </c>
    </row>
    <row r="283" spans="2:47" s="6" customFormat="1" ht="27" customHeight="1">
      <c r="B283" s="22"/>
      <c r="C283" s="23"/>
      <c r="D283" s="23"/>
      <c r="E283" s="23"/>
      <c r="F283" s="228" t="s">
        <v>446</v>
      </c>
      <c r="G283" s="184"/>
      <c r="H283" s="184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  <c r="S283" s="42"/>
      <c r="T283" s="55"/>
      <c r="U283" s="23"/>
      <c r="V283" s="23"/>
      <c r="W283" s="23"/>
      <c r="X283" s="23"/>
      <c r="Y283" s="23"/>
      <c r="Z283" s="23"/>
      <c r="AA283" s="56"/>
      <c r="AT283" s="6" t="s">
        <v>171</v>
      </c>
      <c r="AU283" s="6" t="s">
        <v>82</v>
      </c>
    </row>
    <row r="284" spans="2:51" s="6" customFormat="1" ht="15.75" customHeight="1">
      <c r="B284" s="140"/>
      <c r="C284" s="141"/>
      <c r="D284" s="141"/>
      <c r="E284" s="141"/>
      <c r="F284" s="220" t="s">
        <v>447</v>
      </c>
      <c r="G284" s="221"/>
      <c r="H284" s="221"/>
      <c r="I284" s="221"/>
      <c r="J284" s="141"/>
      <c r="K284" s="141"/>
      <c r="L284" s="141"/>
      <c r="M284" s="141"/>
      <c r="N284" s="141"/>
      <c r="O284" s="141"/>
      <c r="P284" s="141"/>
      <c r="Q284" s="141"/>
      <c r="R284" s="141"/>
      <c r="S284" s="142"/>
      <c r="T284" s="143"/>
      <c r="U284" s="141"/>
      <c r="V284" s="141"/>
      <c r="W284" s="141"/>
      <c r="X284" s="141"/>
      <c r="Y284" s="141"/>
      <c r="Z284" s="141"/>
      <c r="AA284" s="144"/>
      <c r="AT284" s="145" t="s">
        <v>144</v>
      </c>
      <c r="AU284" s="145" t="s">
        <v>82</v>
      </c>
      <c r="AV284" s="145" t="s">
        <v>22</v>
      </c>
      <c r="AW284" s="145" t="s">
        <v>102</v>
      </c>
      <c r="AX284" s="145" t="s">
        <v>74</v>
      </c>
      <c r="AY284" s="145" t="s">
        <v>128</v>
      </c>
    </row>
    <row r="285" spans="2:51" s="6" customFormat="1" ht="15.75" customHeight="1">
      <c r="B285" s="146"/>
      <c r="C285" s="147"/>
      <c r="D285" s="147"/>
      <c r="E285" s="147"/>
      <c r="F285" s="222" t="s">
        <v>448</v>
      </c>
      <c r="G285" s="223"/>
      <c r="H285" s="223"/>
      <c r="I285" s="223"/>
      <c r="J285" s="147"/>
      <c r="K285" s="148">
        <v>0.96</v>
      </c>
      <c r="L285" s="147"/>
      <c r="M285" s="147"/>
      <c r="N285" s="147"/>
      <c r="O285" s="147"/>
      <c r="P285" s="147"/>
      <c r="Q285" s="147"/>
      <c r="R285" s="147"/>
      <c r="S285" s="149"/>
      <c r="T285" s="150"/>
      <c r="U285" s="147"/>
      <c r="V285" s="147"/>
      <c r="W285" s="147"/>
      <c r="X285" s="147"/>
      <c r="Y285" s="147"/>
      <c r="Z285" s="147"/>
      <c r="AA285" s="151"/>
      <c r="AT285" s="152" t="s">
        <v>144</v>
      </c>
      <c r="AU285" s="152" t="s">
        <v>82</v>
      </c>
      <c r="AV285" s="152" t="s">
        <v>82</v>
      </c>
      <c r="AW285" s="152" t="s">
        <v>102</v>
      </c>
      <c r="AX285" s="152" t="s">
        <v>74</v>
      </c>
      <c r="AY285" s="152" t="s">
        <v>128</v>
      </c>
    </row>
    <row r="286" spans="2:65" s="6" customFormat="1" ht="27" customHeight="1">
      <c r="B286" s="22"/>
      <c r="C286" s="130" t="s">
        <v>449</v>
      </c>
      <c r="D286" s="130" t="s">
        <v>129</v>
      </c>
      <c r="E286" s="131" t="s">
        <v>450</v>
      </c>
      <c r="F286" s="215" t="s">
        <v>451</v>
      </c>
      <c r="G286" s="216"/>
      <c r="H286" s="216"/>
      <c r="I286" s="216"/>
      <c r="J286" s="133" t="s">
        <v>312</v>
      </c>
      <c r="K286" s="134">
        <v>19</v>
      </c>
      <c r="L286" s="217"/>
      <c r="M286" s="216"/>
      <c r="N286" s="218">
        <f>ROUND($L$286*$K$286,2)</f>
        <v>0</v>
      </c>
      <c r="O286" s="216"/>
      <c r="P286" s="216"/>
      <c r="Q286" s="216"/>
      <c r="R286" s="132" t="s">
        <v>133</v>
      </c>
      <c r="S286" s="42"/>
      <c r="T286" s="135"/>
      <c r="U286" s="136" t="s">
        <v>44</v>
      </c>
      <c r="V286" s="23"/>
      <c r="W286" s="23"/>
      <c r="X286" s="137">
        <v>0</v>
      </c>
      <c r="Y286" s="137">
        <f>$X$286*$K$286</f>
        <v>0</v>
      </c>
      <c r="Z286" s="137">
        <v>0.00248</v>
      </c>
      <c r="AA286" s="138">
        <f>$Z$286*$K$286</f>
        <v>0.04712</v>
      </c>
      <c r="AR286" s="94" t="s">
        <v>134</v>
      </c>
      <c r="AT286" s="94" t="s">
        <v>129</v>
      </c>
      <c r="AU286" s="94" t="s">
        <v>82</v>
      </c>
      <c r="AY286" s="6" t="s">
        <v>128</v>
      </c>
      <c r="BE286" s="139">
        <f>IF($U$286="základní",$N$286,0)</f>
        <v>0</v>
      </c>
      <c r="BF286" s="139">
        <f>IF($U$286="snížená",$N$286,0)</f>
        <v>0</v>
      </c>
      <c r="BG286" s="139">
        <f>IF($U$286="zákl. přenesená",$N$286,0)</f>
        <v>0</v>
      </c>
      <c r="BH286" s="139">
        <f>IF($U$286="sníž. přenesená",$N$286,0)</f>
        <v>0</v>
      </c>
      <c r="BI286" s="139">
        <f>IF($U$286="nulová",$N$286,0)</f>
        <v>0</v>
      </c>
      <c r="BJ286" s="94" t="s">
        <v>22</v>
      </c>
      <c r="BK286" s="139">
        <f>ROUND($L$286*$K$286,2)</f>
        <v>0</v>
      </c>
      <c r="BL286" s="94" t="s">
        <v>134</v>
      </c>
      <c r="BM286" s="94" t="s">
        <v>452</v>
      </c>
    </row>
    <row r="287" spans="2:47" s="6" customFormat="1" ht="16.5" customHeight="1">
      <c r="B287" s="22"/>
      <c r="C287" s="23"/>
      <c r="D287" s="23"/>
      <c r="E287" s="23"/>
      <c r="F287" s="219" t="s">
        <v>453</v>
      </c>
      <c r="G287" s="184"/>
      <c r="H287" s="184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  <c r="S287" s="42"/>
      <c r="T287" s="55"/>
      <c r="U287" s="23"/>
      <c r="V287" s="23"/>
      <c r="W287" s="23"/>
      <c r="X287" s="23"/>
      <c r="Y287" s="23"/>
      <c r="Z287" s="23"/>
      <c r="AA287" s="56"/>
      <c r="AT287" s="6" t="s">
        <v>137</v>
      </c>
      <c r="AU287" s="6" t="s">
        <v>82</v>
      </c>
    </row>
    <row r="288" spans="2:47" s="6" customFormat="1" ht="27" customHeight="1">
      <c r="B288" s="22"/>
      <c r="C288" s="23"/>
      <c r="D288" s="23"/>
      <c r="E288" s="23"/>
      <c r="F288" s="228" t="s">
        <v>454</v>
      </c>
      <c r="G288" s="184"/>
      <c r="H288" s="184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  <c r="S288" s="42"/>
      <c r="T288" s="55"/>
      <c r="U288" s="23"/>
      <c r="V288" s="23"/>
      <c r="W288" s="23"/>
      <c r="X288" s="23"/>
      <c r="Y288" s="23"/>
      <c r="Z288" s="23"/>
      <c r="AA288" s="56"/>
      <c r="AT288" s="6" t="s">
        <v>171</v>
      </c>
      <c r="AU288" s="6" t="s">
        <v>82</v>
      </c>
    </row>
    <row r="289" spans="2:51" s="6" customFormat="1" ht="15.75" customHeight="1">
      <c r="B289" s="146"/>
      <c r="C289" s="147"/>
      <c r="D289" s="147"/>
      <c r="E289" s="147"/>
      <c r="F289" s="222" t="s">
        <v>455</v>
      </c>
      <c r="G289" s="223"/>
      <c r="H289" s="223"/>
      <c r="I289" s="223"/>
      <c r="J289" s="147"/>
      <c r="K289" s="148">
        <v>19</v>
      </c>
      <c r="L289" s="147"/>
      <c r="M289" s="147"/>
      <c r="N289" s="147"/>
      <c r="O289" s="147"/>
      <c r="P289" s="147"/>
      <c r="Q289" s="147"/>
      <c r="R289" s="147"/>
      <c r="S289" s="149"/>
      <c r="T289" s="150"/>
      <c r="U289" s="147"/>
      <c r="V289" s="147"/>
      <c r="W289" s="147"/>
      <c r="X289" s="147"/>
      <c r="Y289" s="147"/>
      <c r="Z289" s="147"/>
      <c r="AA289" s="151"/>
      <c r="AT289" s="152" t="s">
        <v>144</v>
      </c>
      <c r="AU289" s="152" t="s">
        <v>82</v>
      </c>
      <c r="AV289" s="152" t="s">
        <v>82</v>
      </c>
      <c r="AW289" s="152" t="s">
        <v>102</v>
      </c>
      <c r="AX289" s="152" t="s">
        <v>74</v>
      </c>
      <c r="AY289" s="152" t="s">
        <v>128</v>
      </c>
    </row>
    <row r="290" spans="2:65" s="6" customFormat="1" ht="15.75" customHeight="1">
      <c r="B290" s="22"/>
      <c r="C290" s="130" t="s">
        <v>456</v>
      </c>
      <c r="D290" s="130" t="s">
        <v>129</v>
      </c>
      <c r="E290" s="131" t="s">
        <v>457</v>
      </c>
      <c r="F290" s="215" t="s">
        <v>458</v>
      </c>
      <c r="G290" s="216"/>
      <c r="H290" s="216"/>
      <c r="I290" s="216"/>
      <c r="J290" s="133" t="s">
        <v>320</v>
      </c>
      <c r="K290" s="134">
        <v>5</v>
      </c>
      <c r="L290" s="217"/>
      <c r="M290" s="216"/>
      <c r="N290" s="218">
        <f>ROUND($L$290*$K$290,2)</f>
        <v>0</v>
      </c>
      <c r="O290" s="216"/>
      <c r="P290" s="216"/>
      <c r="Q290" s="216"/>
      <c r="R290" s="132"/>
      <c r="S290" s="42"/>
      <c r="T290" s="135"/>
      <c r="U290" s="136" t="s">
        <v>44</v>
      </c>
      <c r="V290" s="23"/>
      <c r="W290" s="23"/>
      <c r="X290" s="137">
        <v>0</v>
      </c>
      <c r="Y290" s="137">
        <f>$X$290*$K$290</f>
        <v>0</v>
      </c>
      <c r="Z290" s="137">
        <v>0</v>
      </c>
      <c r="AA290" s="138">
        <f>$Z$290*$K$290</f>
        <v>0</v>
      </c>
      <c r="AR290" s="94" t="s">
        <v>134</v>
      </c>
      <c r="AT290" s="94" t="s">
        <v>129</v>
      </c>
      <c r="AU290" s="94" t="s">
        <v>82</v>
      </c>
      <c r="AY290" s="6" t="s">
        <v>128</v>
      </c>
      <c r="BE290" s="139">
        <f>IF($U$290="základní",$N$290,0)</f>
        <v>0</v>
      </c>
      <c r="BF290" s="139">
        <f>IF($U$290="snížená",$N$290,0)</f>
        <v>0</v>
      </c>
      <c r="BG290" s="139">
        <f>IF($U$290="zákl. přenesená",$N$290,0)</f>
        <v>0</v>
      </c>
      <c r="BH290" s="139">
        <f>IF($U$290="sníž. přenesená",$N$290,0)</f>
        <v>0</v>
      </c>
      <c r="BI290" s="139">
        <f>IF($U$290="nulová",$N$290,0)</f>
        <v>0</v>
      </c>
      <c r="BJ290" s="94" t="s">
        <v>22</v>
      </c>
      <c r="BK290" s="139">
        <f>ROUND($L$290*$K$290,2)</f>
        <v>0</v>
      </c>
      <c r="BL290" s="94" t="s">
        <v>134</v>
      </c>
      <c r="BM290" s="94" t="s">
        <v>459</v>
      </c>
    </row>
    <row r="291" spans="2:47" s="6" customFormat="1" ht="27" customHeight="1">
      <c r="B291" s="22"/>
      <c r="C291" s="23"/>
      <c r="D291" s="23"/>
      <c r="E291" s="23"/>
      <c r="F291" s="228" t="s">
        <v>460</v>
      </c>
      <c r="G291" s="184"/>
      <c r="H291" s="184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  <c r="S291" s="42"/>
      <c r="T291" s="55"/>
      <c r="U291" s="23"/>
      <c r="V291" s="23"/>
      <c r="W291" s="23"/>
      <c r="X291" s="23"/>
      <c r="Y291" s="23"/>
      <c r="Z291" s="23"/>
      <c r="AA291" s="56"/>
      <c r="AT291" s="6" t="s">
        <v>171</v>
      </c>
      <c r="AU291" s="6" t="s">
        <v>82</v>
      </c>
    </row>
    <row r="292" spans="2:51" s="6" customFormat="1" ht="15.75" customHeight="1">
      <c r="B292" s="146"/>
      <c r="C292" s="147"/>
      <c r="D292" s="147"/>
      <c r="E292" s="147"/>
      <c r="F292" s="222" t="s">
        <v>160</v>
      </c>
      <c r="G292" s="223"/>
      <c r="H292" s="223"/>
      <c r="I292" s="223"/>
      <c r="J292" s="147"/>
      <c r="K292" s="148">
        <v>5</v>
      </c>
      <c r="L292" s="147"/>
      <c r="M292" s="147"/>
      <c r="N292" s="147"/>
      <c r="O292" s="147"/>
      <c r="P292" s="147"/>
      <c r="Q292" s="147"/>
      <c r="R292" s="147"/>
      <c r="S292" s="149"/>
      <c r="T292" s="150"/>
      <c r="U292" s="147"/>
      <c r="V292" s="147"/>
      <c r="W292" s="147"/>
      <c r="X292" s="147"/>
      <c r="Y292" s="147"/>
      <c r="Z292" s="147"/>
      <c r="AA292" s="151"/>
      <c r="AT292" s="152" t="s">
        <v>144</v>
      </c>
      <c r="AU292" s="152" t="s">
        <v>82</v>
      </c>
      <c r="AV292" s="152" t="s">
        <v>82</v>
      </c>
      <c r="AW292" s="152" t="s">
        <v>102</v>
      </c>
      <c r="AX292" s="152" t="s">
        <v>22</v>
      </c>
      <c r="AY292" s="152" t="s">
        <v>128</v>
      </c>
    </row>
    <row r="293" spans="2:65" s="6" customFormat="1" ht="27" customHeight="1">
      <c r="B293" s="22"/>
      <c r="C293" s="130" t="s">
        <v>461</v>
      </c>
      <c r="D293" s="130" t="s">
        <v>129</v>
      </c>
      <c r="E293" s="131" t="s">
        <v>462</v>
      </c>
      <c r="F293" s="215" t="s">
        <v>463</v>
      </c>
      <c r="G293" s="216"/>
      <c r="H293" s="216"/>
      <c r="I293" s="216"/>
      <c r="J293" s="133" t="s">
        <v>287</v>
      </c>
      <c r="K293" s="134">
        <v>2</v>
      </c>
      <c r="L293" s="217"/>
      <c r="M293" s="216"/>
      <c r="N293" s="218">
        <f>ROUND($L$293*$K$293,2)</f>
        <v>0</v>
      </c>
      <c r="O293" s="216"/>
      <c r="P293" s="216"/>
      <c r="Q293" s="216"/>
      <c r="R293" s="132" t="s">
        <v>133</v>
      </c>
      <c r="S293" s="42"/>
      <c r="T293" s="135"/>
      <c r="U293" s="136" t="s">
        <v>44</v>
      </c>
      <c r="V293" s="23"/>
      <c r="W293" s="23"/>
      <c r="X293" s="137">
        <v>0</v>
      </c>
      <c r="Y293" s="137">
        <f>$X$293*$K$293</f>
        <v>0</v>
      </c>
      <c r="Z293" s="137">
        <v>0.21</v>
      </c>
      <c r="AA293" s="138">
        <f>$Z$293*$K$293</f>
        <v>0.42</v>
      </c>
      <c r="AR293" s="94" t="s">
        <v>134</v>
      </c>
      <c r="AT293" s="94" t="s">
        <v>129</v>
      </c>
      <c r="AU293" s="94" t="s">
        <v>82</v>
      </c>
      <c r="AY293" s="6" t="s">
        <v>128</v>
      </c>
      <c r="BE293" s="139">
        <f>IF($U$293="základní",$N$293,0)</f>
        <v>0</v>
      </c>
      <c r="BF293" s="139">
        <f>IF($U$293="snížená",$N$293,0)</f>
        <v>0</v>
      </c>
      <c r="BG293" s="139">
        <f>IF($U$293="zákl. přenesená",$N$293,0)</f>
        <v>0</v>
      </c>
      <c r="BH293" s="139">
        <f>IF($U$293="sníž. přenesená",$N$293,0)</f>
        <v>0</v>
      </c>
      <c r="BI293" s="139">
        <f>IF($U$293="nulová",$N$293,0)</f>
        <v>0</v>
      </c>
      <c r="BJ293" s="94" t="s">
        <v>22</v>
      </c>
      <c r="BK293" s="139">
        <f>ROUND($L$293*$K$293,2)</f>
        <v>0</v>
      </c>
      <c r="BL293" s="94" t="s">
        <v>134</v>
      </c>
      <c r="BM293" s="94" t="s">
        <v>464</v>
      </c>
    </row>
    <row r="294" spans="2:47" s="6" customFormat="1" ht="16.5" customHeight="1">
      <c r="B294" s="22"/>
      <c r="C294" s="23"/>
      <c r="D294" s="23"/>
      <c r="E294" s="23"/>
      <c r="F294" s="219" t="s">
        <v>465</v>
      </c>
      <c r="G294" s="184"/>
      <c r="H294" s="184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  <c r="S294" s="42"/>
      <c r="T294" s="55"/>
      <c r="U294" s="23"/>
      <c r="V294" s="23"/>
      <c r="W294" s="23"/>
      <c r="X294" s="23"/>
      <c r="Y294" s="23"/>
      <c r="Z294" s="23"/>
      <c r="AA294" s="56"/>
      <c r="AT294" s="6" t="s">
        <v>137</v>
      </c>
      <c r="AU294" s="6" t="s">
        <v>82</v>
      </c>
    </row>
    <row r="295" spans="2:47" s="6" customFormat="1" ht="27" customHeight="1">
      <c r="B295" s="22"/>
      <c r="C295" s="23"/>
      <c r="D295" s="23"/>
      <c r="E295" s="23"/>
      <c r="F295" s="228" t="s">
        <v>466</v>
      </c>
      <c r="G295" s="184"/>
      <c r="H295" s="184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  <c r="S295" s="42"/>
      <c r="T295" s="55"/>
      <c r="U295" s="23"/>
      <c r="V295" s="23"/>
      <c r="W295" s="23"/>
      <c r="X295" s="23"/>
      <c r="Y295" s="23"/>
      <c r="Z295" s="23"/>
      <c r="AA295" s="56"/>
      <c r="AT295" s="6" t="s">
        <v>171</v>
      </c>
      <c r="AU295" s="6" t="s">
        <v>82</v>
      </c>
    </row>
    <row r="296" spans="2:51" s="6" customFormat="1" ht="15.75" customHeight="1">
      <c r="B296" s="146"/>
      <c r="C296" s="147"/>
      <c r="D296" s="147"/>
      <c r="E296" s="147"/>
      <c r="F296" s="222" t="s">
        <v>467</v>
      </c>
      <c r="G296" s="223"/>
      <c r="H296" s="223"/>
      <c r="I296" s="223"/>
      <c r="J296" s="147"/>
      <c r="K296" s="148">
        <v>2</v>
      </c>
      <c r="L296" s="147"/>
      <c r="M296" s="147"/>
      <c r="N296" s="147"/>
      <c r="O296" s="147"/>
      <c r="P296" s="147"/>
      <c r="Q296" s="147"/>
      <c r="R296" s="147"/>
      <c r="S296" s="149"/>
      <c r="T296" s="150"/>
      <c r="U296" s="147"/>
      <c r="V296" s="147"/>
      <c r="W296" s="147"/>
      <c r="X296" s="147"/>
      <c r="Y296" s="147"/>
      <c r="Z296" s="147"/>
      <c r="AA296" s="151"/>
      <c r="AT296" s="152" t="s">
        <v>144</v>
      </c>
      <c r="AU296" s="152" t="s">
        <v>82</v>
      </c>
      <c r="AV296" s="152" t="s">
        <v>82</v>
      </c>
      <c r="AW296" s="152" t="s">
        <v>102</v>
      </c>
      <c r="AX296" s="152" t="s">
        <v>22</v>
      </c>
      <c r="AY296" s="152" t="s">
        <v>128</v>
      </c>
    </row>
    <row r="297" spans="2:63" s="119" customFormat="1" ht="23.25" customHeight="1">
      <c r="B297" s="120"/>
      <c r="C297" s="121"/>
      <c r="D297" s="129" t="s">
        <v>109</v>
      </c>
      <c r="E297" s="121"/>
      <c r="F297" s="121"/>
      <c r="G297" s="121"/>
      <c r="H297" s="121"/>
      <c r="I297" s="121"/>
      <c r="J297" s="121"/>
      <c r="K297" s="121"/>
      <c r="L297" s="121"/>
      <c r="M297" s="121"/>
      <c r="N297" s="232">
        <f>$BK$297</f>
        <v>0</v>
      </c>
      <c r="O297" s="231"/>
      <c r="P297" s="231"/>
      <c r="Q297" s="231"/>
      <c r="R297" s="121"/>
      <c r="S297" s="123"/>
      <c r="T297" s="124"/>
      <c r="U297" s="121"/>
      <c r="V297" s="121"/>
      <c r="W297" s="125">
        <f>SUM($W$298:$W$302)</f>
        <v>0</v>
      </c>
      <c r="X297" s="121"/>
      <c r="Y297" s="125">
        <f>SUM($Y$298:$Y$302)</f>
        <v>0</v>
      </c>
      <c r="Z297" s="121"/>
      <c r="AA297" s="126">
        <f>SUM($AA$298:$AA$302)</f>
        <v>0</v>
      </c>
      <c r="AR297" s="127" t="s">
        <v>22</v>
      </c>
      <c r="AT297" s="127" t="s">
        <v>73</v>
      </c>
      <c r="AU297" s="127" t="s">
        <v>82</v>
      </c>
      <c r="AY297" s="127" t="s">
        <v>128</v>
      </c>
      <c r="BK297" s="128">
        <f>SUM($BK$298:$BK$302)</f>
        <v>0</v>
      </c>
    </row>
    <row r="298" spans="2:65" s="6" customFormat="1" ht="27" customHeight="1">
      <c r="B298" s="22"/>
      <c r="C298" s="130" t="s">
        <v>468</v>
      </c>
      <c r="D298" s="130" t="s">
        <v>129</v>
      </c>
      <c r="E298" s="131" t="s">
        <v>469</v>
      </c>
      <c r="F298" s="215" t="s">
        <v>470</v>
      </c>
      <c r="G298" s="216"/>
      <c r="H298" s="216"/>
      <c r="I298" s="216"/>
      <c r="J298" s="133" t="s">
        <v>232</v>
      </c>
      <c r="K298" s="134">
        <v>261.758</v>
      </c>
      <c r="L298" s="217"/>
      <c r="M298" s="216"/>
      <c r="N298" s="218">
        <f>ROUND($L$298*$K$298,2)</f>
        <v>0</v>
      </c>
      <c r="O298" s="216"/>
      <c r="P298" s="216"/>
      <c r="Q298" s="216"/>
      <c r="R298" s="132" t="s">
        <v>133</v>
      </c>
      <c r="S298" s="42"/>
      <c r="T298" s="135"/>
      <c r="U298" s="136" t="s">
        <v>44</v>
      </c>
      <c r="V298" s="23"/>
      <c r="W298" s="23"/>
      <c r="X298" s="137">
        <v>0</v>
      </c>
      <c r="Y298" s="137">
        <f>$X$298*$K$298</f>
        <v>0</v>
      </c>
      <c r="Z298" s="137">
        <v>0</v>
      </c>
      <c r="AA298" s="138">
        <f>$Z$298*$K$298</f>
        <v>0</v>
      </c>
      <c r="AR298" s="94" t="s">
        <v>134</v>
      </c>
      <c r="AT298" s="94" t="s">
        <v>129</v>
      </c>
      <c r="AU298" s="94" t="s">
        <v>146</v>
      </c>
      <c r="AY298" s="6" t="s">
        <v>128</v>
      </c>
      <c r="BE298" s="139">
        <f>IF($U$298="základní",$N$298,0)</f>
        <v>0</v>
      </c>
      <c r="BF298" s="139">
        <f>IF($U$298="snížená",$N$298,0)</f>
        <v>0</v>
      </c>
      <c r="BG298" s="139">
        <f>IF($U$298="zákl. přenesená",$N$298,0)</f>
        <v>0</v>
      </c>
      <c r="BH298" s="139">
        <f>IF($U$298="sníž. přenesená",$N$298,0)</f>
        <v>0</v>
      </c>
      <c r="BI298" s="139">
        <f>IF($U$298="nulová",$N$298,0)</f>
        <v>0</v>
      </c>
      <c r="BJ298" s="94" t="s">
        <v>22</v>
      </c>
      <c r="BK298" s="139">
        <f>ROUND($L$298*$K$298,2)</f>
        <v>0</v>
      </c>
      <c r="BL298" s="94" t="s">
        <v>134</v>
      </c>
      <c r="BM298" s="94" t="s">
        <v>471</v>
      </c>
    </row>
    <row r="299" spans="2:47" s="6" customFormat="1" ht="16.5" customHeight="1">
      <c r="B299" s="22"/>
      <c r="C299" s="23"/>
      <c r="D299" s="23"/>
      <c r="E299" s="23"/>
      <c r="F299" s="219" t="s">
        <v>472</v>
      </c>
      <c r="G299" s="184"/>
      <c r="H299" s="184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  <c r="S299" s="42"/>
      <c r="T299" s="55"/>
      <c r="U299" s="23"/>
      <c r="V299" s="23"/>
      <c r="W299" s="23"/>
      <c r="X299" s="23"/>
      <c r="Y299" s="23"/>
      <c r="Z299" s="23"/>
      <c r="AA299" s="56"/>
      <c r="AT299" s="6" t="s">
        <v>137</v>
      </c>
      <c r="AU299" s="6" t="s">
        <v>146</v>
      </c>
    </row>
    <row r="300" spans="2:47" s="6" customFormat="1" ht="27" customHeight="1">
      <c r="B300" s="22"/>
      <c r="C300" s="23"/>
      <c r="D300" s="23"/>
      <c r="E300" s="23"/>
      <c r="F300" s="228" t="s">
        <v>473</v>
      </c>
      <c r="G300" s="184"/>
      <c r="H300" s="184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  <c r="S300" s="42"/>
      <c r="T300" s="55"/>
      <c r="U300" s="23"/>
      <c r="V300" s="23"/>
      <c r="W300" s="23"/>
      <c r="X300" s="23"/>
      <c r="Y300" s="23"/>
      <c r="Z300" s="23"/>
      <c r="AA300" s="56"/>
      <c r="AT300" s="6" t="s">
        <v>171</v>
      </c>
      <c r="AU300" s="6" t="s">
        <v>146</v>
      </c>
    </row>
    <row r="301" spans="2:65" s="6" customFormat="1" ht="27" customHeight="1">
      <c r="B301" s="22"/>
      <c r="C301" s="130" t="s">
        <v>474</v>
      </c>
      <c r="D301" s="130" t="s">
        <v>129</v>
      </c>
      <c r="E301" s="131" t="s">
        <v>475</v>
      </c>
      <c r="F301" s="215" t="s">
        <v>476</v>
      </c>
      <c r="G301" s="216"/>
      <c r="H301" s="216"/>
      <c r="I301" s="216"/>
      <c r="J301" s="133" t="s">
        <v>232</v>
      </c>
      <c r="K301" s="134">
        <v>467.838</v>
      </c>
      <c r="L301" s="217"/>
      <c r="M301" s="216"/>
      <c r="N301" s="218">
        <f>ROUND($L$301*$K$301,2)</f>
        <v>0</v>
      </c>
      <c r="O301" s="216"/>
      <c r="P301" s="216"/>
      <c r="Q301" s="216"/>
      <c r="R301" s="132" t="s">
        <v>133</v>
      </c>
      <c r="S301" s="42"/>
      <c r="T301" s="135"/>
      <c r="U301" s="136" t="s">
        <v>44</v>
      </c>
      <c r="V301" s="23"/>
      <c r="W301" s="23"/>
      <c r="X301" s="137">
        <v>0</v>
      </c>
      <c r="Y301" s="137">
        <f>$X$301*$K$301</f>
        <v>0</v>
      </c>
      <c r="Z301" s="137">
        <v>0</v>
      </c>
      <c r="AA301" s="138">
        <f>$Z$301*$K$301</f>
        <v>0</v>
      </c>
      <c r="AR301" s="94" t="s">
        <v>134</v>
      </c>
      <c r="AT301" s="94" t="s">
        <v>129</v>
      </c>
      <c r="AU301" s="94" t="s">
        <v>146</v>
      </c>
      <c r="AY301" s="6" t="s">
        <v>128</v>
      </c>
      <c r="BE301" s="139">
        <f>IF($U$301="základní",$N$301,0)</f>
        <v>0</v>
      </c>
      <c r="BF301" s="139">
        <f>IF($U$301="snížená",$N$301,0)</f>
        <v>0</v>
      </c>
      <c r="BG301" s="139">
        <f>IF($U$301="zákl. přenesená",$N$301,0)</f>
        <v>0</v>
      </c>
      <c r="BH301" s="139">
        <f>IF($U$301="sníž. přenesená",$N$301,0)</f>
        <v>0</v>
      </c>
      <c r="BI301" s="139">
        <f>IF($U$301="nulová",$N$301,0)</f>
        <v>0</v>
      </c>
      <c r="BJ301" s="94" t="s">
        <v>22</v>
      </c>
      <c r="BK301" s="139">
        <f>ROUND($L$301*$K$301,2)</f>
        <v>0</v>
      </c>
      <c r="BL301" s="94" t="s">
        <v>134</v>
      </c>
      <c r="BM301" s="94" t="s">
        <v>477</v>
      </c>
    </row>
    <row r="302" spans="2:47" s="6" customFormat="1" ht="16.5" customHeight="1">
      <c r="B302" s="22"/>
      <c r="C302" s="23"/>
      <c r="D302" s="23"/>
      <c r="E302" s="23"/>
      <c r="F302" s="219" t="s">
        <v>478</v>
      </c>
      <c r="G302" s="184"/>
      <c r="H302" s="184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  <c r="S302" s="42"/>
      <c r="T302" s="55"/>
      <c r="U302" s="23"/>
      <c r="V302" s="23"/>
      <c r="W302" s="23"/>
      <c r="X302" s="23"/>
      <c r="Y302" s="23"/>
      <c r="Z302" s="23"/>
      <c r="AA302" s="56"/>
      <c r="AT302" s="6" t="s">
        <v>137</v>
      </c>
      <c r="AU302" s="6" t="s">
        <v>146</v>
      </c>
    </row>
    <row r="303" spans="2:63" s="119" customFormat="1" ht="37.5" customHeight="1">
      <c r="B303" s="120"/>
      <c r="C303" s="121"/>
      <c r="D303" s="122" t="s">
        <v>110</v>
      </c>
      <c r="E303" s="121"/>
      <c r="F303" s="121"/>
      <c r="G303" s="121"/>
      <c r="H303" s="121"/>
      <c r="I303" s="121"/>
      <c r="J303" s="121"/>
      <c r="K303" s="121"/>
      <c r="L303" s="121"/>
      <c r="M303" s="121"/>
      <c r="N303" s="230">
        <f>$BK$303</f>
        <v>0</v>
      </c>
      <c r="O303" s="231"/>
      <c r="P303" s="231"/>
      <c r="Q303" s="231"/>
      <c r="R303" s="121"/>
      <c r="S303" s="123"/>
      <c r="T303" s="124"/>
      <c r="U303" s="121"/>
      <c r="V303" s="121"/>
      <c r="W303" s="125">
        <f>$W$304+$W$357</f>
        <v>0</v>
      </c>
      <c r="X303" s="121"/>
      <c r="Y303" s="125">
        <f>$Y$304+$Y$357</f>
        <v>1.0921979</v>
      </c>
      <c r="Z303" s="121"/>
      <c r="AA303" s="126">
        <f>$AA$304+$AA$357</f>
        <v>0</v>
      </c>
      <c r="AR303" s="127" t="s">
        <v>82</v>
      </c>
      <c r="AT303" s="127" t="s">
        <v>73</v>
      </c>
      <c r="AU303" s="127" t="s">
        <v>74</v>
      </c>
      <c r="AY303" s="127" t="s">
        <v>128</v>
      </c>
      <c r="BK303" s="128">
        <f>$BK$304+$BK$357</f>
        <v>0</v>
      </c>
    </row>
    <row r="304" spans="2:63" s="119" customFormat="1" ht="21" customHeight="1">
      <c r="B304" s="120"/>
      <c r="C304" s="121"/>
      <c r="D304" s="129" t="s">
        <v>111</v>
      </c>
      <c r="E304" s="121"/>
      <c r="F304" s="121"/>
      <c r="G304" s="121"/>
      <c r="H304" s="121"/>
      <c r="I304" s="121"/>
      <c r="J304" s="121"/>
      <c r="K304" s="121"/>
      <c r="L304" s="121"/>
      <c r="M304" s="121"/>
      <c r="N304" s="232">
        <f>$BK$304</f>
        <v>0</v>
      </c>
      <c r="O304" s="231"/>
      <c r="P304" s="231"/>
      <c r="Q304" s="231"/>
      <c r="R304" s="121"/>
      <c r="S304" s="123"/>
      <c r="T304" s="124"/>
      <c r="U304" s="121"/>
      <c r="V304" s="121"/>
      <c r="W304" s="125">
        <f>SUM($W$305:$W$356)</f>
        <v>0</v>
      </c>
      <c r="X304" s="121"/>
      <c r="Y304" s="125">
        <f>SUM($Y$305:$Y$356)</f>
        <v>1.0921979</v>
      </c>
      <c r="Z304" s="121"/>
      <c r="AA304" s="126">
        <f>SUM($AA$305:$AA$356)</f>
        <v>0</v>
      </c>
      <c r="AR304" s="127" t="s">
        <v>82</v>
      </c>
      <c r="AT304" s="127" t="s">
        <v>73</v>
      </c>
      <c r="AU304" s="127" t="s">
        <v>22</v>
      </c>
      <c r="AY304" s="127" t="s">
        <v>128</v>
      </c>
      <c r="BK304" s="128">
        <f>SUM($BK$305:$BK$356)</f>
        <v>0</v>
      </c>
    </row>
    <row r="305" spans="2:65" s="6" customFormat="1" ht="27" customHeight="1">
      <c r="B305" s="22"/>
      <c r="C305" s="130" t="s">
        <v>479</v>
      </c>
      <c r="D305" s="130" t="s">
        <v>129</v>
      </c>
      <c r="E305" s="131" t="s">
        <v>480</v>
      </c>
      <c r="F305" s="215" t="s">
        <v>481</v>
      </c>
      <c r="G305" s="216"/>
      <c r="H305" s="216"/>
      <c r="I305" s="216"/>
      <c r="J305" s="133" t="s">
        <v>312</v>
      </c>
      <c r="K305" s="134">
        <v>65</v>
      </c>
      <c r="L305" s="217"/>
      <c r="M305" s="216"/>
      <c r="N305" s="218">
        <f>ROUND($L$305*$K$305,2)</f>
        <v>0</v>
      </c>
      <c r="O305" s="216"/>
      <c r="P305" s="216"/>
      <c r="Q305" s="216"/>
      <c r="R305" s="132" t="s">
        <v>133</v>
      </c>
      <c r="S305" s="42"/>
      <c r="T305" s="135"/>
      <c r="U305" s="136" t="s">
        <v>44</v>
      </c>
      <c r="V305" s="23"/>
      <c r="W305" s="23"/>
      <c r="X305" s="137">
        <v>6E-05</v>
      </c>
      <c r="Y305" s="137">
        <f>$X$305*$K$305</f>
        <v>0.0039000000000000003</v>
      </c>
      <c r="Z305" s="137">
        <v>0</v>
      </c>
      <c r="AA305" s="138">
        <f>$Z$305*$K$305</f>
        <v>0</v>
      </c>
      <c r="AR305" s="94" t="s">
        <v>237</v>
      </c>
      <c r="AT305" s="94" t="s">
        <v>129</v>
      </c>
      <c r="AU305" s="94" t="s">
        <v>82</v>
      </c>
      <c r="AY305" s="6" t="s">
        <v>128</v>
      </c>
      <c r="BE305" s="139">
        <f>IF($U$305="základní",$N$305,0)</f>
        <v>0</v>
      </c>
      <c r="BF305" s="139">
        <f>IF($U$305="snížená",$N$305,0)</f>
        <v>0</v>
      </c>
      <c r="BG305" s="139">
        <f>IF($U$305="zákl. přenesená",$N$305,0)</f>
        <v>0</v>
      </c>
      <c r="BH305" s="139">
        <f>IF($U$305="sníž. přenesená",$N$305,0)</f>
        <v>0</v>
      </c>
      <c r="BI305" s="139">
        <f>IF($U$305="nulová",$N$305,0)</f>
        <v>0</v>
      </c>
      <c r="BJ305" s="94" t="s">
        <v>22</v>
      </c>
      <c r="BK305" s="139">
        <f>ROUND($L$305*$K$305,2)</f>
        <v>0</v>
      </c>
      <c r="BL305" s="94" t="s">
        <v>237</v>
      </c>
      <c r="BM305" s="94" t="s">
        <v>482</v>
      </c>
    </row>
    <row r="306" spans="2:47" s="6" customFormat="1" ht="16.5" customHeight="1">
      <c r="B306" s="22"/>
      <c r="C306" s="23"/>
      <c r="D306" s="23"/>
      <c r="E306" s="23"/>
      <c r="F306" s="219" t="s">
        <v>483</v>
      </c>
      <c r="G306" s="184"/>
      <c r="H306" s="184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  <c r="S306" s="42"/>
      <c r="T306" s="55"/>
      <c r="U306" s="23"/>
      <c r="V306" s="23"/>
      <c r="W306" s="23"/>
      <c r="X306" s="23"/>
      <c r="Y306" s="23"/>
      <c r="Z306" s="23"/>
      <c r="AA306" s="56"/>
      <c r="AT306" s="6" t="s">
        <v>137</v>
      </c>
      <c r="AU306" s="6" t="s">
        <v>82</v>
      </c>
    </row>
    <row r="307" spans="2:47" s="6" customFormat="1" ht="27" customHeight="1">
      <c r="B307" s="22"/>
      <c r="C307" s="23"/>
      <c r="D307" s="23"/>
      <c r="E307" s="23"/>
      <c r="F307" s="228" t="s">
        <v>484</v>
      </c>
      <c r="G307" s="184"/>
      <c r="H307" s="184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  <c r="S307" s="42"/>
      <c r="T307" s="55"/>
      <c r="U307" s="23"/>
      <c r="V307" s="23"/>
      <c r="W307" s="23"/>
      <c r="X307" s="23"/>
      <c r="Y307" s="23"/>
      <c r="Z307" s="23"/>
      <c r="AA307" s="56"/>
      <c r="AT307" s="6" t="s">
        <v>171</v>
      </c>
      <c r="AU307" s="6" t="s">
        <v>82</v>
      </c>
    </row>
    <row r="308" spans="2:51" s="6" customFormat="1" ht="15.75" customHeight="1">
      <c r="B308" s="146"/>
      <c r="C308" s="147"/>
      <c r="D308" s="147"/>
      <c r="E308" s="147"/>
      <c r="F308" s="222" t="s">
        <v>485</v>
      </c>
      <c r="G308" s="223"/>
      <c r="H308" s="223"/>
      <c r="I308" s="223"/>
      <c r="J308" s="147"/>
      <c r="K308" s="148">
        <v>65</v>
      </c>
      <c r="L308" s="147"/>
      <c r="M308" s="147"/>
      <c r="N308" s="147"/>
      <c r="O308" s="147"/>
      <c r="P308" s="147"/>
      <c r="Q308" s="147"/>
      <c r="R308" s="147"/>
      <c r="S308" s="149"/>
      <c r="T308" s="150"/>
      <c r="U308" s="147"/>
      <c r="V308" s="147"/>
      <c r="W308" s="147"/>
      <c r="X308" s="147"/>
      <c r="Y308" s="147"/>
      <c r="Z308" s="147"/>
      <c r="AA308" s="151"/>
      <c r="AT308" s="152" t="s">
        <v>144</v>
      </c>
      <c r="AU308" s="152" t="s">
        <v>82</v>
      </c>
      <c r="AV308" s="152" t="s">
        <v>82</v>
      </c>
      <c r="AW308" s="152" t="s">
        <v>102</v>
      </c>
      <c r="AX308" s="152" t="s">
        <v>22</v>
      </c>
      <c r="AY308" s="152" t="s">
        <v>128</v>
      </c>
    </row>
    <row r="309" spans="2:65" s="6" customFormat="1" ht="27" customHeight="1">
      <c r="B309" s="22"/>
      <c r="C309" s="153" t="s">
        <v>486</v>
      </c>
      <c r="D309" s="153" t="s">
        <v>147</v>
      </c>
      <c r="E309" s="154" t="s">
        <v>487</v>
      </c>
      <c r="F309" s="224" t="s">
        <v>488</v>
      </c>
      <c r="G309" s="225"/>
      <c r="H309" s="225"/>
      <c r="I309" s="225"/>
      <c r="J309" s="155" t="s">
        <v>312</v>
      </c>
      <c r="K309" s="156">
        <v>1.2</v>
      </c>
      <c r="L309" s="226"/>
      <c r="M309" s="225"/>
      <c r="N309" s="227">
        <f>ROUND($L$309*$K$309,2)</f>
        <v>0</v>
      </c>
      <c r="O309" s="216"/>
      <c r="P309" s="216"/>
      <c r="Q309" s="216"/>
      <c r="R309" s="132" t="s">
        <v>133</v>
      </c>
      <c r="S309" s="42"/>
      <c r="T309" s="135"/>
      <c r="U309" s="136" t="s">
        <v>44</v>
      </c>
      <c r="V309" s="23"/>
      <c r="W309" s="23"/>
      <c r="X309" s="137">
        <v>0.00241</v>
      </c>
      <c r="Y309" s="137">
        <f>$X$309*$K$309</f>
        <v>0.0028919999999999996</v>
      </c>
      <c r="Z309" s="137">
        <v>0</v>
      </c>
      <c r="AA309" s="138">
        <f>$Z$309*$K$309</f>
        <v>0</v>
      </c>
      <c r="AR309" s="94" t="s">
        <v>346</v>
      </c>
      <c r="AT309" s="94" t="s">
        <v>147</v>
      </c>
      <c r="AU309" s="94" t="s">
        <v>82</v>
      </c>
      <c r="AY309" s="6" t="s">
        <v>128</v>
      </c>
      <c r="BE309" s="139">
        <f>IF($U$309="základní",$N$309,0)</f>
        <v>0</v>
      </c>
      <c r="BF309" s="139">
        <f>IF($U$309="snížená",$N$309,0)</f>
        <v>0</v>
      </c>
      <c r="BG309" s="139">
        <f>IF($U$309="zákl. přenesená",$N$309,0)</f>
        <v>0</v>
      </c>
      <c r="BH309" s="139">
        <f>IF($U$309="sníž. přenesená",$N$309,0)</f>
        <v>0</v>
      </c>
      <c r="BI309" s="139">
        <f>IF($U$309="nulová",$N$309,0)</f>
        <v>0</v>
      </c>
      <c r="BJ309" s="94" t="s">
        <v>22</v>
      </c>
      <c r="BK309" s="139">
        <f>ROUND($L$309*$K$309,2)</f>
        <v>0</v>
      </c>
      <c r="BL309" s="94" t="s">
        <v>237</v>
      </c>
      <c r="BM309" s="94" t="s">
        <v>489</v>
      </c>
    </row>
    <row r="310" spans="2:47" s="6" customFormat="1" ht="27" customHeight="1">
      <c r="B310" s="22"/>
      <c r="C310" s="23"/>
      <c r="D310" s="23"/>
      <c r="E310" s="23"/>
      <c r="F310" s="219" t="s">
        <v>490</v>
      </c>
      <c r="G310" s="184"/>
      <c r="H310" s="184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  <c r="S310" s="42"/>
      <c r="T310" s="55"/>
      <c r="U310" s="23"/>
      <c r="V310" s="23"/>
      <c r="W310" s="23"/>
      <c r="X310" s="23"/>
      <c r="Y310" s="23"/>
      <c r="Z310" s="23"/>
      <c r="AA310" s="56"/>
      <c r="AT310" s="6" t="s">
        <v>137</v>
      </c>
      <c r="AU310" s="6" t="s">
        <v>82</v>
      </c>
    </row>
    <row r="311" spans="2:47" s="6" customFormat="1" ht="27" customHeight="1">
      <c r="B311" s="22"/>
      <c r="C311" s="23"/>
      <c r="D311" s="23"/>
      <c r="E311" s="23"/>
      <c r="F311" s="228" t="s">
        <v>491</v>
      </c>
      <c r="G311" s="184"/>
      <c r="H311" s="184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  <c r="S311" s="42"/>
      <c r="T311" s="55"/>
      <c r="U311" s="23"/>
      <c r="V311" s="23"/>
      <c r="W311" s="23"/>
      <c r="X311" s="23"/>
      <c r="Y311" s="23"/>
      <c r="Z311" s="23"/>
      <c r="AA311" s="56"/>
      <c r="AT311" s="6" t="s">
        <v>171</v>
      </c>
      <c r="AU311" s="6" t="s">
        <v>82</v>
      </c>
    </row>
    <row r="312" spans="2:51" s="6" customFormat="1" ht="15.75" customHeight="1">
      <c r="B312" s="140"/>
      <c r="C312" s="141"/>
      <c r="D312" s="141"/>
      <c r="E312" s="141"/>
      <c r="F312" s="220" t="s">
        <v>492</v>
      </c>
      <c r="G312" s="221"/>
      <c r="H312" s="221"/>
      <c r="I312" s="221"/>
      <c r="J312" s="141"/>
      <c r="K312" s="141"/>
      <c r="L312" s="141"/>
      <c r="M312" s="141"/>
      <c r="N312" s="141"/>
      <c r="O312" s="141"/>
      <c r="P312" s="141"/>
      <c r="Q312" s="141"/>
      <c r="R312" s="141"/>
      <c r="S312" s="142"/>
      <c r="T312" s="143"/>
      <c r="U312" s="141"/>
      <c r="V312" s="141"/>
      <c r="W312" s="141"/>
      <c r="X312" s="141"/>
      <c r="Y312" s="141"/>
      <c r="Z312" s="141"/>
      <c r="AA312" s="144"/>
      <c r="AT312" s="145" t="s">
        <v>144</v>
      </c>
      <c r="AU312" s="145" t="s">
        <v>82</v>
      </c>
      <c r="AV312" s="145" t="s">
        <v>22</v>
      </c>
      <c r="AW312" s="145" t="s">
        <v>102</v>
      </c>
      <c r="AX312" s="145" t="s">
        <v>74</v>
      </c>
      <c r="AY312" s="145" t="s">
        <v>128</v>
      </c>
    </row>
    <row r="313" spans="2:51" s="6" customFormat="1" ht="15.75" customHeight="1">
      <c r="B313" s="140"/>
      <c r="C313" s="141"/>
      <c r="D313" s="141"/>
      <c r="E313" s="141"/>
      <c r="F313" s="220" t="s">
        <v>493</v>
      </c>
      <c r="G313" s="221"/>
      <c r="H313" s="221"/>
      <c r="I313" s="221"/>
      <c r="J313" s="141"/>
      <c r="K313" s="141"/>
      <c r="L313" s="141"/>
      <c r="M313" s="141"/>
      <c r="N313" s="141"/>
      <c r="O313" s="141"/>
      <c r="P313" s="141"/>
      <c r="Q313" s="141"/>
      <c r="R313" s="141"/>
      <c r="S313" s="142"/>
      <c r="T313" s="143"/>
      <c r="U313" s="141"/>
      <c r="V313" s="141"/>
      <c r="W313" s="141"/>
      <c r="X313" s="141"/>
      <c r="Y313" s="141"/>
      <c r="Z313" s="141"/>
      <c r="AA313" s="144"/>
      <c r="AT313" s="145" t="s">
        <v>144</v>
      </c>
      <c r="AU313" s="145" t="s">
        <v>82</v>
      </c>
      <c r="AV313" s="145" t="s">
        <v>22</v>
      </c>
      <c r="AW313" s="145" t="s">
        <v>102</v>
      </c>
      <c r="AX313" s="145" t="s">
        <v>74</v>
      </c>
      <c r="AY313" s="145" t="s">
        <v>128</v>
      </c>
    </row>
    <row r="314" spans="2:51" s="6" customFormat="1" ht="15.75" customHeight="1">
      <c r="B314" s="146"/>
      <c r="C314" s="147"/>
      <c r="D314" s="147"/>
      <c r="E314" s="147"/>
      <c r="F314" s="222" t="s">
        <v>494</v>
      </c>
      <c r="G314" s="223"/>
      <c r="H314" s="223"/>
      <c r="I314" s="223"/>
      <c r="J314" s="147"/>
      <c r="K314" s="148">
        <v>1.2</v>
      </c>
      <c r="L314" s="147"/>
      <c r="M314" s="147"/>
      <c r="N314" s="147"/>
      <c r="O314" s="147"/>
      <c r="P314" s="147"/>
      <c r="Q314" s="147"/>
      <c r="R314" s="147"/>
      <c r="S314" s="149"/>
      <c r="T314" s="150"/>
      <c r="U314" s="147"/>
      <c r="V314" s="147"/>
      <c r="W314" s="147"/>
      <c r="X314" s="147"/>
      <c r="Y314" s="147"/>
      <c r="Z314" s="147"/>
      <c r="AA314" s="151"/>
      <c r="AT314" s="152" t="s">
        <v>144</v>
      </c>
      <c r="AU314" s="152" t="s">
        <v>82</v>
      </c>
      <c r="AV314" s="152" t="s">
        <v>82</v>
      </c>
      <c r="AW314" s="152" t="s">
        <v>102</v>
      </c>
      <c r="AX314" s="152" t="s">
        <v>74</v>
      </c>
      <c r="AY314" s="152" t="s">
        <v>128</v>
      </c>
    </row>
    <row r="315" spans="2:65" s="6" customFormat="1" ht="27" customHeight="1">
      <c r="B315" s="22"/>
      <c r="C315" s="153" t="s">
        <v>495</v>
      </c>
      <c r="D315" s="153" t="s">
        <v>147</v>
      </c>
      <c r="E315" s="154" t="s">
        <v>496</v>
      </c>
      <c r="F315" s="224" t="s">
        <v>497</v>
      </c>
      <c r="G315" s="225"/>
      <c r="H315" s="225"/>
      <c r="I315" s="225"/>
      <c r="J315" s="155" t="s">
        <v>312</v>
      </c>
      <c r="K315" s="156">
        <v>1.2</v>
      </c>
      <c r="L315" s="226"/>
      <c r="M315" s="225"/>
      <c r="N315" s="227">
        <f>ROUND($L$315*$K$315,2)</f>
        <v>0</v>
      </c>
      <c r="O315" s="216"/>
      <c r="P315" s="216"/>
      <c r="Q315" s="216"/>
      <c r="R315" s="132" t="s">
        <v>133</v>
      </c>
      <c r="S315" s="42"/>
      <c r="T315" s="135"/>
      <c r="U315" s="136" t="s">
        <v>44</v>
      </c>
      <c r="V315" s="23"/>
      <c r="W315" s="23"/>
      <c r="X315" s="137">
        <v>0.00397</v>
      </c>
      <c r="Y315" s="137">
        <f>$X$315*$K$315</f>
        <v>0.004763999999999999</v>
      </c>
      <c r="Z315" s="137">
        <v>0</v>
      </c>
      <c r="AA315" s="138">
        <f>$Z$315*$K$315</f>
        <v>0</v>
      </c>
      <c r="AR315" s="94" t="s">
        <v>346</v>
      </c>
      <c r="AT315" s="94" t="s">
        <v>147</v>
      </c>
      <c r="AU315" s="94" t="s">
        <v>82</v>
      </c>
      <c r="AY315" s="6" t="s">
        <v>128</v>
      </c>
      <c r="BE315" s="139">
        <f>IF($U$315="základní",$N$315,0)</f>
        <v>0</v>
      </c>
      <c r="BF315" s="139">
        <f>IF($U$315="snížená",$N$315,0)</f>
        <v>0</v>
      </c>
      <c r="BG315" s="139">
        <f>IF($U$315="zákl. přenesená",$N$315,0)</f>
        <v>0</v>
      </c>
      <c r="BH315" s="139">
        <f>IF($U$315="sníž. přenesená",$N$315,0)</f>
        <v>0</v>
      </c>
      <c r="BI315" s="139">
        <f>IF($U$315="nulová",$N$315,0)</f>
        <v>0</v>
      </c>
      <c r="BJ315" s="94" t="s">
        <v>22</v>
      </c>
      <c r="BK315" s="139">
        <f>ROUND($L$315*$K$315,2)</f>
        <v>0</v>
      </c>
      <c r="BL315" s="94" t="s">
        <v>237</v>
      </c>
      <c r="BM315" s="94" t="s">
        <v>498</v>
      </c>
    </row>
    <row r="316" spans="2:47" s="6" customFormat="1" ht="27" customHeight="1">
      <c r="B316" s="22"/>
      <c r="C316" s="23"/>
      <c r="D316" s="23"/>
      <c r="E316" s="23"/>
      <c r="F316" s="219" t="s">
        <v>499</v>
      </c>
      <c r="G316" s="184"/>
      <c r="H316" s="184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  <c r="S316" s="42"/>
      <c r="T316" s="55"/>
      <c r="U316" s="23"/>
      <c r="V316" s="23"/>
      <c r="W316" s="23"/>
      <c r="X316" s="23"/>
      <c r="Y316" s="23"/>
      <c r="Z316" s="23"/>
      <c r="AA316" s="56"/>
      <c r="AT316" s="6" t="s">
        <v>137</v>
      </c>
      <c r="AU316" s="6" t="s">
        <v>82</v>
      </c>
    </row>
    <row r="317" spans="2:47" s="6" customFormat="1" ht="27" customHeight="1">
      <c r="B317" s="22"/>
      <c r="C317" s="23"/>
      <c r="D317" s="23"/>
      <c r="E317" s="23"/>
      <c r="F317" s="228" t="s">
        <v>500</v>
      </c>
      <c r="G317" s="184"/>
      <c r="H317" s="184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  <c r="S317" s="42"/>
      <c r="T317" s="55"/>
      <c r="U317" s="23"/>
      <c r="V317" s="23"/>
      <c r="W317" s="23"/>
      <c r="X317" s="23"/>
      <c r="Y317" s="23"/>
      <c r="Z317" s="23"/>
      <c r="AA317" s="56"/>
      <c r="AT317" s="6" t="s">
        <v>171</v>
      </c>
      <c r="AU317" s="6" t="s">
        <v>82</v>
      </c>
    </row>
    <row r="318" spans="2:51" s="6" customFormat="1" ht="15.75" customHeight="1">
      <c r="B318" s="140"/>
      <c r="C318" s="141"/>
      <c r="D318" s="141"/>
      <c r="E318" s="141"/>
      <c r="F318" s="220" t="s">
        <v>501</v>
      </c>
      <c r="G318" s="221"/>
      <c r="H318" s="221"/>
      <c r="I318" s="221"/>
      <c r="J318" s="141"/>
      <c r="K318" s="141"/>
      <c r="L318" s="141"/>
      <c r="M318" s="141"/>
      <c r="N318" s="141"/>
      <c r="O318" s="141"/>
      <c r="P318" s="141"/>
      <c r="Q318" s="141"/>
      <c r="R318" s="141"/>
      <c r="S318" s="142"/>
      <c r="T318" s="143"/>
      <c r="U318" s="141"/>
      <c r="V318" s="141"/>
      <c r="W318" s="141"/>
      <c r="X318" s="141"/>
      <c r="Y318" s="141"/>
      <c r="Z318" s="141"/>
      <c r="AA318" s="144"/>
      <c r="AT318" s="145" t="s">
        <v>144</v>
      </c>
      <c r="AU318" s="145" t="s">
        <v>82</v>
      </c>
      <c r="AV318" s="145" t="s">
        <v>22</v>
      </c>
      <c r="AW318" s="145" t="s">
        <v>102</v>
      </c>
      <c r="AX318" s="145" t="s">
        <v>74</v>
      </c>
      <c r="AY318" s="145" t="s">
        <v>128</v>
      </c>
    </row>
    <row r="319" spans="2:51" s="6" customFormat="1" ht="15.75" customHeight="1">
      <c r="B319" s="140"/>
      <c r="C319" s="141"/>
      <c r="D319" s="141"/>
      <c r="E319" s="141"/>
      <c r="F319" s="220" t="s">
        <v>493</v>
      </c>
      <c r="G319" s="221"/>
      <c r="H319" s="221"/>
      <c r="I319" s="221"/>
      <c r="J319" s="141"/>
      <c r="K319" s="141"/>
      <c r="L319" s="141"/>
      <c r="M319" s="141"/>
      <c r="N319" s="141"/>
      <c r="O319" s="141"/>
      <c r="P319" s="141"/>
      <c r="Q319" s="141"/>
      <c r="R319" s="141"/>
      <c r="S319" s="142"/>
      <c r="T319" s="143"/>
      <c r="U319" s="141"/>
      <c r="V319" s="141"/>
      <c r="W319" s="141"/>
      <c r="X319" s="141"/>
      <c r="Y319" s="141"/>
      <c r="Z319" s="141"/>
      <c r="AA319" s="144"/>
      <c r="AT319" s="145" t="s">
        <v>144</v>
      </c>
      <c r="AU319" s="145" t="s">
        <v>82</v>
      </c>
      <c r="AV319" s="145" t="s">
        <v>22</v>
      </c>
      <c r="AW319" s="145" t="s">
        <v>102</v>
      </c>
      <c r="AX319" s="145" t="s">
        <v>74</v>
      </c>
      <c r="AY319" s="145" t="s">
        <v>128</v>
      </c>
    </row>
    <row r="320" spans="2:51" s="6" customFormat="1" ht="15.75" customHeight="1">
      <c r="B320" s="146"/>
      <c r="C320" s="147"/>
      <c r="D320" s="147"/>
      <c r="E320" s="147"/>
      <c r="F320" s="222" t="s">
        <v>494</v>
      </c>
      <c r="G320" s="223"/>
      <c r="H320" s="223"/>
      <c r="I320" s="223"/>
      <c r="J320" s="147"/>
      <c r="K320" s="148">
        <v>1.2</v>
      </c>
      <c r="L320" s="147"/>
      <c r="M320" s="147"/>
      <c r="N320" s="147"/>
      <c r="O320" s="147"/>
      <c r="P320" s="147"/>
      <c r="Q320" s="147"/>
      <c r="R320" s="147"/>
      <c r="S320" s="149"/>
      <c r="T320" s="150"/>
      <c r="U320" s="147"/>
      <c r="V320" s="147"/>
      <c r="W320" s="147"/>
      <c r="X320" s="147"/>
      <c r="Y320" s="147"/>
      <c r="Z320" s="147"/>
      <c r="AA320" s="151"/>
      <c r="AT320" s="152" t="s">
        <v>144</v>
      </c>
      <c r="AU320" s="152" t="s">
        <v>82</v>
      </c>
      <c r="AV320" s="152" t="s">
        <v>82</v>
      </c>
      <c r="AW320" s="152" t="s">
        <v>102</v>
      </c>
      <c r="AX320" s="152" t="s">
        <v>74</v>
      </c>
      <c r="AY320" s="152" t="s">
        <v>128</v>
      </c>
    </row>
    <row r="321" spans="2:65" s="6" customFormat="1" ht="27" customHeight="1">
      <c r="B321" s="22"/>
      <c r="C321" s="153" t="s">
        <v>502</v>
      </c>
      <c r="D321" s="153" t="s">
        <v>147</v>
      </c>
      <c r="E321" s="154" t="s">
        <v>503</v>
      </c>
      <c r="F321" s="224" t="s">
        <v>504</v>
      </c>
      <c r="G321" s="225"/>
      <c r="H321" s="225"/>
      <c r="I321" s="225"/>
      <c r="J321" s="155" t="s">
        <v>312</v>
      </c>
      <c r="K321" s="156">
        <v>24.2</v>
      </c>
      <c r="L321" s="226"/>
      <c r="M321" s="225"/>
      <c r="N321" s="227">
        <f>ROUND($L$321*$K$321,2)</f>
        <v>0</v>
      </c>
      <c r="O321" s="216"/>
      <c r="P321" s="216"/>
      <c r="Q321" s="216"/>
      <c r="R321" s="132" t="s">
        <v>133</v>
      </c>
      <c r="S321" s="42"/>
      <c r="T321" s="135"/>
      <c r="U321" s="136" t="s">
        <v>44</v>
      </c>
      <c r="V321" s="23"/>
      <c r="W321" s="23"/>
      <c r="X321" s="137">
        <v>0.00567</v>
      </c>
      <c r="Y321" s="137">
        <f>$X$321*$K$321</f>
        <v>0.13721399999999997</v>
      </c>
      <c r="Z321" s="137">
        <v>0</v>
      </c>
      <c r="AA321" s="138">
        <f>$Z$321*$K$321</f>
        <v>0</v>
      </c>
      <c r="AR321" s="94" t="s">
        <v>346</v>
      </c>
      <c r="AT321" s="94" t="s">
        <v>147</v>
      </c>
      <c r="AU321" s="94" t="s">
        <v>82</v>
      </c>
      <c r="AY321" s="6" t="s">
        <v>128</v>
      </c>
      <c r="BE321" s="139">
        <f>IF($U$321="základní",$N$321,0)</f>
        <v>0</v>
      </c>
      <c r="BF321" s="139">
        <f>IF($U$321="snížená",$N$321,0)</f>
        <v>0</v>
      </c>
      <c r="BG321" s="139">
        <f>IF($U$321="zákl. přenesená",$N$321,0)</f>
        <v>0</v>
      </c>
      <c r="BH321" s="139">
        <f>IF($U$321="sníž. přenesená",$N$321,0)</f>
        <v>0</v>
      </c>
      <c r="BI321" s="139">
        <f>IF($U$321="nulová",$N$321,0)</f>
        <v>0</v>
      </c>
      <c r="BJ321" s="94" t="s">
        <v>22</v>
      </c>
      <c r="BK321" s="139">
        <f>ROUND($L$321*$K$321,2)</f>
        <v>0</v>
      </c>
      <c r="BL321" s="94" t="s">
        <v>237</v>
      </c>
      <c r="BM321" s="94" t="s">
        <v>505</v>
      </c>
    </row>
    <row r="322" spans="2:47" s="6" customFormat="1" ht="27" customHeight="1">
      <c r="B322" s="22"/>
      <c r="C322" s="23"/>
      <c r="D322" s="23"/>
      <c r="E322" s="23"/>
      <c r="F322" s="219" t="s">
        <v>506</v>
      </c>
      <c r="G322" s="184"/>
      <c r="H322" s="184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  <c r="S322" s="42"/>
      <c r="T322" s="55"/>
      <c r="U322" s="23"/>
      <c r="V322" s="23"/>
      <c r="W322" s="23"/>
      <c r="X322" s="23"/>
      <c r="Y322" s="23"/>
      <c r="Z322" s="23"/>
      <c r="AA322" s="56"/>
      <c r="AT322" s="6" t="s">
        <v>137</v>
      </c>
      <c r="AU322" s="6" t="s">
        <v>82</v>
      </c>
    </row>
    <row r="323" spans="2:47" s="6" customFormat="1" ht="27" customHeight="1">
      <c r="B323" s="22"/>
      <c r="C323" s="23"/>
      <c r="D323" s="23"/>
      <c r="E323" s="23"/>
      <c r="F323" s="228" t="s">
        <v>507</v>
      </c>
      <c r="G323" s="184"/>
      <c r="H323" s="184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  <c r="S323" s="42"/>
      <c r="T323" s="55"/>
      <c r="U323" s="23"/>
      <c r="V323" s="23"/>
      <c r="W323" s="23"/>
      <c r="X323" s="23"/>
      <c r="Y323" s="23"/>
      <c r="Z323" s="23"/>
      <c r="AA323" s="56"/>
      <c r="AT323" s="6" t="s">
        <v>171</v>
      </c>
      <c r="AU323" s="6" t="s">
        <v>82</v>
      </c>
    </row>
    <row r="324" spans="2:51" s="6" customFormat="1" ht="15.75" customHeight="1">
      <c r="B324" s="140"/>
      <c r="C324" s="141"/>
      <c r="D324" s="141"/>
      <c r="E324" s="141"/>
      <c r="F324" s="220" t="s">
        <v>508</v>
      </c>
      <c r="G324" s="221"/>
      <c r="H324" s="221"/>
      <c r="I324" s="221"/>
      <c r="J324" s="141"/>
      <c r="K324" s="141"/>
      <c r="L324" s="141"/>
      <c r="M324" s="141"/>
      <c r="N324" s="141"/>
      <c r="O324" s="141"/>
      <c r="P324" s="141"/>
      <c r="Q324" s="141"/>
      <c r="R324" s="141"/>
      <c r="S324" s="142"/>
      <c r="T324" s="143"/>
      <c r="U324" s="141"/>
      <c r="V324" s="141"/>
      <c r="W324" s="141"/>
      <c r="X324" s="141"/>
      <c r="Y324" s="141"/>
      <c r="Z324" s="141"/>
      <c r="AA324" s="144"/>
      <c r="AT324" s="145" t="s">
        <v>144</v>
      </c>
      <c r="AU324" s="145" t="s">
        <v>82</v>
      </c>
      <c r="AV324" s="145" t="s">
        <v>22</v>
      </c>
      <c r="AW324" s="145" t="s">
        <v>102</v>
      </c>
      <c r="AX324" s="145" t="s">
        <v>74</v>
      </c>
      <c r="AY324" s="145" t="s">
        <v>128</v>
      </c>
    </row>
    <row r="325" spans="2:51" s="6" customFormat="1" ht="15.75" customHeight="1">
      <c r="B325" s="140"/>
      <c r="C325" s="141"/>
      <c r="D325" s="141"/>
      <c r="E325" s="141"/>
      <c r="F325" s="220" t="s">
        <v>493</v>
      </c>
      <c r="G325" s="221"/>
      <c r="H325" s="221"/>
      <c r="I325" s="221"/>
      <c r="J325" s="141"/>
      <c r="K325" s="141"/>
      <c r="L325" s="141"/>
      <c r="M325" s="141"/>
      <c r="N325" s="141"/>
      <c r="O325" s="141"/>
      <c r="P325" s="141"/>
      <c r="Q325" s="141"/>
      <c r="R325" s="141"/>
      <c r="S325" s="142"/>
      <c r="T325" s="143"/>
      <c r="U325" s="141"/>
      <c r="V325" s="141"/>
      <c r="W325" s="141"/>
      <c r="X325" s="141"/>
      <c r="Y325" s="141"/>
      <c r="Z325" s="141"/>
      <c r="AA325" s="144"/>
      <c r="AT325" s="145" t="s">
        <v>144</v>
      </c>
      <c r="AU325" s="145" t="s">
        <v>82</v>
      </c>
      <c r="AV325" s="145" t="s">
        <v>22</v>
      </c>
      <c r="AW325" s="145" t="s">
        <v>102</v>
      </c>
      <c r="AX325" s="145" t="s">
        <v>74</v>
      </c>
      <c r="AY325" s="145" t="s">
        <v>128</v>
      </c>
    </row>
    <row r="326" spans="2:51" s="6" customFormat="1" ht="15.75" customHeight="1">
      <c r="B326" s="146"/>
      <c r="C326" s="147"/>
      <c r="D326" s="147"/>
      <c r="E326" s="147"/>
      <c r="F326" s="222" t="s">
        <v>509</v>
      </c>
      <c r="G326" s="223"/>
      <c r="H326" s="223"/>
      <c r="I326" s="223"/>
      <c r="J326" s="147"/>
      <c r="K326" s="148">
        <v>24.2</v>
      </c>
      <c r="L326" s="147"/>
      <c r="M326" s="147"/>
      <c r="N326" s="147"/>
      <c r="O326" s="147"/>
      <c r="P326" s="147"/>
      <c r="Q326" s="147"/>
      <c r="R326" s="147"/>
      <c r="S326" s="149"/>
      <c r="T326" s="150"/>
      <c r="U326" s="147"/>
      <c r="V326" s="147"/>
      <c r="W326" s="147"/>
      <c r="X326" s="147"/>
      <c r="Y326" s="147"/>
      <c r="Z326" s="147"/>
      <c r="AA326" s="151"/>
      <c r="AT326" s="152" t="s">
        <v>144</v>
      </c>
      <c r="AU326" s="152" t="s">
        <v>82</v>
      </c>
      <c r="AV326" s="152" t="s">
        <v>82</v>
      </c>
      <c r="AW326" s="152" t="s">
        <v>102</v>
      </c>
      <c r="AX326" s="152" t="s">
        <v>74</v>
      </c>
      <c r="AY326" s="152" t="s">
        <v>128</v>
      </c>
    </row>
    <row r="327" spans="2:65" s="6" customFormat="1" ht="27" customHeight="1">
      <c r="B327" s="22"/>
      <c r="C327" s="153" t="s">
        <v>510</v>
      </c>
      <c r="D327" s="153" t="s">
        <v>147</v>
      </c>
      <c r="E327" s="154" t="s">
        <v>511</v>
      </c>
      <c r="F327" s="224" t="s">
        <v>512</v>
      </c>
      <c r="G327" s="225"/>
      <c r="H327" s="225"/>
      <c r="I327" s="225"/>
      <c r="J327" s="155" t="s">
        <v>312</v>
      </c>
      <c r="K327" s="156">
        <v>65</v>
      </c>
      <c r="L327" s="226"/>
      <c r="M327" s="225"/>
      <c r="N327" s="227">
        <f>ROUND($L$327*$K$327,2)</f>
        <v>0</v>
      </c>
      <c r="O327" s="216"/>
      <c r="P327" s="216"/>
      <c r="Q327" s="216"/>
      <c r="R327" s="132" t="s">
        <v>133</v>
      </c>
      <c r="S327" s="42"/>
      <c r="T327" s="135"/>
      <c r="U327" s="136" t="s">
        <v>44</v>
      </c>
      <c r="V327" s="23"/>
      <c r="W327" s="23"/>
      <c r="X327" s="137">
        <v>0.00474</v>
      </c>
      <c r="Y327" s="137">
        <f>$X$327*$K$327</f>
        <v>0.30810000000000004</v>
      </c>
      <c r="Z327" s="137">
        <v>0</v>
      </c>
      <c r="AA327" s="138">
        <f>$Z$327*$K$327</f>
        <v>0</v>
      </c>
      <c r="AR327" s="94" t="s">
        <v>346</v>
      </c>
      <c r="AT327" s="94" t="s">
        <v>147</v>
      </c>
      <c r="AU327" s="94" t="s">
        <v>82</v>
      </c>
      <c r="AY327" s="6" t="s">
        <v>128</v>
      </c>
      <c r="BE327" s="139">
        <f>IF($U$327="základní",$N$327,0)</f>
        <v>0</v>
      </c>
      <c r="BF327" s="139">
        <f>IF($U$327="snížená",$N$327,0)</f>
        <v>0</v>
      </c>
      <c r="BG327" s="139">
        <f>IF($U$327="zákl. přenesená",$N$327,0)</f>
        <v>0</v>
      </c>
      <c r="BH327" s="139">
        <f>IF($U$327="sníž. přenesená",$N$327,0)</f>
        <v>0</v>
      </c>
      <c r="BI327" s="139">
        <f>IF($U$327="nulová",$N$327,0)</f>
        <v>0</v>
      </c>
      <c r="BJ327" s="94" t="s">
        <v>22</v>
      </c>
      <c r="BK327" s="139">
        <f>ROUND($L$327*$K$327,2)</f>
        <v>0</v>
      </c>
      <c r="BL327" s="94" t="s">
        <v>237</v>
      </c>
      <c r="BM327" s="94" t="s">
        <v>513</v>
      </c>
    </row>
    <row r="328" spans="2:47" s="6" customFormat="1" ht="27" customHeight="1">
      <c r="B328" s="22"/>
      <c r="C328" s="23"/>
      <c r="D328" s="23"/>
      <c r="E328" s="23"/>
      <c r="F328" s="219" t="s">
        <v>514</v>
      </c>
      <c r="G328" s="184"/>
      <c r="H328" s="184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  <c r="S328" s="42"/>
      <c r="T328" s="55"/>
      <c r="U328" s="23"/>
      <c r="V328" s="23"/>
      <c r="W328" s="23"/>
      <c r="X328" s="23"/>
      <c r="Y328" s="23"/>
      <c r="Z328" s="23"/>
      <c r="AA328" s="56"/>
      <c r="AT328" s="6" t="s">
        <v>137</v>
      </c>
      <c r="AU328" s="6" t="s">
        <v>82</v>
      </c>
    </row>
    <row r="329" spans="2:47" s="6" customFormat="1" ht="27" customHeight="1">
      <c r="B329" s="22"/>
      <c r="C329" s="23"/>
      <c r="D329" s="23"/>
      <c r="E329" s="23"/>
      <c r="F329" s="228" t="s">
        <v>515</v>
      </c>
      <c r="G329" s="184"/>
      <c r="H329" s="184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  <c r="S329" s="42"/>
      <c r="T329" s="55"/>
      <c r="U329" s="23"/>
      <c r="V329" s="23"/>
      <c r="W329" s="23"/>
      <c r="X329" s="23"/>
      <c r="Y329" s="23"/>
      <c r="Z329" s="23"/>
      <c r="AA329" s="56"/>
      <c r="AT329" s="6" t="s">
        <v>171</v>
      </c>
      <c r="AU329" s="6" t="s">
        <v>82</v>
      </c>
    </row>
    <row r="330" spans="2:51" s="6" customFormat="1" ht="15.75" customHeight="1">
      <c r="B330" s="140"/>
      <c r="C330" s="141"/>
      <c r="D330" s="141"/>
      <c r="E330" s="141"/>
      <c r="F330" s="220" t="s">
        <v>516</v>
      </c>
      <c r="G330" s="221"/>
      <c r="H330" s="221"/>
      <c r="I330" s="221"/>
      <c r="J330" s="141"/>
      <c r="K330" s="141"/>
      <c r="L330" s="141"/>
      <c r="M330" s="141"/>
      <c r="N330" s="141"/>
      <c r="O330" s="141"/>
      <c r="P330" s="141"/>
      <c r="Q330" s="141"/>
      <c r="R330" s="141"/>
      <c r="S330" s="142"/>
      <c r="T330" s="143"/>
      <c r="U330" s="141"/>
      <c r="V330" s="141"/>
      <c r="W330" s="141"/>
      <c r="X330" s="141"/>
      <c r="Y330" s="141"/>
      <c r="Z330" s="141"/>
      <c r="AA330" s="144"/>
      <c r="AT330" s="145" t="s">
        <v>144</v>
      </c>
      <c r="AU330" s="145" t="s">
        <v>82</v>
      </c>
      <c r="AV330" s="145" t="s">
        <v>22</v>
      </c>
      <c r="AW330" s="145" t="s">
        <v>102</v>
      </c>
      <c r="AX330" s="145" t="s">
        <v>74</v>
      </c>
      <c r="AY330" s="145" t="s">
        <v>128</v>
      </c>
    </row>
    <row r="331" spans="2:51" s="6" customFormat="1" ht="15.75" customHeight="1">
      <c r="B331" s="140"/>
      <c r="C331" s="141"/>
      <c r="D331" s="141"/>
      <c r="E331" s="141"/>
      <c r="F331" s="220" t="s">
        <v>517</v>
      </c>
      <c r="G331" s="221"/>
      <c r="H331" s="221"/>
      <c r="I331" s="221"/>
      <c r="J331" s="141"/>
      <c r="K331" s="141"/>
      <c r="L331" s="141"/>
      <c r="M331" s="141"/>
      <c r="N331" s="141"/>
      <c r="O331" s="141"/>
      <c r="P331" s="141"/>
      <c r="Q331" s="141"/>
      <c r="R331" s="141"/>
      <c r="S331" s="142"/>
      <c r="T331" s="143"/>
      <c r="U331" s="141"/>
      <c r="V331" s="141"/>
      <c r="W331" s="141"/>
      <c r="X331" s="141"/>
      <c r="Y331" s="141"/>
      <c r="Z331" s="141"/>
      <c r="AA331" s="144"/>
      <c r="AT331" s="145" t="s">
        <v>144</v>
      </c>
      <c r="AU331" s="145" t="s">
        <v>82</v>
      </c>
      <c r="AV331" s="145" t="s">
        <v>22</v>
      </c>
      <c r="AW331" s="145" t="s">
        <v>102</v>
      </c>
      <c r="AX331" s="145" t="s">
        <v>74</v>
      </c>
      <c r="AY331" s="145" t="s">
        <v>128</v>
      </c>
    </row>
    <row r="332" spans="2:51" s="6" customFormat="1" ht="15.75" customHeight="1">
      <c r="B332" s="146"/>
      <c r="C332" s="147"/>
      <c r="D332" s="147"/>
      <c r="E332" s="147"/>
      <c r="F332" s="222" t="s">
        <v>485</v>
      </c>
      <c r="G332" s="223"/>
      <c r="H332" s="223"/>
      <c r="I332" s="223"/>
      <c r="J332" s="147"/>
      <c r="K332" s="148">
        <v>65</v>
      </c>
      <c r="L332" s="147"/>
      <c r="M332" s="147"/>
      <c r="N332" s="147"/>
      <c r="O332" s="147"/>
      <c r="P332" s="147"/>
      <c r="Q332" s="147"/>
      <c r="R332" s="147"/>
      <c r="S332" s="149"/>
      <c r="T332" s="150"/>
      <c r="U332" s="147"/>
      <c r="V332" s="147"/>
      <c r="W332" s="147"/>
      <c r="X332" s="147"/>
      <c r="Y332" s="147"/>
      <c r="Z332" s="147"/>
      <c r="AA332" s="151"/>
      <c r="AT332" s="152" t="s">
        <v>144</v>
      </c>
      <c r="AU332" s="152" t="s">
        <v>82</v>
      </c>
      <c r="AV332" s="152" t="s">
        <v>82</v>
      </c>
      <c r="AW332" s="152" t="s">
        <v>102</v>
      </c>
      <c r="AX332" s="152" t="s">
        <v>74</v>
      </c>
      <c r="AY332" s="152" t="s">
        <v>128</v>
      </c>
    </row>
    <row r="333" spans="2:65" s="6" customFormat="1" ht="27" customHeight="1">
      <c r="B333" s="22"/>
      <c r="C333" s="153" t="s">
        <v>518</v>
      </c>
      <c r="D333" s="153" t="s">
        <v>147</v>
      </c>
      <c r="E333" s="154" t="s">
        <v>519</v>
      </c>
      <c r="F333" s="224" t="s">
        <v>520</v>
      </c>
      <c r="G333" s="225"/>
      <c r="H333" s="225"/>
      <c r="I333" s="225"/>
      <c r="J333" s="155" t="s">
        <v>312</v>
      </c>
      <c r="K333" s="156">
        <v>24.2</v>
      </c>
      <c r="L333" s="226"/>
      <c r="M333" s="225"/>
      <c r="N333" s="227">
        <f>ROUND($L$333*$K$333,2)</f>
        <v>0</v>
      </c>
      <c r="O333" s="216"/>
      <c r="P333" s="216"/>
      <c r="Q333" s="216"/>
      <c r="R333" s="132"/>
      <c r="S333" s="42"/>
      <c r="T333" s="135"/>
      <c r="U333" s="136" t="s">
        <v>44</v>
      </c>
      <c r="V333" s="23"/>
      <c r="W333" s="23"/>
      <c r="X333" s="137">
        <v>0.00682</v>
      </c>
      <c r="Y333" s="137">
        <f>$X$333*$K$333</f>
        <v>0.165044</v>
      </c>
      <c r="Z333" s="137">
        <v>0</v>
      </c>
      <c r="AA333" s="138">
        <f>$Z$333*$K$333</f>
        <v>0</v>
      </c>
      <c r="AR333" s="94" t="s">
        <v>346</v>
      </c>
      <c r="AT333" s="94" t="s">
        <v>147</v>
      </c>
      <c r="AU333" s="94" t="s">
        <v>82</v>
      </c>
      <c r="AY333" s="6" t="s">
        <v>128</v>
      </c>
      <c r="BE333" s="139">
        <f>IF($U$333="základní",$N$333,0)</f>
        <v>0</v>
      </c>
      <c r="BF333" s="139">
        <f>IF($U$333="snížená",$N$333,0)</f>
        <v>0</v>
      </c>
      <c r="BG333" s="139">
        <f>IF($U$333="zákl. přenesená",$N$333,0)</f>
        <v>0</v>
      </c>
      <c r="BH333" s="139">
        <f>IF($U$333="sníž. přenesená",$N$333,0)</f>
        <v>0</v>
      </c>
      <c r="BI333" s="139">
        <f>IF($U$333="nulová",$N$333,0)</f>
        <v>0</v>
      </c>
      <c r="BJ333" s="94" t="s">
        <v>22</v>
      </c>
      <c r="BK333" s="139">
        <f>ROUND($L$333*$K$333,2)</f>
        <v>0</v>
      </c>
      <c r="BL333" s="94" t="s">
        <v>237</v>
      </c>
      <c r="BM333" s="94" t="s">
        <v>521</v>
      </c>
    </row>
    <row r="334" spans="2:47" s="6" customFormat="1" ht="27" customHeight="1">
      <c r="B334" s="22"/>
      <c r="C334" s="23"/>
      <c r="D334" s="23"/>
      <c r="E334" s="23"/>
      <c r="F334" s="219" t="s">
        <v>522</v>
      </c>
      <c r="G334" s="184"/>
      <c r="H334" s="184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  <c r="S334" s="42"/>
      <c r="T334" s="55"/>
      <c r="U334" s="23"/>
      <c r="V334" s="23"/>
      <c r="W334" s="23"/>
      <c r="X334" s="23"/>
      <c r="Y334" s="23"/>
      <c r="Z334" s="23"/>
      <c r="AA334" s="56"/>
      <c r="AT334" s="6" t="s">
        <v>137</v>
      </c>
      <c r="AU334" s="6" t="s">
        <v>82</v>
      </c>
    </row>
    <row r="335" spans="2:47" s="6" customFormat="1" ht="27" customHeight="1">
      <c r="B335" s="22"/>
      <c r="C335" s="23"/>
      <c r="D335" s="23"/>
      <c r="E335" s="23"/>
      <c r="F335" s="228" t="s">
        <v>523</v>
      </c>
      <c r="G335" s="184"/>
      <c r="H335" s="184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  <c r="S335" s="42"/>
      <c r="T335" s="55"/>
      <c r="U335" s="23"/>
      <c r="V335" s="23"/>
      <c r="W335" s="23"/>
      <c r="X335" s="23"/>
      <c r="Y335" s="23"/>
      <c r="Z335" s="23"/>
      <c r="AA335" s="56"/>
      <c r="AT335" s="6" t="s">
        <v>171</v>
      </c>
      <c r="AU335" s="6" t="s">
        <v>82</v>
      </c>
    </row>
    <row r="336" spans="2:51" s="6" customFormat="1" ht="15.75" customHeight="1">
      <c r="B336" s="140"/>
      <c r="C336" s="141"/>
      <c r="D336" s="141"/>
      <c r="E336" s="141"/>
      <c r="F336" s="220" t="s">
        <v>524</v>
      </c>
      <c r="G336" s="221"/>
      <c r="H336" s="221"/>
      <c r="I336" s="221"/>
      <c r="J336" s="141"/>
      <c r="K336" s="141"/>
      <c r="L336" s="141"/>
      <c r="M336" s="141"/>
      <c r="N336" s="141"/>
      <c r="O336" s="141"/>
      <c r="P336" s="141"/>
      <c r="Q336" s="141"/>
      <c r="R336" s="141"/>
      <c r="S336" s="142"/>
      <c r="T336" s="143"/>
      <c r="U336" s="141"/>
      <c r="V336" s="141"/>
      <c r="W336" s="141"/>
      <c r="X336" s="141"/>
      <c r="Y336" s="141"/>
      <c r="Z336" s="141"/>
      <c r="AA336" s="144"/>
      <c r="AT336" s="145" t="s">
        <v>144</v>
      </c>
      <c r="AU336" s="145" t="s">
        <v>82</v>
      </c>
      <c r="AV336" s="145" t="s">
        <v>22</v>
      </c>
      <c r="AW336" s="145" t="s">
        <v>102</v>
      </c>
      <c r="AX336" s="145" t="s">
        <v>74</v>
      </c>
      <c r="AY336" s="145" t="s">
        <v>128</v>
      </c>
    </row>
    <row r="337" spans="2:51" s="6" customFormat="1" ht="15.75" customHeight="1">
      <c r="B337" s="140"/>
      <c r="C337" s="141"/>
      <c r="D337" s="141"/>
      <c r="E337" s="141"/>
      <c r="F337" s="220" t="s">
        <v>493</v>
      </c>
      <c r="G337" s="221"/>
      <c r="H337" s="221"/>
      <c r="I337" s="221"/>
      <c r="J337" s="141"/>
      <c r="K337" s="141"/>
      <c r="L337" s="141"/>
      <c r="M337" s="141"/>
      <c r="N337" s="141"/>
      <c r="O337" s="141"/>
      <c r="P337" s="141"/>
      <c r="Q337" s="141"/>
      <c r="R337" s="141"/>
      <c r="S337" s="142"/>
      <c r="T337" s="143"/>
      <c r="U337" s="141"/>
      <c r="V337" s="141"/>
      <c r="W337" s="141"/>
      <c r="X337" s="141"/>
      <c r="Y337" s="141"/>
      <c r="Z337" s="141"/>
      <c r="AA337" s="144"/>
      <c r="AT337" s="145" t="s">
        <v>144</v>
      </c>
      <c r="AU337" s="145" t="s">
        <v>82</v>
      </c>
      <c r="AV337" s="145" t="s">
        <v>22</v>
      </c>
      <c r="AW337" s="145" t="s">
        <v>102</v>
      </c>
      <c r="AX337" s="145" t="s">
        <v>74</v>
      </c>
      <c r="AY337" s="145" t="s">
        <v>128</v>
      </c>
    </row>
    <row r="338" spans="2:51" s="6" customFormat="1" ht="15.75" customHeight="1">
      <c r="B338" s="146"/>
      <c r="C338" s="147"/>
      <c r="D338" s="147"/>
      <c r="E338" s="147"/>
      <c r="F338" s="222" t="s">
        <v>509</v>
      </c>
      <c r="G338" s="223"/>
      <c r="H338" s="223"/>
      <c r="I338" s="223"/>
      <c r="J338" s="147"/>
      <c r="K338" s="148">
        <v>24.2</v>
      </c>
      <c r="L338" s="147"/>
      <c r="M338" s="147"/>
      <c r="N338" s="147"/>
      <c r="O338" s="147"/>
      <c r="P338" s="147"/>
      <c r="Q338" s="147"/>
      <c r="R338" s="147"/>
      <c r="S338" s="149"/>
      <c r="T338" s="150"/>
      <c r="U338" s="147"/>
      <c r="V338" s="147"/>
      <c r="W338" s="147"/>
      <c r="X338" s="147"/>
      <c r="Y338" s="147"/>
      <c r="Z338" s="147"/>
      <c r="AA338" s="151"/>
      <c r="AT338" s="152" t="s">
        <v>144</v>
      </c>
      <c r="AU338" s="152" t="s">
        <v>82</v>
      </c>
      <c r="AV338" s="152" t="s">
        <v>82</v>
      </c>
      <c r="AW338" s="152" t="s">
        <v>102</v>
      </c>
      <c r="AX338" s="152" t="s">
        <v>74</v>
      </c>
      <c r="AY338" s="152" t="s">
        <v>128</v>
      </c>
    </row>
    <row r="339" spans="2:65" s="6" customFormat="1" ht="27" customHeight="1">
      <c r="B339" s="22"/>
      <c r="C339" s="153" t="s">
        <v>525</v>
      </c>
      <c r="D339" s="153" t="s">
        <v>147</v>
      </c>
      <c r="E339" s="154" t="s">
        <v>526</v>
      </c>
      <c r="F339" s="224" t="s">
        <v>527</v>
      </c>
      <c r="G339" s="225"/>
      <c r="H339" s="225"/>
      <c r="I339" s="225"/>
      <c r="J339" s="155" t="s">
        <v>312</v>
      </c>
      <c r="K339" s="156">
        <v>62.35</v>
      </c>
      <c r="L339" s="226"/>
      <c r="M339" s="225"/>
      <c r="N339" s="227">
        <f>ROUND($L$339*$K$339,2)</f>
        <v>0</v>
      </c>
      <c r="O339" s="216"/>
      <c r="P339" s="216"/>
      <c r="Q339" s="216"/>
      <c r="R339" s="132"/>
      <c r="S339" s="42"/>
      <c r="T339" s="135"/>
      <c r="U339" s="136" t="s">
        <v>44</v>
      </c>
      <c r="V339" s="23"/>
      <c r="W339" s="23"/>
      <c r="X339" s="137">
        <v>0.00255</v>
      </c>
      <c r="Y339" s="137">
        <f>$X$339*$K$339</f>
        <v>0.1589925</v>
      </c>
      <c r="Z339" s="137">
        <v>0</v>
      </c>
      <c r="AA339" s="138">
        <f>$Z$339*$K$339</f>
        <v>0</v>
      </c>
      <c r="AR339" s="94" t="s">
        <v>346</v>
      </c>
      <c r="AT339" s="94" t="s">
        <v>147</v>
      </c>
      <c r="AU339" s="94" t="s">
        <v>82</v>
      </c>
      <c r="AY339" s="6" t="s">
        <v>128</v>
      </c>
      <c r="BE339" s="139">
        <f>IF($U$339="základní",$N$339,0)</f>
        <v>0</v>
      </c>
      <c r="BF339" s="139">
        <f>IF($U$339="snížená",$N$339,0)</f>
        <v>0</v>
      </c>
      <c r="BG339" s="139">
        <f>IF($U$339="zákl. přenesená",$N$339,0)</f>
        <v>0</v>
      </c>
      <c r="BH339" s="139">
        <f>IF($U$339="sníž. přenesená",$N$339,0)</f>
        <v>0</v>
      </c>
      <c r="BI339" s="139">
        <f>IF($U$339="nulová",$N$339,0)</f>
        <v>0</v>
      </c>
      <c r="BJ339" s="94" t="s">
        <v>22</v>
      </c>
      <c r="BK339" s="139">
        <f>ROUND($L$339*$K$339,2)</f>
        <v>0</v>
      </c>
      <c r="BL339" s="94" t="s">
        <v>237</v>
      </c>
      <c r="BM339" s="94" t="s">
        <v>528</v>
      </c>
    </row>
    <row r="340" spans="2:47" s="6" customFormat="1" ht="27" customHeight="1">
      <c r="B340" s="22"/>
      <c r="C340" s="23"/>
      <c r="D340" s="23"/>
      <c r="E340" s="23"/>
      <c r="F340" s="219" t="s">
        <v>529</v>
      </c>
      <c r="G340" s="184"/>
      <c r="H340" s="184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  <c r="S340" s="42"/>
      <c r="T340" s="55"/>
      <c r="U340" s="23"/>
      <c r="V340" s="23"/>
      <c r="W340" s="23"/>
      <c r="X340" s="23"/>
      <c r="Y340" s="23"/>
      <c r="Z340" s="23"/>
      <c r="AA340" s="56"/>
      <c r="AT340" s="6" t="s">
        <v>137</v>
      </c>
      <c r="AU340" s="6" t="s">
        <v>82</v>
      </c>
    </row>
    <row r="341" spans="2:47" s="6" customFormat="1" ht="27" customHeight="1">
      <c r="B341" s="22"/>
      <c r="C341" s="23"/>
      <c r="D341" s="23"/>
      <c r="E341" s="23"/>
      <c r="F341" s="228" t="s">
        <v>530</v>
      </c>
      <c r="G341" s="184"/>
      <c r="H341" s="184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  <c r="S341" s="42"/>
      <c r="T341" s="55"/>
      <c r="U341" s="23"/>
      <c r="V341" s="23"/>
      <c r="W341" s="23"/>
      <c r="X341" s="23"/>
      <c r="Y341" s="23"/>
      <c r="Z341" s="23"/>
      <c r="AA341" s="56"/>
      <c r="AT341" s="6" t="s">
        <v>171</v>
      </c>
      <c r="AU341" s="6" t="s">
        <v>82</v>
      </c>
    </row>
    <row r="342" spans="2:51" s="6" customFormat="1" ht="15.75" customHeight="1">
      <c r="B342" s="140"/>
      <c r="C342" s="141"/>
      <c r="D342" s="141"/>
      <c r="E342" s="141"/>
      <c r="F342" s="220" t="s">
        <v>531</v>
      </c>
      <c r="G342" s="221"/>
      <c r="H342" s="221"/>
      <c r="I342" s="221"/>
      <c r="J342" s="141"/>
      <c r="K342" s="141"/>
      <c r="L342" s="141"/>
      <c r="M342" s="141"/>
      <c r="N342" s="141"/>
      <c r="O342" s="141"/>
      <c r="P342" s="141"/>
      <c r="Q342" s="141"/>
      <c r="R342" s="141"/>
      <c r="S342" s="142"/>
      <c r="T342" s="143"/>
      <c r="U342" s="141"/>
      <c r="V342" s="141"/>
      <c r="W342" s="141"/>
      <c r="X342" s="141"/>
      <c r="Y342" s="141"/>
      <c r="Z342" s="141"/>
      <c r="AA342" s="144"/>
      <c r="AT342" s="145" t="s">
        <v>144</v>
      </c>
      <c r="AU342" s="145" t="s">
        <v>82</v>
      </c>
      <c r="AV342" s="145" t="s">
        <v>22</v>
      </c>
      <c r="AW342" s="145" t="s">
        <v>102</v>
      </c>
      <c r="AX342" s="145" t="s">
        <v>74</v>
      </c>
      <c r="AY342" s="145" t="s">
        <v>128</v>
      </c>
    </row>
    <row r="343" spans="2:51" s="6" customFormat="1" ht="15.75" customHeight="1">
      <c r="B343" s="140"/>
      <c r="C343" s="141"/>
      <c r="D343" s="141"/>
      <c r="E343" s="141"/>
      <c r="F343" s="220" t="s">
        <v>532</v>
      </c>
      <c r="G343" s="221"/>
      <c r="H343" s="221"/>
      <c r="I343" s="221"/>
      <c r="J343" s="141"/>
      <c r="K343" s="141"/>
      <c r="L343" s="141"/>
      <c r="M343" s="141"/>
      <c r="N343" s="141"/>
      <c r="O343" s="141"/>
      <c r="P343" s="141"/>
      <c r="Q343" s="141"/>
      <c r="R343" s="141"/>
      <c r="S343" s="142"/>
      <c r="T343" s="143"/>
      <c r="U343" s="141"/>
      <c r="V343" s="141"/>
      <c r="W343" s="141"/>
      <c r="X343" s="141"/>
      <c r="Y343" s="141"/>
      <c r="Z343" s="141"/>
      <c r="AA343" s="144"/>
      <c r="AT343" s="145" t="s">
        <v>144</v>
      </c>
      <c r="AU343" s="145" t="s">
        <v>82</v>
      </c>
      <c r="AV343" s="145" t="s">
        <v>22</v>
      </c>
      <c r="AW343" s="145" t="s">
        <v>102</v>
      </c>
      <c r="AX343" s="145" t="s">
        <v>74</v>
      </c>
      <c r="AY343" s="145" t="s">
        <v>128</v>
      </c>
    </row>
    <row r="344" spans="2:51" s="6" customFormat="1" ht="15.75" customHeight="1">
      <c r="B344" s="146"/>
      <c r="C344" s="147"/>
      <c r="D344" s="147"/>
      <c r="E344" s="147"/>
      <c r="F344" s="222" t="s">
        <v>533</v>
      </c>
      <c r="G344" s="223"/>
      <c r="H344" s="223"/>
      <c r="I344" s="223"/>
      <c r="J344" s="147"/>
      <c r="K344" s="148">
        <v>62.35</v>
      </c>
      <c r="L344" s="147"/>
      <c r="M344" s="147"/>
      <c r="N344" s="147"/>
      <c r="O344" s="147"/>
      <c r="P344" s="147"/>
      <c r="Q344" s="147"/>
      <c r="R344" s="147"/>
      <c r="S344" s="149"/>
      <c r="T344" s="150"/>
      <c r="U344" s="147"/>
      <c r="V344" s="147"/>
      <c r="W344" s="147"/>
      <c r="X344" s="147"/>
      <c r="Y344" s="147"/>
      <c r="Z344" s="147"/>
      <c r="AA344" s="151"/>
      <c r="AT344" s="152" t="s">
        <v>144</v>
      </c>
      <c r="AU344" s="152" t="s">
        <v>82</v>
      </c>
      <c r="AV344" s="152" t="s">
        <v>82</v>
      </c>
      <c r="AW344" s="152" t="s">
        <v>102</v>
      </c>
      <c r="AX344" s="152" t="s">
        <v>74</v>
      </c>
      <c r="AY344" s="152" t="s">
        <v>128</v>
      </c>
    </row>
    <row r="345" spans="2:65" s="6" customFormat="1" ht="27" customHeight="1">
      <c r="B345" s="22"/>
      <c r="C345" s="153" t="s">
        <v>534</v>
      </c>
      <c r="D345" s="153" t="s">
        <v>147</v>
      </c>
      <c r="E345" s="154" t="s">
        <v>535</v>
      </c>
      <c r="F345" s="224" t="s">
        <v>536</v>
      </c>
      <c r="G345" s="225"/>
      <c r="H345" s="225"/>
      <c r="I345" s="225"/>
      <c r="J345" s="155" t="s">
        <v>232</v>
      </c>
      <c r="K345" s="156">
        <v>0.307</v>
      </c>
      <c r="L345" s="226"/>
      <c r="M345" s="225"/>
      <c r="N345" s="227">
        <f>ROUND($L$345*$K$345,2)</f>
        <v>0</v>
      </c>
      <c r="O345" s="216"/>
      <c r="P345" s="216"/>
      <c r="Q345" s="216"/>
      <c r="R345" s="132" t="s">
        <v>133</v>
      </c>
      <c r="S345" s="42"/>
      <c r="T345" s="135"/>
      <c r="U345" s="136" t="s">
        <v>44</v>
      </c>
      <c r="V345" s="23"/>
      <c r="W345" s="23"/>
      <c r="X345" s="137">
        <v>1</v>
      </c>
      <c r="Y345" s="137">
        <f>$X$345*$K$345</f>
        <v>0.307</v>
      </c>
      <c r="Z345" s="137">
        <v>0</v>
      </c>
      <c r="AA345" s="138">
        <f>$Z$345*$K$345</f>
        <v>0</v>
      </c>
      <c r="AR345" s="94" t="s">
        <v>346</v>
      </c>
      <c r="AT345" s="94" t="s">
        <v>147</v>
      </c>
      <c r="AU345" s="94" t="s">
        <v>82</v>
      </c>
      <c r="AY345" s="6" t="s">
        <v>128</v>
      </c>
      <c r="BE345" s="139">
        <f>IF($U$345="základní",$N$345,0)</f>
        <v>0</v>
      </c>
      <c r="BF345" s="139">
        <f>IF($U$345="snížená",$N$345,0)</f>
        <v>0</v>
      </c>
      <c r="BG345" s="139">
        <f>IF($U$345="zákl. přenesená",$N$345,0)</f>
        <v>0</v>
      </c>
      <c r="BH345" s="139">
        <f>IF($U$345="sníž. přenesená",$N$345,0)</f>
        <v>0</v>
      </c>
      <c r="BI345" s="139">
        <f>IF($U$345="nulová",$N$345,0)</f>
        <v>0</v>
      </c>
      <c r="BJ345" s="94" t="s">
        <v>22</v>
      </c>
      <c r="BK345" s="139">
        <f>ROUND($L$345*$K$345,2)</f>
        <v>0</v>
      </c>
      <c r="BL345" s="94" t="s">
        <v>237</v>
      </c>
      <c r="BM345" s="94" t="s">
        <v>537</v>
      </c>
    </row>
    <row r="346" spans="2:47" s="6" customFormat="1" ht="16.5" customHeight="1">
      <c r="B346" s="22"/>
      <c r="C346" s="23"/>
      <c r="D346" s="23"/>
      <c r="E346" s="23"/>
      <c r="F346" s="219" t="s">
        <v>538</v>
      </c>
      <c r="G346" s="184"/>
      <c r="H346" s="184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  <c r="S346" s="42"/>
      <c r="T346" s="55"/>
      <c r="U346" s="23"/>
      <c r="V346" s="23"/>
      <c r="W346" s="23"/>
      <c r="X346" s="23"/>
      <c r="Y346" s="23"/>
      <c r="Z346" s="23"/>
      <c r="AA346" s="56"/>
      <c r="AT346" s="6" t="s">
        <v>137</v>
      </c>
      <c r="AU346" s="6" t="s">
        <v>82</v>
      </c>
    </row>
    <row r="347" spans="2:47" s="6" customFormat="1" ht="27" customHeight="1">
      <c r="B347" s="22"/>
      <c r="C347" s="23"/>
      <c r="D347" s="23"/>
      <c r="E347" s="23"/>
      <c r="F347" s="228" t="s">
        <v>539</v>
      </c>
      <c r="G347" s="184"/>
      <c r="H347" s="184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  <c r="S347" s="42"/>
      <c r="T347" s="55"/>
      <c r="U347" s="23"/>
      <c r="V347" s="23"/>
      <c r="W347" s="23"/>
      <c r="X347" s="23"/>
      <c r="Y347" s="23"/>
      <c r="Z347" s="23"/>
      <c r="AA347" s="56"/>
      <c r="AT347" s="6" t="s">
        <v>171</v>
      </c>
      <c r="AU347" s="6" t="s">
        <v>82</v>
      </c>
    </row>
    <row r="348" spans="2:51" s="6" customFormat="1" ht="15.75" customHeight="1">
      <c r="B348" s="140"/>
      <c r="C348" s="141"/>
      <c r="D348" s="141"/>
      <c r="E348" s="141"/>
      <c r="F348" s="220" t="s">
        <v>540</v>
      </c>
      <c r="G348" s="221"/>
      <c r="H348" s="221"/>
      <c r="I348" s="221"/>
      <c r="J348" s="141"/>
      <c r="K348" s="141"/>
      <c r="L348" s="141"/>
      <c r="M348" s="141"/>
      <c r="N348" s="141"/>
      <c r="O348" s="141"/>
      <c r="P348" s="141"/>
      <c r="Q348" s="141"/>
      <c r="R348" s="141"/>
      <c r="S348" s="142"/>
      <c r="T348" s="143"/>
      <c r="U348" s="141"/>
      <c r="V348" s="141"/>
      <c r="W348" s="141"/>
      <c r="X348" s="141"/>
      <c r="Y348" s="141"/>
      <c r="Z348" s="141"/>
      <c r="AA348" s="144"/>
      <c r="AT348" s="145" t="s">
        <v>144</v>
      </c>
      <c r="AU348" s="145" t="s">
        <v>82</v>
      </c>
      <c r="AV348" s="145" t="s">
        <v>22</v>
      </c>
      <c r="AW348" s="145" t="s">
        <v>102</v>
      </c>
      <c r="AX348" s="145" t="s">
        <v>74</v>
      </c>
      <c r="AY348" s="145" t="s">
        <v>128</v>
      </c>
    </row>
    <row r="349" spans="2:51" s="6" customFormat="1" ht="15.75" customHeight="1">
      <c r="B349" s="140"/>
      <c r="C349" s="141"/>
      <c r="D349" s="141"/>
      <c r="E349" s="141"/>
      <c r="F349" s="220" t="s">
        <v>541</v>
      </c>
      <c r="G349" s="221"/>
      <c r="H349" s="221"/>
      <c r="I349" s="221"/>
      <c r="J349" s="141"/>
      <c r="K349" s="141"/>
      <c r="L349" s="141"/>
      <c r="M349" s="141"/>
      <c r="N349" s="141"/>
      <c r="O349" s="141"/>
      <c r="P349" s="141"/>
      <c r="Q349" s="141"/>
      <c r="R349" s="141"/>
      <c r="S349" s="142"/>
      <c r="T349" s="143"/>
      <c r="U349" s="141"/>
      <c r="V349" s="141"/>
      <c r="W349" s="141"/>
      <c r="X349" s="141"/>
      <c r="Y349" s="141"/>
      <c r="Z349" s="141"/>
      <c r="AA349" s="144"/>
      <c r="AT349" s="145" t="s">
        <v>144</v>
      </c>
      <c r="AU349" s="145" t="s">
        <v>82</v>
      </c>
      <c r="AV349" s="145" t="s">
        <v>22</v>
      </c>
      <c r="AW349" s="145" t="s">
        <v>102</v>
      </c>
      <c r="AX349" s="145" t="s">
        <v>74</v>
      </c>
      <c r="AY349" s="145" t="s">
        <v>128</v>
      </c>
    </row>
    <row r="350" spans="2:51" s="6" customFormat="1" ht="15.75" customHeight="1">
      <c r="B350" s="146"/>
      <c r="C350" s="147"/>
      <c r="D350" s="147"/>
      <c r="E350" s="147"/>
      <c r="F350" s="222" t="s">
        <v>542</v>
      </c>
      <c r="G350" s="223"/>
      <c r="H350" s="223"/>
      <c r="I350" s="223"/>
      <c r="J350" s="147"/>
      <c r="K350" s="148">
        <v>0.307</v>
      </c>
      <c r="L350" s="147"/>
      <c r="M350" s="147"/>
      <c r="N350" s="147"/>
      <c r="O350" s="147"/>
      <c r="P350" s="147"/>
      <c r="Q350" s="147"/>
      <c r="R350" s="147"/>
      <c r="S350" s="149"/>
      <c r="T350" s="150"/>
      <c r="U350" s="147"/>
      <c r="V350" s="147"/>
      <c r="W350" s="147"/>
      <c r="X350" s="147"/>
      <c r="Y350" s="147"/>
      <c r="Z350" s="147"/>
      <c r="AA350" s="151"/>
      <c r="AT350" s="152" t="s">
        <v>144</v>
      </c>
      <c r="AU350" s="152" t="s">
        <v>82</v>
      </c>
      <c r="AV350" s="152" t="s">
        <v>82</v>
      </c>
      <c r="AW350" s="152" t="s">
        <v>102</v>
      </c>
      <c r="AX350" s="152" t="s">
        <v>74</v>
      </c>
      <c r="AY350" s="152" t="s">
        <v>128</v>
      </c>
    </row>
    <row r="351" spans="2:65" s="6" customFormat="1" ht="15.75" customHeight="1">
      <c r="B351" s="22"/>
      <c r="C351" s="153" t="s">
        <v>543</v>
      </c>
      <c r="D351" s="153" t="s">
        <v>147</v>
      </c>
      <c r="E351" s="154" t="s">
        <v>544</v>
      </c>
      <c r="F351" s="224" t="s">
        <v>545</v>
      </c>
      <c r="G351" s="225"/>
      <c r="H351" s="225"/>
      <c r="I351" s="225"/>
      <c r="J351" s="155" t="s">
        <v>546</v>
      </c>
      <c r="K351" s="156">
        <v>0.86</v>
      </c>
      <c r="L351" s="226"/>
      <c r="M351" s="225"/>
      <c r="N351" s="227">
        <f>ROUND($L$351*$K$351,2)</f>
        <v>0</v>
      </c>
      <c r="O351" s="216"/>
      <c r="P351" s="216"/>
      <c r="Q351" s="216"/>
      <c r="R351" s="132" t="s">
        <v>133</v>
      </c>
      <c r="S351" s="42"/>
      <c r="T351" s="135"/>
      <c r="U351" s="136" t="s">
        <v>44</v>
      </c>
      <c r="V351" s="23"/>
      <c r="W351" s="23"/>
      <c r="X351" s="137">
        <v>0.00499</v>
      </c>
      <c r="Y351" s="137">
        <f>$X$351*$K$351</f>
        <v>0.0042914</v>
      </c>
      <c r="Z351" s="137">
        <v>0</v>
      </c>
      <c r="AA351" s="138">
        <f>$Z$351*$K$351</f>
        <v>0</v>
      </c>
      <c r="AR351" s="94" t="s">
        <v>346</v>
      </c>
      <c r="AT351" s="94" t="s">
        <v>147</v>
      </c>
      <c r="AU351" s="94" t="s">
        <v>82</v>
      </c>
      <c r="AY351" s="6" t="s">
        <v>128</v>
      </c>
      <c r="BE351" s="139">
        <f>IF($U$351="základní",$N$351,0)</f>
        <v>0</v>
      </c>
      <c r="BF351" s="139">
        <f>IF($U$351="snížená",$N$351,0)</f>
        <v>0</v>
      </c>
      <c r="BG351" s="139">
        <f>IF($U$351="zákl. přenesená",$N$351,0)</f>
        <v>0</v>
      </c>
      <c r="BH351" s="139">
        <f>IF($U$351="sníž. přenesená",$N$351,0)</f>
        <v>0</v>
      </c>
      <c r="BI351" s="139">
        <f>IF($U$351="nulová",$N$351,0)</f>
        <v>0</v>
      </c>
      <c r="BJ351" s="94" t="s">
        <v>22</v>
      </c>
      <c r="BK351" s="139">
        <f>ROUND($L$351*$K$351,2)</f>
        <v>0</v>
      </c>
      <c r="BL351" s="94" t="s">
        <v>237</v>
      </c>
      <c r="BM351" s="94" t="s">
        <v>547</v>
      </c>
    </row>
    <row r="352" spans="2:47" s="6" customFormat="1" ht="16.5" customHeight="1">
      <c r="B352" s="22"/>
      <c r="C352" s="23"/>
      <c r="D352" s="23"/>
      <c r="E352" s="23"/>
      <c r="F352" s="219" t="s">
        <v>548</v>
      </c>
      <c r="G352" s="184"/>
      <c r="H352" s="184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  <c r="S352" s="42"/>
      <c r="T352" s="55"/>
      <c r="U352" s="23"/>
      <c r="V352" s="23"/>
      <c r="W352" s="23"/>
      <c r="X352" s="23"/>
      <c r="Y352" s="23"/>
      <c r="Z352" s="23"/>
      <c r="AA352" s="56"/>
      <c r="AT352" s="6" t="s">
        <v>137</v>
      </c>
      <c r="AU352" s="6" t="s">
        <v>82</v>
      </c>
    </row>
    <row r="353" spans="2:51" s="6" customFormat="1" ht="15.75" customHeight="1">
      <c r="B353" s="140"/>
      <c r="C353" s="141"/>
      <c r="D353" s="141"/>
      <c r="E353" s="141"/>
      <c r="F353" s="220" t="s">
        <v>549</v>
      </c>
      <c r="G353" s="221"/>
      <c r="H353" s="221"/>
      <c r="I353" s="221"/>
      <c r="J353" s="141"/>
      <c r="K353" s="141"/>
      <c r="L353" s="141"/>
      <c r="M353" s="141"/>
      <c r="N353" s="141"/>
      <c r="O353" s="141"/>
      <c r="P353" s="141"/>
      <c r="Q353" s="141"/>
      <c r="R353" s="141"/>
      <c r="S353" s="142"/>
      <c r="T353" s="143"/>
      <c r="U353" s="141"/>
      <c r="V353" s="141"/>
      <c r="W353" s="141"/>
      <c r="X353" s="141"/>
      <c r="Y353" s="141"/>
      <c r="Z353" s="141"/>
      <c r="AA353" s="144"/>
      <c r="AT353" s="145" t="s">
        <v>144</v>
      </c>
      <c r="AU353" s="145" t="s">
        <v>82</v>
      </c>
      <c r="AV353" s="145" t="s">
        <v>22</v>
      </c>
      <c r="AW353" s="145" t="s">
        <v>102</v>
      </c>
      <c r="AX353" s="145" t="s">
        <v>74</v>
      </c>
      <c r="AY353" s="145" t="s">
        <v>128</v>
      </c>
    </row>
    <row r="354" spans="2:51" s="6" customFormat="1" ht="15.75" customHeight="1">
      <c r="B354" s="146"/>
      <c r="C354" s="147"/>
      <c r="D354" s="147"/>
      <c r="E354" s="147"/>
      <c r="F354" s="222" t="s">
        <v>550</v>
      </c>
      <c r="G354" s="223"/>
      <c r="H354" s="223"/>
      <c r="I354" s="223"/>
      <c r="J354" s="147"/>
      <c r="K354" s="148">
        <v>0.86</v>
      </c>
      <c r="L354" s="147"/>
      <c r="M354" s="147"/>
      <c r="N354" s="147"/>
      <c r="O354" s="147"/>
      <c r="P354" s="147"/>
      <c r="Q354" s="147"/>
      <c r="R354" s="147"/>
      <c r="S354" s="149"/>
      <c r="T354" s="150"/>
      <c r="U354" s="147"/>
      <c r="V354" s="147"/>
      <c r="W354" s="147"/>
      <c r="X354" s="147"/>
      <c r="Y354" s="147"/>
      <c r="Z354" s="147"/>
      <c r="AA354" s="151"/>
      <c r="AT354" s="152" t="s">
        <v>144</v>
      </c>
      <c r="AU354" s="152" t="s">
        <v>82</v>
      </c>
      <c r="AV354" s="152" t="s">
        <v>82</v>
      </c>
      <c r="AW354" s="152" t="s">
        <v>102</v>
      </c>
      <c r="AX354" s="152" t="s">
        <v>74</v>
      </c>
      <c r="AY354" s="152" t="s">
        <v>128</v>
      </c>
    </row>
    <row r="355" spans="2:65" s="6" customFormat="1" ht="27" customHeight="1">
      <c r="B355" s="22"/>
      <c r="C355" s="130" t="s">
        <v>551</v>
      </c>
      <c r="D355" s="130" t="s">
        <v>129</v>
      </c>
      <c r="E355" s="131" t="s">
        <v>552</v>
      </c>
      <c r="F355" s="215" t="s">
        <v>553</v>
      </c>
      <c r="G355" s="216"/>
      <c r="H355" s="216"/>
      <c r="I355" s="216"/>
      <c r="J355" s="133" t="s">
        <v>232</v>
      </c>
      <c r="K355" s="134">
        <v>1.092</v>
      </c>
      <c r="L355" s="217"/>
      <c r="M355" s="216"/>
      <c r="N355" s="218">
        <f>ROUND($L$355*$K$355,2)</f>
        <v>0</v>
      </c>
      <c r="O355" s="216"/>
      <c r="P355" s="216"/>
      <c r="Q355" s="216"/>
      <c r="R355" s="132" t="s">
        <v>133</v>
      </c>
      <c r="S355" s="42"/>
      <c r="T355" s="135"/>
      <c r="U355" s="136" t="s">
        <v>44</v>
      </c>
      <c r="V355" s="23"/>
      <c r="W355" s="23"/>
      <c r="X355" s="137">
        <v>0</v>
      </c>
      <c r="Y355" s="137">
        <f>$X$355*$K$355</f>
        <v>0</v>
      </c>
      <c r="Z355" s="137">
        <v>0</v>
      </c>
      <c r="AA355" s="138">
        <f>$Z$355*$K$355</f>
        <v>0</v>
      </c>
      <c r="AR355" s="94" t="s">
        <v>237</v>
      </c>
      <c r="AT355" s="94" t="s">
        <v>129</v>
      </c>
      <c r="AU355" s="94" t="s">
        <v>82</v>
      </c>
      <c r="AY355" s="6" t="s">
        <v>128</v>
      </c>
      <c r="BE355" s="139">
        <f>IF($U$355="základní",$N$355,0)</f>
        <v>0</v>
      </c>
      <c r="BF355" s="139">
        <f>IF($U$355="snížená",$N$355,0)</f>
        <v>0</v>
      </c>
      <c r="BG355" s="139">
        <f>IF($U$355="zákl. přenesená",$N$355,0)</f>
        <v>0</v>
      </c>
      <c r="BH355" s="139">
        <f>IF($U$355="sníž. přenesená",$N$355,0)</f>
        <v>0</v>
      </c>
      <c r="BI355" s="139">
        <f>IF($U$355="nulová",$N$355,0)</f>
        <v>0</v>
      </c>
      <c r="BJ355" s="94" t="s">
        <v>22</v>
      </c>
      <c r="BK355" s="139">
        <f>ROUND($L$355*$K$355,2)</f>
        <v>0</v>
      </c>
      <c r="BL355" s="94" t="s">
        <v>237</v>
      </c>
      <c r="BM355" s="94" t="s">
        <v>554</v>
      </c>
    </row>
    <row r="356" spans="2:47" s="6" customFormat="1" ht="16.5" customHeight="1">
      <c r="B356" s="22"/>
      <c r="C356" s="23"/>
      <c r="D356" s="23"/>
      <c r="E356" s="23"/>
      <c r="F356" s="219" t="s">
        <v>555</v>
      </c>
      <c r="G356" s="184"/>
      <c r="H356" s="184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  <c r="S356" s="42"/>
      <c r="T356" s="55"/>
      <c r="U356" s="23"/>
      <c r="V356" s="23"/>
      <c r="W356" s="23"/>
      <c r="X356" s="23"/>
      <c r="Y356" s="23"/>
      <c r="Z356" s="23"/>
      <c r="AA356" s="56"/>
      <c r="AT356" s="6" t="s">
        <v>137</v>
      </c>
      <c r="AU356" s="6" t="s">
        <v>82</v>
      </c>
    </row>
    <row r="357" spans="2:63" s="119" customFormat="1" ht="30.75" customHeight="1">
      <c r="B357" s="120"/>
      <c r="C357" s="121"/>
      <c r="D357" s="129" t="s">
        <v>112</v>
      </c>
      <c r="E357" s="121"/>
      <c r="F357" s="121"/>
      <c r="G357" s="121"/>
      <c r="H357" s="121"/>
      <c r="I357" s="121"/>
      <c r="J357" s="121"/>
      <c r="K357" s="121"/>
      <c r="L357" s="121"/>
      <c r="M357" s="121"/>
      <c r="N357" s="232">
        <f>$BK$357</f>
        <v>0</v>
      </c>
      <c r="O357" s="231"/>
      <c r="P357" s="231"/>
      <c r="Q357" s="231"/>
      <c r="R357" s="121"/>
      <c r="S357" s="123"/>
      <c r="T357" s="124"/>
      <c r="U357" s="121"/>
      <c r="V357" s="121"/>
      <c r="W357" s="125">
        <f>SUM($W$358:$W$361)</f>
        <v>0</v>
      </c>
      <c r="X357" s="121"/>
      <c r="Y357" s="125">
        <f>SUM($Y$358:$Y$361)</f>
        <v>0</v>
      </c>
      <c r="Z357" s="121"/>
      <c r="AA357" s="126">
        <f>SUM($AA$358:$AA$361)</f>
        <v>0</v>
      </c>
      <c r="AR357" s="127" t="s">
        <v>82</v>
      </c>
      <c r="AT357" s="127" t="s">
        <v>73</v>
      </c>
      <c r="AU357" s="127" t="s">
        <v>22</v>
      </c>
      <c r="AY357" s="127" t="s">
        <v>128</v>
      </c>
      <c r="BK357" s="128">
        <f>SUM($BK$358:$BK$361)</f>
        <v>0</v>
      </c>
    </row>
    <row r="358" spans="2:65" s="6" customFormat="1" ht="15.75" customHeight="1">
      <c r="B358" s="22"/>
      <c r="C358" s="130" t="s">
        <v>556</v>
      </c>
      <c r="D358" s="130" t="s">
        <v>129</v>
      </c>
      <c r="E358" s="131" t="s">
        <v>557</v>
      </c>
      <c r="F358" s="215" t="s">
        <v>558</v>
      </c>
      <c r="G358" s="216"/>
      <c r="H358" s="216"/>
      <c r="I358" s="216"/>
      <c r="J358" s="133" t="s">
        <v>247</v>
      </c>
      <c r="K358" s="134">
        <v>1221.02</v>
      </c>
      <c r="L358" s="217"/>
      <c r="M358" s="216"/>
      <c r="N358" s="218">
        <f>ROUND($L$358*$K$358,2)</f>
        <v>0</v>
      </c>
      <c r="O358" s="216"/>
      <c r="P358" s="216"/>
      <c r="Q358" s="216"/>
      <c r="R358" s="132"/>
      <c r="S358" s="42"/>
      <c r="T358" s="135"/>
      <c r="U358" s="136" t="s">
        <v>44</v>
      </c>
      <c r="V358" s="23"/>
      <c r="W358" s="23"/>
      <c r="X358" s="137">
        <v>0</v>
      </c>
      <c r="Y358" s="137">
        <f>$X$358*$K$358</f>
        <v>0</v>
      </c>
      <c r="Z358" s="137">
        <v>0</v>
      </c>
      <c r="AA358" s="138">
        <f>$Z$358*$K$358</f>
        <v>0</v>
      </c>
      <c r="AR358" s="94" t="s">
        <v>237</v>
      </c>
      <c r="AT358" s="94" t="s">
        <v>129</v>
      </c>
      <c r="AU358" s="94" t="s">
        <v>82</v>
      </c>
      <c r="AY358" s="6" t="s">
        <v>128</v>
      </c>
      <c r="BE358" s="139">
        <f>IF($U$358="základní",$N$358,0)</f>
        <v>0</v>
      </c>
      <c r="BF358" s="139">
        <f>IF($U$358="snížená",$N$358,0)</f>
        <v>0</v>
      </c>
      <c r="BG358" s="139">
        <f>IF($U$358="zákl. přenesená",$N$358,0)</f>
        <v>0</v>
      </c>
      <c r="BH358" s="139">
        <f>IF($U$358="sníž. přenesená",$N$358,0)</f>
        <v>0</v>
      </c>
      <c r="BI358" s="139">
        <f>IF($U$358="nulová",$N$358,0)</f>
        <v>0</v>
      </c>
      <c r="BJ358" s="94" t="s">
        <v>22</v>
      </c>
      <c r="BK358" s="139">
        <f>ROUND($L$358*$K$358,2)</f>
        <v>0</v>
      </c>
      <c r="BL358" s="94" t="s">
        <v>237</v>
      </c>
      <c r="BM358" s="94" t="s">
        <v>559</v>
      </c>
    </row>
    <row r="359" spans="2:47" s="6" customFormat="1" ht="27" customHeight="1">
      <c r="B359" s="22"/>
      <c r="C359" s="23"/>
      <c r="D359" s="23"/>
      <c r="E359" s="23"/>
      <c r="F359" s="228" t="s">
        <v>560</v>
      </c>
      <c r="G359" s="184"/>
      <c r="H359" s="184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  <c r="S359" s="42"/>
      <c r="T359" s="55"/>
      <c r="U359" s="23"/>
      <c r="V359" s="23"/>
      <c r="W359" s="23"/>
      <c r="X359" s="23"/>
      <c r="Y359" s="23"/>
      <c r="Z359" s="23"/>
      <c r="AA359" s="56"/>
      <c r="AT359" s="6" t="s">
        <v>171</v>
      </c>
      <c r="AU359" s="6" t="s">
        <v>82</v>
      </c>
    </row>
    <row r="360" spans="2:51" s="6" customFormat="1" ht="15.75" customHeight="1">
      <c r="B360" s="140"/>
      <c r="C360" s="141"/>
      <c r="D360" s="141"/>
      <c r="E360" s="141"/>
      <c r="F360" s="220" t="s">
        <v>561</v>
      </c>
      <c r="G360" s="221"/>
      <c r="H360" s="221"/>
      <c r="I360" s="221"/>
      <c r="J360" s="141"/>
      <c r="K360" s="141"/>
      <c r="L360" s="141"/>
      <c r="M360" s="141"/>
      <c r="N360" s="141"/>
      <c r="O360" s="141"/>
      <c r="P360" s="141"/>
      <c r="Q360" s="141"/>
      <c r="R360" s="141"/>
      <c r="S360" s="142"/>
      <c r="T360" s="143"/>
      <c r="U360" s="141"/>
      <c r="V360" s="141"/>
      <c r="W360" s="141"/>
      <c r="X360" s="141"/>
      <c r="Y360" s="141"/>
      <c r="Z360" s="141"/>
      <c r="AA360" s="144"/>
      <c r="AT360" s="145" t="s">
        <v>144</v>
      </c>
      <c r="AU360" s="145" t="s">
        <v>82</v>
      </c>
      <c r="AV360" s="145" t="s">
        <v>22</v>
      </c>
      <c r="AW360" s="145" t="s">
        <v>102</v>
      </c>
      <c r="AX360" s="145" t="s">
        <v>74</v>
      </c>
      <c r="AY360" s="145" t="s">
        <v>128</v>
      </c>
    </row>
    <row r="361" spans="2:51" s="6" customFormat="1" ht="27" customHeight="1">
      <c r="B361" s="146"/>
      <c r="C361" s="147"/>
      <c r="D361" s="147"/>
      <c r="E361" s="147"/>
      <c r="F361" s="222" t="s">
        <v>562</v>
      </c>
      <c r="G361" s="223"/>
      <c r="H361" s="223"/>
      <c r="I361" s="223"/>
      <c r="J361" s="147"/>
      <c r="K361" s="148">
        <v>1221.02</v>
      </c>
      <c r="L361" s="147"/>
      <c r="M361" s="147"/>
      <c r="N361" s="147"/>
      <c r="O361" s="147"/>
      <c r="P361" s="147"/>
      <c r="Q361" s="147"/>
      <c r="R361" s="147"/>
      <c r="S361" s="149"/>
      <c r="T361" s="157"/>
      <c r="U361" s="158"/>
      <c r="V361" s="158"/>
      <c r="W361" s="158"/>
      <c r="X361" s="158"/>
      <c r="Y361" s="158"/>
      <c r="Z361" s="158"/>
      <c r="AA361" s="159"/>
      <c r="AT361" s="152" t="s">
        <v>144</v>
      </c>
      <c r="AU361" s="152" t="s">
        <v>82</v>
      </c>
      <c r="AV361" s="152" t="s">
        <v>82</v>
      </c>
      <c r="AW361" s="152" t="s">
        <v>102</v>
      </c>
      <c r="AX361" s="152" t="s">
        <v>74</v>
      </c>
      <c r="AY361" s="152" t="s">
        <v>128</v>
      </c>
    </row>
    <row r="362" spans="2:19" s="6" customFormat="1" ht="7.5" customHeight="1">
      <c r="B362" s="37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42"/>
    </row>
    <row r="363" s="2" customFormat="1" ht="14.25" customHeight="1"/>
  </sheetData>
  <sheetProtection password="CC35" sheet="1" objects="1" scenarios="1" formatColumns="0" formatRows="0" sort="0" autoFilter="0"/>
  <mergeCells count="461">
    <mergeCell ref="H1:K1"/>
    <mergeCell ref="S2:AC2"/>
    <mergeCell ref="F361:I361"/>
    <mergeCell ref="N82:Q82"/>
    <mergeCell ref="N83:Q83"/>
    <mergeCell ref="N84:Q84"/>
    <mergeCell ref="N174:Q174"/>
    <mergeCell ref="N203:Q203"/>
    <mergeCell ref="N217:Q217"/>
    <mergeCell ref="N256:Q256"/>
    <mergeCell ref="N297:Q297"/>
    <mergeCell ref="N303:Q303"/>
    <mergeCell ref="F356:R356"/>
    <mergeCell ref="F358:I358"/>
    <mergeCell ref="L358:M358"/>
    <mergeCell ref="N358:Q358"/>
    <mergeCell ref="F359:R359"/>
    <mergeCell ref="F360:I360"/>
    <mergeCell ref="N357:Q357"/>
    <mergeCell ref="F352:R352"/>
    <mergeCell ref="F353:I353"/>
    <mergeCell ref="F354:I354"/>
    <mergeCell ref="F355:I355"/>
    <mergeCell ref="L355:M355"/>
    <mergeCell ref="N355:Q355"/>
    <mergeCell ref="F346:R346"/>
    <mergeCell ref="F347:R347"/>
    <mergeCell ref="F348:I348"/>
    <mergeCell ref="F349:I349"/>
    <mergeCell ref="F350:I350"/>
    <mergeCell ref="F351:I351"/>
    <mergeCell ref="L351:M351"/>
    <mergeCell ref="N351:Q351"/>
    <mergeCell ref="F340:R340"/>
    <mergeCell ref="F341:R341"/>
    <mergeCell ref="F342:I342"/>
    <mergeCell ref="F343:I343"/>
    <mergeCell ref="F344:I344"/>
    <mergeCell ref="F345:I345"/>
    <mergeCell ref="L345:M345"/>
    <mergeCell ref="N345:Q345"/>
    <mergeCell ref="F334:R334"/>
    <mergeCell ref="F335:R335"/>
    <mergeCell ref="F336:I336"/>
    <mergeCell ref="F337:I337"/>
    <mergeCell ref="F338:I338"/>
    <mergeCell ref="F339:I339"/>
    <mergeCell ref="L339:M339"/>
    <mergeCell ref="N339:Q339"/>
    <mergeCell ref="F328:R328"/>
    <mergeCell ref="F329:R329"/>
    <mergeCell ref="F330:I330"/>
    <mergeCell ref="F331:I331"/>
    <mergeCell ref="F332:I332"/>
    <mergeCell ref="F333:I333"/>
    <mergeCell ref="L333:M333"/>
    <mergeCell ref="N333:Q333"/>
    <mergeCell ref="F322:R322"/>
    <mergeCell ref="F323:R323"/>
    <mergeCell ref="F324:I324"/>
    <mergeCell ref="F325:I325"/>
    <mergeCell ref="F326:I326"/>
    <mergeCell ref="F327:I327"/>
    <mergeCell ref="L327:M327"/>
    <mergeCell ref="N327:Q327"/>
    <mergeCell ref="F316:R316"/>
    <mergeCell ref="F317:R317"/>
    <mergeCell ref="F318:I318"/>
    <mergeCell ref="F319:I319"/>
    <mergeCell ref="F320:I320"/>
    <mergeCell ref="F321:I321"/>
    <mergeCell ref="L321:M321"/>
    <mergeCell ref="N321:Q321"/>
    <mergeCell ref="F310:R310"/>
    <mergeCell ref="F311:R311"/>
    <mergeCell ref="F312:I312"/>
    <mergeCell ref="F313:I313"/>
    <mergeCell ref="F314:I314"/>
    <mergeCell ref="F315:I315"/>
    <mergeCell ref="L315:M315"/>
    <mergeCell ref="N315:Q315"/>
    <mergeCell ref="F306:R306"/>
    <mergeCell ref="F307:R307"/>
    <mergeCell ref="F308:I308"/>
    <mergeCell ref="F309:I309"/>
    <mergeCell ref="L309:M309"/>
    <mergeCell ref="N309:Q309"/>
    <mergeCell ref="F300:R300"/>
    <mergeCell ref="F301:I301"/>
    <mergeCell ref="L301:M301"/>
    <mergeCell ref="N301:Q301"/>
    <mergeCell ref="F302:R302"/>
    <mergeCell ref="F305:I305"/>
    <mergeCell ref="L305:M305"/>
    <mergeCell ref="N305:Q305"/>
    <mergeCell ref="N304:Q304"/>
    <mergeCell ref="F295:R295"/>
    <mergeCell ref="F296:I296"/>
    <mergeCell ref="F298:I298"/>
    <mergeCell ref="L298:M298"/>
    <mergeCell ref="N298:Q298"/>
    <mergeCell ref="F299:R299"/>
    <mergeCell ref="F291:R291"/>
    <mergeCell ref="F292:I292"/>
    <mergeCell ref="F293:I293"/>
    <mergeCell ref="L293:M293"/>
    <mergeCell ref="N293:Q293"/>
    <mergeCell ref="F294:R294"/>
    <mergeCell ref="F287:R287"/>
    <mergeCell ref="F288:R288"/>
    <mergeCell ref="F289:I289"/>
    <mergeCell ref="F290:I290"/>
    <mergeCell ref="L290:M290"/>
    <mergeCell ref="N290:Q290"/>
    <mergeCell ref="F282:R282"/>
    <mergeCell ref="F283:R283"/>
    <mergeCell ref="F284:I284"/>
    <mergeCell ref="F285:I285"/>
    <mergeCell ref="F286:I286"/>
    <mergeCell ref="L286:M286"/>
    <mergeCell ref="N286:Q286"/>
    <mergeCell ref="F278:R278"/>
    <mergeCell ref="F279:I279"/>
    <mergeCell ref="F280:I280"/>
    <mergeCell ref="F281:I281"/>
    <mergeCell ref="L281:M281"/>
    <mergeCell ref="N281:Q281"/>
    <mergeCell ref="F274:I274"/>
    <mergeCell ref="F275:I275"/>
    <mergeCell ref="F276:I276"/>
    <mergeCell ref="L276:M276"/>
    <mergeCell ref="N276:Q276"/>
    <mergeCell ref="F277:R277"/>
    <mergeCell ref="F270:I270"/>
    <mergeCell ref="F271:I271"/>
    <mergeCell ref="L271:M271"/>
    <mergeCell ref="N271:Q271"/>
    <mergeCell ref="F272:R272"/>
    <mergeCell ref="F273:R273"/>
    <mergeCell ref="F266:I266"/>
    <mergeCell ref="L266:M266"/>
    <mergeCell ref="N266:Q266"/>
    <mergeCell ref="F267:R267"/>
    <mergeCell ref="F268:R268"/>
    <mergeCell ref="F269:I269"/>
    <mergeCell ref="F262:I262"/>
    <mergeCell ref="F263:I263"/>
    <mergeCell ref="L263:M263"/>
    <mergeCell ref="N263:Q263"/>
    <mergeCell ref="F264:R264"/>
    <mergeCell ref="F265:I265"/>
    <mergeCell ref="F258:R258"/>
    <mergeCell ref="F259:R259"/>
    <mergeCell ref="F260:I260"/>
    <mergeCell ref="L260:M260"/>
    <mergeCell ref="N260:Q260"/>
    <mergeCell ref="F261:R261"/>
    <mergeCell ref="F253:R253"/>
    <mergeCell ref="F254:I254"/>
    <mergeCell ref="F255:I255"/>
    <mergeCell ref="F257:I257"/>
    <mergeCell ref="L257:M257"/>
    <mergeCell ref="N257:Q257"/>
    <mergeCell ref="F248:R248"/>
    <mergeCell ref="F249:R249"/>
    <mergeCell ref="F250:I250"/>
    <mergeCell ref="F251:I251"/>
    <mergeCell ref="F252:I252"/>
    <mergeCell ref="L252:M252"/>
    <mergeCell ref="N252:Q252"/>
    <mergeCell ref="F243:R243"/>
    <mergeCell ref="F244:R244"/>
    <mergeCell ref="F245:I245"/>
    <mergeCell ref="F246:I246"/>
    <mergeCell ref="F247:I247"/>
    <mergeCell ref="L247:M247"/>
    <mergeCell ref="N247:Q247"/>
    <mergeCell ref="F239:R239"/>
    <mergeCell ref="F240:I240"/>
    <mergeCell ref="F241:I241"/>
    <mergeCell ref="F242:I242"/>
    <mergeCell ref="L242:M242"/>
    <mergeCell ref="N242:Q242"/>
    <mergeCell ref="F235:R235"/>
    <mergeCell ref="F236:R236"/>
    <mergeCell ref="F237:I237"/>
    <mergeCell ref="F238:I238"/>
    <mergeCell ref="L238:M238"/>
    <mergeCell ref="N238:Q238"/>
    <mergeCell ref="F231:R231"/>
    <mergeCell ref="F232:R232"/>
    <mergeCell ref="F233:I233"/>
    <mergeCell ref="F234:I234"/>
    <mergeCell ref="L234:M234"/>
    <mergeCell ref="N234:Q234"/>
    <mergeCell ref="F227:R227"/>
    <mergeCell ref="F228:R228"/>
    <mergeCell ref="F229:I229"/>
    <mergeCell ref="F230:I230"/>
    <mergeCell ref="L230:M230"/>
    <mergeCell ref="N230:Q230"/>
    <mergeCell ref="F223:R223"/>
    <mergeCell ref="F224:I224"/>
    <mergeCell ref="F225:I225"/>
    <mergeCell ref="F226:I226"/>
    <mergeCell ref="L226:M226"/>
    <mergeCell ref="N226:Q226"/>
    <mergeCell ref="F219:R219"/>
    <mergeCell ref="F220:R220"/>
    <mergeCell ref="F221:I221"/>
    <mergeCell ref="F222:I222"/>
    <mergeCell ref="L222:M222"/>
    <mergeCell ref="N222:Q222"/>
    <mergeCell ref="F214:R214"/>
    <mergeCell ref="F215:I215"/>
    <mergeCell ref="F216:I216"/>
    <mergeCell ref="F218:I218"/>
    <mergeCell ref="L218:M218"/>
    <mergeCell ref="N218:Q218"/>
    <mergeCell ref="F209:R209"/>
    <mergeCell ref="F210:R210"/>
    <mergeCell ref="F211:I211"/>
    <mergeCell ref="F212:I212"/>
    <mergeCell ref="F213:I213"/>
    <mergeCell ref="L213:M213"/>
    <mergeCell ref="N213:Q213"/>
    <mergeCell ref="F205:R205"/>
    <mergeCell ref="F206:I206"/>
    <mergeCell ref="F207:I207"/>
    <mergeCell ref="F208:I208"/>
    <mergeCell ref="L208:M208"/>
    <mergeCell ref="N208:Q208"/>
    <mergeCell ref="F200:R200"/>
    <mergeCell ref="F201:R201"/>
    <mergeCell ref="F202:I202"/>
    <mergeCell ref="F204:I204"/>
    <mergeCell ref="L204:M204"/>
    <mergeCell ref="N204:Q204"/>
    <mergeCell ref="F196:R196"/>
    <mergeCell ref="F197:R197"/>
    <mergeCell ref="F198:I198"/>
    <mergeCell ref="F199:I199"/>
    <mergeCell ref="L199:M199"/>
    <mergeCell ref="N199:Q199"/>
    <mergeCell ref="F192:R192"/>
    <mergeCell ref="F193:R193"/>
    <mergeCell ref="F194:I194"/>
    <mergeCell ref="F195:I195"/>
    <mergeCell ref="L195:M195"/>
    <mergeCell ref="N195:Q195"/>
    <mergeCell ref="F188:R188"/>
    <mergeCell ref="F189:I189"/>
    <mergeCell ref="F190:I190"/>
    <mergeCell ref="F191:I191"/>
    <mergeCell ref="L191:M191"/>
    <mergeCell ref="N191:Q191"/>
    <mergeCell ref="F184:R184"/>
    <mergeCell ref="F185:I185"/>
    <mergeCell ref="F186:I186"/>
    <mergeCell ref="F187:I187"/>
    <mergeCell ref="L187:M187"/>
    <mergeCell ref="N187:Q187"/>
    <mergeCell ref="F180:R180"/>
    <mergeCell ref="F181:R181"/>
    <mergeCell ref="F182:I182"/>
    <mergeCell ref="F183:I183"/>
    <mergeCell ref="L183:M183"/>
    <mergeCell ref="N183:Q183"/>
    <mergeCell ref="F176:R176"/>
    <mergeCell ref="F177:I177"/>
    <mergeCell ref="F178:I178"/>
    <mergeCell ref="F179:I179"/>
    <mergeCell ref="L179:M179"/>
    <mergeCell ref="N179:Q179"/>
    <mergeCell ref="F171:R171"/>
    <mergeCell ref="F172:I172"/>
    <mergeCell ref="F173:I173"/>
    <mergeCell ref="F175:I175"/>
    <mergeCell ref="L175:M175"/>
    <mergeCell ref="N175:Q175"/>
    <mergeCell ref="F167:R167"/>
    <mergeCell ref="F168:I168"/>
    <mergeCell ref="F169:I169"/>
    <mergeCell ref="F170:I170"/>
    <mergeCell ref="L170:M170"/>
    <mergeCell ref="N170:Q170"/>
    <mergeCell ref="F163:R163"/>
    <mergeCell ref="F164:I164"/>
    <mergeCell ref="F165:I165"/>
    <mergeCell ref="F166:I166"/>
    <mergeCell ref="L166:M166"/>
    <mergeCell ref="N166:Q166"/>
    <mergeCell ref="F159:I159"/>
    <mergeCell ref="F160:I160"/>
    <mergeCell ref="F161:I161"/>
    <mergeCell ref="L161:M161"/>
    <mergeCell ref="N161:Q161"/>
    <mergeCell ref="F162:R162"/>
    <mergeCell ref="F155:R155"/>
    <mergeCell ref="F156:I156"/>
    <mergeCell ref="F157:I157"/>
    <mergeCell ref="L157:M157"/>
    <mergeCell ref="N157:Q157"/>
    <mergeCell ref="F158:R158"/>
    <mergeCell ref="F151:R151"/>
    <mergeCell ref="F152:I152"/>
    <mergeCell ref="F153:I153"/>
    <mergeCell ref="F154:I154"/>
    <mergeCell ref="L154:M154"/>
    <mergeCell ref="N154:Q154"/>
    <mergeCell ref="F147:R147"/>
    <mergeCell ref="F148:I148"/>
    <mergeCell ref="F149:I149"/>
    <mergeCell ref="F150:I150"/>
    <mergeCell ref="L150:M150"/>
    <mergeCell ref="N150:Q150"/>
    <mergeCell ref="F142:R142"/>
    <mergeCell ref="F143:R143"/>
    <mergeCell ref="F144:I144"/>
    <mergeCell ref="F145:I145"/>
    <mergeCell ref="F146:I146"/>
    <mergeCell ref="L146:M146"/>
    <mergeCell ref="N146:Q146"/>
    <mergeCell ref="F137:R137"/>
    <mergeCell ref="F138:R138"/>
    <mergeCell ref="F139:I139"/>
    <mergeCell ref="F140:I140"/>
    <mergeCell ref="F141:I141"/>
    <mergeCell ref="L141:M141"/>
    <mergeCell ref="N141:Q141"/>
    <mergeCell ref="F132:R132"/>
    <mergeCell ref="F133:R133"/>
    <mergeCell ref="F134:I134"/>
    <mergeCell ref="F135:I135"/>
    <mergeCell ref="F136:I136"/>
    <mergeCell ref="L136:M136"/>
    <mergeCell ref="N136:Q136"/>
    <mergeCell ref="F127:R127"/>
    <mergeCell ref="F128:I128"/>
    <mergeCell ref="F129:I129"/>
    <mergeCell ref="F130:I130"/>
    <mergeCell ref="F131:I131"/>
    <mergeCell ref="L131:M131"/>
    <mergeCell ref="N131:Q131"/>
    <mergeCell ref="F122:R122"/>
    <mergeCell ref="F123:I123"/>
    <mergeCell ref="F124:I124"/>
    <mergeCell ref="F125:I125"/>
    <mergeCell ref="F126:I126"/>
    <mergeCell ref="L126:M126"/>
    <mergeCell ref="N126:Q126"/>
    <mergeCell ref="F117:R117"/>
    <mergeCell ref="F118:R118"/>
    <mergeCell ref="F119:I119"/>
    <mergeCell ref="F120:I120"/>
    <mergeCell ref="F121:I121"/>
    <mergeCell ref="L121:M121"/>
    <mergeCell ref="N121:Q121"/>
    <mergeCell ref="F112:R112"/>
    <mergeCell ref="F113:R113"/>
    <mergeCell ref="F114:I114"/>
    <mergeCell ref="F115:I115"/>
    <mergeCell ref="F116:I116"/>
    <mergeCell ref="L116:M116"/>
    <mergeCell ref="N116:Q116"/>
    <mergeCell ref="F106:R106"/>
    <mergeCell ref="F107:R107"/>
    <mergeCell ref="F108:I108"/>
    <mergeCell ref="F109:I109"/>
    <mergeCell ref="F110:I110"/>
    <mergeCell ref="F111:I111"/>
    <mergeCell ref="L111:M111"/>
    <mergeCell ref="N111:Q111"/>
    <mergeCell ref="F101:R101"/>
    <mergeCell ref="F102:R102"/>
    <mergeCell ref="F103:I103"/>
    <mergeCell ref="F104:I104"/>
    <mergeCell ref="F105:I105"/>
    <mergeCell ref="L105:M105"/>
    <mergeCell ref="N105:Q105"/>
    <mergeCell ref="F98:I98"/>
    <mergeCell ref="L98:M98"/>
    <mergeCell ref="N98:Q98"/>
    <mergeCell ref="F99:R99"/>
    <mergeCell ref="F100:I100"/>
    <mergeCell ref="L100:M100"/>
    <mergeCell ref="N100:Q100"/>
    <mergeCell ref="F94:I94"/>
    <mergeCell ref="L94:M94"/>
    <mergeCell ref="N94:Q94"/>
    <mergeCell ref="F95:R95"/>
    <mergeCell ref="F96:I96"/>
    <mergeCell ref="F97:I97"/>
    <mergeCell ref="F90:I90"/>
    <mergeCell ref="F91:I91"/>
    <mergeCell ref="L91:M91"/>
    <mergeCell ref="N91:Q91"/>
    <mergeCell ref="F92:R92"/>
    <mergeCell ref="F93:I93"/>
    <mergeCell ref="F86:R86"/>
    <mergeCell ref="F87:I87"/>
    <mergeCell ref="L87:M87"/>
    <mergeCell ref="N87:Q87"/>
    <mergeCell ref="F88:R88"/>
    <mergeCell ref="F89:I89"/>
    <mergeCell ref="M76:P76"/>
    <mergeCell ref="M78:Q78"/>
    <mergeCell ref="F81:I81"/>
    <mergeCell ref="L81:M81"/>
    <mergeCell ref="N81:Q81"/>
    <mergeCell ref="F85:I85"/>
    <mergeCell ref="L85:M85"/>
    <mergeCell ref="N85:Q85"/>
    <mergeCell ref="N62:Q62"/>
    <mergeCell ref="N63:Q63"/>
    <mergeCell ref="C70:R70"/>
    <mergeCell ref="F72:Q72"/>
    <mergeCell ref="F73:Q73"/>
    <mergeCell ref="F74:Q74"/>
    <mergeCell ref="N56:Q56"/>
    <mergeCell ref="N57:Q57"/>
    <mergeCell ref="N58:Q58"/>
    <mergeCell ref="N59:Q59"/>
    <mergeCell ref="N60:Q60"/>
    <mergeCell ref="N61:Q61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81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8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4.6601562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5" width="10.5" style="2" hidden="1" customWidth="1"/>
    <col min="66" max="16384" width="10.5" style="1" customWidth="1"/>
  </cols>
  <sheetData>
    <row r="1" spans="1:256" s="3" customFormat="1" ht="22.5" customHeight="1">
      <c r="A1" s="239"/>
      <c r="B1" s="236"/>
      <c r="C1" s="236"/>
      <c r="D1" s="237" t="s">
        <v>1</v>
      </c>
      <c r="E1" s="236"/>
      <c r="F1" s="238" t="s">
        <v>614</v>
      </c>
      <c r="G1" s="238"/>
      <c r="H1" s="240" t="s">
        <v>615</v>
      </c>
      <c r="I1" s="240"/>
      <c r="J1" s="240"/>
      <c r="K1" s="240"/>
      <c r="L1" s="238" t="s">
        <v>616</v>
      </c>
      <c r="M1" s="238"/>
      <c r="N1" s="236"/>
      <c r="O1" s="237" t="s">
        <v>92</v>
      </c>
      <c r="P1" s="236"/>
      <c r="Q1" s="236"/>
      <c r="R1" s="236"/>
      <c r="S1" s="238" t="s">
        <v>617</v>
      </c>
      <c r="T1" s="238"/>
      <c r="U1" s="239"/>
      <c r="V1" s="239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163" t="s">
        <v>5</v>
      </c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4"/>
      <c r="Q2" s="164"/>
      <c r="R2" s="164"/>
      <c r="S2" s="203"/>
      <c r="T2" s="164"/>
      <c r="U2" s="164"/>
      <c r="V2" s="164"/>
      <c r="W2" s="164"/>
      <c r="X2" s="164"/>
      <c r="Y2" s="164"/>
      <c r="Z2" s="164"/>
      <c r="AA2" s="164"/>
      <c r="AB2" s="164"/>
      <c r="AC2" s="164"/>
      <c r="AT2" s="2" t="s">
        <v>91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82</v>
      </c>
    </row>
    <row r="4" spans="2:46" s="2" customFormat="1" ht="37.5" customHeight="1">
      <c r="B4" s="10"/>
      <c r="C4" s="165" t="s">
        <v>93</v>
      </c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7"/>
      <c r="T4" s="13" t="s">
        <v>10</v>
      </c>
      <c r="AT4" s="2" t="s">
        <v>3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2" customFormat="1" ht="30.75" customHeight="1">
      <c r="B6" s="10"/>
      <c r="C6" s="11"/>
      <c r="D6" s="18" t="s">
        <v>16</v>
      </c>
      <c r="E6" s="11"/>
      <c r="F6" s="204" t="str">
        <f>'Rekapitulace stavby'!$K$6</f>
        <v>Oprava opěrné zdi na pozemku parc. č. 499/1 v k.ú. Bohatice</v>
      </c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2"/>
    </row>
    <row r="7" spans="2:18" s="2" customFormat="1" ht="30.75" customHeight="1">
      <c r="B7" s="10"/>
      <c r="C7" s="11"/>
      <c r="D7" s="18" t="s">
        <v>94</v>
      </c>
      <c r="E7" s="11"/>
      <c r="F7" s="204" t="s">
        <v>563</v>
      </c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  <c r="R7" s="12"/>
    </row>
    <row r="8" spans="2:18" s="6" customFormat="1" ht="37.5" customHeight="1">
      <c r="B8" s="22"/>
      <c r="C8" s="23"/>
      <c r="D8" s="48" t="s">
        <v>96</v>
      </c>
      <c r="E8" s="23"/>
      <c r="F8" s="185" t="s">
        <v>564</v>
      </c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26"/>
    </row>
    <row r="9" spans="2:18" s="6" customFormat="1" ht="14.25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6"/>
    </row>
    <row r="10" spans="2:18" s="6" customFormat="1" ht="15" customHeight="1">
      <c r="B10" s="22"/>
      <c r="C10" s="23"/>
      <c r="D10" s="18" t="s">
        <v>19</v>
      </c>
      <c r="E10" s="23"/>
      <c r="F10" s="16" t="s">
        <v>20</v>
      </c>
      <c r="G10" s="23"/>
      <c r="H10" s="23"/>
      <c r="I10" s="23"/>
      <c r="J10" s="23"/>
      <c r="K10" s="23"/>
      <c r="L10" s="23"/>
      <c r="M10" s="18" t="s">
        <v>21</v>
      </c>
      <c r="N10" s="23"/>
      <c r="O10" s="16"/>
      <c r="P10" s="23"/>
      <c r="Q10" s="23"/>
      <c r="R10" s="26"/>
    </row>
    <row r="11" spans="2:18" s="6" customFormat="1" ht="15" customHeight="1">
      <c r="B11" s="22"/>
      <c r="C11" s="23"/>
      <c r="D11" s="18" t="s">
        <v>23</v>
      </c>
      <c r="E11" s="23"/>
      <c r="F11" s="16" t="s">
        <v>24</v>
      </c>
      <c r="G11" s="23"/>
      <c r="H11" s="23"/>
      <c r="I11" s="23"/>
      <c r="J11" s="23"/>
      <c r="K11" s="23"/>
      <c r="L11" s="23"/>
      <c r="M11" s="18" t="s">
        <v>25</v>
      </c>
      <c r="N11" s="23"/>
      <c r="O11" s="205" t="str">
        <f>'Rekapitulace stavby'!$AN$8</f>
        <v>06.12.2013</v>
      </c>
      <c r="P11" s="184"/>
      <c r="Q11" s="23"/>
      <c r="R11" s="26"/>
    </row>
    <row r="12" spans="2:18" s="6" customFormat="1" ht="12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6"/>
    </row>
    <row r="13" spans="2:18" s="6" customFormat="1" ht="15" customHeight="1">
      <c r="B13" s="22"/>
      <c r="C13" s="23"/>
      <c r="D13" s="18" t="s">
        <v>29</v>
      </c>
      <c r="E13" s="23"/>
      <c r="F13" s="23"/>
      <c r="G13" s="23"/>
      <c r="H13" s="23"/>
      <c r="I13" s="23"/>
      <c r="J13" s="23"/>
      <c r="K13" s="23"/>
      <c r="L13" s="23"/>
      <c r="M13" s="18" t="s">
        <v>30</v>
      </c>
      <c r="N13" s="23"/>
      <c r="O13" s="171" t="s">
        <v>31</v>
      </c>
      <c r="P13" s="184"/>
      <c r="Q13" s="23"/>
      <c r="R13" s="26"/>
    </row>
    <row r="14" spans="2:18" s="6" customFormat="1" ht="18.75" customHeight="1">
      <c r="B14" s="22"/>
      <c r="C14" s="23"/>
      <c r="D14" s="23"/>
      <c r="E14" s="16" t="s">
        <v>32</v>
      </c>
      <c r="F14" s="23"/>
      <c r="G14" s="23"/>
      <c r="H14" s="23"/>
      <c r="I14" s="23"/>
      <c r="J14" s="23"/>
      <c r="K14" s="23"/>
      <c r="L14" s="23"/>
      <c r="M14" s="18" t="s">
        <v>33</v>
      </c>
      <c r="N14" s="23"/>
      <c r="O14" s="171"/>
      <c r="P14" s="184"/>
      <c r="Q14" s="23"/>
      <c r="R14" s="26"/>
    </row>
    <row r="15" spans="2:18" s="6" customFormat="1" ht="7.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6"/>
    </row>
    <row r="16" spans="2:18" s="6" customFormat="1" ht="15" customHeight="1">
      <c r="B16" s="22"/>
      <c r="C16" s="23"/>
      <c r="D16" s="18" t="s">
        <v>34</v>
      </c>
      <c r="E16" s="23"/>
      <c r="F16" s="23"/>
      <c r="G16" s="23"/>
      <c r="H16" s="23"/>
      <c r="I16" s="23"/>
      <c r="J16" s="23"/>
      <c r="K16" s="23"/>
      <c r="L16" s="23"/>
      <c r="M16" s="18" t="s">
        <v>30</v>
      </c>
      <c r="N16" s="23"/>
      <c r="O16" s="171" t="str">
        <f>IF('Rekapitulace stavby'!$AN$13="","",'Rekapitulace stavby'!$AN$13)</f>
        <v>Vyplň údaj</v>
      </c>
      <c r="P16" s="184"/>
      <c r="Q16" s="23"/>
      <c r="R16" s="26"/>
    </row>
    <row r="17" spans="2:18" s="6" customFormat="1" ht="18.75" customHeight="1">
      <c r="B17" s="22"/>
      <c r="C17" s="23"/>
      <c r="D17" s="23"/>
      <c r="E17" s="16" t="str">
        <f>IF('Rekapitulace stavby'!$E$14="","",'Rekapitulace stavby'!$E$14)</f>
        <v>Vyplň údaj</v>
      </c>
      <c r="F17" s="23"/>
      <c r="G17" s="23"/>
      <c r="H17" s="23"/>
      <c r="I17" s="23"/>
      <c r="J17" s="23"/>
      <c r="K17" s="23"/>
      <c r="L17" s="23"/>
      <c r="M17" s="18" t="s">
        <v>33</v>
      </c>
      <c r="N17" s="23"/>
      <c r="O17" s="171" t="str">
        <f>IF('Rekapitulace stavby'!$AN$14="","",'Rekapitulace stavby'!$AN$14)</f>
        <v>Vyplň údaj</v>
      </c>
      <c r="P17" s="184"/>
      <c r="Q17" s="23"/>
      <c r="R17" s="26"/>
    </row>
    <row r="18" spans="2:18" s="6" customFormat="1" ht="7.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6"/>
    </row>
    <row r="19" spans="2:18" s="6" customFormat="1" ht="15" customHeight="1">
      <c r="B19" s="22"/>
      <c r="C19" s="23"/>
      <c r="D19" s="18" t="s">
        <v>36</v>
      </c>
      <c r="E19" s="23"/>
      <c r="F19" s="23"/>
      <c r="G19" s="23"/>
      <c r="H19" s="23"/>
      <c r="I19" s="23"/>
      <c r="J19" s="23"/>
      <c r="K19" s="23"/>
      <c r="L19" s="23"/>
      <c r="M19" s="18" t="s">
        <v>30</v>
      </c>
      <c r="N19" s="23"/>
      <c r="O19" s="171" t="s">
        <v>37</v>
      </c>
      <c r="P19" s="184"/>
      <c r="Q19" s="23"/>
      <c r="R19" s="26"/>
    </row>
    <row r="20" spans="2:18" s="6" customFormat="1" ht="18.75" customHeight="1">
      <c r="B20" s="22"/>
      <c r="C20" s="23"/>
      <c r="D20" s="23"/>
      <c r="E20" s="16" t="s">
        <v>565</v>
      </c>
      <c r="F20" s="23"/>
      <c r="G20" s="23"/>
      <c r="H20" s="23"/>
      <c r="I20" s="23"/>
      <c r="J20" s="23"/>
      <c r="K20" s="23"/>
      <c r="L20" s="23"/>
      <c r="M20" s="18" t="s">
        <v>33</v>
      </c>
      <c r="N20" s="23"/>
      <c r="O20" s="171"/>
      <c r="P20" s="184"/>
      <c r="Q20" s="23"/>
      <c r="R20" s="26"/>
    </row>
    <row r="21" spans="2:18" s="6" customFormat="1" ht="7.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6"/>
    </row>
    <row r="22" spans="2:18" s="6" customFormat="1" ht="15" customHeight="1">
      <c r="B22" s="22"/>
      <c r="C22" s="23"/>
      <c r="D22" s="18" t="s">
        <v>40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6"/>
    </row>
    <row r="23" spans="2:18" s="94" customFormat="1" ht="354" customHeight="1">
      <c r="B23" s="95"/>
      <c r="C23" s="96"/>
      <c r="D23" s="96"/>
      <c r="E23" s="174" t="s">
        <v>41</v>
      </c>
      <c r="F23" s="206"/>
      <c r="G23" s="206"/>
      <c r="H23" s="206"/>
      <c r="I23" s="206"/>
      <c r="J23" s="206"/>
      <c r="K23" s="206"/>
      <c r="L23" s="206"/>
      <c r="M23" s="206"/>
      <c r="N23" s="206"/>
      <c r="O23" s="206"/>
      <c r="P23" s="206"/>
      <c r="Q23" s="96"/>
      <c r="R23" s="97"/>
    </row>
    <row r="24" spans="2:18" s="6" customFormat="1" ht="7.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6"/>
    </row>
    <row r="25" spans="2:18" s="6" customFormat="1" ht="7.5" customHeight="1">
      <c r="B25" s="22"/>
      <c r="C25" s="2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23"/>
      <c r="R25" s="26"/>
    </row>
    <row r="26" spans="2:18" s="6" customFormat="1" ht="26.25" customHeight="1">
      <c r="B26" s="22"/>
      <c r="C26" s="23"/>
      <c r="D26" s="98" t="s">
        <v>42</v>
      </c>
      <c r="E26" s="23"/>
      <c r="F26" s="23"/>
      <c r="G26" s="23"/>
      <c r="H26" s="23"/>
      <c r="I26" s="23"/>
      <c r="J26" s="23"/>
      <c r="K26" s="23"/>
      <c r="L26" s="23"/>
      <c r="M26" s="201">
        <f>ROUNDUP($N$74,2)</f>
        <v>0</v>
      </c>
      <c r="N26" s="184"/>
      <c r="O26" s="184"/>
      <c r="P26" s="184"/>
      <c r="Q26" s="23"/>
      <c r="R26" s="26"/>
    </row>
    <row r="27" spans="2:18" s="6" customFormat="1" ht="7.5" customHeight="1">
      <c r="B27" s="22"/>
      <c r="C27" s="2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23"/>
      <c r="R27" s="26"/>
    </row>
    <row r="28" spans="2:18" s="6" customFormat="1" ht="15" customHeight="1">
      <c r="B28" s="22"/>
      <c r="C28" s="23"/>
      <c r="D28" s="28" t="s">
        <v>43</v>
      </c>
      <c r="E28" s="28" t="s">
        <v>44</v>
      </c>
      <c r="F28" s="29">
        <v>0.21</v>
      </c>
      <c r="G28" s="99" t="s">
        <v>45</v>
      </c>
      <c r="H28" s="207">
        <f>SUM($BE$74:$BE$97)</f>
        <v>0</v>
      </c>
      <c r="I28" s="184"/>
      <c r="J28" s="184"/>
      <c r="K28" s="23"/>
      <c r="L28" s="23"/>
      <c r="M28" s="207">
        <f>SUM($BE$74:$BE$97)*$F$28</f>
        <v>0</v>
      </c>
      <c r="N28" s="184"/>
      <c r="O28" s="184"/>
      <c r="P28" s="184"/>
      <c r="Q28" s="23"/>
      <c r="R28" s="26"/>
    </row>
    <row r="29" spans="2:18" s="6" customFormat="1" ht="15" customHeight="1">
      <c r="B29" s="22"/>
      <c r="C29" s="23"/>
      <c r="D29" s="23"/>
      <c r="E29" s="28" t="s">
        <v>46</v>
      </c>
      <c r="F29" s="29">
        <v>0.15</v>
      </c>
      <c r="G29" s="99" t="s">
        <v>45</v>
      </c>
      <c r="H29" s="207">
        <f>SUM($BF$74:$BF$97)</f>
        <v>0</v>
      </c>
      <c r="I29" s="184"/>
      <c r="J29" s="184"/>
      <c r="K29" s="23"/>
      <c r="L29" s="23"/>
      <c r="M29" s="207">
        <f>SUM($BF$74:$BF$97)*$F$29</f>
        <v>0</v>
      </c>
      <c r="N29" s="184"/>
      <c r="O29" s="184"/>
      <c r="P29" s="184"/>
      <c r="Q29" s="23"/>
      <c r="R29" s="26"/>
    </row>
    <row r="30" spans="2:18" s="6" customFormat="1" ht="15" customHeight="1" hidden="1">
      <c r="B30" s="22"/>
      <c r="C30" s="23"/>
      <c r="D30" s="23"/>
      <c r="E30" s="28" t="s">
        <v>47</v>
      </c>
      <c r="F30" s="29">
        <v>0.21</v>
      </c>
      <c r="G30" s="99" t="s">
        <v>45</v>
      </c>
      <c r="H30" s="207">
        <f>SUM($BG$74:$BG$97)</f>
        <v>0</v>
      </c>
      <c r="I30" s="184"/>
      <c r="J30" s="184"/>
      <c r="K30" s="23"/>
      <c r="L30" s="23"/>
      <c r="M30" s="207">
        <v>0</v>
      </c>
      <c r="N30" s="184"/>
      <c r="O30" s="184"/>
      <c r="P30" s="184"/>
      <c r="Q30" s="23"/>
      <c r="R30" s="26"/>
    </row>
    <row r="31" spans="2:18" s="6" customFormat="1" ht="15" customHeight="1" hidden="1">
      <c r="B31" s="22"/>
      <c r="C31" s="23"/>
      <c r="D31" s="23"/>
      <c r="E31" s="28" t="s">
        <v>48</v>
      </c>
      <c r="F31" s="29">
        <v>0.15</v>
      </c>
      <c r="G31" s="99" t="s">
        <v>45</v>
      </c>
      <c r="H31" s="207">
        <f>SUM($BH$74:$BH$97)</f>
        <v>0</v>
      </c>
      <c r="I31" s="184"/>
      <c r="J31" s="184"/>
      <c r="K31" s="23"/>
      <c r="L31" s="23"/>
      <c r="M31" s="207">
        <v>0</v>
      </c>
      <c r="N31" s="184"/>
      <c r="O31" s="184"/>
      <c r="P31" s="184"/>
      <c r="Q31" s="23"/>
      <c r="R31" s="26"/>
    </row>
    <row r="32" spans="2:18" s="6" customFormat="1" ht="15" customHeight="1" hidden="1">
      <c r="B32" s="22"/>
      <c r="C32" s="23"/>
      <c r="D32" s="23"/>
      <c r="E32" s="28" t="s">
        <v>49</v>
      </c>
      <c r="F32" s="29">
        <v>0</v>
      </c>
      <c r="G32" s="99" t="s">
        <v>45</v>
      </c>
      <c r="H32" s="207">
        <f>SUM($BI$74:$BI$97)</f>
        <v>0</v>
      </c>
      <c r="I32" s="184"/>
      <c r="J32" s="184"/>
      <c r="K32" s="23"/>
      <c r="L32" s="23"/>
      <c r="M32" s="207">
        <v>0</v>
      </c>
      <c r="N32" s="184"/>
      <c r="O32" s="184"/>
      <c r="P32" s="184"/>
      <c r="Q32" s="23"/>
      <c r="R32" s="26"/>
    </row>
    <row r="33" spans="2:18" s="6" customFormat="1" ht="7.5" customHeight="1">
      <c r="B33" s="22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6"/>
    </row>
    <row r="34" spans="2:18" s="6" customFormat="1" ht="26.25" customHeight="1">
      <c r="B34" s="22"/>
      <c r="C34" s="32"/>
      <c r="D34" s="33" t="s">
        <v>50</v>
      </c>
      <c r="E34" s="34"/>
      <c r="F34" s="34"/>
      <c r="G34" s="100" t="s">
        <v>51</v>
      </c>
      <c r="H34" s="35" t="s">
        <v>52</v>
      </c>
      <c r="I34" s="34"/>
      <c r="J34" s="34"/>
      <c r="K34" s="34"/>
      <c r="L34" s="182">
        <f>ROUNDUP(SUM($M$26:$M$32),2)</f>
        <v>0</v>
      </c>
      <c r="M34" s="181"/>
      <c r="N34" s="181"/>
      <c r="O34" s="181"/>
      <c r="P34" s="183"/>
      <c r="Q34" s="32"/>
      <c r="R34" s="36"/>
    </row>
    <row r="35" spans="2:18" s="6" customFormat="1" ht="15" customHeight="1">
      <c r="B35" s="3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9"/>
    </row>
    <row r="39" spans="2:18" s="6" customFormat="1" ht="7.5" customHeight="1">
      <c r="B39" s="101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2"/>
      <c r="O39" s="102"/>
      <c r="P39" s="102"/>
      <c r="Q39" s="102"/>
      <c r="R39" s="103"/>
    </row>
    <row r="40" spans="2:21" s="6" customFormat="1" ht="37.5" customHeight="1">
      <c r="B40" s="22"/>
      <c r="C40" s="165" t="s">
        <v>98</v>
      </c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208"/>
      <c r="T40" s="23"/>
      <c r="U40" s="23"/>
    </row>
    <row r="41" spans="2:21" s="6" customFormat="1" ht="7.5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6"/>
      <c r="T41" s="23"/>
      <c r="U41" s="23"/>
    </row>
    <row r="42" spans="2:21" s="6" customFormat="1" ht="30.75" customHeight="1">
      <c r="B42" s="22"/>
      <c r="C42" s="18" t="s">
        <v>16</v>
      </c>
      <c r="D42" s="23"/>
      <c r="E42" s="23"/>
      <c r="F42" s="204" t="str">
        <f>$F$6</f>
        <v>Oprava opěrné zdi na pozemku parc. č. 499/1 v k.ú. Bohatice</v>
      </c>
      <c r="G42" s="184"/>
      <c r="H42" s="184"/>
      <c r="I42" s="184"/>
      <c r="J42" s="184"/>
      <c r="K42" s="184"/>
      <c r="L42" s="184"/>
      <c r="M42" s="184"/>
      <c r="N42" s="184"/>
      <c r="O42" s="184"/>
      <c r="P42" s="184"/>
      <c r="Q42" s="184"/>
      <c r="R42" s="26"/>
      <c r="T42" s="23"/>
      <c r="U42" s="23"/>
    </row>
    <row r="43" spans="2:21" s="2" customFormat="1" ht="30.75" customHeight="1">
      <c r="B43" s="10"/>
      <c r="C43" s="18" t="s">
        <v>94</v>
      </c>
      <c r="D43" s="11"/>
      <c r="E43" s="11"/>
      <c r="F43" s="204" t="s">
        <v>563</v>
      </c>
      <c r="G43" s="166"/>
      <c r="H43" s="166"/>
      <c r="I43" s="166"/>
      <c r="J43" s="166"/>
      <c r="K43" s="166"/>
      <c r="L43" s="166"/>
      <c r="M43" s="166"/>
      <c r="N43" s="166"/>
      <c r="O43" s="166"/>
      <c r="P43" s="166"/>
      <c r="Q43" s="166"/>
      <c r="R43" s="12"/>
      <c r="T43" s="11"/>
      <c r="U43" s="11"/>
    </row>
    <row r="44" spans="2:21" s="6" customFormat="1" ht="37.5" customHeight="1">
      <c r="B44" s="22"/>
      <c r="C44" s="48" t="s">
        <v>96</v>
      </c>
      <c r="D44" s="23"/>
      <c r="E44" s="23"/>
      <c r="F44" s="185" t="str">
        <f>$F$8</f>
        <v>SO.02 01 - Soupis prací</v>
      </c>
      <c r="G44" s="184"/>
      <c r="H44" s="184"/>
      <c r="I44" s="184"/>
      <c r="J44" s="184"/>
      <c r="K44" s="184"/>
      <c r="L44" s="184"/>
      <c r="M44" s="184"/>
      <c r="N44" s="184"/>
      <c r="O44" s="184"/>
      <c r="P44" s="184"/>
      <c r="Q44" s="184"/>
      <c r="R44" s="26"/>
      <c r="T44" s="23"/>
      <c r="U44" s="23"/>
    </row>
    <row r="45" spans="2:21" s="6" customFormat="1" ht="7.5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6"/>
      <c r="T45" s="23"/>
      <c r="U45" s="23"/>
    </row>
    <row r="46" spans="2:21" s="6" customFormat="1" ht="18.75" customHeight="1">
      <c r="B46" s="22"/>
      <c r="C46" s="18" t="s">
        <v>23</v>
      </c>
      <c r="D46" s="23"/>
      <c r="E46" s="23"/>
      <c r="F46" s="16" t="str">
        <f>$F$11</f>
        <v>Karlovy Vary</v>
      </c>
      <c r="G46" s="23"/>
      <c r="H46" s="23"/>
      <c r="I46" s="23"/>
      <c r="J46" s="23"/>
      <c r="K46" s="18" t="s">
        <v>25</v>
      </c>
      <c r="L46" s="23"/>
      <c r="M46" s="205" t="str">
        <f>IF($O$11="","",$O$11)</f>
        <v>06.12.2013</v>
      </c>
      <c r="N46" s="184"/>
      <c r="O46" s="184"/>
      <c r="P46" s="184"/>
      <c r="Q46" s="23"/>
      <c r="R46" s="26"/>
      <c r="T46" s="23"/>
      <c r="U46" s="23"/>
    </row>
    <row r="47" spans="2:21" s="6" customFormat="1" ht="7.5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6"/>
      <c r="T47" s="23"/>
      <c r="U47" s="23"/>
    </row>
    <row r="48" spans="2:21" s="6" customFormat="1" ht="15.75" customHeight="1">
      <c r="B48" s="22"/>
      <c r="C48" s="18" t="s">
        <v>29</v>
      </c>
      <c r="D48" s="23"/>
      <c r="E48" s="23"/>
      <c r="F48" s="16" t="str">
        <f>$E$14</f>
        <v>Statutární město Karlovy Vary</v>
      </c>
      <c r="G48" s="23"/>
      <c r="H48" s="23"/>
      <c r="I48" s="23"/>
      <c r="J48" s="23"/>
      <c r="K48" s="18" t="s">
        <v>36</v>
      </c>
      <c r="L48" s="23"/>
      <c r="M48" s="171" t="str">
        <f>$E$20</f>
        <v>Ing. M. Čáp, Ph.D., Ing. J. Jirásek</v>
      </c>
      <c r="N48" s="184"/>
      <c r="O48" s="184"/>
      <c r="P48" s="184"/>
      <c r="Q48" s="184"/>
      <c r="R48" s="26"/>
      <c r="T48" s="23"/>
      <c r="U48" s="23"/>
    </row>
    <row r="49" spans="2:21" s="6" customFormat="1" ht="15" customHeight="1">
      <c r="B49" s="22"/>
      <c r="C49" s="18" t="s">
        <v>34</v>
      </c>
      <c r="D49" s="23"/>
      <c r="E49" s="23"/>
      <c r="F49" s="16" t="str">
        <f>IF($E$17="","",$E$17)</f>
        <v>Vyplň údaj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6"/>
      <c r="T49" s="23"/>
      <c r="U49" s="23"/>
    </row>
    <row r="50" spans="2:21" s="6" customFormat="1" ht="11.25" customHeight="1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6"/>
      <c r="T50" s="23"/>
      <c r="U50" s="23"/>
    </row>
    <row r="51" spans="2:21" s="6" customFormat="1" ht="30" customHeight="1">
      <c r="B51" s="22"/>
      <c r="C51" s="209" t="s">
        <v>99</v>
      </c>
      <c r="D51" s="210"/>
      <c r="E51" s="210"/>
      <c r="F51" s="210"/>
      <c r="G51" s="210"/>
      <c r="H51" s="32"/>
      <c r="I51" s="32"/>
      <c r="J51" s="32"/>
      <c r="K51" s="32"/>
      <c r="L51" s="32"/>
      <c r="M51" s="32"/>
      <c r="N51" s="209" t="s">
        <v>100</v>
      </c>
      <c r="O51" s="210"/>
      <c r="P51" s="210"/>
      <c r="Q51" s="210"/>
      <c r="R51" s="36"/>
      <c r="T51" s="23"/>
      <c r="U51" s="23"/>
    </row>
    <row r="52" spans="2:21" s="6" customFormat="1" ht="11.25" customHeight="1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6"/>
      <c r="T52" s="23"/>
      <c r="U52" s="23"/>
    </row>
    <row r="53" spans="2:47" s="6" customFormat="1" ht="30" customHeight="1">
      <c r="B53" s="22"/>
      <c r="C53" s="65" t="s">
        <v>101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01">
        <f>ROUNDUP($N$74,2)</f>
        <v>0</v>
      </c>
      <c r="O53" s="184"/>
      <c r="P53" s="184"/>
      <c r="Q53" s="184"/>
      <c r="R53" s="26"/>
      <c r="T53" s="23"/>
      <c r="U53" s="23"/>
      <c r="AU53" s="6" t="s">
        <v>102</v>
      </c>
    </row>
    <row r="54" spans="2:21" s="71" customFormat="1" ht="25.5" customHeight="1">
      <c r="B54" s="104"/>
      <c r="C54" s="105"/>
      <c r="D54" s="105" t="s">
        <v>566</v>
      </c>
      <c r="E54" s="105"/>
      <c r="F54" s="105"/>
      <c r="G54" s="105"/>
      <c r="H54" s="105"/>
      <c r="I54" s="105"/>
      <c r="J54" s="105"/>
      <c r="K54" s="105"/>
      <c r="L54" s="105"/>
      <c r="M54" s="105"/>
      <c r="N54" s="211">
        <f>ROUNDUP($N$75,2)</f>
        <v>0</v>
      </c>
      <c r="O54" s="212"/>
      <c r="P54" s="212"/>
      <c r="Q54" s="212"/>
      <c r="R54" s="106"/>
      <c r="T54" s="105"/>
      <c r="U54" s="105"/>
    </row>
    <row r="55" spans="2:21" s="81" customFormat="1" ht="21" customHeight="1">
      <c r="B55" s="107"/>
      <c r="C55" s="83"/>
      <c r="D55" s="83" t="s">
        <v>567</v>
      </c>
      <c r="E55" s="83"/>
      <c r="F55" s="83"/>
      <c r="G55" s="83"/>
      <c r="H55" s="83"/>
      <c r="I55" s="83"/>
      <c r="J55" s="83"/>
      <c r="K55" s="83"/>
      <c r="L55" s="83"/>
      <c r="M55" s="83"/>
      <c r="N55" s="198">
        <f>ROUNDUP($N$76,2)</f>
        <v>0</v>
      </c>
      <c r="O55" s="199"/>
      <c r="P55" s="199"/>
      <c r="Q55" s="199"/>
      <c r="R55" s="108"/>
      <c r="T55" s="83"/>
      <c r="U55" s="83"/>
    </row>
    <row r="56" spans="2:21" s="6" customFormat="1" ht="22.5" customHeight="1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6"/>
      <c r="T56" s="23"/>
      <c r="U56" s="23"/>
    </row>
    <row r="57" spans="2:21" s="6" customFormat="1" ht="7.5" customHeight="1">
      <c r="B57" s="37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9"/>
      <c r="T57" s="23"/>
      <c r="U57" s="23"/>
    </row>
    <row r="61" spans="2:19" s="6" customFormat="1" ht="7.5" customHeight="1">
      <c r="B61" s="40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2"/>
    </row>
    <row r="62" spans="2:19" s="6" customFormat="1" ht="37.5" customHeight="1">
      <c r="B62" s="22"/>
      <c r="C62" s="165" t="s">
        <v>113</v>
      </c>
      <c r="D62" s="184"/>
      <c r="E62" s="184"/>
      <c r="F62" s="184"/>
      <c r="G62" s="184"/>
      <c r="H62" s="184"/>
      <c r="I62" s="184"/>
      <c r="J62" s="184"/>
      <c r="K62" s="184"/>
      <c r="L62" s="184"/>
      <c r="M62" s="184"/>
      <c r="N62" s="184"/>
      <c r="O62" s="184"/>
      <c r="P62" s="184"/>
      <c r="Q62" s="184"/>
      <c r="R62" s="184"/>
      <c r="S62" s="42"/>
    </row>
    <row r="63" spans="2:19" s="6" customFormat="1" ht="7.5" customHeight="1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42"/>
    </row>
    <row r="64" spans="2:19" s="6" customFormat="1" ht="30.75" customHeight="1">
      <c r="B64" s="22"/>
      <c r="C64" s="18" t="s">
        <v>16</v>
      </c>
      <c r="D64" s="23"/>
      <c r="E64" s="23"/>
      <c r="F64" s="204" t="str">
        <f>$F$6</f>
        <v>Oprava opěrné zdi na pozemku parc. č. 499/1 v k.ú. Bohatice</v>
      </c>
      <c r="G64" s="184"/>
      <c r="H64" s="184"/>
      <c r="I64" s="184"/>
      <c r="J64" s="184"/>
      <c r="K64" s="184"/>
      <c r="L64" s="184"/>
      <c r="M64" s="184"/>
      <c r="N64" s="184"/>
      <c r="O64" s="184"/>
      <c r="P64" s="184"/>
      <c r="Q64" s="184"/>
      <c r="R64" s="23"/>
      <c r="S64" s="42"/>
    </row>
    <row r="65" spans="2:19" s="2" customFormat="1" ht="30.75" customHeight="1">
      <c r="B65" s="10"/>
      <c r="C65" s="18" t="s">
        <v>94</v>
      </c>
      <c r="D65" s="11"/>
      <c r="E65" s="11"/>
      <c r="F65" s="204" t="s">
        <v>563</v>
      </c>
      <c r="G65" s="166"/>
      <c r="H65" s="166"/>
      <c r="I65" s="166"/>
      <c r="J65" s="166"/>
      <c r="K65" s="166"/>
      <c r="L65" s="166"/>
      <c r="M65" s="166"/>
      <c r="N65" s="166"/>
      <c r="O65" s="166"/>
      <c r="P65" s="166"/>
      <c r="Q65" s="166"/>
      <c r="R65" s="11"/>
      <c r="S65" s="109"/>
    </row>
    <row r="66" spans="2:19" s="6" customFormat="1" ht="37.5" customHeight="1">
      <c r="B66" s="22"/>
      <c r="C66" s="48" t="s">
        <v>96</v>
      </c>
      <c r="D66" s="23"/>
      <c r="E66" s="23"/>
      <c r="F66" s="185" t="str">
        <f>$F$8</f>
        <v>SO.02 01 - Soupis prací</v>
      </c>
      <c r="G66" s="184"/>
      <c r="H66" s="184"/>
      <c r="I66" s="184"/>
      <c r="J66" s="184"/>
      <c r="K66" s="184"/>
      <c r="L66" s="184"/>
      <c r="M66" s="184"/>
      <c r="N66" s="184"/>
      <c r="O66" s="184"/>
      <c r="P66" s="184"/>
      <c r="Q66" s="184"/>
      <c r="R66" s="23"/>
      <c r="S66" s="42"/>
    </row>
    <row r="67" spans="2:19" s="6" customFormat="1" ht="7.5" customHeight="1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42"/>
    </row>
    <row r="68" spans="2:19" s="6" customFormat="1" ht="18.75" customHeight="1">
      <c r="B68" s="22"/>
      <c r="C68" s="18" t="s">
        <v>23</v>
      </c>
      <c r="D68" s="23"/>
      <c r="E68" s="23"/>
      <c r="F68" s="16" t="str">
        <f>$F$11</f>
        <v>Karlovy Vary</v>
      </c>
      <c r="G68" s="23"/>
      <c r="H68" s="23"/>
      <c r="I68" s="23"/>
      <c r="J68" s="23"/>
      <c r="K68" s="18" t="s">
        <v>25</v>
      </c>
      <c r="L68" s="23"/>
      <c r="M68" s="205" t="str">
        <f>IF($O$11="","",$O$11)</f>
        <v>06.12.2013</v>
      </c>
      <c r="N68" s="184"/>
      <c r="O68" s="184"/>
      <c r="P68" s="184"/>
      <c r="Q68" s="23"/>
      <c r="R68" s="23"/>
      <c r="S68" s="42"/>
    </row>
    <row r="69" spans="2:19" s="6" customFormat="1" ht="7.5" customHeight="1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42"/>
    </row>
    <row r="70" spans="2:19" s="6" customFormat="1" ht="15.75" customHeight="1">
      <c r="B70" s="22"/>
      <c r="C70" s="18" t="s">
        <v>29</v>
      </c>
      <c r="D70" s="23"/>
      <c r="E70" s="23"/>
      <c r="F70" s="16" t="str">
        <f>$E$14</f>
        <v>Statutární město Karlovy Vary</v>
      </c>
      <c r="G70" s="23"/>
      <c r="H70" s="23"/>
      <c r="I70" s="23"/>
      <c r="J70" s="23"/>
      <c r="K70" s="18" t="s">
        <v>36</v>
      </c>
      <c r="L70" s="23"/>
      <c r="M70" s="171" t="str">
        <f>$E$20</f>
        <v>Ing. M. Čáp, Ph.D., Ing. J. Jirásek</v>
      </c>
      <c r="N70" s="184"/>
      <c r="O70" s="184"/>
      <c r="P70" s="184"/>
      <c r="Q70" s="184"/>
      <c r="R70" s="23"/>
      <c r="S70" s="42"/>
    </row>
    <row r="71" spans="2:19" s="6" customFormat="1" ht="15" customHeight="1">
      <c r="B71" s="22"/>
      <c r="C71" s="18" t="s">
        <v>34</v>
      </c>
      <c r="D71" s="23"/>
      <c r="E71" s="23"/>
      <c r="F71" s="16" t="str">
        <f>IF($E$17="","",$E$17)</f>
        <v>Vyplň údaj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42"/>
    </row>
    <row r="72" spans="2:19" s="6" customFormat="1" ht="11.25" customHeight="1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42"/>
    </row>
    <row r="73" spans="2:27" s="110" customFormat="1" ht="30" customHeight="1">
      <c r="B73" s="111"/>
      <c r="C73" s="112" t="s">
        <v>114</v>
      </c>
      <c r="D73" s="113" t="s">
        <v>59</v>
      </c>
      <c r="E73" s="113" t="s">
        <v>55</v>
      </c>
      <c r="F73" s="213" t="s">
        <v>115</v>
      </c>
      <c r="G73" s="214"/>
      <c r="H73" s="214"/>
      <c r="I73" s="214"/>
      <c r="J73" s="113" t="s">
        <v>116</v>
      </c>
      <c r="K73" s="113" t="s">
        <v>117</v>
      </c>
      <c r="L73" s="213" t="s">
        <v>118</v>
      </c>
      <c r="M73" s="214"/>
      <c r="N73" s="213" t="s">
        <v>119</v>
      </c>
      <c r="O73" s="214"/>
      <c r="P73" s="214"/>
      <c r="Q73" s="214"/>
      <c r="R73" s="114" t="s">
        <v>120</v>
      </c>
      <c r="S73" s="115"/>
      <c r="T73" s="58" t="s">
        <v>121</v>
      </c>
      <c r="U73" s="59" t="s">
        <v>43</v>
      </c>
      <c r="V73" s="59" t="s">
        <v>122</v>
      </c>
      <c r="W73" s="59" t="s">
        <v>123</v>
      </c>
      <c r="X73" s="59" t="s">
        <v>124</v>
      </c>
      <c r="Y73" s="59" t="s">
        <v>125</v>
      </c>
      <c r="Z73" s="59" t="s">
        <v>126</v>
      </c>
      <c r="AA73" s="60" t="s">
        <v>127</v>
      </c>
    </row>
    <row r="74" spans="2:63" s="6" customFormat="1" ht="30" customHeight="1">
      <c r="B74" s="22"/>
      <c r="C74" s="65" t="s">
        <v>101</v>
      </c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29">
        <f>$BK$74</f>
        <v>0</v>
      </c>
      <c r="O74" s="184"/>
      <c r="P74" s="184"/>
      <c r="Q74" s="184"/>
      <c r="R74" s="23"/>
      <c r="S74" s="42"/>
      <c r="T74" s="62"/>
      <c r="U74" s="63"/>
      <c r="V74" s="63"/>
      <c r="W74" s="116">
        <f>$W$75</f>
        <v>0</v>
      </c>
      <c r="X74" s="63"/>
      <c r="Y74" s="116">
        <f>$Y$75</f>
        <v>0</v>
      </c>
      <c r="Z74" s="63"/>
      <c r="AA74" s="117">
        <f>$AA$75</f>
        <v>0</v>
      </c>
      <c r="AT74" s="6" t="s">
        <v>73</v>
      </c>
      <c r="AU74" s="6" t="s">
        <v>102</v>
      </c>
      <c r="BK74" s="118">
        <f>$BK$75</f>
        <v>0</v>
      </c>
    </row>
    <row r="75" spans="2:63" s="119" customFormat="1" ht="37.5" customHeight="1">
      <c r="B75" s="120"/>
      <c r="C75" s="121"/>
      <c r="D75" s="122" t="s">
        <v>566</v>
      </c>
      <c r="E75" s="121"/>
      <c r="F75" s="121"/>
      <c r="G75" s="121"/>
      <c r="H75" s="121"/>
      <c r="I75" s="121"/>
      <c r="J75" s="121"/>
      <c r="K75" s="121"/>
      <c r="L75" s="121"/>
      <c r="M75" s="121"/>
      <c r="N75" s="230">
        <f>$BK$75</f>
        <v>0</v>
      </c>
      <c r="O75" s="231"/>
      <c r="P75" s="231"/>
      <c r="Q75" s="231"/>
      <c r="R75" s="121"/>
      <c r="S75" s="123"/>
      <c r="T75" s="124"/>
      <c r="U75" s="121"/>
      <c r="V75" s="121"/>
      <c r="W75" s="125">
        <f>$W$76</f>
        <v>0</v>
      </c>
      <c r="X75" s="121"/>
      <c r="Y75" s="125">
        <f>$Y$76</f>
        <v>0</v>
      </c>
      <c r="Z75" s="121"/>
      <c r="AA75" s="126">
        <f>$AA$76</f>
        <v>0</v>
      </c>
      <c r="AR75" s="127" t="s">
        <v>160</v>
      </c>
      <c r="AT75" s="127" t="s">
        <v>73</v>
      </c>
      <c r="AU75" s="127" t="s">
        <v>74</v>
      </c>
      <c r="AY75" s="127" t="s">
        <v>128</v>
      </c>
      <c r="BK75" s="128">
        <f>$BK$76</f>
        <v>0</v>
      </c>
    </row>
    <row r="76" spans="2:63" s="119" customFormat="1" ht="21" customHeight="1">
      <c r="B76" s="120"/>
      <c r="C76" s="121"/>
      <c r="D76" s="129" t="s">
        <v>567</v>
      </c>
      <c r="E76" s="121"/>
      <c r="F76" s="121"/>
      <c r="G76" s="121"/>
      <c r="H76" s="121"/>
      <c r="I76" s="121"/>
      <c r="J76" s="121"/>
      <c r="K76" s="121"/>
      <c r="L76" s="121"/>
      <c r="M76" s="121"/>
      <c r="N76" s="232">
        <f>$BK$76</f>
        <v>0</v>
      </c>
      <c r="O76" s="231"/>
      <c r="P76" s="231"/>
      <c r="Q76" s="231"/>
      <c r="R76" s="121"/>
      <c r="S76" s="123"/>
      <c r="T76" s="124"/>
      <c r="U76" s="121"/>
      <c r="V76" s="121"/>
      <c r="W76" s="125">
        <f>SUM($W$77:$W$97)</f>
        <v>0</v>
      </c>
      <c r="X76" s="121"/>
      <c r="Y76" s="125">
        <f>SUM($Y$77:$Y$97)</f>
        <v>0</v>
      </c>
      <c r="Z76" s="121"/>
      <c r="AA76" s="126">
        <f>SUM($AA$77:$AA$97)</f>
        <v>0</v>
      </c>
      <c r="AR76" s="127" t="s">
        <v>160</v>
      </c>
      <c r="AT76" s="127" t="s">
        <v>73</v>
      </c>
      <c r="AU76" s="127" t="s">
        <v>22</v>
      </c>
      <c r="AY76" s="127" t="s">
        <v>128</v>
      </c>
      <c r="BK76" s="128">
        <f>SUM($BK$77:$BK$97)</f>
        <v>0</v>
      </c>
    </row>
    <row r="77" spans="2:65" s="6" customFormat="1" ht="15.75" customHeight="1">
      <c r="B77" s="22"/>
      <c r="C77" s="130" t="s">
        <v>22</v>
      </c>
      <c r="D77" s="130" t="s">
        <v>129</v>
      </c>
      <c r="E77" s="131" t="s">
        <v>568</v>
      </c>
      <c r="F77" s="215" t="s">
        <v>569</v>
      </c>
      <c r="G77" s="216"/>
      <c r="H77" s="216"/>
      <c r="I77" s="216"/>
      <c r="J77" s="133" t="s">
        <v>570</v>
      </c>
      <c r="K77" s="134">
        <v>1</v>
      </c>
      <c r="L77" s="217"/>
      <c r="M77" s="216"/>
      <c r="N77" s="218">
        <f>ROUND($L$77*$K$77,2)</f>
        <v>0</v>
      </c>
      <c r="O77" s="216"/>
      <c r="P77" s="216"/>
      <c r="Q77" s="216"/>
      <c r="R77" s="132" t="s">
        <v>133</v>
      </c>
      <c r="S77" s="42"/>
      <c r="T77" s="135"/>
      <c r="U77" s="136" t="s">
        <v>44</v>
      </c>
      <c r="V77" s="23"/>
      <c r="W77" s="23"/>
      <c r="X77" s="137">
        <v>0</v>
      </c>
      <c r="Y77" s="137">
        <f>$X$77*$K$77</f>
        <v>0</v>
      </c>
      <c r="Z77" s="137">
        <v>0</v>
      </c>
      <c r="AA77" s="138">
        <f>$Z$77*$K$77</f>
        <v>0</v>
      </c>
      <c r="AR77" s="94" t="s">
        <v>571</v>
      </c>
      <c r="AT77" s="94" t="s">
        <v>129</v>
      </c>
      <c r="AU77" s="94" t="s">
        <v>82</v>
      </c>
      <c r="AY77" s="6" t="s">
        <v>128</v>
      </c>
      <c r="BE77" s="139">
        <f>IF($U$77="základní",$N$77,0)</f>
        <v>0</v>
      </c>
      <c r="BF77" s="139">
        <f>IF($U$77="snížená",$N$77,0)</f>
        <v>0</v>
      </c>
      <c r="BG77" s="139">
        <f>IF($U$77="zákl. přenesená",$N$77,0)</f>
        <v>0</v>
      </c>
      <c r="BH77" s="139">
        <f>IF($U$77="sníž. přenesená",$N$77,0)</f>
        <v>0</v>
      </c>
      <c r="BI77" s="139">
        <f>IF($U$77="nulová",$N$77,0)</f>
        <v>0</v>
      </c>
      <c r="BJ77" s="94" t="s">
        <v>22</v>
      </c>
      <c r="BK77" s="139">
        <f>ROUND($L$77*$K$77,2)</f>
        <v>0</v>
      </c>
      <c r="BL77" s="94" t="s">
        <v>571</v>
      </c>
      <c r="BM77" s="94" t="s">
        <v>572</v>
      </c>
    </row>
    <row r="78" spans="2:47" s="6" customFormat="1" ht="16.5" customHeight="1">
      <c r="B78" s="22"/>
      <c r="C78" s="23"/>
      <c r="D78" s="23"/>
      <c r="E78" s="23"/>
      <c r="F78" s="219" t="s">
        <v>573</v>
      </c>
      <c r="G78" s="184"/>
      <c r="H78" s="184"/>
      <c r="I78" s="184"/>
      <c r="J78" s="184"/>
      <c r="K78" s="184"/>
      <c r="L78" s="184"/>
      <c r="M78" s="184"/>
      <c r="N78" s="184"/>
      <c r="O78" s="184"/>
      <c r="P78" s="184"/>
      <c r="Q78" s="184"/>
      <c r="R78" s="184"/>
      <c r="S78" s="42"/>
      <c r="T78" s="55"/>
      <c r="U78" s="23"/>
      <c r="V78" s="23"/>
      <c r="W78" s="23"/>
      <c r="X78" s="23"/>
      <c r="Y78" s="23"/>
      <c r="Z78" s="23"/>
      <c r="AA78" s="56"/>
      <c r="AT78" s="6" t="s">
        <v>137</v>
      </c>
      <c r="AU78" s="6" t="s">
        <v>82</v>
      </c>
    </row>
    <row r="79" spans="2:65" s="6" customFormat="1" ht="15.75" customHeight="1">
      <c r="B79" s="22"/>
      <c r="C79" s="130" t="s">
        <v>82</v>
      </c>
      <c r="D79" s="130" t="s">
        <v>129</v>
      </c>
      <c r="E79" s="131" t="s">
        <v>574</v>
      </c>
      <c r="F79" s="215" t="s">
        <v>575</v>
      </c>
      <c r="G79" s="216"/>
      <c r="H79" s="216"/>
      <c r="I79" s="216"/>
      <c r="J79" s="133" t="s">
        <v>570</v>
      </c>
      <c r="K79" s="134">
        <v>1</v>
      </c>
      <c r="L79" s="217"/>
      <c r="M79" s="216"/>
      <c r="N79" s="218">
        <f>ROUND($L$79*$K$79,2)</f>
        <v>0</v>
      </c>
      <c r="O79" s="216"/>
      <c r="P79" s="216"/>
      <c r="Q79" s="216"/>
      <c r="R79" s="132" t="s">
        <v>133</v>
      </c>
      <c r="S79" s="42"/>
      <c r="T79" s="135"/>
      <c r="U79" s="136" t="s">
        <v>44</v>
      </c>
      <c r="V79" s="23"/>
      <c r="W79" s="23"/>
      <c r="X79" s="137">
        <v>0</v>
      </c>
      <c r="Y79" s="137">
        <f>$X$79*$K$79</f>
        <v>0</v>
      </c>
      <c r="Z79" s="137">
        <v>0</v>
      </c>
      <c r="AA79" s="138">
        <f>$Z$79*$K$79</f>
        <v>0</v>
      </c>
      <c r="AR79" s="94" t="s">
        <v>571</v>
      </c>
      <c r="AT79" s="94" t="s">
        <v>129</v>
      </c>
      <c r="AU79" s="94" t="s">
        <v>82</v>
      </c>
      <c r="AY79" s="6" t="s">
        <v>128</v>
      </c>
      <c r="BE79" s="139">
        <f>IF($U$79="základní",$N$79,0)</f>
        <v>0</v>
      </c>
      <c r="BF79" s="139">
        <f>IF($U$79="snížená",$N$79,0)</f>
        <v>0</v>
      </c>
      <c r="BG79" s="139">
        <f>IF($U$79="zákl. přenesená",$N$79,0)</f>
        <v>0</v>
      </c>
      <c r="BH79" s="139">
        <f>IF($U$79="sníž. přenesená",$N$79,0)</f>
        <v>0</v>
      </c>
      <c r="BI79" s="139">
        <f>IF($U$79="nulová",$N$79,0)</f>
        <v>0</v>
      </c>
      <c r="BJ79" s="94" t="s">
        <v>22</v>
      </c>
      <c r="BK79" s="139">
        <f>ROUND($L$79*$K$79,2)</f>
        <v>0</v>
      </c>
      <c r="BL79" s="94" t="s">
        <v>571</v>
      </c>
      <c r="BM79" s="94" t="s">
        <v>576</v>
      </c>
    </row>
    <row r="80" spans="2:47" s="6" customFormat="1" ht="16.5" customHeight="1">
      <c r="B80" s="22"/>
      <c r="C80" s="23"/>
      <c r="D80" s="23"/>
      <c r="E80" s="23"/>
      <c r="F80" s="219" t="s">
        <v>577</v>
      </c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84"/>
      <c r="R80" s="184"/>
      <c r="S80" s="42"/>
      <c r="T80" s="55"/>
      <c r="U80" s="23"/>
      <c r="V80" s="23"/>
      <c r="W80" s="23"/>
      <c r="X80" s="23"/>
      <c r="Y80" s="23"/>
      <c r="Z80" s="23"/>
      <c r="AA80" s="56"/>
      <c r="AT80" s="6" t="s">
        <v>137</v>
      </c>
      <c r="AU80" s="6" t="s">
        <v>82</v>
      </c>
    </row>
    <row r="81" spans="2:65" s="6" customFormat="1" ht="15.75" customHeight="1">
      <c r="B81" s="22"/>
      <c r="C81" s="130" t="s">
        <v>146</v>
      </c>
      <c r="D81" s="130" t="s">
        <v>129</v>
      </c>
      <c r="E81" s="131" t="s">
        <v>578</v>
      </c>
      <c r="F81" s="215" t="s">
        <v>579</v>
      </c>
      <c r="G81" s="216"/>
      <c r="H81" s="216"/>
      <c r="I81" s="216"/>
      <c r="J81" s="133" t="s">
        <v>570</v>
      </c>
      <c r="K81" s="134">
        <v>1</v>
      </c>
      <c r="L81" s="217"/>
      <c r="M81" s="216"/>
      <c r="N81" s="218">
        <f>ROUND($L$81*$K$81,2)</f>
        <v>0</v>
      </c>
      <c r="O81" s="216"/>
      <c r="P81" s="216"/>
      <c r="Q81" s="216"/>
      <c r="R81" s="132" t="s">
        <v>133</v>
      </c>
      <c r="S81" s="42"/>
      <c r="T81" s="135"/>
      <c r="U81" s="136" t="s">
        <v>44</v>
      </c>
      <c r="V81" s="23"/>
      <c r="W81" s="23"/>
      <c r="X81" s="137">
        <v>0</v>
      </c>
      <c r="Y81" s="137">
        <f>$X$81*$K$81</f>
        <v>0</v>
      </c>
      <c r="Z81" s="137">
        <v>0</v>
      </c>
      <c r="AA81" s="138">
        <f>$Z$81*$K$81</f>
        <v>0</v>
      </c>
      <c r="AR81" s="94" t="s">
        <v>571</v>
      </c>
      <c r="AT81" s="94" t="s">
        <v>129</v>
      </c>
      <c r="AU81" s="94" t="s">
        <v>82</v>
      </c>
      <c r="AY81" s="6" t="s">
        <v>128</v>
      </c>
      <c r="BE81" s="139">
        <f>IF($U$81="základní",$N$81,0)</f>
        <v>0</v>
      </c>
      <c r="BF81" s="139">
        <f>IF($U$81="snížená",$N$81,0)</f>
        <v>0</v>
      </c>
      <c r="BG81" s="139">
        <f>IF($U$81="zákl. přenesená",$N$81,0)</f>
        <v>0</v>
      </c>
      <c r="BH81" s="139">
        <f>IF($U$81="sníž. přenesená",$N$81,0)</f>
        <v>0</v>
      </c>
      <c r="BI81" s="139">
        <f>IF($U$81="nulová",$N$81,0)</f>
        <v>0</v>
      </c>
      <c r="BJ81" s="94" t="s">
        <v>22</v>
      </c>
      <c r="BK81" s="139">
        <f>ROUND($L$81*$K$81,2)</f>
        <v>0</v>
      </c>
      <c r="BL81" s="94" t="s">
        <v>571</v>
      </c>
      <c r="BM81" s="94" t="s">
        <v>580</v>
      </c>
    </row>
    <row r="82" spans="2:47" s="6" customFormat="1" ht="16.5" customHeight="1">
      <c r="B82" s="22"/>
      <c r="C82" s="23"/>
      <c r="D82" s="23"/>
      <c r="E82" s="23"/>
      <c r="F82" s="219" t="s">
        <v>581</v>
      </c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42"/>
      <c r="T82" s="55"/>
      <c r="U82" s="23"/>
      <c r="V82" s="23"/>
      <c r="W82" s="23"/>
      <c r="X82" s="23"/>
      <c r="Y82" s="23"/>
      <c r="Z82" s="23"/>
      <c r="AA82" s="56"/>
      <c r="AT82" s="6" t="s">
        <v>137</v>
      </c>
      <c r="AU82" s="6" t="s">
        <v>82</v>
      </c>
    </row>
    <row r="83" spans="2:47" s="6" customFormat="1" ht="27" customHeight="1">
      <c r="B83" s="22"/>
      <c r="C83" s="23"/>
      <c r="D83" s="23"/>
      <c r="E83" s="23"/>
      <c r="F83" s="228" t="s">
        <v>582</v>
      </c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42"/>
      <c r="T83" s="55"/>
      <c r="U83" s="23"/>
      <c r="V83" s="23"/>
      <c r="W83" s="23"/>
      <c r="X83" s="23"/>
      <c r="Y83" s="23"/>
      <c r="Z83" s="23"/>
      <c r="AA83" s="56"/>
      <c r="AT83" s="6" t="s">
        <v>171</v>
      </c>
      <c r="AU83" s="6" t="s">
        <v>82</v>
      </c>
    </row>
    <row r="84" spans="2:65" s="6" customFormat="1" ht="15.75" customHeight="1">
      <c r="B84" s="22"/>
      <c r="C84" s="130" t="s">
        <v>134</v>
      </c>
      <c r="D84" s="130" t="s">
        <v>129</v>
      </c>
      <c r="E84" s="131" t="s">
        <v>583</v>
      </c>
      <c r="F84" s="215" t="s">
        <v>584</v>
      </c>
      <c r="G84" s="216"/>
      <c r="H84" s="216"/>
      <c r="I84" s="216"/>
      <c r="J84" s="133" t="s">
        <v>570</v>
      </c>
      <c r="K84" s="134">
        <v>1</v>
      </c>
      <c r="L84" s="217"/>
      <c r="M84" s="216"/>
      <c r="N84" s="218">
        <f>ROUND($L$84*$K$84,2)</f>
        <v>0</v>
      </c>
      <c r="O84" s="216"/>
      <c r="P84" s="216"/>
      <c r="Q84" s="216"/>
      <c r="R84" s="132" t="s">
        <v>133</v>
      </c>
      <c r="S84" s="42"/>
      <c r="T84" s="135"/>
      <c r="U84" s="136" t="s">
        <v>44</v>
      </c>
      <c r="V84" s="23"/>
      <c r="W84" s="23"/>
      <c r="X84" s="137">
        <v>0</v>
      </c>
      <c r="Y84" s="137">
        <f>$X$84*$K$84</f>
        <v>0</v>
      </c>
      <c r="Z84" s="137">
        <v>0</v>
      </c>
      <c r="AA84" s="138">
        <f>$Z$84*$K$84</f>
        <v>0</v>
      </c>
      <c r="AR84" s="94" t="s">
        <v>571</v>
      </c>
      <c r="AT84" s="94" t="s">
        <v>129</v>
      </c>
      <c r="AU84" s="94" t="s">
        <v>82</v>
      </c>
      <c r="AY84" s="6" t="s">
        <v>128</v>
      </c>
      <c r="BE84" s="139">
        <f>IF($U$84="základní",$N$84,0)</f>
        <v>0</v>
      </c>
      <c r="BF84" s="139">
        <f>IF($U$84="snížená",$N$84,0)</f>
        <v>0</v>
      </c>
      <c r="BG84" s="139">
        <f>IF($U$84="zákl. přenesená",$N$84,0)</f>
        <v>0</v>
      </c>
      <c r="BH84" s="139">
        <f>IF($U$84="sníž. přenesená",$N$84,0)</f>
        <v>0</v>
      </c>
      <c r="BI84" s="139">
        <f>IF($U$84="nulová",$N$84,0)</f>
        <v>0</v>
      </c>
      <c r="BJ84" s="94" t="s">
        <v>22</v>
      </c>
      <c r="BK84" s="139">
        <f>ROUND($L$84*$K$84,2)</f>
        <v>0</v>
      </c>
      <c r="BL84" s="94" t="s">
        <v>571</v>
      </c>
      <c r="BM84" s="94" t="s">
        <v>585</v>
      </c>
    </row>
    <row r="85" spans="2:47" s="6" customFormat="1" ht="16.5" customHeight="1">
      <c r="B85" s="22"/>
      <c r="C85" s="23"/>
      <c r="D85" s="23"/>
      <c r="E85" s="23"/>
      <c r="F85" s="219" t="s">
        <v>586</v>
      </c>
      <c r="G85" s="184"/>
      <c r="H85" s="184"/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42"/>
      <c r="T85" s="55"/>
      <c r="U85" s="23"/>
      <c r="V85" s="23"/>
      <c r="W85" s="23"/>
      <c r="X85" s="23"/>
      <c r="Y85" s="23"/>
      <c r="Z85" s="23"/>
      <c r="AA85" s="56"/>
      <c r="AT85" s="6" t="s">
        <v>137</v>
      </c>
      <c r="AU85" s="6" t="s">
        <v>82</v>
      </c>
    </row>
    <row r="86" spans="2:65" s="6" customFormat="1" ht="15.75" customHeight="1">
      <c r="B86" s="22"/>
      <c r="C86" s="130" t="s">
        <v>160</v>
      </c>
      <c r="D86" s="130" t="s">
        <v>129</v>
      </c>
      <c r="E86" s="131" t="s">
        <v>587</v>
      </c>
      <c r="F86" s="215" t="s">
        <v>588</v>
      </c>
      <c r="G86" s="216"/>
      <c r="H86" s="216"/>
      <c r="I86" s="216"/>
      <c r="J86" s="133" t="s">
        <v>570</v>
      </c>
      <c r="K86" s="134">
        <v>1</v>
      </c>
      <c r="L86" s="217"/>
      <c r="M86" s="216"/>
      <c r="N86" s="218">
        <f>ROUND($L$86*$K$86,2)</f>
        <v>0</v>
      </c>
      <c r="O86" s="216"/>
      <c r="P86" s="216"/>
      <c r="Q86" s="216"/>
      <c r="R86" s="132" t="s">
        <v>133</v>
      </c>
      <c r="S86" s="42"/>
      <c r="T86" s="135"/>
      <c r="U86" s="136" t="s">
        <v>44</v>
      </c>
      <c r="V86" s="23"/>
      <c r="W86" s="23"/>
      <c r="X86" s="137">
        <v>0</v>
      </c>
      <c r="Y86" s="137">
        <f>$X$86*$K$86</f>
        <v>0</v>
      </c>
      <c r="Z86" s="137">
        <v>0</v>
      </c>
      <c r="AA86" s="138">
        <f>$Z$86*$K$86</f>
        <v>0</v>
      </c>
      <c r="AR86" s="94" t="s">
        <v>571</v>
      </c>
      <c r="AT86" s="94" t="s">
        <v>129</v>
      </c>
      <c r="AU86" s="94" t="s">
        <v>82</v>
      </c>
      <c r="AY86" s="6" t="s">
        <v>128</v>
      </c>
      <c r="BE86" s="139">
        <f>IF($U$86="základní",$N$86,0)</f>
        <v>0</v>
      </c>
      <c r="BF86" s="139">
        <f>IF($U$86="snížená",$N$86,0)</f>
        <v>0</v>
      </c>
      <c r="BG86" s="139">
        <f>IF($U$86="zákl. přenesená",$N$86,0)</f>
        <v>0</v>
      </c>
      <c r="BH86" s="139">
        <f>IF($U$86="sníž. přenesená",$N$86,0)</f>
        <v>0</v>
      </c>
      <c r="BI86" s="139">
        <f>IF($U$86="nulová",$N$86,0)</f>
        <v>0</v>
      </c>
      <c r="BJ86" s="94" t="s">
        <v>22</v>
      </c>
      <c r="BK86" s="139">
        <f>ROUND($L$86*$K$86,2)</f>
        <v>0</v>
      </c>
      <c r="BL86" s="94" t="s">
        <v>571</v>
      </c>
      <c r="BM86" s="94" t="s">
        <v>589</v>
      </c>
    </row>
    <row r="87" spans="2:47" s="6" customFormat="1" ht="16.5" customHeight="1">
      <c r="B87" s="22"/>
      <c r="C87" s="23"/>
      <c r="D87" s="23"/>
      <c r="E87" s="23"/>
      <c r="F87" s="219" t="s">
        <v>590</v>
      </c>
      <c r="G87" s="184"/>
      <c r="H87" s="184"/>
      <c r="I87" s="184"/>
      <c r="J87" s="184"/>
      <c r="K87" s="184"/>
      <c r="L87" s="184"/>
      <c r="M87" s="184"/>
      <c r="N87" s="184"/>
      <c r="O87" s="184"/>
      <c r="P87" s="184"/>
      <c r="Q87" s="184"/>
      <c r="R87" s="184"/>
      <c r="S87" s="42"/>
      <c r="T87" s="55"/>
      <c r="U87" s="23"/>
      <c r="V87" s="23"/>
      <c r="W87" s="23"/>
      <c r="X87" s="23"/>
      <c r="Y87" s="23"/>
      <c r="Z87" s="23"/>
      <c r="AA87" s="56"/>
      <c r="AT87" s="6" t="s">
        <v>137</v>
      </c>
      <c r="AU87" s="6" t="s">
        <v>82</v>
      </c>
    </row>
    <row r="88" spans="2:65" s="6" customFormat="1" ht="15.75" customHeight="1">
      <c r="B88" s="22"/>
      <c r="C88" s="130" t="s">
        <v>165</v>
      </c>
      <c r="D88" s="130" t="s">
        <v>129</v>
      </c>
      <c r="E88" s="131" t="s">
        <v>591</v>
      </c>
      <c r="F88" s="215" t="s">
        <v>592</v>
      </c>
      <c r="G88" s="216"/>
      <c r="H88" s="216"/>
      <c r="I88" s="216"/>
      <c r="J88" s="133" t="s">
        <v>570</v>
      </c>
      <c r="K88" s="134">
        <v>1</v>
      </c>
      <c r="L88" s="217"/>
      <c r="M88" s="216"/>
      <c r="N88" s="218">
        <f>ROUND($L$88*$K$88,2)</f>
        <v>0</v>
      </c>
      <c r="O88" s="216"/>
      <c r="P88" s="216"/>
      <c r="Q88" s="216"/>
      <c r="R88" s="132" t="s">
        <v>133</v>
      </c>
      <c r="S88" s="42"/>
      <c r="T88" s="135"/>
      <c r="U88" s="136" t="s">
        <v>44</v>
      </c>
      <c r="V88" s="23"/>
      <c r="W88" s="23"/>
      <c r="X88" s="137">
        <v>0</v>
      </c>
      <c r="Y88" s="137">
        <f>$X$88*$K$88</f>
        <v>0</v>
      </c>
      <c r="Z88" s="137">
        <v>0</v>
      </c>
      <c r="AA88" s="138">
        <f>$Z$88*$K$88</f>
        <v>0</v>
      </c>
      <c r="AR88" s="94" t="s">
        <v>571</v>
      </c>
      <c r="AT88" s="94" t="s">
        <v>129</v>
      </c>
      <c r="AU88" s="94" t="s">
        <v>82</v>
      </c>
      <c r="AY88" s="6" t="s">
        <v>128</v>
      </c>
      <c r="BE88" s="139">
        <f>IF($U$88="základní",$N$88,0)</f>
        <v>0</v>
      </c>
      <c r="BF88" s="139">
        <f>IF($U$88="snížená",$N$88,0)</f>
        <v>0</v>
      </c>
      <c r="BG88" s="139">
        <f>IF($U$88="zákl. přenesená",$N$88,0)</f>
        <v>0</v>
      </c>
      <c r="BH88" s="139">
        <f>IF($U$88="sníž. přenesená",$N$88,0)</f>
        <v>0</v>
      </c>
      <c r="BI88" s="139">
        <f>IF($U$88="nulová",$N$88,0)</f>
        <v>0</v>
      </c>
      <c r="BJ88" s="94" t="s">
        <v>22</v>
      </c>
      <c r="BK88" s="139">
        <f>ROUND($L$88*$K$88,2)</f>
        <v>0</v>
      </c>
      <c r="BL88" s="94" t="s">
        <v>571</v>
      </c>
      <c r="BM88" s="94" t="s">
        <v>593</v>
      </c>
    </row>
    <row r="89" spans="2:47" s="6" customFormat="1" ht="16.5" customHeight="1">
      <c r="B89" s="22"/>
      <c r="C89" s="23"/>
      <c r="D89" s="23"/>
      <c r="E89" s="23"/>
      <c r="F89" s="219" t="s">
        <v>594</v>
      </c>
      <c r="G89" s="184"/>
      <c r="H89" s="184"/>
      <c r="I89" s="184"/>
      <c r="J89" s="184"/>
      <c r="K89" s="184"/>
      <c r="L89" s="184"/>
      <c r="M89" s="184"/>
      <c r="N89" s="184"/>
      <c r="O89" s="184"/>
      <c r="P89" s="184"/>
      <c r="Q89" s="184"/>
      <c r="R89" s="184"/>
      <c r="S89" s="42"/>
      <c r="T89" s="55"/>
      <c r="U89" s="23"/>
      <c r="V89" s="23"/>
      <c r="W89" s="23"/>
      <c r="X89" s="23"/>
      <c r="Y89" s="23"/>
      <c r="Z89" s="23"/>
      <c r="AA89" s="56"/>
      <c r="AT89" s="6" t="s">
        <v>137</v>
      </c>
      <c r="AU89" s="6" t="s">
        <v>82</v>
      </c>
    </row>
    <row r="90" spans="2:65" s="6" customFormat="1" ht="15.75" customHeight="1">
      <c r="B90" s="22"/>
      <c r="C90" s="130" t="s">
        <v>174</v>
      </c>
      <c r="D90" s="130" t="s">
        <v>129</v>
      </c>
      <c r="E90" s="131" t="s">
        <v>595</v>
      </c>
      <c r="F90" s="215" t="s">
        <v>596</v>
      </c>
      <c r="G90" s="216"/>
      <c r="H90" s="216"/>
      <c r="I90" s="216"/>
      <c r="J90" s="133" t="s">
        <v>570</v>
      </c>
      <c r="K90" s="134">
        <v>1</v>
      </c>
      <c r="L90" s="217"/>
      <c r="M90" s="216"/>
      <c r="N90" s="218">
        <f>ROUND($L$90*$K$90,2)</f>
        <v>0</v>
      </c>
      <c r="O90" s="216"/>
      <c r="P90" s="216"/>
      <c r="Q90" s="216"/>
      <c r="R90" s="132" t="s">
        <v>133</v>
      </c>
      <c r="S90" s="42"/>
      <c r="T90" s="135"/>
      <c r="U90" s="136" t="s">
        <v>44</v>
      </c>
      <c r="V90" s="23"/>
      <c r="W90" s="23"/>
      <c r="X90" s="137">
        <v>0</v>
      </c>
      <c r="Y90" s="137">
        <f>$X$90*$K$90</f>
        <v>0</v>
      </c>
      <c r="Z90" s="137">
        <v>0</v>
      </c>
      <c r="AA90" s="138">
        <f>$Z$90*$K$90</f>
        <v>0</v>
      </c>
      <c r="AR90" s="94" t="s">
        <v>571</v>
      </c>
      <c r="AT90" s="94" t="s">
        <v>129</v>
      </c>
      <c r="AU90" s="94" t="s">
        <v>82</v>
      </c>
      <c r="AY90" s="6" t="s">
        <v>128</v>
      </c>
      <c r="BE90" s="139">
        <f>IF($U$90="základní",$N$90,0)</f>
        <v>0</v>
      </c>
      <c r="BF90" s="139">
        <f>IF($U$90="snížená",$N$90,0)</f>
        <v>0</v>
      </c>
      <c r="BG90" s="139">
        <f>IF($U$90="zákl. přenesená",$N$90,0)</f>
        <v>0</v>
      </c>
      <c r="BH90" s="139">
        <f>IF($U$90="sníž. přenesená",$N$90,0)</f>
        <v>0</v>
      </c>
      <c r="BI90" s="139">
        <f>IF($U$90="nulová",$N$90,0)</f>
        <v>0</v>
      </c>
      <c r="BJ90" s="94" t="s">
        <v>22</v>
      </c>
      <c r="BK90" s="139">
        <f>ROUND($L$90*$K$90,2)</f>
        <v>0</v>
      </c>
      <c r="BL90" s="94" t="s">
        <v>571</v>
      </c>
      <c r="BM90" s="94" t="s">
        <v>597</v>
      </c>
    </row>
    <row r="91" spans="2:47" s="6" customFormat="1" ht="16.5" customHeight="1">
      <c r="B91" s="22"/>
      <c r="C91" s="23"/>
      <c r="D91" s="23"/>
      <c r="E91" s="23"/>
      <c r="F91" s="219" t="s">
        <v>598</v>
      </c>
      <c r="G91" s="184"/>
      <c r="H91" s="184"/>
      <c r="I91" s="184"/>
      <c r="J91" s="184"/>
      <c r="K91" s="184"/>
      <c r="L91" s="184"/>
      <c r="M91" s="184"/>
      <c r="N91" s="184"/>
      <c r="O91" s="184"/>
      <c r="P91" s="184"/>
      <c r="Q91" s="184"/>
      <c r="R91" s="184"/>
      <c r="S91" s="42"/>
      <c r="T91" s="55"/>
      <c r="U91" s="23"/>
      <c r="V91" s="23"/>
      <c r="W91" s="23"/>
      <c r="X91" s="23"/>
      <c r="Y91" s="23"/>
      <c r="Z91" s="23"/>
      <c r="AA91" s="56"/>
      <c r="AT91" s="6" t="s">
        <v>137</v>
      </c>
      <c r="AU91" s="6" t="s">
        <v>82</v>
      </c>
    </row>
    <row r="92" spans="2:65" s="6" customFormat="1" ht="15.75" customHeight="1">
      <c r="B92" s="22"/>
      <c r="C92" s="130" t="s">
        <v>150</v>
      </c>
      <c r="D92" s="130" t="s">
        <v>129</v>
      </c>
      <c r="E92" s="131" t="s">
        <v>599</v>
      </c>
      <c r="F92" s="215" t="s">
        <v>600</v>
      </c>
      <c r="G92" s="216"/>
      <c r="H92" s="216"/>
      <c r="I92" s="216"/>
      <c r="J92" s="133" t="s">
        <v>570</v>
      </c>
      <c r="K92" s="134">
        <v>1</v>
      </c>
      <c r="L92" s="217"/>
      <c r="M92" s="216"/>
      <c r="N92" s="218">
        <f>ROUND($L$92*$K$92,2)</f>
        <v>0</v>
      </c>
      <c r="O92" s="216"/>
      <c r="P92" s="216"/>
      <c r="Q92" s="216"/>
      <c r="R92" s="132" t="s">
        <v>133</v>
      </c>
      <c r="S92" s="42"/>
      <c r="T92" s="135"/>
      <c r="U92" s="136" t="s">
        <v>44</v>
      </c>
      <c r="V92" s="23"/>
      <c r="W92" s="23"/>
      <c r="X92" s="137">
        <v>0</v>
      </c>
      <c r="Y92" s="137">
        <f>$X$92*$K$92</f>
        <v>0</v>
      </c>
      <c r="Z92" s="137">
        <v>0</v>
      </c>
      <c r="AA92" s="138">
        <f>$Z$92*$K$92</f>
        <v>0</v>
      </c>
      <c r="AR92" s="94" t="s">
        <v>571</v>
      </c>
      <c r="AT92" s="94" t="s">
        <v>129</v>
      </c>
      <c r="AU92" s="94" t="s">
        <v>82</v>
      </c>
      <c r="AY92" s="6" t="s">
        <v>128</v>
      </c>
      <c r="BE92" s="139">
        <f>IF($U$92="základní",$N$92,0)</f>
        <v>0</v>
      </c>
      <c r="BF92" s="139">
        <f>IF($U$92="snížená",$N$92,0)</f>
        <v>0</v>
      </c>
      <c r="BG92" s="139">
        <f>IF($U$92="zákl. přenesená",$N$92,0)</f>
        <v>0</v>
      </c>
      <c r="BH92" s="139">
        <f>IF($U$92="sníž. přenesená",$N$92,0)</f>
        <v>0</v>
      </c>
      <c r="BI92" s="139">
        <f>IF($U$92="nulová",$N$92,0)</f>
        <v>0</v>
      </c>
      <c r="BJ92" s="94" t="s">
        <v>22</v>
      </c>
      <c r="BK92" s="139">
        <f>ROUND($L$92*$K$92,2)</f>
        <v>0</v>
      </c>
      <c r="BL92" s="94" t="s">
        <v>571</v>
      </c>
      <c r="BM92" s="94" t="s">
        <v>601</v>
      </c>
    </row>
    <row r="93" spans="2:47" s="6" customFormat="1" ht="16.5" customHeight="1">
      <c r="B93" s="22"/>
      <c r="C93" s="23"/>
      <c r="D93" s="23"/>
      <c r="E93" s="23"/>
      <c r="F93" s="219" t="s">
        <v>602</v>
      </c>
      <c r="G93" s="184"/>
      <c r="H93" s="184"/>
      <c r="I93" s="184"/>
      <c r="J93" s="184"/>
      <c r="K93" s="184"/>
      <c r="L93" s="184"/>
      <c r="M93" s="184"/>
      <c r="N93" s="184"/>
      <c r="O93" s="184"/>
      <c r="P93" s="184"/>
      <c r="Q93" s="184"/>
      <c r="R93" s="184"/>
      <c r="S93" s="42"/>
      <c r="T93" s="55"/>
      <c r="U93" s="23"/>
      <c r="V93" s="23"/>
      <c r="W93" s="23"/>
      <c r="X93" s="23"/>
      <c r="Y93" s="23"/>
      <c r="Z93" s="23"/>
      <c r="AA93" s="56"/>
      <c r="AT93" s="6" t="s">
        <v>137</v>
      </c>
      <c r="AU93" s="6" t="s">
        <v>82</v>
      </c>
    </row>
    <row r="94" spans="2:65" s="6" customFormat="1" ht="15.75" customHeight="1">
      <c r="B94" s="22"/>
      <c r="C94" s="130" t="s">
        <v>190</v>
      </c>
      <c r="D94" s="130" t="s">
        <v>129</v>
      </c>
      <c r="E94" s="131" t="s">
        <v>603</v>
      </c>
      <c r="F94" s="215" t="s">
        <v>604</v>
      </c>
      <c r="G94" s="216"/>
      <c r="H94" s="216"/>
      <c r="I94" s="216"/>
      <c r="J94" s="133" t="s">
        <v>570</v>
      </c>
      <c r="K94" s="134">
        <v>1</v>
      </c>
      <c r="L94" s="217"/>
      <c r="M94" s="216"/>
      <c r="N94" s="218">
        <f>ROUND($L$94*$K$94,2)</f>
        <v>0</v>
      </c>
      <c r="O94" s="216"/>
      <c r="P94" s="216"/>
      <c r="Q94" s="216"/>
      <c r="R94" s="132" t="s">
        <v>133</v>
      </c>
      <c r="S94" s="42"/>
      <c r="T94" s="135"/>
      <c r="U94" s="136" t="s">
        <v>44</v>
      </c>
      <c r="V94" s="23"/>
      <c r="W94" s="23"/>
      <c r="X94" s="137">
        <v>0</v>
      </c>
      <c r="Y94" s="137">
        <f>$X$94*$K$94</f>
        <v>0</v>
      </c>
      <c r="Z94" s="137">
        <v>0</v>
      </c>
      <c r="AA94" s="138">
        <f>$Z$94*$K$94</f>
        <v>0</v>
      </c>
      <c r="AR94" s="94" t="s">
        <v>571</v>
      </c>
      <c r="AT94" s="94" t="s">
        <v>129</v>
      </c>
      <c r="AU94" s="94" t="s">
        <v>82</v>
      </c>
      <c r="AY94" s="6" t="s">
        <v>128</v>
      </c>
      <c r="BE94" s="139">
        <f>IF($U$94="základní",$N$94,0)</f>
        <v>0</v>
      </c>
      <c r="BF94" s="139">
        <f>IF($U$94="snížená",$N$94,0)</f>
        <v>0</v>
      </c>
      <c r="BG94" s="139">
        <f>IF($U$94="zákl. přenesená",$N$94,0)</f>
        <v>0</v>
      </c>
      <c r="BH94" s="139">
        <f>IF($U$94="sníž. přenesená",$N$94,0)</f>
        <v>0</v>
      </c>
      <c r="BI94" s="139">
        <f>IF($U$94="nulová",$N$94,0)</f>
        <v>0</v>
      </c>
      <c r="BJ94" s="94" t="s">
        <v>22</v>
      </c>
      <c r="BK94" s="139">
        <f>ROUND($L$94*$K$94,2)</f>
        <v>0</v>
      </c>
      <c r="BL94" s="94" t="s">
        <v>571</v>
      </c>
      <c r="BM94" s="94" t="s">
        <v>605</v>
      </c>
    </row>
    <row r="95" spans="2:47" s="6" customFormat="1" ht="16.5" customHeight="1">
      <c r="B95" s="22"/>
      <c r="C95" s="23"/>
      <c r="D95" s="23"/>
      <c r="E95" s="23"/>
      <c r="F95" s="219" t="s">
        <v>606</v>
      </c>
      <c r="G95" s="184"/>
      <c r="H95" s="184"/>
      <c r="I95" s="184"/>
      <c r="J95" s="184"/>
      <c r="K95" s="184"/>
      <c r="L95" s="184"/>
      <c r="M95" s="184"/>
      <c r="N95" s="184"/>
      <c r="O95" s="184"/>
      <c r="P95" s="184"/>
      <c r="Q95" s="184"/>
      <c r="R95" s="184"/>
      <c r="S95" s="42"/>
      <c r="T95" s="55"/>
      <c r="U95" s="23"/>
      <c r="V95" s="23"/>
      <c r="W95" s="23"/>
      <c r="X95" s="23"/>
      <c r="Y95" s="23"/>
      <c r="Z95" s="23"/>
      <c r="AA95" s="56"/>
      <c r="AT95" s="6" t="s">
        <v>137</v>
      </c>
      <c r="AU95" s="6" t="s">
        <v>82</v>
      </c>
    </row>
    <row r="96" spans="2:65" s="6" customFormat="1" ht="15.75" customHeight="1">
      <c r="B96" s="22"/>
      <c r="C96" s="130" t="s">
        <v>27</v>
      </c>
      <c r="D96" s="130" t="s">
        <v>129</v>
      </c>
      <c r="E96" s="131" t="s">
        <v>607</v>
      </c>
      <c r="F96" s="215" t="s">
        <v>608</v>
      </c>
      <c r="G96" s="216"/>
      <c r="H96" s="216"/>
      <c r="I96" s="216"/>
      <c r="J96" s="133" t="s">
        <v>570</v>
      </c>
      <c r="K96" s="134">
        <v>1</v>
      </c>
      <c r="L96" s="217"/>
      <c r="M96" s="216"/>
      <c r="N96" s="218">
        <f>ROUND($L$96*$K$96,2)</f>
        <v>0</v>
      </c>
      <c r="O96" s="216"/>
      <c r="P96" s="216"/>
      <c r="Q96" s="216"/>
      <c r="R96" s="132" t="s">
        <v>133</v>
      </c>
      <c r="S96" s="42"/>
      <c r="T96" s="135"/>
      <c r="U96" s="136" t="s">
        <v>44</v>
      </c>
      <c r="V96" s="23"/>
      <c r="W96" s="23"/>
      <c r="X96" s="137">
        <v>0</v>
      </c>
      <c r="Y96" s="137">
        <f>$X$96*$K$96</f>
        <v>0</v>
      </c>
      <c r="Z96" s="137">
        <v>0</v>
      </c>
      <c r="AA96" s="138">
        <f>$Z$96*$K$96</f>
        <v>0</v>
      </c>
      <c r="AR96" s="94" t="s">
        <v>571</v>
      </c>
      <c r="AT96" s="94" t="s">
        <v>129</v>
      </c>
      <c r="AU96" s="94" t="s">
        <v>82</v>
      </c>
      <c r="AY96" s="6" t="s">
        <v>128</v>
      </c>
      <c r="BE96" s="139">
        <f>IF($U$96="základní",$N$96,0)</f>
        <v>0</v>
      </c>
      <c r="BF96" s="139">
        <f>IF($U$96="snížená",$N$96,0)</f>
        <v>0</v>
      </c>
      <c r="BG96" s="139">
        <f>IF($U$96="zákl. přenesená",$N$96,0)</f>
        <v>0</v>
      </c>
      <c r="BH96" s="139">
        <f>IF($U$96="sníž. přenesená",$N$96,0)</f>
        <v>0</v>
      </c>
      <c r="BI96" s="139">
        <f>IF($U$96="nulová",$N$96,0)</f>
        <v>0</v>
      </c>
      <c r="BJ96" s="94" t="s">
        <v>22</v>
      </c>
      <c r="BK96" s="139">
        <f>ROUND($L$96*$K$96,2)</f>
        <v>0</v>
      </c>
      <c r="BL96" s="94" t="s">
        <v>571</v>
      </c>
      <c r="BM96" s="94" t="s">
        <v>609</v>
      </c>
    </row>
    <row r="97" spans="2:47" s="6" customFormat="1" ht="16.5" customHeight="1">
      <c r="B97" s="22"/>
      <c r="C97" s="23"/>
      <c r="D97" s="23"/>
      <c r="E97" s="23"/>
      <c r="F97" s="219" t="s">
        <v>610</v>
      </c>
      <c r="G97" s="184"/>
      <c r="H97" s="184"/>
      <c r="I97" s="184"/>
      <c r="J97" s="184"/>
      <c r="K97" s="184"/>
      <c r="L97" s="184"/>
      <c r="M97" s="184"/>
      <c r="N97" s="184"/>
      <c r="O97" s="184"/>
      <c r="P97" s="184"/>
      <c r="Q97" s="184"/>
      <c r="R97" s="184"/>
      <c r="S97" s="42"/>
      <c r="T97" s="160"/>
      <c r="U97" s="161"/>
      <c r="V97" s="161"/>
      <c r="W97" s="161"/>
      <c r="X97" s="161"/>
      <c r="Y97" s="161"/>
      <c r="Z97" s="161"/>
      <c r="AA97" s="162"/>
      <c r="AT97" s="6" t="s">
        <v>137</v>
      </c>
      <c r="AU97" s="6" t="s">
        <v>82</v>
      </c>
    </row>
    <row r="98" spans="2:19" s="6" customFormat="1" ht="7.5" customHeight="1">
      <c r="B98" s="37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42"/>
    </row>
    <row r="363" s="2" customFormat="1" ht="14.25" customHeight="1"/>
  </sheetData>
  <sheetProtection password="CC35" sheet="1" objects="1" scenarios="1" formatColumns="0" formatRows="0" sort="0" autoFilter="0"/>
  <mergeCells count="91">
    <mergeCell ref="F97:R97"/>
    <mergeCell ref="N74:Q74"/>
    <mergeCell ref="N75:Q75"/>
    <mergeCell ref="N76:Q76"/>
    <mergeCell ref="H1:K1"/>
    <mergeCell ref="S2:AC2"/>
    <mergeCell ref="F93:R93"/>
    <mergeCell ref="F94:I94"/>
    <mergeCell ref="L94:M94"/>
    <mergeCell ref="N94:Q94"/>
    <mergeCell ref="F95:R95"/>
    <mergeCell ref="F96:I96"/>
    <mergeCell ref="L96:M96"/>
    <mergeCell ref="N96:Q96"/>
    <mergeCell ref="F89:R89"/>
    <mergeCell ref="F90:I90"/>
    <mergeCell ref="L90:M90"/>
    <mergeCell ref="N90:Q90"/>
    <mergeCell ref="F91:R91"/>
    <mergeCell ref="F92:I92"/>
    <mergeCell ref="L92:M92"/>
    <mergeCell ref="N92:Q92"/>
    <mergeCell ref="F86:I86"/>
    <mergeCell ref="L86:M86"/>
    <mergeCell ref="N86:Q86"/>
    <mergeCell ref="F87:R87"/>
    <mergeCell ref="F88:I88"/>
    <mergeCell ref="L88:M88"/>
    <mergeCell ref="N88:Q88"/>
    <mergeCell ref="F82:R82"/>
    <mergeCell ref="F83:R83"/>
    <mergeCell ref="F84:I84"/>
    <mergeCell ref="L84:M84"/>
    <mergeCell ref="N84:Q84"/>
    <mergeCell ref="F85:R85"/>
    <mergeCell ref="F78:R78"/>
    <mergeCell ref="F79:I79"/>
    <mergeCell ref="L79:M79"/>
    <mergeCell ref="N79:Q79"/>
    <mergeCell ref="F80:R80"/>
    <mergeCell ref="F81:I81"/>
    <mergeCell ref="L81:M81"/>
    <mergeCell ref="N81:Q81"/>
    <mergeCell ref="F73:I73"/>
    <mergeCell ref="L73:M73"/>
    <mergeCell ref="N73:Q73"/>
    <mergeCell ref="F77:I77"/>
    <mergeCell ref="L77:M77"/>
    <mergeCell ref="N77:Q77"/>
    <mergeCell ref="C62:R62"/>
    <mergeCell ref="F64:Q64"/>
    <mergeCell ref="F65:Q65"/>
    <mergeCell ref="F66:Q66"/>
    <mergeCell ref="M68:P68"/>
    <mergeCell ref="M70:Q70"/>
    <mergeCell ref="M48:Q48"/>
    <mergeCell ref="C51:G51"/>
    <mergeCell ref="N51:Q51"/>
    <mergeCell ref="N53:Q53"/>
    <mergeCell ref="N54:Q54"/>
    <mergeCell ref="N55:Q55"/>
    <mergeCell ref="L34:P34"/>
    <mergeCell ref="C40:R40"/>
    <mergeCell ref="F42:Q42"/>
    <mergeCell ref="F43:Q43"/>
    <mergeCell ref="F44:Q44"/>
    <mergeCell ref="M46:P46"/>
    <mergeCell ref="H30:J30"/>
    <mergeCell ref="M30:P30"/>
    <mergeCell ref="H31:J31"/>
    <mergeCell ref="M31:P31"/>
    <mergeCell ref="H32:J32"/>
    <mergeCell ref="M32:P32"/>
    <mergeCell ref="E23:P23"/>
    <mergeCell ref="M26:P26"/>
    <mergeCell ref="H28:J28"/>
    <mergeCell ref="M28:P28"/>
    <mergeCell ref="H29:J29"/>
    <mergeCell ref="M29:P29"/>
    <mergeCell ref="O13:P13"/>
    <mergeCell ref="O14:P14"/>
    <mergeCell ref="O16:P16"/>
    <mergeCell ref="O17:P17"/>
    <mergeCell ref="O19:P19"/>
    <mergeCell ref="O20:P20"/>
    <mergeCell ref="C2:R2"/>
    <mergeCell ref="C4:R4"/>
    <mergeCell ref="F6:Q6"/>
    <mergeCell ref="F7:Q7"/>
    <mergeCell ref="F8:Q8"/>
    <mergeCell ref="O11:P11"/>
  </mergeCells>
  <hyperlinks>
    <hyperlink ref="F1:G1" location="C2" tooltip="Krycí list soupisu" display="1) Krycí list soupisu"/>
    <hyperlink ref="H1:K1" location="C51" tooltip="Rekapitulace" display="2) Rekapitulace"/>
    <hyperlink ref="L1:M1" location="C73" tooltip="Soupis prací" display="3) Soupis prací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orientation="portrait" paperSize="9" scale="85" r:id="rId2"/>
  <headerFooter alignWithMargins="0"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07"/>
  <sheetViews>
    <sheetView showGridLines="0" workbookViewId="0" topLeftCell="A1">
      <selection activeCell="D10" sqref="D10:J10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4" width="5" style="0" customWidth="1"/>
    <col min="5" max="5" width="11.66015625" style="0" customWidth="1"/>
    <col min="6" max="6" width="9.16015625" style="0" customWidth="1"/>
    <col min="7" max="7" width="5" style="0" customWidth="1"/>
    <col min="8" max="8" width="77.83203125" style="0" customWidth="1"/>
    <col min="9" max="10" width="20" style="0" customWidth="1"/>
    <col min="11" max="11" width="1.66796875" style="0" customWidth="1"/>
  </cols>
  <sheetData>
    <row r="1" ht="37.5" customHeight="1"/>
    <row r="2" spans="2:11" ht="7.5" customHeight="1">
      <c r="B2" s="241"/>
      <c r="C2" s="242"/>
      <c r="D2" s="242"/>
      <c r="E2" s="242"/>
      <c r="F2" s="242"/>
      <c r="G2" s="242"/>
      <c r="H2" s="242"/>
      <c r="I2" s="242"/>
      <c r="J2" s="242"/>
      <c r="K2" s="243"/>
    </row>
    <row r="3" spans="2:11" s="247" customFormat="1" ht="45" customHeight="1">
      <c r="B3" s="244"/>
      <c r="C3" s="245" t="s">
        <v>618</v>
      </c>
      <c r="D3" s="245"/>
      <c r="E3" s="245"/>
      <c r="F3" s="245"/>
      <c r="G3" s="245"/>
      <c r="H3" s="245"/>
      <c r="I3" s="245"/>
      <c r="J3" s="245"/>
      <c r="K3" s="246"/>
    </row>
    <row r="4" spans="2:11" ht="25.5" customHeight="1">
      <c r="B4" s="248"/>
      <c r="C4" s="249" t="s">
        <v>619</v>
      </c>
      <c r="D4" s="249"/>
      <c r="E4" s="249"/>
      <c r="F4" s="249"/>
      <c r="G4" s="249"/>
      <c r="H4" s="249"/>
      <c r="I4" s="249"/>
      <c r="J4" s="249"/>
      <c r="K4" s="250"/>
    </row>
    <row r="5" spans="2:11" ht="5.25" customHeight="1">
      <c r="B5" s="248"/>
      <c r="C5" s="251"/>
      <c r="D5" s="251"/>
      <c r="E5" s="251"/>
      <c r="F5" s="251"/>
      <c r="G5" s="251"/>
      <c r="H5" s="251"/>
      <c r="I5" s="251"/>
      <c r="J5" s="251"/>
      <c r="K5" s="250"/>
    </row>
    <row r="6" spans="2:11" ht="15" customHeight="1">
      <c r="B6" s="248"/>
      <c r="C6" s="252" t="s">
        <v>620</v>
      </c>
      <c r="D6" s="252"/>
      <c r="E6" s="252"/>
      <c r="F6" s="252"/>
      <c r="G6" s="252"/>
      <c r="H6" s="252"/>
      <c r="I6" s="252"/>
      <c r="J6" s="252"/>
      <c r="K6" s="250"/>
    </row>
    <row r="7" spans="2:11" ht="15" customHeight="1">
      <c r="B7" s="253"/>
      <c r="C7" s="252" t="s">
        <v>621</v>
      </c>
      <c r="D7" s="252"/>
      <c r="E7" s="252"/>
      <c r="F7" s="252"/>
      <c r="G7" s="252"/>
      <c r="H7" s="252"/>
      <c r="I7" s="252"/>
      <c r="J7" s="252"/>
      <c r="K7" s="250"/>
    </row>
    <row r="8" spans="2:11" ht="12.75" customHeight="1">
      <c r="B8" s="253"/>
      <c r="C8" s="254"/>
      <c r="D8" s="254"/>
      <c r="E8" s="254"/>
      <c r="F8" s="254"/>
      <c r="G8" s="254"/>
      <c r="H8" s="254"/>
      <c r="I8" s="254"/>
      <c r="J8" s="254"/>
      <c r="K8" s="250"/>
    </row>
    <row r="9" spans="2:11" ht="15" customHeight="1">
      <c r="B9" s="253"/>
      <c r="C9" s="252" t="s">
        <v>622</v>
      </c>
      <c r="D9" s="252"/>
      <c r="E9" s="252"/>
      <c r="F9" s="252"/>
      <c r="G9" s="252"/>
      <c r="H9" s="252"/>
      <c r="I9" s="252"/>
      <c r="J9" s="252"/>
      <c r="K9" s="250"/>
    </row>
    <row r="10" spans="2:11" ht="15" customHeight="1">
      <c r="B10" s="253"/>
      <c r="C10" s="254"/>
      <c r="D10" s="252" t="s">
        <v>623</v>
      </c>
      <c r="E10" s="252"/>
      <c r="F10" s="252"/>
      <c r="G10" s="252"/>
      <c r="H10" s="252"/>
      <c r="I10" s="252"/>
      <c r="J10" s="252"/>
      <c r="K10" s="250"/>
    </row>
    <row r="11" spans="2:11" ht="15" customHeight="1">
      <c r="B11" s="253"/>
      <c r="C11" s="255"/>
      <c r="D11" s="252" t="s">
        <v>624</v>
      </c>
      <c r="E11" s="252"/>
      <c r="F11" s="252"/>
      <c r="G11" s="252"/>
      <c r="H11" s="252"/>
      <c r="I11" s="252"/>
      <c r="J11" s="252"/>
      <c r="K11" s="250"/>
    </row>
    <row r="12" spans="2:11" ht="12.75" customHeight="1">
      <c r="B12" s="253"/>
      <c r="C12" s="255"/>
      <c r="D12" s="255"/>
      <c r="E12" s="255"/>
      <c r="F12" s="255"/>
      <c r="G12" s="255"/>
      <c r="H12" s="255"/>
      <c r="I12" s="255"/>
      <c r="J12" s="255"/>
      <c r="K12" s="250"/>
    </row>
    <row r="13" spans="2:11" ht="15" customHeight="1">
      <c r="B13" s="253"/>
      <c r="C13" s="255"/>
      <c r="D13" s="252" t="s">
        <v>625</v>
      </c>
      <c r="E13" s="252"/>
      <c r="F13" s="252"/>
      <c r="G13" s="252"/>
      <c r="H13" s="252"/>
      <c r="I13" s="252"/>
      <c r="J13" s="252"/>
      <c r="K13" s="250"/>
    </row>
    <row r="14" spans="2:11" ht="15" customHeight="1">
      <c r="B14" s="253"/>
      <c r="C14" s="255"/>
      <c r="D14" s="252" t="s">
        <v>626</v>
      </c>
      <c r="E14" s="252"/>
      <c r="F14" s="252"/>
      <c r="G14" s="252"/>
      <c r="H14" s="252"/>
      <c r="I14" s="252"/>
      <c r="J14" s="252"/>
      <c r="K14" s="250"/>
    </row>
    <row r="15" spans="2:11" ht="15" customHeight="1">
      <c r="B15" s="253"/>
      <c r="C15" s="255"/>
      <c r="D15" s="252" t="s">
        <v>627</v>
      </c>
      <c r="E15" s="252"/>
      <c r="F15" s="252"/>
      <c r="G15" s="252"/>
      <c r="H15" s="252"/>
      <c r="I15" s="252"/>
      <c r="J15" s="252"/>
      <c r="K15" s="250"/>
    </row>
    <row r="16" spans="2:11" ht="15" customHeight="1">
      <c r="B16" s="253"/>
      <c r="C16" s="255"/>
      <c r="D16" s="255"/>
      <c r="E16" s="256" t="s">
        <v>80</v>
      </c>
      <c r="F16" s="252" t="s">
        <v>628</v>
      </c>
      <c r="G16" s="252"/>
      <c r="H16" s="252"/>
      <c r="I16" s="252"/>
      <c r="J16" s="252"/>
      <c r="K16" s="250"/>
    </row>
    <row r="17" spans="2:11" ht="15" customHeight="1">
      <c r="B17" s="253"/>
      <c r="C17" s="255"/>
      <c r="D17" s="255"/>
      <c r="E17" s="256" t="s">
        <v>629</v>
      </c>
      <c r="F17" s="252" t="s">
        <v>630</v>
      </c>
      <c r="G17" s="252"/>
      <c r="H17" s="252"/>
      <c r="I17" s="252"/>
      <c r="J17" s="252"/>
      <c r="K17" s="250"/>
    </row>
    <row r="18" spans="2:11" ht="15" customHeight="1">
      <c r="B18" s="253"/>
      <c r="C18" s="255"/>
      <c r="D18" s="255"/>
      <c r="E18" s="256" t="s">
        <v>631</v>
      </c>
      <c r="F18" s="252" t="s">
        <v>632</v>
      </c>
      <c r="G18" s="252"/>
      <c r="H18" s="252"/>
      <c r="I18" s="252"/>
      <c r="J18" s="252"/>
      <c r="K18" s="250"/>
    </row>
    <row r="19" spans="2:11" ht="15" customHeight="1">
      <c r="B19" s="253"/>
      <c r="C19" s="255"/>
      <c r="D19" s="255"/>
      <c r="E19" s="256" t="s">
        <v>633</v>
      </c>
      <c r="F19" s="252" t="s">
        <v>88</v>
      </c>
      <c r="G19" s="252"/>
      <c r="H19" s="252"/>
      <c r="I19" s="252"/>
      <c r="J19" s="252"/>
      <c r="K19" s="250"/>
    </row>
    <row r="20" spans="2:11" ht="15" customHeight="1">
      <c r="B20" s="253"/>
      <c r="C20" s="255"/>
      <c r="D20" s="255"/>
      <c r="E20" s="256" t="s">
        <v>634</v>
      </c>
      <c r="F20" s="252" t="s">
        <v>635</v>
      </c>
      <c r="G20" s="252"/>
      <c r="H20" s="252"/>
      <c r="I20" s="252"/>
      <c r="J20" s="252"/>
      <c r="K20" s="250"/>
    </row>
    <row r="21" spans="2:11" ht="15" customHeight="1">
      <c r="B21" s="253"/>
      <c r="C21" s="255"/>
      <c r="D21" s="255"/>
      <c r="E21" s="256" t="s">
        <v>85</v>
      </c>
      <c r="F21" s="252" t="s">
        <v>636</v>
      </c>
      <c r="G21" s="252"/>
      <c r="H21" s="252"/>
      <c r="I21" s="252"/>
      <c r="J21" s="252"/>
      <c r="K21" s="250"/>
    </row>
    <row r="22" spans="2:11" ht="12.75" customHeight="1">
      <c r="B22" s="253"/>
      <c r="C22" s="255"/>
      <c r="D22" s="255"/>
      <c r="E22" s="255"/>
      <c r="F22" s="255"/>
      <c r="G22" s="255"/>
      <c r="H22" s="255"/>
      <c r="I22" s="255"/>
      <c r="J22" s="255"/>
      <c r="K22" s="250"/>
    </row>
    <row r="23" spans="2:11" ht="15" customHeight="1">
      <c r="B23" s="253"/>
      <c r="C23" s="252" t="s">
        <v>637</v>
      </c>
      <c r="D23" s="252"/>
      <c r="E23" s="252"/>
      <c r="F23" s="252"/>
      <c r="G23" s="252"/>
      <c r="H23" s="252"/>
      <c r="I23" s="252"/>
      <c r="J23" s="252"/>
      <c r="K23" s="250"/>
    </row>
    <row r="24" spans="2:11" ht="15" customHeight="1">
      <c r="B24" s="253"/>
      <c r="C24" s="252" t="s">
        <v>638</v>
      </c>
      <c r="D24" s="252"/>
      <c r="E24" s="252"/>
      <c r="F24" s="252"/>
      <c r="G24" s="252"/>
      <c r="H24" s="252"/>
      <c r="I24" s="252"/>
      <c r="J24" s="252"/>
      <c r="K24" s="250"/>
    </row>
    <row r="25" spans="2:11" ht="15" customHeight="1">
      <c r="B25" s="253"/>
      <c r="C25" s="254"/>
      <c r="D25" s="252" t="s">
        <v>639</v>
      </c>
      <c r="E25" s="252"/>
      <c r="F25" s="252"/>
      <c r="G25" s="252"/>
      <c r="H25" s="252"/>
      <c r="I25" s="252"/>
      <c r="J25" s="252"/>
      <c r="K25" s="250"/>
    </row>
    <row r="26" spans="2:11" ht="15" customHeight="1">
      <c r="B26" s="253"/>
      <c r="C26" s="255"/>
      <c r="D26" s="252" t="s">
        <v>640</v>
      </c>
      <c r="E26" s="252"/>
      <c r="F26" s="252"/>
      <c r="G26" s="252"/>
      <c r="H26" s="252"/>
      <c r="I26" s="252"/>
      <c r="J26" s="252"/>
      <c r="K26" s="250"/>
    </row>
    <row r="27" spans="2:11" ht="12.75" customHeight="1">
      <c r="B27" s="253"/>
      <c r="C27" s="255"/>
      <c r="D27" s="255"/>
      <c r="E27" s="255"/>
      <c r="F27" s="255"/>
      <c r="G27" s="255"/>
      <c r="H27" s="255"/>
      <c r="I27" s="255"/>
      <c r="J27" s="255"/>
      <c r="K27" s="250"/>
    </row>
    <row r="28" spans="2:11" ht="15" customHeight="1">
      <c r="B28" s="253"/>
      <c r="C28" s="255"/>
      <c r="D28" s="252" t="s">
        <v>641</v>
      </c>
      <c r="E28" s="252"/>
      <c r="F28" s="252"/>
      <c r="G28" s="252"/>
      <c r="H28" s="252"/>
      <c r="I28" s="252"/>
      <c r="J28" s="252"/>
      <c r="K28" s="250"/>
    </row>
    <row r="29" spans="2:11" ht="15" customHeight="1">
      <c r="B29" s="253"/>
      <c r="C29" s="255"/>
      <c r="D29" s="252" t="s">
        <v>642</v>
      </c>
      <c r="E29" s="252"/>
      <c r="F29" s="252"/>
      <c r="G29" s="252"/>
      <c r="H29" s="252"/>
      <c r="I29" s="252"/>
      <c r="J29" s="252"/>
      <c r="K29" s="250"/>
    </row>
    <row r="30" spans="2:11" ht="12.75" customHeight="1">
      <c r="B30" s="253"/>
      <c r="C30" s="255"/>
      <c r="D30" s="255"/>
      <c r="E30" s="255"/>
      <c r="F30" s="255"/>
      <c r="G30" s="255"/>
      <c r="H30" s="255"/>
      <c r="I30" s="255"/>
      <c r="J30" s="255"/>
      <c r="K30" s="250"/>
    </row>
    <row r="31" spans="2:11" ht="15" customHeight="1">
      <c r="B31" s="253"/>
      <c r="C31" s="255"/>
      <c r="D31" s="252" t="s">
        <v>643</v>
      </c>
      <c r="E31" s="252"/>
      <c r="F31" s="252"/>
      <c r="G31" s="252"/>
      <c r="H31" s="252"/>
      <c r="I31" s="252"/>
      <c r="J31" s="252"/>
      <c r="K31" s="250"/>
    </row>
    <row r="32" spans="2:11" ht="15" customHeight="1">
      <c r="B32" s="253"/>
      <c r="C32" s="255"/>
      <c r="D32" s="252" t="s">
        <v>644</v>
      </c>
      <c r="E32" s="252"/>
      <c r="F32" s="252"/>
      <c r="G32" s="252"/>
      <c r="H32" s="252"/>
      <c r="I32" s="252"/>
      <c r="J32" s="252"/>
      <c r="K32" s="250"/>
    </row>
    <row r="33" spans="2:11" ht="15" customHeight="1">
      <c r="B33" s="253"/>
      <c r="C33" s="255"/>
      <c r="D33" s="252" t="s">
        <v>645</v>
      </c>
      <c r="E33" s="252"/>
      <c r="F33" s="252"/>
      <c r="G33" s="252"/>
      <c r="H33" s="252"/>
      <c r="I33" s="252"/>
      <c r="J33" s="252"/>
      <c r="K33" s="250"/>
    </row>
    <row r="34" spans="2:11" ht="15" customHeight="1">
      <c r="B34" s="253"/>
      <c r="C34" s="255"/>
      <c r="D34" s="254"/>
      <c r="E34" s="257" t="s">
        <v>114</v>
      </c>
      <c r="F34" s="254"/>
      <c r="G34" s="252" t="s">
        <v>646</v>
      </c>
      <c r="H34" s="252"/>
      <c r="I34" s="252"/>
      <c r="J34" s="252"/>
      <c r="K34" s="250"/>
    </row>
    <row r="35" spans="2:11" ht="15" customHeight="1">
      <c r="B35" s="253"/>
      <c r="C35" s="255"/>
      <c r="D35" s="254"/>
      <c r="E35" s="257" t="s">
        <v>647</v>
      </c>
      <c r="F35" s="254"/>
      <c r="G35" s="252" t="s">
        <v>648</v>
      </c>
      <c r="H35" s="252"/>
      <c r="I35" s="252"/>
      <c r="J35" s="252"/>
      <c r="K35" s="250"/>
    </row>
    <row r="36" spans="2:11" ht="15" customHeight="1">
      <c r="B36" s="253"/>
      <c r="C36" s="255"/>
      <c r="D36" s="254"/>
      <c r="E36" s="257" t="s">
        <v>55</v>
      </c>
      <c r="F36" s="254"/>
      <c r="G36" s="252" t="s">
        <v>649</v>
      </c>
      <c r="H36" s="252"/>
      <c r="I36" s="252"/>
      <c r="J36" s="252"/>
      <c r="K36" s="250"/>
    </row>
    <row r="37" spans="2:11" ht="15" customHeight="1">
      <c r="B37" s="253"/>
      <c r="C37" s="255"/>
      <c r="D37" s="254"/>
      <c r="E37" s="257" t="s">
        <v>115</v>
      </c>
      <c r="F37" s="254"/>
      <c r="G37" s="252" t="s">
        <v>650</v>
      </c>
      <c r="H37" s="252"/>
      <c r="I37" s="252"/>
      <c r="J37" s="252"/>
      <c r="K37" s="250"/>
    </row>
    <row r="38" spans="2:11" ht="15" customHeight="1">
      <c r="B38" s="253"/>
      <c r="C38" s="255"/>
      <c r="D38" s="254"/>
      <c r="E38" s="257" t="s">
        <v>116</v>
      </c>
      <c r="F38" s="254"/>
      <c r="G38" s="252" t="s">
        <v>651</v>
      </c>
      <c r="H38" s="252"/>
      <c r="I38" s="252"/>
      <c r="J38" s="252"/>
      <c r="K38" s="250"/>
    </row>
    <row r="39" spans="2:11" ht="15" customHeight="1">
      <c r="B39" s="253"/>
      <c r="C39" s="255"/>
      <c r="D39" s="254"/>
      <c r="E39" s="257" t="s">
        <v>117</v>
      </c>
      <c r="F39" s="254"/>
      <c r="G39" s="252" t="s">
        <v>652</v>
      </c>
      <c r="H39" s="252"/>
      <c r="I39" s="252"/>
      <c r="J39" s="252"/>
      <c r="K39" s="250"/>
    </row>
    <row r="40" spans="2:11" ht="15" customHeight="1">
      <c r="B40" s="253"/>
      <c r="C40" s="255"/>
      <c r="D40" s="254"/>
      <c r="E40" s="257" t="s">
        <v>653</v>
      </c>
      <c r="F40" s="254"/>
      <c r="G40" s="252" t="s">
        <v>654</v>
      </c>
      <c r="H40" s="252"/>
      <c r="I40" s="252"/>
      <c r="J40" s="252"/>
      <c r="K40" s="250"/>
    </row>
    <row r="41" spans="2:11" ht="15" customHeight="1">
      <c r="B41" s="253"/>
      <c r="C41" s="255"/>
      <c r="D41" s="254"/>
      <c r="E41" s="257"/>
      <c r="F41" s="254"/>
      <c r="G41" s="252" t="s">
        <v>655</v>
      </c>
      <c r="H41" s="252"/>
      <c r="I41" s="252"/>
      <c r="J41" s="252"/>
      <c r="K41" s="250"/>
    </row>
    <row r="42" spans="2:11" ht="15" customHeight="1">
      <c r="B42" s="253"/>
      <c r="C42" s="255"/>
      <c r="D42" s="254"/>
      <c r="E42" s="257" t="s">
        <v>656</v>
      </c>
      <c r="F42" s="254"/>
      <c r="G42" s="252" t="s">
        <v>657</v>
      </c>
      <c r="H42" s="252"/>
      <c r="I42" s="252"/>
      <c r="J42" s="252"/>
      <c r="K42" s="250"/>
    </row>
    <row r="43" spans="2:11" ht="15" customHeight="1">
      <c r="B43" s="253"/>
      <c r="C43" s="255"/>
      <c r="D43" s="254"/>
      <c r="E43" s="257" t="s">
        <v>120</v>
      </c>
      <c r="F43" s="254"/>
      <c r="G43" s="252" t="s">
        <v>658</v>
      </c>
      <c r="H43" s="252"/>
      <c r="I43" s="252"/>
      <c r="J43" s="252"/>
      <c r="K43" s="250"/>
    </row>
    <row r="44" spans="2:11" ht="12.75" customHeight="1">
      <c r="B44" s="253"/>
      <c r="C44" s="255"/>
      <c r="D44" s="254"/>
      <c r="E44" s="254"/>
      <c r="F44" s="254"/>
      <c r="G44" s="254"/>
      <c r="H44" s="254"/>
      <c r="I44" s="254"/>
      <c r="J44" s="254"/>
      <c r="K44" s="250"/>
    </row>
    <row r="45" spans="2:11" ht="15" customHeight="1">
      <c r="B45" s="253"/>
      <c r="C45" s="255"/>
      <c r="D45" s="252" t="s">
        <v>659</v>
      </c>
      <c r="E45" s="252"/>
      <c r="F45" s="252"/>
      <c r="G45" s="252"/>
      <c r="H45" s="252"/>
      <c r="I45" s="252"/>
      <c r="J45" s="252"/>
      <c r="K45" s="250"/>
    </row>
    <row r="46" spans="2:11" ht="15" customHeight="1">
      <c r="B46" s="253"/>
      <c r="C46" s="255"/>
      <c r="D46" s="255"/>
      <c r="E46" s="252" t="s">
        <v>660</v>
      </c>
      <c r="F46" s="252"/>
      <c r="G46" s="252"/>
      <c r="H46" s="252"/>
      <c r="I46" s="252"/>
      <c r="J46" s="252"/>
      <c r="K46" s="250"/>
    </row>
    <row r="47" spans="2:11" ht="15" customHeight="1">
      <c r="B47" s="253"/>
      <c r="C47" s="255"/>
      <c r="D47" s="255"/>
      <c r="E47" s="252" t="s">
        <v>661</v>
      </c>
      <c r="F47" s="252"/>
      <c r="G47" s="252"/>
      <c r="H47" s="252"/>
      <c r="I47" s="252"/>
      <c r="J47" s="252"/>
      <c r="K47" s="250"/>
    </row>
    <row r="48" spans="2:11" ht="15" customHeight="1">
      <c r="B48" s="253"/>
      <c r="C48" s="255"/>
      <c r="D48" s="255"/>
      <c r="E48" s="252" t="s">
        <v>662</v>
      </c>
      <c r="F48" s="252"/>
      <c r="G48" s="252"/>
      <c r="H48" s="252"/>
      <c r="I48" s="252"/>
      <c r="J48" s="252"/>
      <c r="K48" s="250"/>
    </row>
    <row r="49" spans="2:11" ht="15" customHeight="1">
      <c r="B49" s="253"/>
      <c r="C49" s="255"/>
      <c r="D49" s="252" t="s">
        <v>663</v>
      </c>
      <c r="E49" s="252"/>
      <c r="F49" s="252"/>
      <c r="G49" s="252"/>
      <c r="H49" s="252"/>
      <c r="I49" s="252"/>
      <c r="J49" s="252"/>
      <c r="K49" s="250"/>
    </row>
    <row r="50" spans="2:11" ht="25.5" customHeight="1">
      <c r="B50" s="248"/>
      <c r="C50" s="249" t="s">
        <v>664</v>
      </c>
      <c r="D50" s="249"/>
      <c r="E50" s="249"/>
      <c r="F50" s="249"/>
      <c r="G50" s="249"/>
      <c r="H50" s="249"/>
      <c r="I50" s="249"/>
      <c r="J50" s="249"/>
      <c r="K50" s="250"/>
    </row>
    <row r="51" spans="2:11" ht="5.25" customHeight="1">
      <c r="B51" s="248"/>
      <c r="C51" s="251"/>
      <c r="D51" s="251"/>
      <c r="E51" s="251"/>
      <c r="F51" s="251"/>
      <c r="G51" s="251"/>
      <c r="H51" s="251"/>
      <c r="I51" s="251"/>
      <c r="J51" s="251"/>
      <c r="K51" s="250"/>
    </row>
    <row r="52" spans="2:11" ht="15" customHeight="1">
      <c r="B52" s="248"/>
      <c r="C52" s="252" t="s">
        <v>665</v>
      </c>
      <c r="D52" s="252"/>
      <c r="E52" s="252"/>
      <c r="F52" s="252"/>
      <c r="G52" s="252"/>
      <c r="H52" s="252"/>
      <c r="I52" s="252"/>
      <c r="J52" s="252"/>
      <c r="K52" s="250"/>
    </row>
    <row r="53" spans="2:11" ht="15" customHeight="1">
      <c r="B53" s="248"/>
      <c r="C53" s="252" t="s">
        <v>666</v>
      </c>
      <c r="D53" s="252"/>
      <c r="E53" s="252"/>
      <c r="F53" s="252"/>
      <c r="G53" s="252"/>
      <c r="H53" s="252"/>
      <c r="I53" s="252"/>
      <c r="J53" s="252"/>
      <c r="K53" s="250"/>
    </row>
    <row r="54" spans="2:11" ht="12.75" customHeight="1">
      <c r="B54" s="248"/>
      <c r="C54" s="254"/>
      <c r="D54" s="254"/>
      <c r="E54" s="254"/>
      <c r="F54" s="254"/>
      <c r="G54" s="254"/>
      <c r="H54" s="254"/>
      <c r="I54" s="254"/>
      <c r="J54" s="254"/>
      <c r="K54" s="250"/>
    </row>
    <row r="55" spans="2:11" ht="15" customHeight="1">
      <c r="B55" s="248"/>
      <c r="C55" s="252" t="s">
        <v>667</v>
      </c>
      <c r="D55" s="252"/>
      <c r="E55" s="252"/>
      <c r="F55" s="252"/>
      <c r="G55" s="252"/>
      <c r="H55" s="252"/>
      <c r="I55" s="252"/>
      <c r="J55" s="252"/>
      <c r="K55" s="250"/>
    </row>
    <row r="56" spans="2:11" ht="15" customHeight="1">
      <c r="B56" s="248"/>
      <c r="C56" s="255"/>
      <c r="D56" s="252" t="s">
        <v>668</v>
      </c>
      <c r="E56" s="252"/>
      <c r="F56" s="252"/>
      <c r="G56" s="252"/>
      <c r="H56" s="252"/>
      <c r="I56" s="252"/>
      <c r="J56" s="252"/>
      <c r="K56" s="250"/>
    </row>
    <row r="57" spans="2:11" ht="15" customHeight="1">
      <c r="B57" s="248"/>
      <c r="C57" s="255"/>
      <c r="D57" s="252" t="s">
        <v>669</v>
      </c>
      <c r="E57" s="252"/>
      <c r="F57" s="252"/>
      <c r="G57" s="252"/>
      <c r="H57" s="252"/>
      <c r="I57" s="252"/>
      <c r="J57" s="252"/>
      <c r="K57" s="250"/>
    </row>
    <row r="58" spans="2:11" ht="15" customHeight="1">
      <c r="B58" s="248"/>
      <c r="C58" s="255"/>
      <c r="D58" s="252" t="s">
        <v>670</v>
      </c>
      <c r="E58" s="252"/>
      <c r="F58" s="252"/>
      <c r="G58" s="252"/>
      <c r="H58" s="252"/>
      <c r="I58" s="252"/>
      <c r="J58" s="252"/>
      <c r="K58" s="250"/>
    </row>
    <row r="59" spans="2:11" ht="15" customHeight="1">
      <c r="B59" s="248"/>
      <c r="C59" s="255"/>
      <c r="D59" s="252" t="s">
        <v>671</v>
      </c>
      <c r="E59" s="252"/>
      <c r="F59" s="252"/>
      <c r="G59" s="252"/>
      <c r="H59" s="252"/>
      <c r="I59" s="252"/>
      <c r="J59" s="252"/>
      <c r="K59" s="250"/>
    </row>
    <row r="60" spans="2:11" ht="15" customHeight="1">
      <c r="B60" s="248"/>
      <c r="C60" s="255"/>
      <c r="D60" s="258" t="s">
        <v>672</v>
      </c>
      <c r="E60" s="258"/>
      <c r="F60" s="258"/>
      <c r="G60" s="258"/>
      <c r="H60" s="258"/>
      <c r="I60" s="258"/>
      <c r="J60" s="258"/>
      <c r="K60" s="250"/>
    </row>
    <row r="61" spans="2:11" ht="15" customHeight="1">
      <c r="B61" s="248"/>
      <c r="C61" s="255"/>
      <c r="D61" s="252" t="s">
        <v>673</v>
      </c>
      <c r="E61" s="252"/>
      <c r="F61" s="252"/>
      <c r="G61" s="252"/>
      <c r="H61" s="252"/>
      <c r="I61" s="252"/>
      <c r="J61" s="252"/>
      <c r="K61" s="250"/>
    </row>
    <row r="62" spans="2:11" ht="12.75" customHeight="1">
      <c r="B62" s="248"/>
      <c r="C62" s="255"/>
      <c r="D62" s="255"/>
      <c r="E62" s="259"/>
      <c r="F62" s="255"/>
      <c r="G62" s="255"/>
      <c r="H62" s="255"/>
      <c r="I62" s="255"/>
      <c r="J62" s="255"/>
      <c r="K62" s="250"/>
    </row>
    <row r="63" spans="2:11" ht="15" customHeight="1">
      <c r="B63" s="248"/>
      <c r="C63" s="255"/>
      <c r="D63" s="252" t="s">
        <v>674</v>
      </c>
      <c r="E63" s="252"/>
      <c r="F63" s="252"/>
      <c r="G63" s="252"/>
      <c r="H63" s="252"/>
      <c r="I63" s="252"/>
      <c r="J63" s="252"/>
      <c r="K63" s="250"/>
    </row>
    <row r="64" spans="2:11" ht="15" customHeight="1">
      <c r="B64" s="248"/>
      <c r="C64" s="255"/>
      <c r="D64" s="258" t="s">
        <v>675</v>
      </c>
      <c r="E64" s="258"/>
      <c r="F64" s="258"/>
      <c r="G64" s="258"/>
      <c r="H64" s="258"/>
      <c r="I64" s="258"/>
      <c r="J64" s="258"/>
      <c r="K64" s="250"/>
    </row>
    <row r="65" spans="2:11" ht="15" customHeight="1">
      <c r="B65" s="248"/>
      <c r="C65" s="255"/>
      <c r="D65" s="252" t="s">
        <v>676</v>
      </c>
      <c r="E65" s="252"/>
      <c r="F65" s="252"/>
      <c r="G65" s="252"/>
      <c r="H65" s="252"/>
      <c r="I65" s="252"/>
      <c r="J65" s="252"/>
      <c r="K65" s="250"/>
    </row>
    <row r="66" spans="2:11" ht="15" customHeight="1">
      <c r="B66" s="248"/>
      <c r="C66" s="255"/>
      <c r="D66" s="252" t="s">
        <v>677</v>
      </c>
      <c r="E66" s="252"/>
      <c r="F66" s="252"/>
      <c r="G66" s="252"/>
      <c r="H66" s="252"/>
      <c r="I66" s="252"/>
      <c r="J66" s="252"/>
      <c r="K66" s="250"/>
    </row>
    <row r="67" spans="2:11" ht="15" customHeight="1">
      <c r="B67" s="248"/>
      <c r="C67" s="255"/>
      <c r="D67" s="252" t="s">
        <v>678</v>
      </c>
      <c r="E67" s="252"/>
      <c r="F67" s="252"/>
      <c r="G67" s="252"/>
      <c r="H67" s="252"/>
      <c r="I67" s="252"/>
      <c r="J67" s="252"/>
      <c r="K67" s="250"/>
    </row>
    <row r="68" spans="2:11" ht="15" customHeight="1">
      <c r="B68" s="248"/>
      <c r="C68" s="255"/>
      <c r="D68" s="252" t="s">
        <v>679</v>
      </c>
      <c r="E68" s="252"/>
      <c r="F68" s="252"/>
      <c r="G68" s="252"/>
      <c r="H68" s="252"/>
      <c r="I68" s="252"/>
      <c r="J68" s="252"/>
      <c r="K68" s="250"/>
    </row>
    <row r="69" spans="2:11" ht="12.75" customHeight="1">
      <c r="B69" s="260"/>
      <c r="C69" s="261"/>
      <c r="D69" s="261"/>
      <c r="E69" s="261"/>
      <c r="F69" s="261"/>
      <c r="G69" s="261"/>
      <c r="H69" s="261"/>
      <c r="I69" s="261"/>
      <c r="J69" s="261"/>
      <c r="K69" s="262"/>
    </row>
    <row r="70" spans="2:11" ht="18.75" customHeight="1">
      <c r="B70" s="263"/>
      <c r="C70" s="263"/>
      <c r="D70" s="263"/>
      <c r="E70" s="263"/>
      <c r="F70" s="263"/>
      <c r="G70" s="263"/>
      <c r="H70" s="263"/>
      <c r="I70" s="263"/>
      <c r="J70" s="263"/>
      <c r="K70" s="264"/>
    </row>
    <row r="71" spans="2:11" ht="18.75" customHeight="1">
      <c r="B71" s="264"/>
      <c r="C71" s="264"/>
      <c r="D71" s="264"/>
      <c r="E71" s="264"/>
      <c r="F71" s="264"/>
      <c r="G71" s="264"/>
      <c r="H71" s="264"/>
      <c r="I71" s="264"/>
      <c r="J71" s="264"/>
      <c r="K71" s="264"/>
    </row>
    <row r="72" spans="2:11" ht="7.5" customHeight="1">
      <c r="B72" s="265"/>
      <c r="C72" s="266"/>
      <c r="D72" s="266"/>
      <c r="E72" s="266"/>
      <c r="F72" s="266"/>
      <c r="G72" s="266"/>
      <c r="H72" s="266"/>
      <c r="I72" s="266"/>
      <c r="J72" s="266"/>
      <c r="K72" s="267"/>
    </row>
    <row r="73" spans="2:11" ht="45" customHeight="1">
      <c r="B73" s="268"/>
      <c r="C73" s="269" t="s">
        <v>617</v>
      </c>
      <c r="D73" s="269"/>
      <c r="E73" s="269"/>
      <c r="F73" s="269"/>
      <c r="G73" s="269"/>
      <c r="H73" s="269"/>
      <c r="I73" s="269"/>
      <c r="J73" s="269"/>
      <c r="K73" s="270"/>
    </row>
    <row r="74" spans="2:11" ht="17.25" customHeight="1">
      <c r="B74" s="268"/>
      <c r="C74" s="271" t="s">
        <v>680</v>
      </c>
      <c r="D74" s="271"/>
      <c r="E74" s="271"/>
      <c r="F74" s="271" t="s">
        <v>681</v>
      </c>
      <c r="G74" s="272"/>
      <c r="H74" s="271" t="s">
        <v>115</v>
      </c>
      <c r="I74" s="271" t="s">
        <v>59</v>
      </c>
      <c r="J74" s="271" t="s">
        <v>682</v>
      </c>
      <c r="K74" s="270"/>
    </row>
    <row r="75" spans="2:11" ht="17.25" customHeight="1">
      <c r="B75" s="268"/>
      <c r="C75" s="273" t="s">
        <v>683</v>
      </c>
      <c r="D75" s="273"/>
      <c r="E75" s="273"/>
      <c r="F75" s="274" t="s">
        <v>684</v>
      </c>
      <c r="G75" s="275"/>
      <c r="H75" s="273"/>
      <c r="I75" s="273"/>
      <c r="J75" s="273" t="s">
        <v>685</v>
      </c>
      <c r="K75" s="270"/>
    </row>
    <row r="76" spans="2:11" ht="5.25" customHeight="1">
      <c r="B76" s="268"/>
      <c r="C76" s="276"/>
      <c r="D76" s="276"/>
      <c r="E76" s="276"/>
      <c r="F76" s="276"/>
      <c r="G76" s="277"/>
      <c r="H76" s="276"/>
      <c r="I76" s="276"/>
      <c r="J76" s="276"/>
      <c r="K76" s="270"/>
    </row>
    <row r="77" spans="2:11" ht="15" customHeight="1">
      <c r="B77" s="268"/>
      <c r="C77" s="257" t="s">
        <v>55</v>
      </c>
      <c r="D77" s="276"/>
      <c r="E77" s="276"/>
      <c r="F77" s="278" t="s">
        <v>686</v>
      </c>
      <c r="G77" s="277"/>
      <c r="H77" s="257" t="s">
        <v>687</v>
      </c>
      <c r="I77" s="257" t="s">
        <v>688</v>
      </c>
      <c r="J77" s="257">
        <v>20</v>
      </c>
      <c r="K77" s="270"/>
    </row>
    <row r="78" spans="2:11" ht="15" customHeight="1">
      <c r="B78" s="268"/>
      <c r="C78" s="257" t="s">
        <v>689</v>
      </c>
      <c r="D78" s="257"/>
      <c r="E78" s="257"/>
      <c r="F78" s="278" t="s">
        <v>686</v>
      </c>
      <c r="G78" s="277"/>
      <c r="H78" s="257" t="s">
        <v>690</v>
      </c>
      <c r="I78" s="257" t="s">
        <v>688</v>
      </c>
      <c r="J78" s="257">
        <v>120</v>
      </c>
      <c r="K78" s="270"/>
    </row>
    <row r="79" spans="2:11" ht="15" customHeight="1">
      <c r="B79" s="279"/>
      <c r="C79" s="257" t="s">
        <v>691</v>
      </c>
      <c r="D79" s="257"/>
      <c r="E79" s="257"/>
      <c r="F79" s="278" t="s">
        <v>692</v>
      </c>
      <c r="G79" s="277"/>
      <c r="H79" s="257" t="s">
        <v>693</v>
      </c>
      <c r="I79" s="257" t="s">
        <v>688</v>
      </c>
      <c r="J79" s="257">
        <v>50</v>
      </c>
      <c r="K79" s="270"/>
    </row>
    <row r="80" spans="2:11" ht="15" customHeight="1">
      <c r="B80" s="279"/>
      <c r="C80" s="257" t="s">
        <v>694</v>
      </c>
      <c r="D80" s="257"/>
      <c r="E80" s="257"/>
      <c r="F80" s="278" t="s">
        <v>686</v>
      </c>
      <c r="G80" s="277"/>
      <c r="H80" s="257" t="s">
        <v>695</v>
      </c>
      <c r="I80" s="257" t="s">
        <v>696</v>
      </c>
      <c r="J80" s="257"/>
      <c r="K80" s="270"/>
    </row>
    <row r="81" spans="2:11" ht="15" customHeight="1">
      <c r="B81" s="279"/>
      <c r="C81" s="280" t="s">
        <v>697</v>
      </c>
      <c r="D81" s="280"/>
      <c r="E81" s="280"/>
      <c r="F81" s="281" t="s">
        <v>692</v>
      </c>
      <c r="G81" s="280"/>
      <c r="H81" s="280" t="s">
        <v>698</v>
      </c>
      <c r="I81" s="280" t="s">
        <v>688</v>
      </c>
      <c r="J81" s="280">
        <v>15</v>
      </c>
      <c r="K81" s="270"/>
    </row>
    <row r="82" spans="2:11" ht="15" customHeight="1">
      <c r="B82" s="279"/>
      <c r="C82" s="280" t="s">
        <v>699</v>
      </c>
      <c r="D82" s="280"/>
      <c r="E82" s="280"/>
      <c r="F82" s="281" t="s">
        <v>692</v>
      </c>
      <c r="G82" s="280"/>
      <c r="H82" s="280" t="s">
        <v>700</v>
      </c>
      <c r="I82" s="280" t="s">
        <v>688</v>
      </c>
      <c r="J82" s="280">
        <v>15</v>
      </c>
      <c r="K82" s="270"/>
    </row>
    <row r="83" spans="2:11" ht="15" customHeight="1">
      <c r="B83" s="279"/>
      <c r="C83" s="280" t="s">
        <v>701</v>
      </c>
      <c r="D83" s="280"/>
      <c r="E83" s="280"/>
      <c r="F83" s="281" t="s">
        <v>692</v>
      </c>
      <c r="G83" s="280"/>
      <c r="H83" s="280" t="s">
        <v>702</v>
      </c>
      <c r="I83" s="280" t="s">
        <v>688</v>
      </c>
      <c r="J83" s="280">
        <v>20</v>
      </c>
      <c r="K83" s="270"/>
    </row>
    <row r="84" spans="2:11" ht="15" customHeight="1">
      <c r="B84" s="279"/>
      <c r="C84" s="280" t="s">
        <v>703</v>
      </c>
      <c r="D84" s="280"/>
      <c r="E84" s="280"/>
      <c r="F84" s="281" t="s">
        <v>692</v>
      </c>
      <c r="G84" s="280"/>
      <c r="H84" s="280" t="s">
        <v>704</v>
      </c>
      <c r="I84" s="280" t="s">
        <v>688</v>
      </c>
      <c r="J84" s="280">
        <v>20</v>
      </c>
      <c r="K84" s="270"/>
    </row>
    <row r="85" spans="2:11" ht="15" customHeight="1">
      <c r="B85" s="279"/>
      <c r="C85" s="257" t="s">
        <v>705</v>
      </c>
      <c r="D85" s="257"/>
      <c r="E85" s="257"/>
      <c r="F85" s="278" t="s">
        <v>692</v>
      </c>
      <c r="G85" s="277"/>
      <c r="H85" s="257" t="s">
        <v>706</v>
      </c>
      <c r="I85" s="257" t="s">
        <v>688</v>
      </c>
      <c r="J85" s="257">
        <v>50</v>
      </c>
      <c r="K85" s="270"/>
    </row>
    <row r="86" spans="2:11" ht="15" customHeight="1">
      <c r="B86" s="279"/>
      <c r="C86" s="257" t="s">
        <v>707</v>
      </c>
      <c r="D86" s="257"/>
      <c r="E86" s="257"/>
      <c r="F86" s="278" t="s">
        <v>692</v>
      </c>
      <c r="G86" s="277"/>
      <c r="H86" s="257" t="s">
        <v>708</v>
      </c>
      <c r="I86" s="257" t="s">
        <v>688</v>
      </c>
      <c r="J86" s="257">
        <v>20</v>
      </c>
      <c r="K86" s="270"/>
    </row>
    <row r="87" spans="2:11" ht="15" customHeight="1">
      <c r="B87" s="279"/>
      <c r="C87" s="257" t="s">
        <v>709</v>
      </c>
      <c r="D87" s="257"/>
      <c r="E87" s="257"/>
      <c r="F87" s="278" t="s">
        <v>692</v>
      </c>
      <c r="G87" s="277"/>
      <c r="H87" s="257" t="s">
        <v>710</v>
      </c>
      <c r="I87" s="257" t="s">
        <v>688</v>
      </c>
      <c r="J87" s="257">
        <v>20</v>
      </c>
      <c r="K87" s="270"/>
    </row>
    <row r="88" spans="2:11" ht="15" customHeight="1">
      <c r="B88" s="279"/>
      <c r="C88" s="257" t="s">
        <v>711</v>
      </c>
      <c r="D88" s="257"/>
      <c r="E88" s="257"/>
      <c r="F88" s="278" t="s">
        <v>692</v>
      </c>
      <c r="G88" s="277"/>
      <c r="H88" s="257" t="s">
        <v>712</v>
      </c>
      <c r="I88" s="257" t="s">
        <v>688</v>
      </c>
      <c r="J88" s="257">
        <v>50</v>
      </c>
      <c r="K88" s="270"/>
    </row>
    <row r="89" spans="2:11" ht="15" customHeight="1">
      <c r="B89" s="279"/>
      <c r="C89" s="257" t="s">
        <v>713</v>
      </c>
      <c r="D89" s="257"/>
      <c r="E89" s="257"/>
      <c r="F89" s="278" t="s">
        <v>692</v>
      </c>
      <c r="G89" s="277"/>
      <c r="H89" s="257" t="s">
        <v>713</v>
      </c>
      <c r="I89" s="257" t="s">
        <v>688</v>
      </c>
      <c r="J89" s="257">
        <v>50</v>
      </c>
      <c r="K89" s="270"/>
    </row>
    <row r="90" spans="2:11" ht="15" customHeight="1">
      <c r="B90" s="279"/>
      <c r="C90" s="257" t="s">
        <v>121</v>
      </c>
      <c r="D90" s="257"/>
      <c r="E90" s="257"/>
      <c r="F90" s="278" t="s">
        <v>692</v>
      </c>
      <c r="G90" s="277"/>
      <c r="H90" s="257" t="s">
        <v>714</v>
      </c>
      <c r="I90" s="257" t="s">
        <v>688</v>
      </c>
      <c r="J90" s="257">
        <v>255</v>
      </c>
      <c r="K90" s="270"/>
    </row>
    <row r="91" spans="2:11" ht="15" customHeight="1">
      <c r="B91" s="279"/>
      <c r="C91" s="257" t="s">
        <v>715</v>
      </c>
      <c r="D91" s="257"/>
      <c r="E91" s="257"/>
      <c r="F91" s="278" t="s">
        <v>686</v>
      </c>
      <c r="G91" s="277"/>
      <c r="H91" s="257" t="s">
        <v>716</v>
      </c>
      <c r="I91" s="257" t="s">
        <v>717</v>
      </c>
      <c r="J91" s="257"/>
      <c r="K91" s="270"/>
    </row>
    <row r="92" spans="2:11" ht="15" customHeight="1">
      <c r="B92" s="279"/>
      <c r="C92" s="257" t="s">
        <v>718</v>
      </c>
      <c r="D92" s="257"/>
      <c r="E92" s="257"/>
      <c r="F92" s="278" t="s">
        <v>686</v>
      </c>
      <c r="G92" s="277"/>
      <c r="H92" s="257" t="s">
        <v>719</v>
      </c>
      <c r="I92" s="257" t="s">
        <v>720</v>
      </c>
      <c r="J92" s="257"/>
      <c r="K92" s="270"/>
    </row>
    <row r="93" spans="2:11" ht="15" customHeight="1">
      <c r="B93" s="279"/>
      <c r="C93" s="257" t="s">
        <v>721</v>
      </c>
      <c r="D93" s="257"/>
      <c r="E93" s="257"/>
      <c r="F93" s="278" t="s">
        <v>686</v>
      </c>
      <c r="G93" s="277"/>
      <c r="H93" s="257" t="s">
        <v>721</v>
      </c>
      <c r="I93" s="257" t="s">
        <v>720</v>
      </c>
      <c r="J93" s="257"/>
      <c r="K93" s="270"/>
    </row>
    <row r="94" spans="2:11" ht="15" customHeight="1">
      <c r="B94" s="279"/>
      <c r="C94" s="257" t="s">
        <v>42</v>
      </c>
      <c r="D94" s="257"/>
      <c r="E94" s="257"/>
      <c r="F94" s="278" t="s">
        <v>686</v>
      </c>
      <c r="G94" s="277"/>
      <c r="H94" s="257" t="s">
        <v>722</v>
      </c>
      <c r="I94" s="257" t="s">
        <v>720</v>
      </c>
      <c r="J94" s="257"/>
      <c r="K94" s="270"/>
    </row>
    <row r="95" spans="2:11" ht="15" customHeight="1">
      <c r="B95" s="279"/>
      <c r="C95" s="257" t="s">
        <v>50</v>
      </c>
      <c r="D95" s="257"/>
      <c r="E95" s="257"/>
      <c r="F95" s="278" t="s">
        <v>686</v>
      </c>
      <c r="G95" s="277"/>
      <c r="H95" s="257" t="s">
        <v>723</v>
      </c>
      <c r="I95" s="257" t="s">
        <v>720</v>
      </c>
      <c r="J95" s="257"/>
      <c r="K95" s="270"/>
    </row>
    <row r="96" spans="2:11" ht="15" customHeight="1">
      <c r="B96" s="282"/>
      <c r="C96" s="283"/>
      <c r="D96" s="283"/>
      <c r="E96" s="283"/>
      <c r="F96" s="283"/>
      <c r="G96" s="283"/>
      <c r="H96" s="283"/>
      <c r="I96" s="283"/>
      <c r="J96" s="283"/>
      <c r="K96" s="284"/>
    </row>
    <row r="97" spans="2:11" ht="18.75" customHeight="1">
      <c r="B97" s="285"/>
      <c r="C97" s="286"/>
      <c r="D97" s="286"/>
      <c r="E97" s="286"/>
      <c r="F97" s="286"/>
      <c r="G97" s="286"/>
      <c r="H97" s="286"/>
      <c r="I97" s="286"/>
      <c r="J97" s="286"/>
      <c r="K97" s="285"/>
    </row>
    <row r="98" spans="2:11" ht="18.7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</row>
    <row r="99" spans="2:11" ht="7.5" customHeight="1">
      <c r="B99" s="265"/>
      <c r="C99" s="266"/>
      <c r="D99" s="266"/>
      <c r="E99" s="266"/>
      <c r="F99" s="266"/>
      <c r="G99" s="266"/>
      <c r="H99" s="266"/>
      <c r="I99" s="266"/>
      <c r="J99" s="266"/>
      <c r="K99" s="267"/>
    </row>
    <row r="100" spans="2:11" ht="45" customHeight="1">
      <c r="B100" s="268"/>
      <c r="C100" s="269" t="s">
        <v>724</v>
      </c>
      <c r="D100" s="269"/>
      <c r="E100" s="269"/>
      <c r="F100" s="269"/>
      <c r="G100" s="269"/>
      <c r="H100" s="269"/>
      <c r="I100" s="269"/>
      <c r="J100" s="269"/>
      <c r="K100" s="270"/>
    </row>
    <row r="101" spans="2:11" ht="17.25" customHeight="1">
      <c r="B101" s="268"/>
      <c r="C101" s="271" t="s">
        <v>680</v>
      </c>
      <c r="D101" s="271"/>
      <c r="E101" s="271"/>
      <c r="F101" s="271" t="s">
        <v>681</v>
      </c>
      <c r="G101" s="272"/>
      <c r="H101" s="271" t="s">
        <v>115</v>
      </c>
      <c r="I101" s="271" t="s">
        <v>59</v>
      </c>
      <c r="J101" s="271" t="s">
        <v>682</v>
      </c>
      <c r="K101" s="270"/>
    </row>
    <row r="102" spans="2:11" ht="17.25" customHeight="1">
      <c r="B102" s="268"/>
      <c r="C102" s="273" t="s">
        <v>683</v>
      </c>
      <c r="D102" s="273"/>
      <c r="E102" s="273"/>
      <c r="F102" s="274" t="s">
        <v>684</v>
      </c>
      <c r="G102" s="275"/>
      <c r="H102" s="273"/>
      <c r="I102" s="273"/>
      <c r="J102" s="273" t="s">
        <v>685</v>
      </c>
      <c r="K102" s="270"/>
    </row>
    <row r="103" spans="2:11" ht="5.25" customHeight="1">
      <c r="B103" s="268"/>
      <c r="C103" s="271"/>
      <c r="D103" s="271"/>
      <c r="E103" s="271"/>
      <c r="F103" s="271"/>
      <c r="G103" s="287"/>
      <c r="H103" s="271"/>
      <c r="I103" s="271"/>
      <c r="J103" s="271"/>
      <c r="K103" s="270"/>
    </row>
    <row r="104" spans="2:11" ht="15" customHeight="1">
      <c r="B104" s="268"/>
      <c r="C104" s="257" t="s">
        <v>55</v>
      </c>
      <c r="D104" s="276"/>
      <c r="E104" s="276"/>
      <c r="F104" s="278" t="s">
        <v>686</v>
      </c>
      <c r="G104" s="287"/>
      <c r="H104" s="257" t="s">
        <v>725</v>
      </c>
      <c r="I104" s="257" t="s">
        <v>688</v>
      </c>
      <c r="J104" s="257">
        <v>20</v>
      </c>
      <c r="K104" s="270"/>
    </row>
    <row r="105" spans="2:11" ht="15" customHeight="1">
      <c r="B105" s="268"/>
      <c r="C105" s="257" t="s">
        <v>689</v>
      </c>
      <c r="D105" s="257"/>
      <c r="E105" s="257"/>
      <c r="F105" s="278" t="s">
        <v>686</v>
      </c>
      <c r="G105" s="257"/>
      <c r="H105" s="257" t="s">
        <v>725</v>
      </c>
      <c r="I105" s="257" t="s">
        <v>688</v>
      </c>
      <c r="J105" s="257">
        <v>120</v>
      </c>
      <c r="K105" s="270"/>
    </row>
    <row r="106" spans="2:11" ht="15" customHeight="1">
      <c r="B106" s="279"/>
      <c r="C106" s="257" t="s">
        <v>691</v>
      </c>
      <c r="D106" s="257"/>
      <c r="E106" s="257"/>
      <c r="F106" s="278" t="s">
        <v>692</v>
      </c>
      <c r="G106" s="257"/>
      <c r="H106" s="257" t="s">
        <v>725</v>
      </c>
      <c r="I106" s="257" t="s">
        <v>688</v>
      </c>
      <c r="J106" s="257">
        <v>50</v>
      </c>
      <c r="K106" s="270"/>
    </row>
    <row r="107" spans="2:11" ht="15" customHeight="1">
      <c r="B107" s="279"/>
      <c r="C107" s="257" t="s">
        <v>694</v>
      </c>
      <c r="D107" s="257"/>
      <c r="E107" s="257"/>
      <c r="F107" s="278" t="s">
        <v>686</v>
      </c>
      <c r="G107" s="257"/>
      <c r="H107" s="257" t="s">
        <v>725</v>
      </c>
      <c r="I107" s="257" t="s">
        <v>696</v>
      </c>
      <c r="J107" s="257"/>
      <c r="K107" s="270"/>
    </row>
    <row r="108" spans="2:11" ht="15" customHeight="1">
      <c r="B108" s="279"/>
      <c r="C108" s="257" t="s">
        <v>705</v>
      </c>
      <c r="D108" s="257"/>
      <c r="E108" s="257"/>
      <c r="F108" s="278" t="s">
        <v>692</v>
      </c>
      <c r="G108" s="257"/>
      <c r="H108" s="257" t="s">
        <v>725</v>
      </c>
      <c r="I108" s="257" t="s">
        <v>688</v>
      </c>
      <c r="J108" s="257">
        <v>50</v>
      </c>
      <c r="K108" s="270"/>
    </row>
    <row r="109" spans="2:11" ht="15" customHeight="1">
      <c r="B109" s="279"/>
      <c r="C109" s="257" t="s">
        <v>713</v>
      </c>
      <c r="D109" s="257"/>
      <c r="E109" s="257"/>
      <c r="F109" s="278" t="s">
        <v>692</v>
      </c>
      <c r="G109" s="257"/>
      <c r="H109" s="257" t="s">
        <v>725</v>
      </c>
      <c r="I109" s="257" t="s">
        <v>688</v>
      </c>
      <c r="J109" s="257">
        <v>50</v>
      </c>
      <c r="K109" s="270"/>
    </row>
    <row r="110" spans="2:11" ht="15" customHeight="1">
      <c r="B110" s="279"/>
      <c r="C110" s="257" t="s">
        <v>711</v>
      </c>
      <c r="D110" s="257"/>
      <c r="E110" s="257"/>
      <c r="F110" s="278" t="s">
        <v>692</v>
      </c>
      <c r="G110" s="257"/>
      <c r="H110" s="257" t="s">
        <v>725</v>
      </c>
      <c r="I110" s="257" t="s">
        <v>688</v>
      </c>
      <c r="J110" s="257">
        <v>50</v>
      </c>
      <c r="K110" s="270"/>
    </row>
    <row r="111" spans="2:11" ht="15" customHeight="1">
      <c r="B111" s="279"/>
      <c r="C111" s="257" t="s">
        <v>55</v>
      </c>
      <c r="D111" s="257"/>
      <c r="E111" s="257"/>
      <c r="F111" s="278" t="s">
        <v>686</v>
      </c>
      <c r="G111" s="257"/>
      <c r="H111" s="257" t="s">
        <v>726</v>
      </c>
      <c r="I111" s="257" t="s">
        <v>688</v>
      </c>
      <c r="J111" s="257">
        <v>20</v>
      </c>
      <c r="K111" s="270"/>
    </row>
    <row r="112" spans="2:11" ht="15" customHeight="1">
      <c r="B112" s="279"/>
      <c r="C112" s="257" t="s">
        <v>727</v>
      </c>
      <c r="D112" s="257"/>
      <c r="E112" s="257"/>
      <c r="F112" s="278" t="s">
        <v>686</v>
      </c>
      <c r="G112" s="257"/>
      <c r="H112" s="257" t="s">
        <v>728</v>
      </c>
      <c r="I112" s="257" t="s">
        <v>688</v>
      </c>
      <c r="J112" s="257">
        <v>120</v>
      </c>
      <c r="K112" s="270"/>
    </row>
    <row r="113" spans="2:11" ht="15" customHeight="1">
      <c r="B113" s="279"/>
      <c r="C113" s="257" t="s">
        <v>42</v>
      </c>
      <c r="D113" s="257"/>
      <c r="E113" s="257"/>
      <c r="F113" s="278" t="s">
        <v>686</v>
      </c>
      <c r="G113" s="257"/>
      <c r="H113" s="257" t="s">
        <v>729</v>
      </c>
      <c r="I113" s="257" t="s">
        <v>720</v>
      </c>
      <c r="J113" s="257"/>
      <c r="K113" s="270"/>
    </row>
    <row r="114" spans="2:11" ht="15" customHeight="1">
      <c r="B114" s="279"/>
      <c r="C114" s="257" t="s">
        <v>50</v>
      </c>
      <c r="D114" s="257"/>
      <c r="E114" s="257"/>
      <c r="F114" s="278" t="s">
        <v>686</v>
      </c>
      <c r="G114" s="257"/>
      <c r="H114" s="257" t="s">
        <v>730</v>
      </c>
      <c r="I114" s="257" t="s">
        <v>720</v>
      </c>
      <c r="J114" s="257"/>
      <c r="K114" s="270"/>
    </row>
    <row r="115" spans="2:11" ht="15" customHeight="1">
      <c r="B115" s="279"/>
      <c r="C115" s="257" t="s">
        <v>59</v>
      </c>
      <c r="D115" s="257"/>
      <c r="E115" s="257"/>
      <c r="F115" s="278" t="s">
        <v>686</v>
      </c>
      <c r="G115" s="257"/>
      <c r="H115" s="257" t="s">
        <v>731</v>
      </c>
      <c r="I115" s="257" t="s">
        <v>732</v>
      </c>
      <c r="J115" s="257"/>
      <c r="K115" s="270"/>
    </row>
    <row r="116" spans="2:11" ht="15" customHeight="1">
      <c r="B116" s="282"/>
      <c r="C116" s="288"/>
      <c r="D116" s="288"/>
      <c r="E116" s="288"/>
      <c r="F116" s="288"/>
      <c r="G116" s="288"/>
      <c r="H116" s="288"/>
      <c r="I116" s="288"/>
      <c r="J116" s="288"/>
      <c r="K116" s="284"/>
    </row>
    <row r="117" spans="2:11" ht="18.75" customHeight="1">
      <c r="B117" s="289"/>
      <c r="C117" s="254"/>
      <c r="D117" s="254"/>
      <c r="E117" s="254"/>
      <c r="F117" s="290"/>
      <c r="G117" s="254"/>
      <c r="H117" s="254"/>
      <c r="I117" s="254"/>
      <c r="J117" s="254"/>
      <c r="K117" s="289"/>
    </row>
    <row r="118" spans="2:11" ht="18.75" customHeight="1">
      <c r="B118" s="264"/>
      <c r="C118" s="264"/>
      <c r="D118" s="264"/>
      <c r="E118" s="264"/>
      <c r="F118" s="264"/>
      <c r="G118" s="264"/>
      <c r="H118" s="264"/>
      <c r="I118" s="264"/>
      <c r="J118" s="264"/>
      <c r="K118" s="264"/>
    </row>
    <row r="119" spans="2:11" ht="7.5" customHeight="1">
      <c r="B119" s="291"/>
      <c r="C119" s="292"/>
      <c r="D119" s="292"/>
      <c r="E119" s="292"/>
      <c r="F119" s="292"/>
      <c r="G119" s="292"/>
      <c r="H119" s="292"/>
      <c r="I119" s="292"/>
      <c r="J119" s="292"/>
      <c r="K119" s="293"/>
    </row>
    <row r="120" spans="2:11" ht="45" customHeight="1">
      <c r="B120" s="294"/>
      <c r="C120" s="245" t="s">
        <v>733</v>
      </c>
      <c r="D120" s="245"/>
      <c r="E120" s="245"/>
      <c r="F120" s="245"/>
      <c r="G120" s="245"/>
      <c r="H120" s="245"/>
      <c r="I120" s="245"/>
      <c r="J120" s="245"/>
      <c r="K120" s="295"/>
    </row>
    <row r="121" spans="2:11" ht="17.25" customHeight="1">
      <c r="B121" s="296"/>
      <c r="C121" s="271" t="s">
        <v>680</v>
      </c>
      <c r="D121" s="271"/>
      <c r="E121" s="271"/>
      <c r="F121" s="271" t="s">
        <v>681</v>
      </c>
      <c r="G121" s="272"/>
      <c r="H121" s="271" t="s">
        <v>115</v>
      </c>
      <c r="I121" s="271" t="s">
        <v>59</v>
      </c>
      <c r="J121" s="271" t="s">
        <v>682</v>
      </c>
      <c r="K121" s="297"/>
    </row>
    <row r="122" spans="2:11" ht="17.25" customHeight="1">
      <c r="B122" s="296"/>
      <c r="C122" s="273" t="s">
        <v>683</v>
      </c>
      <c r="D122" s="273"/>
      <c r="E122" s="273"/>
      <c r="F122" s="274" t="s">
        <v>684</v>
      </c>
      <c r="G122" s="275"/>
      <c r="H122" s="273"/>
      <c r="I122" s="273"/>
      <c r="J122" s="273" t="s">
        <v>685</v>
      </c>
      <c r="K122" s="297"/>
    </row>
    <row r="123" spans="2:11" ht="5.25" customHeight="1">
      <c r="B123" s="298"/>
      <c r="C123" s="276"/>
      <c r="D123" s="276"/>
      <c r="E123" s="276"/>
      <c r="F123" s="276"/>
      <c r="G123" s="257"/>
      <c r="H123" s="276"/>
      <c r="I123" s="276"/>
      <c r="J123" s="276"/>
      <c r="K123" s="299"/>
    </row>
    <row r="124" spans="2:11" ht="15" customHeight="1">
      <c r="B124" s="298"/>
      <c r="C124" s="257" t="s">
        <v>689</v>
      </c>
      <c r="D124" s="276"/>
      <c r="E124" s="276"/>
      <c r="F124" s="278" t="s">
        <v>686</v>
      </c>
      <c r="G124" s="257"/>
      <c r="H124" s="257" t="s">
        <v>725</v>
      </c>
      <c r="I124" s="257" t="s">
        <v>688</v>
      </c>
      <c r="J124" s="257">
        <v>120</v>
      </c>
      <c r="K124" s="300"/>
    </row>
    <row r="125" spans="2:11" ht="15" customHeight="1">
      <c r="B125" s="298"/>
      <c r="C125" s="257" t="s">
        <v>734</v>
      </c>
      <c r="D125" s="257"/>
      <c r="E125" s="257"/>
      <c r="F125" s="278" t="s">
        <v>686</v>
      </c>
      <c r="G125" s="257"/>
      <c r="H125" s="257" t="s">
        <v>735</v>
      </c>
      <c r="I125" s="257" t="s">
        <v>688</v>
      </c>
      <c r="J125" s="257" t="s">
        <v>736</v>
      </c>
      <c r="K125" s="300"/>
    </row>
    <row r="126" spans="2:11" ht="15" customHeight="1">
      <c r="B126" s="298"/>
      <c r="C126" s="257" t="s">
        <v>85</v>
      </c>
      <c r="D126" s="257"/>
      <c r="E126" s="257"/>
      <c r="F126" s="278" t="s">
        <v>686</v>
      </c>
      <c r="G126" s="257"/>
      <c r="H126" s="257" t="s">
        <v>737</v>
      </c>
      <c r="I126" s="257" t="s">
        <v>688</v>
      </c>
      <c r="J126" s="257" t="s">
        <v>736</v>
      </c>
      <c r="K126" s="300"/>
    </row>
    <row r="127" spans="2:11" ht="15" customHeight="1">
      <c r="B127" s="298"/>
      <c r="C127" s="257" t="s">
        <v>697</v>
      </c>
      <c r="D127" s="257"/>
      <c r="E127" s="257"/>
      <c r="F127" s="278" t="s">
        <v>692</v>
      </c>
      <c r="G127" s="257"/>
      <c r="H127" s="257" t="s">
        <v>698</v>
      </c>
      <c r="I127" s="257" t="s">
        <v>688</v>
      </c>
      <c r="J127" s="257">
        <v>15</v>
      </c>
      <c r="K127" s="300"/>
    </row>
    <row r="128" spans="2:11" ht="15" customHeight="1">
      <c r="B128" s="298"/>
      <c r="C128" s="280" t="s">
        <v>699</v>
      </c>
      <c r="D128" s="280"/>
      <c r="E128" s="280"/>
      <c r="F128" s="281" t="s">
        <v>692</v>
      </c>
      <c r="G128" s="280"/>
      <c r="H128" s="280" t="s">
        <v>700</v>
      </c>
      <c r="I128" s="280" t="s">
        <v>688</v>
      </c>
      <c r="J128" s="280">
        <v>15</v>
      </c>
      <c r="K128" s="300"/>
    </row>
    <row r="129" spans="2:11" ht="15" customHeight="1">
      <c r="B129" s="298"/>
      <c r="C129" s="280" t="s">
        <v>701</v>
      </c>
      <c r="D129" s="280"/>
      <c r="E129" s="280"/>
      <c r="F129" s="281" t="s">
        <v>692</v>
      </c>
      <c r="G129" s="280"/>
      <c r="H129" s="280" t="s">
        <v>702</v>
      </c>
      <c r="I129" s="280" t="s">
        <v>688</v>
      </c>
      <c r="J129" s="280">
        <v>20</v>
      </c>
      <c r="K129" s="300"/>
    </row>
    <row r="130" spans="2:11" ht="15" customHeight="1">
      <c r="B130" s="298"/>
      <c r="C130" s="280" t="s">
        <v>703</v>
      </c>
      <c r="D130" s="280"/>
      <c r="E130" s="280"/>
      <c r="F130" s="281" t="s">
        <v>692</v>
      </c>
      <c r="G130" s="280"/>
      <c r="H130" s="280" t="s">
        <v>704</v>
      </c>
      <c r="I130" s="280" t="s">
        <v>688</v>
      </c>
      <c r="J130" s="280">
        <v>20</v>
      </c>
      <c r="K130" s="300"/>
    </row>
    <row r="131" spans="2:11" ht="15" customHeight="1">
      <c r="B131" s="298"/>
      <c r="C131" s="257" t="s">
        <v>691</v>
      </c>
      <c r="D131" s="257"/>
      <c r="E131" s="257"/>
      <c r="F131" s="278" t="s">
        <v>692</v>
      </c>
      <c r="G131" s="257"/>
      <c r="H131" s="257" t="s">
        <v>725</v>
      </c>
      <c r="I131" s="257" t="s">
        <v>688</v>
      </c>
      <c r="J131" s="257">
        <v>50</v>
      </c>
      <c r="K131" s="300"/>
    </row>
    <row r="132" spans="2:11" ht="15" customHeight="1">
      <c r="B132" s="298"/>
      <c r="C132" s="257" t="s">
        <v>705</v>
      </c>
      <c r="D132" s="257"/>
      <c r="E132" s="257"/>
      <c r="F132" s="278" t="s">
        <v>692</v>
      </c>
      <c r="G132" s="257"/>
      <c r="H132" s="257" t="s">
        <v>725</v>
      </c>
      <c r="I132" s="257" t="s">
        <v>688</v>
      </c>
      <c r="J132" s="257">
        <v>50</v>
      </c>
      <c r="K132" s="300"/>
    </row>
    <row r="133" spans="2:11" ht="15" customHeight="1">
      <c r="B133" s="298"/>
      <c r="C133" s="257" t="s">
        <v>711</v>
      </c>
      <c r="D133" s="257"/>
      <c r="E133" s="257"/>
      <c r="F133" s="278" t="s">
        <v>692</v>
      </c>
      <c r="G133" s="257"/>
      <c r="H133" s="257" t="s">
        <v>725</v>
      </c>
      <c r="I133" s="257" t="s">
        <v>688</v>
      </c>
      <c r="J133" s="257">
        <v>50</v>
      </c>
      <c r="K133" s="300"/>
    </row>
    <row r="134" spans="2:11" ht="15" customHeight="1">
      <c r="B134" s="298"/>
      <c r="C134" s="257" t="s">
        <v>713</v>
      </c>
      <c r="D134" s="257"/>
      <c r="E134" s="257"/>
      <c r="F134" s="278" t="s">
        <v>692</v>
      </c>
      <c r="G134" s="257"/>
      <c r="H134" s="257" t="s">
        <v>725</v>
      </c>
      <c r="I134" s="257" t="s">
        <v>688</v>
      </c>
      <c r="J134" s="257">
        <v>50</v>
      </c>
      <c r="K134" s="300"/>
    </row>
    <row r="135" spans="2:11" ht="15" customHeight="1">
      <c r="B135" s="298"/>
      <c r="C135" s="257" t="s">
        <v>121</v>
      </c>
      <c r="D135" s="257"/>
      <c r="E135" s="257"/>
      <c r="F135" s="278" t="s">
        <v>692</v>
      </c>
      <c r="G135" s="257"/>
      <c r="H135" s="257" t="s">
        <v>738</v>
      </c>
      <c r="I135" s="257" t="s">
        <v>688</v>
      </c>
      <c r="J135" s="257">
        <v>255</v>
      </c>
      <c r="K135" s="300"/>
    </row>
    <row r="136" spans="2:11" ht="15" customHeight="1">
      <c r="B136" s="298"/>
      <c r="C136" s="257" t="s">
        <v>715</v>
      </c>
      <c r="D136" s="257"/>
      <c r="E136" s="257"/>
      <c r="F136" s="278" t="s">
        <v>686</v>
      </c>
      <c r="G136" s="257"/>
      <c r="H136" s="257" t="s">
        <v>739</v>
      </c>
      <c r="I136" s="257" t="s">
        <v>717</v>
      </c>
      <c r="J136" s="257"/>
      <c r="K136" s="300"/>
    </row>
    <row r="137" spans="2:11" ht="15" customHeight="1">
      <c r="B137" s="298"/>
      <c r="C137" s="257" t="s">
        <v>718</v>
      </c>
      <c r="D137" s="257"/>
      <c r="E137" s="257"/>
      <c r="F137" s="278" t="s">
        <v>686</v>
      </c>
      <c r="G137" s="257"/>
      <c r="H137" s="257" t="s">
        <v>740</v>
      </c>
      <c r="I137" s="257" t="s">
        <v>720</v>
      </c>
      <c r="J137" s="257"/>
      <c r="K137" s="300"/>
    </row>
    <row r="138" spans="2:11" ht="15" customHeight="1">
      <c r="B138" s="298"/>
      <c r="C138" s="257" t="s">
        <v>721</v>
      </c>
      <c r="D138" s="257"/>
      <c r="E138" s="257"/>
      <c r="F138" s="278" t="s">
        <v>686</v>
      </c>
      <c r="G138" s="257"/>
      <c r="H138" s="257" t="s">
        <v>721</v>
      </c>
      <c r="I138" s="257" t="s">
        <v>720</v>
      </c>
      <c r="J138" s="257"/>
      <c r="K138" s="300"/>
    </row>
    <row r="139" spans="2:11" ht="15" customHeight="1">
      <c r="B139" s="298"/>
      <c r="C139" s="257" t="s">
        <v>42</v>
      </c>
      <c r="D139" s="257"/>
      <c r="E139" s="257"/>
      <c r="F139" s="278" t="s">
        <v>686</v>
      </c>
      <c r="G139" s="257"/>
      <c r="H139" s="257" t="s">
        <v>741</v>
      </c>
      <c r="I139" s="257" t="s">
        <v>720</v>
      </c>
      <c r="J139" s="257"/>
      <c r="K139" s="300"/>
    </row>
    <row r="140" spans="2:11" ht="15" customHeight="1">
      <c r="B140" s="298"/>
      <c r="C140" s="257" t="s">
        <v>742</v>
      </c>
      <c r="D140" s="257"/>
      <c r="E140" s="257"/>
      <c r="F140" s="278" t="s">
        <v>686</v>
      </c>
      <c r="G140" s="257"/>
      <c r="H140" s="257" t="s">
        <v>743</v>
      </c>
      <c r="I140" s="257" t="s">
        <v>720</v>
      </c>
      <c r="J140" s="257"/>
      <c r="K140" s="300"/>
    </row>
    <row r="141" spans="2:11" ht="15" customHeight="1">
      <c r="B141" s="301"/>
      <c r="C141" s="302"/>
      <c r="D141" s="302"/>
      <c r="E141" s="302"/>
      <c r="F141" s="302"/>
      <c r="G141" s="302"/>
      <c r="H141" s="302"/>
      <c r="I141" s="302"/>
      <c r="J141" s="302"/>
      <c r="K141" s="303"/>
    </row>
    <row r="142" spans="2:11" ht="18.75" customHeight="1">
      <c r="B142" s="254"/>
      <c r="C142" s="254"/>
      <c r="D142" s="254"/>
      <c r="E142" s="254"/>
      <c r="F142" s="290"/>
      <c r="G142" s="254"/>
      <c r="H142" s="254"/>
      <c r="I142" s="254"/>
      <c r="J142" s="254"/>
      <c r="K142" s="254"/>
    </row>
    <row r="143" spans="2:11" ht="18.75" customHeight="1">
      <c r="B143" s="264"/>
      <c r="C143" s="264"/>
      <c r="D143" s="264"/>
      <c r="E143" s="264"/>
      <c r="F143" s="264"/>
      <c r="G143" s="264"/>
      <c r="H143" s="264"/>
      <c r="I143" s="264"/>
      <c r="J143" s="264"/>
      <c r="K143" s="264"/>
    </row>
    <row r="144" spans="2:11" ht="7.5" customHeight="1">
      <c r="B144" s="265"/>
      <c r="C144" s="266"/>
      <c r="D144" s="266"/>
      <c r="E144" s="266"/>
      <c r="F144" s="266"/>
      <c r="G144" s="266"/>
      <c r="H144" s="266"/>
      <c r="I144" s="266"/>
      <c r="J144" s="266"/>
      <c r="K144" s="267"/>
    </row>
    <row r="145" spans="2:11" ht="45" customHeight="1">
      <c r="B145" s="268"/>
      <c r="C145" s="269" t="s">
        <v>744</v>
      </c>
      <c r="D145" s="269"/>
      <c r="E145" s="269"/>
      <c r="F145" s="269"/>
      <c r="G145" s="269"/>
      <c r="H145" s="269"/>
      <c r="I145" s="269"/>
      <c r="J145" s="269"/>
      <c r="K145" s="270"/>
    </row>
    <row r="146" spans="2:11" ht="17.25" customHeight="1">
      <c r="B146" s="268"/>
      <c r="C146" s="271" t="s">
        <v>680</v>
      </c>
      <c r="D146" s="271"/>
      <c r="E146" s="271"/>
      <c r="F146" s="271" t="s">
        <v>681</v>
      </c>
      <c r="G146" s="272"/>
      <c r="H146" s="271" t="s">
        <v>115</v>
      </c>
      <c r="I146" s="271" t="s">
        <v>59</v>
      </c>
      <c r="J146" s="271" t="s">
        <v>682</v>
      </c>
      <c r="K146" s="270"/>
    </row>
    <row r="147" spans="2:11" ht="17.25" customHeight="1">
      <c r="B147" s="268"/>
      <c r="C147" s="273" t="s">
        <v>683</v>
      </c>
      <c r="D147" s="273"/>
      <c r="E147" s="273"/>
      <c r="F147" s="274" t="s">
        <v>684</v>
      </c>
      <c r="G147" s="275"/>
      <c r="H147" s="273"/>
      <c r="I147" s="273"/>
      <c r="J147" s="273" t="s">
        <v>685</v>
      </c>
      <c r="K147" s="270"/>
    </row>
    <row r="148" spans="2:11" ht="5.25" customHeight="1">
      <c r="B148" s="279"/>
      <c r="C148" s="276"/>
      <c r="D148" s="276"/>
      <c r="E148" s="276"/>
      <c r="F148" s="276"/>
      <c r="G148" s="277"/>
      <c r="H148" s="276"/>
      <c r="I148" s="276"/>
      <c r="J148" s="276"/>
      <c r="K148" s="300"/>
    </row>
    <row r="149" spans="2:11" ht="15" customHeight="1">
      <c r="B149" s="279"/>
      <c r="C149" s="304" t="s">
        <v>689</v>
      </c>
      <c r="D149" s="257"/>
      <c r="E149" s="257"/>
      <c r="F149" s="305" t="s">
        <v>686</v>
      </c>
      <c r="G149" s="257"/>
      <c r="H149" s="304" t="s">
        <v>725</v>
      </c>
      <c r="I149" s="304" t="s">
        <v>688</v>
      </c>
      <c r="J149" s="304">
        <v>120</v>
      </c>
      <c r="K149" s="300"/>
    </row>
    <row r="150" spans="2:11" ht="15" customHeight="1">
      <c r="B150" s="279"/>
      <c r="C150" s="304" t="s">
        <v>734</v>
      </c>
      <c r="D150" s="257"/>
      <c r="E150" s="257"/>
      <c r="F150" s="305" t="s">
        <v>686</v>
      </c>
      <c r="G150" s="257"/>
      <c r="H150" s="304" t="s">
        <v>745</v>
      </c>
      <c r="I150" s="304" t="s">
        <v>688</v>
      </c>
      <c r="J150" s="304" t="s">
        <v>736</v>
      </c>
      <c r="K150" s="300"/>
    </row>
    <row r="151" spans="2:11" ht="15" customHeight="1">
      <c r="B151" s="279"/>
      <c r="C151" s="304" t="s">
        <v>85</v>
      </c>
      <c r="D151" s="257"/>
      <c r="E151" s="257"/>
      <c r="F151" s="305" t="s">
        <v>686</v>
      </c>
      <c r="G151" s="257"/>
      <c r="H151" s="304" t="s">
        <v>746</v>
      </c>
      <c r="I151" s="304" t="s">
        <v>688</v>
      </c>
      <c r="J151" s="304" t="s">
        <v>736</v>
      </c>
      <c r="K151" s="300"/>
    </row>
    <row r="152" spans="2:11" ht="15" customHeight="1">
      <c r="B152" s="279"/>
      <c r="C152" s="304" t="s">
        <v>691</v>
      </c>
      <c r="D152" s="257"/>
      <c r="E152" s="257"/>
      <c r="F152" s="305" t="s">
        <v>692</v>
      </c>
      <c r="G152" s="257"/>
      <c r="H152" s="304" t="s">
        <v>725</v>
      </c>
      <c r="I152" s="304" t="s">
        <v>688</v>
      </c>
      <c r="J152" s="304">
        <v>50</v>
      </c>
      <c r="K152" s="300"/>
    </row>
    <row r="153" spans="2:11" ht="15" customHeight="1">
      <c r="B153" s="279"/>
      <c r="C153" s="304" t="s">
        <v>694</v>
      </c>
      <c r="D153" s="257"/>
      <c r="E153" s="257"/>
      <c r="F153" s="305" t="s">
        <v>686</v>
      </c>
      <c r="G153" s="257"/>
      <c r="H153" s="304" t="s">
        <v>725</v>
      </c>
      <c r="I153" s="304" t="s">
        <v>696</v>
      </c>
      <c r="J153" s="304"/>
      <c r="K153" s="300"/>
    </row>
    <row r="154" spans="2:11" ht="15" customHeight="1">
      <c r="B154" s="279"/>
      <c r="C154" s="304" t="s">
        <v>705</v>
      </c>
      <c r="D154" s="257"/>
      <c r="E154" s="257"/>
      <c r="F154" s="305" t="s">
        <v>692</v>
      </c>
      <c r="G154" s="257"/>
      <c r="H154" s="304" t="s">
        <v>725</v>
      </c>
      <c r="I154" s="304" t="s">
        <v>688</v>
      </c>
      <c r="J154" s="304">
        <v>50</v>
      </c>
      <c r="K154" s="300"/>
    </row>
    <row r="155" spans="2:11" ht="15" customHeight="1">
      <c r="B155" s="279"/>
      <c r="C155" s="304" t="s">
        <v>713</v>
      </c>
      <c r="D155" s="257"/>
      <c r="E155" s="257"/>
      <c r="F155" s="305" t="s">
        <v>692</v>
      </c>
      <c r="G155" s="257"/>
      <c r="H155" s="304" t="s">
        <v>725</v>
      </c>
      <c r="I155" s="304" t="s">
        <v>688</v>
      </c>
      <c r="J155" s="304">
        <v>50</v>
      </c>
      <c r="K155" s="300"/>
    </row>
    <row r="156" spans="2:11" ht="15" customHeight="1">
      <c r="B156" s="279"/>
      <c r="C156" s="304" t="s">
        <v>711</v>
      </c>
      <c r="D156" s="257"/>
      <c r="E156" s="257"/>
      <c r="F156" s="305" t="s">
        <v>692</v>
      </c>
      <c r="G156" s="257"/>
      <c r="H156" s="304" t="s">
        <v>725</v>
      </c>
      <c r="I156" s="304" t="s">
        <v>688</v>
      </c>
      <c r="J156" s="304">
        <v>50</v>
      </c>
      <c r="K156" s="300"/>
    </row>
    <row r="157" spans="2:11" ht="15" customHeight="1">
      <c r="B157" s="279"/>
      <c r="C157" s="304" t="s">
        <v>99</v>
      </c>
      <c r="D157" s="257"/>
      <c r="E157" s="257"/>
      <c r="F157" s="305" t="s">
        <v>686</v>
      </c>
      <c r="G157" s="257"/>
      <c r="H157" s="304" t="s">
        <v>747</v>
      </c>
      <c r="I157" s="304" t="s">
        <v>688</v>
      </c>
      <c r="J157" s="304" t="s">
        <v>748</v>
      </c>
      <c r="K157" s="300"/>
    </row>
    <row r="158" spans="2:11" ht="15" customHeight="1">
      <c r="B158" s="279"/>
      <c r="C158" s="304" t="s">
        <v>749</v>
      </c>
      <c r="D158" s="257"/>
      <c r="E158" s="257"/>
      <c r="F158" s="305" t="s">
        <v>686</v>
      </c>
      <c r="G158" s="257"/>
      <c r="H158" s="304" t="s">
        <v>750</v>
      </c>
      <c r="I158" s="304" t="s">
        <v>720</v>
      </c>
      <c r="J158" s="304"/>
      <c r="K158" s="300"/>
    </row>
    <row r="159" spans="2:11" ht="15" customHeight="1">
      <c r="B159" s="306"/>
      <c r="C159" s="288"/>
      <c r="D159" s="288"/>
      <c r="E159" s="288"/>
      <c r="F159" s="288"/>
      <c r="G159" s="288"/>
      <c r="H159" s="288"/>
      <c r="I159" s="288"/>
      <c r="J159" s="288"/>
      <c r="K159" s="307"/>
    </row>
    <row r="160" spans="2:11" ht="18.75" customHeight="1">
      <c r="B160" s="254"/>
      <c r="C160" s="257"/>
      <c r="D160" s="257"/>
      <c r="E160" s="257"/>
      <c r="F160" s="278"/>
      <c r="G160" s="257"/>
      <c r="H160" s="257"/>
      <c r="I160" s="257"/>
      <c r="J160" s="257"/>
      <c r="K160" s="254"/>
    </row>
    <row r="161" spans="2:11" ht="18.75" customHeight="1">
      <c r="B161" s="264"/>
      <c r="C161" s="264"/>
      <c r="D161" s="264"/>
      <c r="E161" s="264"/>
      <c r="F161" s="264"/>
      <c r="G161" s="264"/>
      <c r="H161" s="264"/>
      <c r="I161" s="264"/>
      <c r="J161" s="264"/>
      <c r="K161" s="264"/>
    </row>
    <row r="162" spans="2:11" ht="7.5" customHeight="1">
      <c r="B162" s="241"/>
      <c r="C162" s="242"/>
      <c r="D162" s="242"/>
      <c r="E162" s="242"/>
      <c r="F162" s="242"/>
      <c r="G162" s="242"/>
      <c r="H162" s="242"/>
      <c r="I162" s="242"/>
      <c r="J162" s="242"/>
      <c r="K162" s="243"/>
    </row>
    <row r="163" spans="2:11" ht="45" customHeight="1">
      <c r="B163" s="244"/>
      <c r="C163" s="245" t="s">
        <v>84</v>
      </c>
      <c r="D163" s="245"/>
      <c r="E163" s="245"/>
      <c r="F163" s="245"/>
      <c r="G163" s="245"/>
      <c r="H163" s="245"/>
      <c r="I163" s="245"/>
      <c r="J163" s="245"/>
      <c r="K163" s="246"/>
    </row>
    <row r="164" spans="2:11" ht="17.25" customHeight="1">
      <c r="B164" s="244"/>
      <c r="C164" s="271" t="s">
        <v>680</v>
      </c>
      <c r="D164" s="271"/>
      <c r="E164" s="271"/>
      <c r="F164" s="271" t="s">
        <v>681</v>
      </c>
      <c r="G164" s="308"/>
      <c r="H164" s="309" t="s">
        <v>115</v>
      </c>
      <c r="I164" s="309" t="s">
        <v>59</v>
      </c>
      <c r="J164" s="271" t="s">
        <v>682</v>
      </c>
      <c r="K164" s="246"/>
    </row>
    <row r="165" spans="2:11" ht="17.25" customHeight="1">
      <c r="B165" s="248"/>
      <c r="C165" s="273" t="s">
        <v>683</v>
      </c>
      <c r="D165" s="273"/>
      <c r="E165" s="273"/>
      <c r="F165" s="274" t="s">
        <v>684</v>
      </c>
      <c r="G165" s="310"/>
      <c r="H165" s="311"/>
      <c r="I165" s="311"/>
      <c r="J165" s="273" t="s">
        <v>685</v>
      </c>
      <c r="K165" s="250"/>
    </row>
    <row r="166" spans="2:11" ht="5.25" customHeight="1">
      <c r="B166" s="279"/>
      <c r="C166" s="276"/>
      <c r="D166" s="276"/>
      <c r="E166" s="276"/>
      <c r="F166" s="276"/>
      <c r="G166" s="277"/>
      <c r="H166" s="276"/>
      <c r="I166" s="276"/>
      <c r="J166" s="276"/>
      <c r="K166" s="300"/>
    </row>
    <row r="167" spans="2:11" ht="15" customHeight="1">
      <c r="B167" s="279"/>
      <c r="C167" s="257" t="s">
        <v>689</v>
      </c>
      <c r="D167" s="257"/>
      <c r="E167" s="257"/>
      <c r="F167" s="278" t="s">
        <v>686</v>
      </c>
      <c r="G167" s="257"/>
      <c r="H167" s="257" t="s">
        <v>725</v>
      </c>
      <c r="I167" s="257" t="s">
        <v>688</v>
      </c>
      <c r="J167" s="257">
        <v>120</v>
      </c>
      <c r="K167" s="300"/>
    </row>
    <row r="168" spans="2:11" ht="15" customHeight="1">
      <c r="B168" s="279"/>
      <c r="C168" s="257" t="s">
        <v>734</v>
      </c>
      <c r="D168" s="257"/>
      <c r="E168" s="257"/>
      <c r="F168" s="278" t="s">
        <v>686</v>
      </c>
      <c r="G168" s="257"/>
      <c r="H168" s="257" t="s">
        <v>735</v>
      </c>
      <c r="I168" s="257" t="s">
        <v>688</v>
      </c>
      <c r="J168" s="257" t="s">
        <v>736</v>
      </c>
      <c r="K168" s="300"/>
    </row>
    <row r="169" spans="2:11" ht="15" customHeight="1">
      <c r="B169" s="279"/>
      <c r="C169" s="257" t="s">
        <v>85</v>
      </c>
      <c r="D169" s="257"/>
      <c r="E169" s="257"/>
      <c r="F169" s="278" t="s">
        <v>686</v>
      </c>
      <c r="G169" s="257"/>
      <c r="H169" s="257" t="s">
        <v>751</v>
      </c>
      <c r="I169" s="257" t="s">
        <v>688</v>
      </c>
      <c r="J169" s="257" t="s">
        <v>736</v>
      </c>
      <c r="K169" s="300"/>
    </row>
    <row r="170" spans="2:11" ht="15" customHeight="1">
      <c r="B170" s="279"/>
      <c r="C170" s="257" t="s">
        <v>691</v>
      </c>
      <c r="D170" s="257"/>
      <c r="E170" s="257"/>
      <c r="F170" s="278" t="s">
        <v>692</v>
      </c>
      <c r="G170" s="257"/>
      <c r="H170" s="257" t="s">
        <v>751</v>
      </c>
      <c r="I170" s="257" t="s">
        <v>688</v>
      </c>
      <c r="J170" s="257">
        <v>50</v>
      </c>
      <c r="K170" s="300"/>
    </row>
    <row r="171" spans="2:11" ht="15" customHeight="1">
      <c r="B171" s="279"/>
      <c r="C171" s="257" t="s">
        <v>694</v>
      </c>
      <c r="D171" s="257"/>
      <c r="E171" s="257"/>
      <c r="F171" s="278" t="s">
        <v>686</v>
      </c>
      <c r="G171" s="257"/>
      <c r="H171" s="257" t="s">
        <v>751</v>
      </c>
      <c r="I171" s="257" t="s">
        <v>696</v>
      </c>
      <c r="J171" s="257"/>
      <c r="K171" s="300"/>
    </row>
    <row r="172" spans="2:11" ht="15" customHeight="1">
      <c r="B172" s="279"/>
      <c r="C172" s="257" t="s">
        <v>705</v>
      </c>
      <c r="D172" s="257"/>
      <c r="E172" s="257"/>
      <c r="F172" s="278" t="s">
        <v>692</v>
      </c>
      <c r="G172" s="257"/>
      <c r="H172" s="257" t="s">
        <v>751</v>
      </c>
      <c r="I172" s="257" t="s">
        <v>688</v>
      </c>
      <c r="J172" s="257">
        <v>50</v>
      </c>
      <c r="K172" s="300"/>
    </row>
    <row r="173" spans="2:11" ht="15" customHeight="1">
      <c r="B173" s="279"/>
      <c r="C173" s="257" t="s">
        <v>713</v>
      </c>
      <c r="D173" s="257"/>
      <c r="E173" s="257"/>
      <c r="F173" s="278" t="s">
        <v>692</v>
      </c>
      <c r="G173" s="257"/>
      <c r="H173" s="257" t="s">
        <v>751</v>
      </c>
      <c r="I173" s="257" t="s">
        <v>688</v>
      </c>
      <c r="J173" s="257">
        <v>50</v>
      </c>
      <c r="K173" s="300"/>
    </row>
    <row r="174" spans="2:11" ht="15" customHeight="1">
      <c r="B174" s="279"/>
      <c r="C174" s="257" t="s">
        <v>711</v>
      </c>
      <c r="D174" s="257"/>
      <c r="E174" s="257"/>
      <c r="F174" s="278" t="s">
        <v>692</v>
      </c>
      <c r="G174" s="257"/>
      <c r="H174" s="257" t="s">
        <v>751</v>
      </c>
      <c r="I174" s="257" t="s">
        <v>688</v>
      </c>
      <c r="J174" s="257">
        <v>50</v>
      </c>
      <c r="K174" s="300"/>
    </row>
    <row r="175" spans="2:11" ht="15" customHeight="1">
      <c r="B175" s="279"/>
      <c r="C175" s="257" t="s">
        <v>114</v>
      </c>
      <c r="D175" s="257"/>
      <c r="E175" s="257"/>
      <c r="F175" s="278" t="s">
        <v>686</v>
      </c>
      <c r="G175" s="257"/>
      <c r="H175" s="257" t="s">
        <v>752</v>
      </c>
      <c r="I175" s="257" t="s">
        <v>753</v>
      </c>
      <c r="J175" s="257"/>
      <c r="K175" s="300"/>
    </row>
    <row r="176" spans="2:11" ht="15" customHeight="1">
      <c r="B176" s="279"/>
      <c r="C176" s="257" t="s">
        <v>59</v>
      </c>
      <c r="D176" s="257"/>
      <c r="E176" s="257"/>
      <c r="F176" s="278" t="s">
        <v>686</v>
      </c>
      <c r="G176" s="257"/>
      <c r="H176" s="257" t="s">
        <v>754</v>
      </c>
      <c r="I176" s="257" t="s">
        <v>755</v>
      </c>
      <c r="J176" s="257">
        <v>1</v>
      </c>
      <c r="K176" s="300"/>
    </row>
    <row r="177" spans="2:11" ht="15" customHeight="1">
      <c r="B177" s="279"/>
      <c r="C177" s="257" t="s">
        <v>55</v>
      </c>
      <c r="D177" s="257"/>
      <c r="E177" s="257"/>
      <c r="F177" s="278" t="s">
        <v>686</v>
      </c>
      <c r="G177" s="257"/>
      <c r="H177" s="257" t="s">
        <v>756</v>
      </c>
      <c r="I177" s="257" t="s">
        <v>688</v>
      </c>
      <c r="J177" s="257">
        <v>20</v>
      </c>
      <c r="K177" s="300"/>
    </row>
    <row r="178" spans="2:11" ht="15" customHeight="1">
      <c r="B178" s="279"/>
      <c r="C178" s="257" t="s">
        <v>115</v>
      </c>
      <c r="D178" s="257"/>
      <c r="E178" s="257"/>
      <c r="F178" s="278" t="s">
        <v>686</v>
      </c>
      <c r="G178" s="257"/>
      <c r="H178" s="257" t="s">
        <v>757</v>
      </c>
      <c r="I178" s="257" t="s">
        <v>688</v>
      </c>
      <c r="J178" s="257">
        <v>255</v>
      </c>
      <c r="K178" s="300"/>
    </row>
    <row r="179" spans="2:11" ht="15" customHeight="1">
      <c r="B179" s="279"/>
      <c r="C179" s="257" t="s">
        <v>116</v>
      </c>
      <c r="D179" s="257"/>
      <c r="E179" s="257"/>
      <c r="F179" s="278" t="s">
        <v>686</v>
      </c>
      <c r="G179" s="257"/>
      <c r="H179" s="257" t="s">
        <v>651</v>
      </c>
      <c r="I179" s="257" t="s">
        <v>688</v>
      </c>
      <c r="J179" s="257">
        <v>10</v>
      </c>
      <c r="K179" s="300"/>
    </row>
    <row r="180" spans="2:11" ht="15" customHeight="1">
      <c r="B180" s="279"/>
      <c r="C180" s="257" t="s">
        <v>117</v>
      </c>
      <c r="D180" s="257"/>
      <c r="E180" s="257"/>
      <c r="F180" s="278" t="s">
        <v>686</v>
      </c>
      <c r="G180" s="257"/>
      <c r="H180" s="257" t="s">
        <v>758</v>
      </c>
      <c r="I180" s="257" t="s">
        <v>720</v>
      </c>
      <c r="J180" s="257"/>
      <c r="K180" s="300"/>
    </row>
    <row r="181" spans="2:11" ht="15" customHeight="1">
      <c r="B181" s="279"/>
      <c r="C181" s="257" t="s">
        <v>759</v>
      </c>
      <c r="D181" s="257"/>
      <c r="E181" s="257"/>
      <c r="F181" s="278" t="s">
        <v>686</v>
      </c>
      <c r="G181" s="257"/>
      <c r="H181" s="257" t="s">
        <v>760</v>
      </c>
      <c r="I181" s="257" t="s">
        <v>720</v>
      </c>
      <c r="J181" s="257"/>
      <c r="K181" s="300"/>
    </row>
    <row r="182" spans="2:11" ht="15" customHeight="1">
      <c r="B182" s="279"/>
      <c r="C182" s="257" t="s">
        <v>749</v>
      </c>
      <c r="D182" s="257"/>
      <c r="E182" s="257"/>
      <c r="F182" s="278" t="s">
        <v>686</v>
      </c>
      <c r="G182" s="257"/>
      <c r="H182" s="257" t="s">
        <v>761</v>
      </c>
      <c r="I182" s="257" t="s">
        <v>720</v>
      </c>
      <c r="J182" s="257"/>
      <c r="K182" s="300"/>
    </row>
    <row r="183" spans="2:11" ht="15" customHeight="1">
      <c r="B183" s="279"/>
      <c r="C183" s="257" t="s">
        <v>120</v>
      </c>
      <c r="D183" s="257"/>
      <c r="E183" s="257"/>
      <c r="F183" s="278" t="s">
        <v>692</v>
      </c>
      <c r="G183" s="257"/>
      <c r="H183" s="257" t="s">
        <v>762</v>
      </c>
      <c r="I183" s="257" t="s">
        <v>688</v>
      </c>
      <c r="J183" s="257">
        <v>50</v>
      </c>
      <c r="K183" s="300"/>
    </row>
    <row r="184" spans="2:11" ht="15" customHeight="1">
      <c r="B184" s="306"/>
      <c r="C184" s="288"/>
      <c r="D184" s="288"/>
      <c r="E184" s="288"/>
      <c r="F184" s="288"/>
      <c r="G184" s="288"/>
      <c r="H184" s="288"/>
      <c r="I184" s="288"/>
      <c r="J184" s="288"/>
      <c r="K184" s="307"/>
    </row>
    <row r="185" spans="2:11" ht="18.75" customHeight="1">
      <c r="B185" s="254"/>
      <c r="C185" s="257"/>
      <c r="D185" s="257"/>
      <c r="E185" s="257"/>
      <c r="F185" s="278"/>
      <c r="G185" s="257"/>
      <c r="H185" s="257"/>
      <c r="I185" s="257"/>
      <c r="J185" s="257"/>
      <c r="K185" s="254"/>
    </row>
    <row r="186" spans="2:11" ht="18.75" customHeight="1">
      <c r="B186" s="264"/>
      <c r="C186" s="264"/>
      <c r="D186" s="264"/>
      <c r="E186" s="264"/>
      <c r="F186" s="264"/>
      <c r="G186" s="264"/>
      <c r="H186" s="264"/>
      <c r="I186" s="264"/>
      <c r="J186" s="264"/>
      <c r="K186" s="264"/>
    </row>
    <row r="187" spans="2:11" ht="13.5">
      <c r="B187" s="241"/>
      <c r="C187" s="242"/>
      <c r="D187" s="242"/>
      <c r="E187" s="242"/>
      <c r="F187" s="242"/>
      <c r="G187" s="242"/>
      <c r="H187" s="242"/>
      <c r="I187" s="242"/>
      <c r="J187" s="242"/>
      <c r="K187" s="243"/>
    </row>
    <row r="188" spans="2:11" ht="21">
      <c r="B188" s="244"/>
      <c r="C188" s="245" t="s">
        <v>763</v>
      </c>
      <c r="D188" s="245"/>
      <c r="E188" s="245"/>
      <c r="F188" s="245"/>
      <c r="G188" s="245"/>
      <c r="H188" s="245"/>
      <c r="I188" s="245"/>
      <c r="J188" s="245"/>
      <c r="K188" s="246"/>
    </row>
    <row r="189" spans="2:11" ht="25.5" customHeight="1">
      <c r="B189" s="244"/>
      <c r="C189" s="312" t="s">
        <v>764</v>
      </c>
      <c r="D189" s="312"/>
      <c r="E189" s="312"/>
      <c r="F189" s="312" t="s">
        <v>765</v>
      </c>
      <c r="G189" s="313"/>
      <c r="H189" s="314" t="s">
        <v>766</v>
      </c>
      <c r="I189" s="314"/>
      <c r="J189" s="314"/>
      <c r="K189" s="246"/>
    </row>
    <row r="190" spans="2:11" ht="5.25" customHeight="1">
      <c r="B190" s="279"/>
      <c r="C190" s="276"/>
      <c r="D190" s="276"/>
      <c r="E190" s="276"/>
      <c r="F190" s="276"/>
      <c r="G190" s="257"/>
      <c r="H190" s="276"/>
      <c r="I190" s="276"/>
      <c r="J190" s="276"/>
      <c r="K190" s="300"/>
    </row>
    <row r="191" spans="2:11" ht="15" customHeight="1">
      <c r="B191" s="279"/>
      <c r="C191" s="257" t="s">
        <v>767</v>
      </c>
      <c r="D191" s="257"/>
      <c r="E191" s="257"/>
      <c r="F191" s="278" t="s">
        <v>44</v>
      </c>
      <c r="G191" s="257"/>
      <c r="H191" s="315" t="s">
        <v>768</v>
      </c>
      <c r="I191" s="315"/>
      <c r="J191" s="315"/>
      <c r="K191" s="300"/>
    </row>
    <row r="192" spans="2:11" ht="15" customHeight="1">
      <c r="B192" s="279"/>
      <c r="C192" s="285"/>
      <c r="D192" s="257"/>
      <c r="E192" s="257"/>
      <c r="F192" s="278" t="s">
        <v>46</v>
      </c>
      <c r="G192" s="257"/>
      <c r="H192" s="315" t="s">
        <v>769</v>
      </c>
      <c r="I192" s="315"/>
      <c r="J192" s="315"/>
      <c r="K192" s="300"/>
    </row>
    <row r="193" spans="2:11" ht="15" customHeight="1">
      <c r="B193" s="279"/>
      <c r="C193" s="285"/>
      <c r="D193" s="257"/>
      <c r="E193" s="257"/>
      <c r="F193" s="278" t="s">
        <v>49</v>
      </c>
      <c r="G193" s="257"/>
      <c r="H193" s="315" t="s">
        <v>770</v>
      </c>
      <c r="I193" s="315"/>
      <c r="J193" s="315"/>
      <c r="K193" s="300"/>
    </row>
    <row r="194" spans="2:11" ht="15" customHeight="1">
      <c r="B194" s="279"/>
      <c r="C194" s="257"/>
      <c r="D194" s="257"/>
      <c r="E194" s="257"/>
      <c r="F194" s="278" t="s">
        <v>47</v>
      </c>
      <c r="G194" s="257"/>
      <c r="H194" s="315" t="s">
        <v>771</v>
      </c>
      <c r="I194" s="315"/>
      <c r="J194" s="315"/>
      <c r="K194" s="300"/>
    </row>
    <row r="195" spans="2:11" ht="15" customHeight="1">
      <c r="B195" s="279"/>
      <c r="C195" s="257"/>
      <c r="D195" s="257"/>
      <c r="E195" s="257"/>
      <c r="F195" s="278" t="s">
        <v>48</v>
      </c>
      <c r="G195" s="257"/>
      <c r="H195" s="315" t="s">
        <v>772</v>
      </c>
      <c r="I195" s="315"/>
      <c r="J195" s="315"/>
      <c r="K195" s="300"/>
    </row>
    <row r="196" spans="2:11" ht="15" customHeight="1">
      <c r="B196" s="279"/>
      <c r="C196" s="257"/>
      <c r="D196" s="257"/>
      <c r="E196" s="257"/>
      <c r="F196" s="278"/>
      <c r="G196" s="257"/>
      <c r="H196" s="257"/>
      <c r="I196" s="257"/>
      <c r="J196" s="257"/>
      <c r="K196" s="300"/>
    </row>
    <row r="197" spans="2:11" ht="15" customHeight="1">
      <c r="B197" s="279"/>
      <c r="C197" s="257" t="s">
        <v>732</v>
      </c>
      <c r="D197" s="257"/>
      <c r="E197" s="257"/>
      <c r="F197" s="278" t="s">
        <v>80</v>
      </c>
      <c r="G197" s="257"/>
      <c r="H197" s="315" t="s">
        <v>773</v>
      </c>
      <c r="I197" s="315"/>
      <c r="J197" s="315"/>
      <c r="K197" s="300"/>
    </row>
    <row r="198" spans="2:11" ht="15" customHeight="1">
      <c r="B198" s="279"/>
      <c r="C198" s="285"/>
      <c r="D198" s="257"/>
      <c r="E198" s="257"/>
      <c r="F198" s="278" t="s">
        <v>631</v>
      </c>
      <c r="G198" s="257"/>
      <c r="H198" s="315" t="s">
        <v>632</v>
      </c>
      <c r="I198" s="315"/>
      <c r="J198" s="315"/>
      <c r="K198" s="300"/>
    </row>
    <row r="199" spans="2:11" ht="15" customHeight="1">
      <c r="B199" s="279"/>
      <c r="C199" s="257"/>
      <c r="D199" s="257"/>
      <c r="E199" s="257"/>
      <c r="F199" s="278" t="s">
        <v>629</v>
      </c>
      <c r="G199" s="257"/>
      <c r="H199" s="315" t="s">
        <v>774</v>
      </c>
      <c r="I199" s="315"/>
      <c r="J199" s="315"/>
      <c r="K199" s="300"/>
    </row>
    <row r="200" spans="2:11" ht="15" customHeight="1">
      <c r="B200" s="316"/>
      <c r="C200" s="285"/>
      <c r="D200" s="285"/>
      <c r="E200" s="285"/>
      <c r="F200" s="278" t="s">
        <v>633</v>
      </c>
      <c r="G200" s="263"/>
      <c r="H200" s="317" t="s">
        <v>88</v>
      </c>
      <c r="I200" s="317"/>
      <c r="J200" s="317"/>
      <c r="K200" s="318"/>
    </row>
    <row r="201" spans="2:11" ht="15" customHeight="1">
      <c r="B201" s="316"/>
      <c r="C201" s="285"/>
      <c r="D201" s="285"/>
      <c r="E201" s="285"/>
      <c r="F201" s="278" t="s">
        <v>634</v>
      </c>
      <c r="G201" s="263"/>
      <c r="H201" s="317" t="s">
        <v>592</v>
      </c>
      <c r="I201" s="317"/>
      <c r="J201" s="317"/>
      <c r="K201" s="318"/>
    </row>
    <row r="202" spans="2:11" ht="15" customHeight="1">
      <c r="B202" s="316"/>
      <c r="C202" s="285"/>
      <c r="D202" s="285"/>
      <c r="E202" s="285"/>
      <c r="F202" s="319"/>
      <c r="G202" s="263"/>
      <c r="H202" s="320"/>
      <c r="I202" s="320"/>
      <c r="J202" s="320"/>
      <c r="K202" s="318"/>
    </row>
    <row r="203" spans="2:11" ht="15" customHeight="1">
      <c r="B203" s="316"/>
      <c r="C203" s="257" t="s">
        <v>755</v>
      </c>
      <c r="D203" s="285"/>
      <c r="E203" s="285"/>
      <c r="F203" s="278">
        <v>1</v>
      </c>
      <c r="G203" s="263"/>
      <c r="H203" s="317" t="s">
        <v>775</v>
      </c>
      <c r="I203" s="317"/>
      <c r="J203" s="317"/>
      <c r="K203" s="318"/>
    </row>
    <row r="204" spans="2:11" ht="15" customHeight="1">
      <c r="B204" s="316"/>
      <c r="C204" s="285"/>
      <c r="D204" s="285"/>
      <c r="E204" s="285"/>
      <c r="F204" s="278">
        <v>2</v>
      </c>
      <c r="G204" s="263"/>
      <c r="H204" s="317" t="s">
        <v>776</v>
      </c>
      <c r="I204" s="317"/>
      <c r="J204" s="317"/>
      <c r="K204" s="318"/>
    </row>
    <row r="205" spans="2:11" ht="15" customHeight="1">
      <c r="B205" s="316"/>
      <c r="C205" s="285"/>
      <c r="D205" s="285"/>
      <c r="E205" s="285"/>
      <c r="F205" s="278">
        <v>3</v>
      </c>
      <c r="G205" s="263"/>
      <c r="H205" s="317" t="s">
        <v>777</v>
      </c>
      <c r="I205" s="317"/>
      <c r="J205" s="317"/>
      <c r="K205" s="318"/>
    </row>
    <row r="206" spans="2:11" ht="15" customHeight="1">
      <c r="B206" s="316"/>
      <c r="C206" s="285"/>
      <c r="D206" s="285"/>
      <c r="E206" s="285"/>
      <c r="F206" s="278">
        <v>4</v>
      </c>
      <c r="G206" s="263"/>
      <c r="H206" s="317" t="s">
        <v>778</v>
      </c>
      <c r="I206" s="317"/>
      <c r="J206" s="317"/>
      <c r="K206" s="318"/>
    </row>
    <row r="207" spans="2:11" ht="12.75" customHeight="1">
      <c r="B207" s="321"/>
      <c r="C207" s="322"/>
      <c r="D207" s="322"/>
      <c r="E207" s="322"/>
      <c r="F207" s="322"/>
      <c r="G207" s="322"/>
      <c r="H207" s="322"/>
      <c r="I207" s="322"/>
      <c r="J207" s="322"/>
      <c r="K207" s="323"/>
    </row>
  </sheetData>
  <sheetProtection/>
  <mergeCells count="77">
    <mergeCell ref="H201:J201"/>
    <mergeCell ref="H203:J203"/>
    <mergeCell ref="H204:J204"/>
    <mergeCell ref="H205:J205"/>
    <mergeCell ref="H206:J206"/>
    <mergeCell ref="H194:J194"/>
    <mergeCell ref="H195:J195"/>
    <mergeCell ref="H197:J197"/>
    <mergeCell ref="H198:J198"/>
    <mergeCell ref="H199:J199"/>
    <mergeCell ref="H200:J200"/>
    <mergeCell ref="C163:J163"/>
    <mergeCell ref="C188:J188"/>
    <mergeCell ref="H189:J189"/>
    <mergeCell ref="H191:J191"/>
    <mergeCell ref="H192:J192"/>
    <mergeCell ref="H193:J193"/>
    <mergeCell ref="D67:J67"/>
    <mergeCell ref="D68:J68"/>
    <mergeCell ref="C73:J73"/>
    <mergeCell ref="C100:J100"/>
    <mergeCell ref="C120:J120"/>
    <mergeCell ref="C145:J145"/>
    <mergeCell ref="D60:J60"/>
    <mergeCell ref="D61:J61"/>
    <mergeCell ref="D63:J63"/>
    <mergeCell ref="D64:J64"/>
    <mergeCell ref="D65:J65"/>
    <mergeCell ref="D66:J66"/>
    <mergeCell ref="C53:J53"/>
    <mergeCell ref="C55:J55"/>
    <mergeCell ref="D56:J56"/>
    <mergeCell ref="D57:J57"/>
    <mergeCell ref="D58:J58"/>
    <mergeCell ref="D59:J59"/>
    <mergeCell ref="E46:J46"/>
    <mergeCell ref="E47:J47"/>
    <mergeCell ref="E48:J48"/>
    <mergeCell ref="D49:J49"/>
    <mergeCell ref="C50:J50"/>
    <mergeCell ref="C52:J52"/>
    <mergeCell ref="G39:J39"/>
    <mergeCell ref="G40:J40"/>
    <mergeCell ref="G41:J41"/>
    <mergeCell ref="G42:J42"/>
    <mergeCell ref="G43:J43"/>
    <mergeCell ref="D45:J45"/>
    <mergeCell ref="D33:J33"/>
    <mergeCell ref="G34:J34"/>
    <mergeCell ref="G35:J35"/>
    <mergeCell ref="G36:J36"/>
    <mergeCell ref="G37:J37"/>
    <mergeCell ref="G38:J38"/>
    <mergeCell ref="D25:J25"/>
    <mergeCell ref="D26:J26"/>
    <mergeCell ref="D28:J28"/>
    <mergeCell ref="D29:J29"/>
    <mergeCell ref="D31:J31"/>
    <mergeCell ref="D32:J32"/>
    <mergeCell ref="F18:J18"/>
    <mergeCell ref="F19:J19"/>
    <mergeCell ref="F20:J20"/>
    <mergeCell ref="F21:J21"/>
    <mergeCell ref="C23:J23"/>
    <mergeCell ref="C24:J24"/>
    <mergeCell ref="D11:J11"/>
    <mergeCell ref="D13:J13"/>
    <mergeCell ref="D14:J14"/>
    <mergeCell ref="D15:J15"/>
    <mergeCell ref="F16:J16"/>
    <mergeCell ref="F17:J17"/>
    <mergeCell ref="C3:J3"/>
    <mergeCell ref="C4:J4"/>
    <mergeCell ref="C6:J6"/>
    <mergeCell ref="C7:J7"/>
    <mergeCell ref="C9:J9"/>
    <mergeCell ref="D10:J10"/>
  </mergeCells>
  <printOptions/>
  <pageMargins left="0.5905511811023623" right="0.5905511811023623" top="0.5905511811023623" bottom="0.5905511811023623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Ing. Jan Jirásek</cp:lastModifiedBy>
  <dcterms:modified xsi:type="dcterms:W3CDTF">2013-12-09T00:13:27Z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