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3-dra-01 - Oprava opěr..." sheetId="2" r:id="rId2"/>
    <sheet name="Pokyny pro vyplnění" sheetId="3" r:id="rId3"/>
  </sheets>
  <definedNames>
    <definedName name="_xlnm.Print_Titles" localSheetId="1">'2013-dra-01 - Oprava opěr...'!$73:$73</definedName>
    <definedName name="_xlnm.Print_Titles" localSheetId="0">'Rekapitulace stavby'!$47:$47</definedName>
    <definedName name="_xlnm.Print_Area" localSheetId="1">'2013-dra-01 - Oprava opěr...'!$C$4:$P$32,'2013-dra-01 - Oprava opěr...'!$C$38:$Q$58,'2013-dra-01 - Oprava opěr...'!$C$64:$R$186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<sst xmlns="http://schemas.openxmlformats.org/spreadsheetml/2006/main" count="1498" uniqueCount="460">
  <si>
    <t>Export VZ</t>
  </si>
  <si>
    <t>List obsahuje:</t>
  </si>
  <si>
    <t>1.0</t>
  </si>
  <si>
    <t>False</t>
  </si>
  <si>
    <t>{A6C7D35C-1058-4E36-BEA8-ACAEFFFB7C24}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</si>
  <si>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</si>
  <si>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</si>
  <si>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</si>
  <si>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</si>
  <si>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</si>
  <si>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</si>
  <si>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</si>
  <si>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</si>
  <si>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</si>
  <si>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</si>
  <si>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</si>
  <si>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2013-dra-01 - Oprava opěrné zdi Tylova ulice u ppč 991</t>
  </si>
  <si>
    <t>0,1</t>
  </si>
  <si>
    <t>1</t>
  </si>
  <si>
    <t>Místo:</t>
  </si>
  <si>
    <t>Karlovy Vary</t>
  </si>
  <si>
    <t>Datum:</t>
  </si>
  <si>
    <t>18.08.2013</t>
  </si>
  <si>
    <t>10</t>
  </si>
  <si>
    <t>100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</si>
  <si>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</si>
  <si>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</si>
  <si>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</si>
  <si>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</si>
  <si>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</si>
  <si>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</si>
  <si>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</si>
  <si>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Ing. Karel Drahokoupil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</si>
  <si>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</si>
  <si>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</si>
  <si>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</si>
  <si>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</si>
  <si>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</si>
  <si>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</si>
  <si>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</si>
  <si>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</si>
  <si>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</si>
  <si>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</si>
  <si>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</si>
  <si>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</si>
  <si>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</si>
  <si>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</si>
  <si>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</si>
  <si>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</si>
  <si>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</si>
  <si>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</si>
  <si>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</si>
  <si>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</si>
  <si>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</si>
  <si>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</si>
  <si>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</si>
  <si>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</si>
  <si>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</si>
  <si>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</si>
  <si>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</si>
  <si>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</si>
  <si>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</si>
  <si>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</si>
  <si>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</si>
  <si>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</si>
  <si>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</si>
  <si>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</si>
  <si>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</si>
  <si>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</si>
  <si>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</si>
  <si>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2013-dra-01</t>
  </si>
  <si>
    <t>Oprava opěrné zdi Tylova ulice u ppč 991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</si>
  <si>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</si>
  <si>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</si>
  <si>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</si>
  <si>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</si>
  <si>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</si>
  <si>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</si>
  <si>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</si>
  <si>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</si>
  <si>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</si>
  <si>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</si>
  <si>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</si>
  <si>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</si>
  <si>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</si>
  <si>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</si>
  <si>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</si>
  <si>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</si>
  <si>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</si>
  <si>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</si>
  <si>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</si>
  <si>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</si>
  <si>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</si>
  <si>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</si>
  <si>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</si>
  <si>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</si>
  <si>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</si>
  <si>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</si>
  <si>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</si>
  <si>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</si>
  <si>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</si>
  <si>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</si>
  <si>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</si>
  <si>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</si>
  <si>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</si>
  <si>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</si>
  <si>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</si>
  <si>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</si>
  <si>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113107122</t>
  </si>
  <si>
    <t>Odstranění podkladu pl do 50 m2 z kameniva drceného tl 200 mm</t>
  </si>
  <si>
    <t>m2</t>
  </si>
  <si>
    <t>CS ÚRS 2013 01</t>
  </si>
  <si>
    <t>4</t>
  </si>
  <si>
    <t>2134594464</t>
  </si>
  <si>
    <t>PP</t>
  </si>
  <si>
    <t>16,5*0,1</t>
  </si>
  <si>
    <t>VV</t>
  </si>
  <si>
    <t>113107143</t>
  </si>
  <si>
    <t>Odstranění podkladu pl do 50 m2 živičných tl 150 mm</t>
  </si>
  <si>
    <t>-1510813644</t>
  </si>
  <si>
    <t>3</t>
  </si>
  <si>
    <t>317321018</t>
  </si>
  <si>
    <t>Římsy opěrných zdí a valů ze ŽB tř. C 30/37 XF2, XA2, XC2</t>
  </si>
  <si>
    <t>m3</t>
  </si>
  <si>
    <t>2103884882</t>
  </si>
  <si>
    <t>0,5*0,2*15,036</t>
  </si>
  <si>
    <t>317353111</t>
  </si>
  <si>
    <t>Bednění říms opěrných zdí a valů přímých, zalomených nebo zakřivených zřízení</t>
  </si>
  <si>
    <t>-94448353</t>
  </si>
  <si>
    <t>15,036*0,2*3</t>
  </si>
  <si>
    <t>0,5*0,2*2</t>
  </si>
  <si>
    <t>5</t>
  </si>
  <si>
    <t>317353112</t>
  </si>
  <si>
    <t>Bednění říms opěrných zdí a valů přímých, zalomených nebo zakřivených odstranění</t>
  </si>
  <si>
    <t>-373853591</t>
  </si>
  <si>
    <t>6</t>
  </si>
  <si>
    <t>317361016</t>
  </si>
  <si>
    <t>Výztuž říms opěrných zdí a valů z betonářské oceli 10 505</t>
  </si>
  <si>
    <t>t</t>
  </si>
  <si>
    <t>-2002559348</t>
  </si>
  <si>
    <t>výkres výztuže F1.1.2.4</t>
  </si>
  <si>
    <t>101,365*0,001*1,05</t>
  </si>
  <si>
    <t>7</t>
  </si>
  <si>
    <t>338171113</t>
  </si>
  <si>
    <t xml:space="preserve">Osazování sloupků a vzpěr plotových ocelových v 2 m </t>
  </si>
  <si>
    <t>kus</t>
  </si>
  <si>
    <t>575615695</t>
  </si>
  <si>
    <t>8</t>
  </si>
  <si>
    <t>348171120</t>
  </si>
  <si>
    <t>Osazení rámového oplocení výšky do 1,5 m ve sklonu svahu do 15°</t>
  </si>
  <si>
    <t>m</t>
  </si>
  <si>
    <t>-435384521</t>
  </si>
  <si>
    <t>9</t>
  </si>
  <si>
    <t>M</t>
  </si>
  <si>
    <t>553420</t>
  </si>
  <si>
    <t>dodávka z ocelových trubek s povrchovou úpravou žárovým zinkováním</t>
  </si>
  <si>
    <t>-684231569</t>
  </si>
  <si>
    <t>plotové pole plaňkové do 1500 mm, PP 0, PP 1, PP 2</t>
  </si>
  <si>
    <t>628195001</t>
  </si>
  <si>
    <t>Očištění zdiva nebo betonu zdí a valů před započetím oprav ručně</t>
  </si>
  <si>
    <t>172612943</t>
  </si>
  <si>
    <t>3,347*(3,037+0,2+0,4)</t>
  </si>
  <si>
    <t>4,372*(3,109+0,2+0,4)</t>
  </si>
  <si>
    <t>2,279*(3,125+0,2+0,4)</t>
  </si>
  <si>
    <t>3,219*(2,974+0,2+0,4)</t>
  </si>
  <si>
    <t>2,382*(2,94+0,2+0,4)</t>
  </si>
  <si>
    <t>1,013*(2,122*0,2+0,4)</t>
  </si>
  <si>
    <t>11</t>
  </si>
  <si>
    <t>919731123</t>
  </si>
  <si>
    <t>Zarovnání styčné plochy podkladu nebo krytu živičného tl do 200 mm</t>
  </si>
  <si>
    <t>-539208763</t>
  </si>
  <si>
    <t>12</t>
  </si>
  <si>
    <t>919735113</t>
  </si>
  <si>
    <t>Řezání stávajícího živičného krytu hl do 150 mm</t>
  </si>
  <si>
    <t>1057082402</t>
  </si>
  <si>
    <t>16,5+0,4*2</t>
  </si>
  <si>
    <t>13</t>
  </si>
  <si>
    <t>941111131</t>
  </si>
  <si>
    <t>Montáž lešení řadového trubkového lehkého s podlahami zatížení do 200 kg/m2 š do 1,5 m v do 10 m</t>
  </si>
  <si>
    <t>-1645039445</t>
  </si>
  <si>
    <t>Montáž lešení řadového trubkového lehkého pracovního s podlahami s provozním zatížením tř. 3 do 200 kg/m2 šířky tř. W12 přes 1,2 do 1,5 m, výšky do 10 m</t>
  </si>
  <si>
    <t>(15,5+1,5*2)*3,0</t>
  </si>
  <si>
    <t>14</t>
  </si>
  <si>
    <t>941111231</t>
  </si>
  <si>
    <t>Příplatek k lešení řadovému trubkovému lehkému s podlahami š 1,5 m v 10 m za první a ZKD den použití</t>
  </si>
  <si>
    <t>-322731046</t>
  </si>
  <si>
    <t>Montáž lešení řadového trubkového lehkého pracovního s podlahami s provozním zatížením tř. 3 do 200 kg/m2 Příplatek za první a každý další den použití lešení k ceně -1131</t>
  </si>
  <si>
    <t>55,5*30 'Přepočtené koeficientem množství</t>
  </si>
  <si>
    <t>941111831</t>
  </si>
  <si>
    <t>Demontáž lešení řadového trubkového lehkého s podlahami zatížení do 200 kg/m2 š do 1,5 m v do 10 m</t>
  </si>
  <si>
    <t>-1379904821</t>
  </si>
  <si>
    <t>Demontáž lešení řadového trubkového lehkého pracovního s podlahami s provozním zatížením tř. 3 do 200 kg/m2 šířky tř. W12 přes 1,2 do 1,5 m, výšky do 10 m</t>
  </si>
  <si>
    <t>16</t>
  </si>
  <si>
    <t>953961111</t>
  </si>
  <si>
    <t>Kotvy chemickým tmelem M 8 hl 80 mm do betonu, ŽB nebo kamene s vyvrtáním otvoru</t>
  </si>
  <si>
    <t>-1341829063</t>
  </si>
  <si>
    <t>Kotvy chemické s vyvrtáním otvoru do betonu, železobetonu nebo tvrdého kamene tmel, velikost M 8, hloubka 80 mm</t>
  </si>
  <si>
    <t>římsa - srovnatelně, chemická kotva Hilti bez vrtání</t>
  </si>
  <si>
    <t>190</t>
  </si>
  <si>
    <t>17</t>
  </si>
  <si>
    <t>953961113</t>
  </si>
  <si>
    <t>Kotvy chemickým tmelem M 12 hl 110 mm do betonu, ŽB nebo kamene s vyvrtáním otvoru</t>
  </si>
  <si>
    <t>33985702</t>
  </si>
  <si>
    <t>Kotvy chemické s vyvrtáním otvoru do betonu, železobetonu nebo tvrdého kamene tmel, velikost M 12, hloubka 110 mm</t>
  </si>
  <si>
    <t>kotvení sloupků zábradlí</t>
  </si>
  <si>
    <t>40</t>
  </si>
  <si>
    <t>18</t>
  </si>
  <si>
    <t>966005211</t>
  </si>
  <si>
    <t>Rozebrání a odstranění silničního zábradlí se sloupky osazenými do říms nebo krycích desek</t>
  </si>
  <si>
    <t>1931614230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</si>
  <si>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</si>
  <si>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19</t>
  </si>
  <si>
    <t>966054121</t>
  </si>
  <si>
    <t>Vybourání částí ŽB říms vyložených do 500 mm</t>
  </si>
  <si>
    <t>-1758711479</t>
  </si>
  <si>
    <t>3,351+4,373+2,265+3,155+2,311+1,013</t>
  </si>
  <si>
    <t>20</t>
  </si>
  <si>
    <t>985112111</t>
  </si>
  <si>
    <t>Odsekání degradovaného betonu stěn tl do 10 mm</t>
  </si>
  <si>
    <t>2027967916</t>
  </si>
  <si>
    <t>Odsekání degradovaného betonu stěn, tloušťky do 10 mm</t>
  </si>
  <si>
    <t>57,65</t>
  </si>
  <si>
    <t>985131111</t>
  </si>
  <si>
    <t>Očištění ploch stěn, rubu kleneb a podlah tlakovou vodou</t>
  </si>
  <si>
    <t>670609673</t>
  </si>
  <si>
    <t>22</t>
  </si>
  <si>
    <t>985241111</t>
  </si>
  <si>
    <t>Plombování zdiva betonem s upěchováním včetně vybourání narušeného zdiva</t>
  </si>
  <si>
    <t>379974979</t>
  </si>
  <si>
    <t>výplň kaveren  - odhad 40% plochy na hl. 250mm</t>
  </si>
  <si>
    <t>50,4*0,4*0,25</t>
  </si>
  <si>
    <t>23</t>
  </si>
  <si>
    <t>589329080</t>
  </si>
  <si>
    <t>směs pro beton třída C 20/25 X0, XC2 kamenivo do 8 mm</t>
  </si>
  <si>
    <t>1615240962</t>
  </si>
  <si>
    <t>směsi pro beton prostý a železový třída C 20/25           ( B 25) betony stupeň vlivu prostředí - X0, XC1, XC2, kamenivo do 8 mm</t>
  </si>
  <si>
    <t>24</t>
  </si>
  <si>
    <t>985521111</t>
  </si>
  <si>
    <t>Stříkaný beton z mokré směsi stěn tl do 30 mm vč. uhlazení povrchu</t>
  </si>
  <si>
    <t>-645254275</t>
  </si>
  <si>
    <t>Stříkaný beton z mokré směsi stěn tl do 30 mm</t>
  </si>
  <si>
    <t>50,4</t>
  </si>
  <si>
    <t>25</t>
  </si>
  <si>
    <t>985521119</t>
  </si>
  <si>
    <t>Příplatek ke stříkanému betonu z mokré směsi stěn ZKD 10 mm</t>
  </si>
  <si>
    <t>212872653</t>
  </si>
  <si>
    <t>50,4*7</t>
  </si>
  <si>
    <t>26</t>
  </si>
  <si>
    <t>985562312</t>
  </si>
  <si>
    <t>Výztuž stříkaného betonu stěn ze svařovaných sítí jednovrstvých D drátu 6 mm velikost ok přes 100 mm</t>
  </si>
  <si>
    <t>-1634657920</t>
  </si>
  <si>
    <t>27</t>
  </si>
  <si>
    <t>985564212</t>
  </si>
  <si>
    <t>Kotvičky pro výztuž stříkaného betonu hl do 200 mm z oceli D 8 mm do chemické malty</t>
  </si>
  <si>
    <t>332374812</t>
  </si>
  <si>
    <t>28</t>
  </si>
  <si>
    <t>997002511</t>
  </si>
  <si>
    <t>Vodorovné přemístění suti a vybouraných hmot bez naložení ale se složením a urovnáním do 1 km</t>
  </si>
  <si>
    <t>1152821238</t>
  </si>
  <si>
    <t>29</t>
  </si>
  <si>
    <t>997002519</t>
  </si>
  <si>
    <t>Příplatek ZKD 1 km přemístění suti a vybouraných hmot</t>
  </si>
  <si>
    <t>1458663214</t>
  </si>
  <si>
    <t>15,324*26 'Přepočtené koeficientem množství</t>
  </si>
  <si>
    <t>30</t>
  </si>
  <si>
    <t>997013111</t>
  </si>
  <si>
    <t>Vnitrostaveništní doprava suti a vybouraných hmot pro budovy v do 6 m s použitím mechanizace</t>
  </si>
  <si>
    <t>-249376111</t>
  </si>
  <si>
    <t>31</t>
  </si>
  <si>
    <t>997013831</t>
  </si>
  <si>
    <t>Poplatek za uložení stavebního směsného odpadu na skládce (skládkovné)</t>
  </si>
  <si>
    <t>832837558</t>
  </si>
  <si>
    <t>32</t>
  </si>
  <si>
    <t>998153211</t>
  </si>
  <si>
    <t>Přesun hmot ruční pro samostatné zdi a valy zděné nebo betonové monolitické v do 20 m</t>
  </si>
  <si>
    <t>1973072475</t>
  </si>
  <si>
    <t>33</t>
  </si>
  <si>
    <t>010001000</t>
  </si>
  <si>
    <t>Průzkumné, geodetické a projektové práce - vytýčení sítí, geodetické zaměření</t>
  </si>
  <si>
    <t>Kč</t>
  </si>
  <si>
    <t>16384</t>
  </si>
  <si>
    <t>-489641441</t>
  </si>
  <si>
    <t>Základní rozdělení průvodních činností a nákladů průzkumné geodetické a projektové práce</t>
  </si>
  <si>
    <t>34</t>
  </si>
  <si>
    <t>030001000</t>
  </si>
  <si>
    <t>Zařízení staveniště</t>
  </si>
  <si>
    <t>131072</t>
  </si>
  <si>
    <t>1839999554</t>
  </si>
  <si>
    <t>Základní rozdělení průvodních činností a nákladů zařízení staveniště</t>
  </si>
  <si>
    <t>35</t>
  </si>
  <si>
    <t>070001000</t>
  </si>
  <si>
    <t>Provozní vlivy - zábor a dopravní značení</t>
  </si>
  <si>
    <t>2048</t>
  </si>
  <si>
    <t>-480934388</t>
  </si>
  <si>
    <t>Základní rozdělení průvodních činností a nákladů 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</si>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</sst>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 wrapText="1"/>
    </xf>
    <xf numFmtId="168" fontId="30" fillId="0" borderId="34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4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8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18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23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C06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6" t="s">
        <v>0</v>
      </c>
      <c r="B1" s="187"/>
      <c r="C1" s="187"/>
      <c r="D1" s="188" t="s">
        <v>1</v>
      </c>
      <c r="E1" s="187"/>
      <c r="F1" s="187"/>
      <c r="G1" s="187"/>
      <c r="H1" s="187"/>
      <c r="I1" s="187"/>
      <c r="J1" s="187"/>
      <c r="K1" s="189" t="s">
        <v>295</v>
      </c>
      <c r="L1" s="189"/>
      <c r="M1" s="189"/>
      <c r="N1" s="189"/>
      <c r="O1" s="189"/>
      <c r="P1" s="189"/>
      <c r="Q1" s="189"/>
      <c r="R1" s="189"/>
      <c r="S1" s="189"/>
      <c r="T1" s="187"/>
      <c r="U1" s="187"/>
      <c r="V1" s="187"/>
      <c r="W1" s="189" t="s">
        <v>296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4" t="s">
        <v>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55" t="s">
        <v>6</v>
      </c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26" t="s">
        <v>10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7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128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131" t="s">
        <v>16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Q6" s="11"/>
      <c r="BE6" s="125"/>
      <c r="BS6" s="6" t="s">
        <v>17</v>
      </c>
    </row>
    <row r="7" spans="2:71" s="2" customFormat="1" ht="7.5" customHeight="1">
      <c r="B7" s="10"/>
      <c r="AQ7" s="11"/>
      <c r="BE7" s="125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125"/>
      <c r="BS8" s="6" t="s">
        <v>23</v>
      </c>
    </row>
    <row r="9" spans="2:71" s="2" customFormat="1" ht="15" customHeight="1">
      <c r="B9" s="10"/>
      <c r="AQ9" s="11"/>
      <c r="BE9" s="125"/>
      <c r="BS9" s="6" t="s">
        <v>24</v>
      </c>
    </row>
    <row r="10" spans="2:71" s="2" customFormat="1" ht="15" customHeight="1">
      <c r="B10" s="10"/>
      <c r="D10" s="15" t="s">
        <v>25</v>
      </c>
      <c r="AK10" s="15" t="s">
        <v>26</v>
      </c>
      <c r="AN10" s="16"/>
      <c r="AQ10" s="11"/>
      <c r="BE10" s="125"/>
      <c r="BS10" s="6" t="s">
        <v>17</v>
      </c>
    </row>
    <row r="11" spans="2:71" s="2" customFormat="1" ht="19.5" customHeight="1">
      <c r="B11" s="10"/>
      <c r="E11" s="16" t="s">
        <v>27</v>
      </c>
      <c r="AK11" s="15" t="s">
        <v>28</v>
      </c>
      <c r="AN11" s="16"/>
      <c r="AQ11" s="11"/>
      <c r="BE11" s="125"/>
      <c r="BS11" s="6" t="s">
        <v>17</v>
      </c>
    </row>
    <row r="12" spans="2:71" s="2" customFormat="1" ht="7.5" customHeight="1">
      <c r="B12" s="10"/>
      <c r="AQ12" s="11"/>
      <c r="BE12" s="125"/>
      <c r="BS12" s="6" t="s">
        <v>17</v>
      </c>
    </row>
    <row r="13" spans="2:71" s="2" customFormat="1" ht="15" customHeight="1">
      <c r="B13" s="10"/>
      <c r="D13" s="15" t="s">
        <v>29</v>
      </c>
      <c r="AK13" s="15" t="s">
        <v>26</v>
      </c>
      <c r="AN13" s="18" t="s">
        <v>30</v>
      </c>
      <c r="AQ13" s="11"/>
      <c r="BE13" s="125"/>
      <c r="BS13" s="6" t="s">
        <v>17</v>
      </c>
    </row>
    <row r="14" spans="2:71" s="2" customFormat="1" ht="15.75" customHeight="1">
      <c r="B14" s="10"/>
      <c r="E14" s="132" t="s">
        <v>30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5" t="s">
        <v>28</v>
      </c>
      <c r="AN14" s="18" t="s">
        <v>30</v>
      </c>
      <c r="AQ14" s="11"/>
      <c r="BE14" s="125"/>
      <c r="BS14" s="6" t="s">
        <v>17</v>
      </c>
    </row>
    <row r="15" spans="2:71" s="2" customFormat="1" ht="7.5" customHeight="1">
      <c r="B15" s="10"/>
      <c r="AQ15" s="11"/>
      <c r="BE15" s="125"/>
      <c r="BS15" s="6" t="s">
        <v>3</v>
      </c>
    </row>
    <row r="16" spans="2:71" s="2" customFormat="1" ht="15" customHeight="1">
      <c r="B16" s="10"/>
      <c r="D16" s="15" t="s">
        <v>31</v>
      </c>
      <c r="AK16" s="15" t="s">
        <v>26</v>
      </c>
      <c r="AN16" s="16"/>
      <c r="AQ16" s="11"/>
      <c r="BE16" s="125"/>
      <c r="BS16" s="6" t="s">
        <v>3</v>
      </c>
    </row>
    <row r="17" spans="2:71" s="2" customFormat="1" ht="19.5" customHeight="1">
      <c r="B17" s="10"/>
      <c r="E17" s="16" t="s">
        <v>32</v>
      </c>
      <c r="AK17" s="15" t="s">
        <v>28</v>
      </c>
      <c r="AN17" s="16"/>
      <c r="AQ17" s="11"/>
      <c r="BE17" s="125"/>
      <c r="BS17" s="6" t="s">
        <v>33</v>
      </c>
    </row>
    <row r="18" spans="2:71" s="2" customFormat="1" ht="7.5" customHeight="1">
      <c r="B18" s="10"/>
      <c r="AQ18" s="11"/>
      <c r="BE18" s="125"/>
      <c r="BS18" s="6" t="s">
        <v>7</v>
      </c>
    </row>
    <row r="19" spans="2:71" s="2" customFormat="1" ht="15" customHeight="1">
      <c r="B19" s="10"/>
      <c r="D19" s="15" t="s">
        <v>34</v>
      </c>
      <c r="AQ19" s="11"/>
      <c r="BE19" s="125"/>
      <c r="BS19" s="6" t="s">
        <v>17</v>
      </c>
    </row>
    <row r="20" spans="2:71" s="2" customFormat="1" ht="15.75" customHeight="1">
      <c r="B20" s="10"/>
      <c r="E20" s="133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Q20" s="11"/>
      <c r="BE20" s="125"/>
      <c r="BS20" s="6" t="s">
        <v>3</v>
      </c>
    </row>
    <row r="21" spans="2:57" s="2" customFormat="1" ht="7.5" customHeight="1">
      <c r="B21" s="10"/>
      <c r="AQ21" s="11"/>
      <c r="BE21" s="125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25"/>
    </row>
    <row r="23" spans="2:57" s="6" customFormat="1" ht="27" customHeight="1">
      <c r="B23" s="20"/>
      <c r="D23" s="21" t="s">
        <v>35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34">
        <f>ROUNDUP($AG$49,2)</f>
        <v>0</v>
      </c>
      <c r="AL23" s="135"/>
      <c r="AM23" s="135"/>
      <c r="AN23" s="135"/>
      <c r="AO23" s="135"/>
      <c r="AQ23" s="23"/>
      <c r="BE23" s="129"/>
    </row>
    <row r="24" spans="2:57" s="6" customFormat="1" ht="7.5" customHeight="1">
      <c r="B24" s="20"/>
      <c r="AQ24" s="23"/>
      <c r="BE24" s="129"/>
    </row>
    <row r="25" spans="2:57" s="6" customFormat="1" ht="15" customHeight="1">
      <c r="B25" s="24"/>
      <c r="D25" s="25" t="s">
        <v>36</v>
      </c>
      <c r="F25" s="25" t="s">
        <v>37</v>
      </c>
      <c r="L25" s="136">
        <v>0.21</v>
      </c>
      <c r="M25" s="130"/>
      <c r="N25" s="130"/>
      <c r="O25" s="130"/>
      <c r="T25" s="27" t="s">
        <v>38</v>
      </c>
      <c r="W25" s="137">
        <f>ROUNDUP($AZ$49,2)</f>
        <v>0</v>
      </c>
      <c r="X25" s="130"/>
      <c r="Y25" s="130"/>
      <c r="Z25" s="130"/>
      <c r="AA25" s="130"/>
      <c r="AB25" s="130"/>
      <c r="AC25" s="130"/>
      <c r="AD25" s="130"/>
      <c r="AE25" s="130"/>
      <c r="AK25" s="137">
        <f>ROUNDUP($AV$49,1)</f>
        <v>0</v>
      </c>
      <c r="AL25" s="130"/>
      <c r="AM25" s="130"/>
      <c r="AN25" s="130"/>
      <c r="AO25" s="130"/>
      <c r="AQ25" s="28"/>
      <c r="BE25" s="130"/>
    </row>
    <row r="26" spans="2:57" s="6" customFormat="1" ht="15" customHeight="1">
      <c r="B26" s="24"/>
      <c r="F26" s="25" t="s">
        <v>39</v>
      </c>
      <c r="L26" s="136">
        <v>0.15</v>
      </c>
      <c r="M26" s="130"/>
      <c r="N26" s="130"/>
      <c r="O26" s="130"/>
      <c r="T26" s="27" t="s">
        <v>38</v>
      </c>
      <c r="W26" s="137">
        <f>ROUNDUP($BA$49,2)</f>
        <v>0</v>
      </c>
      <c r="X26" s="130"/>
      <c r="Y26" s="130"/>
      <c r="Z26" s="130"/>
      <c r="AA26" s="130"/>
      <c r="AB26" s="130"/>
      <c r="AC26" s="130"/>
      <c r="AD26" s="130"/>
      <c r="AE26" s="130"/>
      <c r="AK26" s="137">
        <f>ROUNDUP($AW$49,1)</f>
        <v>0</v>
      </c>
      <c r="AL26" s="130"/>
      <c r="AM26" s="130"/>
      <c r="AN26" s="130"/>
      <c r="AO26" s="130"/>
      <c r="AQ26" s="28"/>
      <c r="BE26" s="130"/>
    </row>
    <row r="27" spans="2:57" s="6" customFormat="1" ht="15" customHeight="1" hidden="1">
      <c r="B27" s="24"/>
      <c r="F27" s="25" t="s">
        <v>40</v>
      </c>
      <c r="L27" s="136">
        <v>0.21</v>
      </c>
      <c r="M27" s="130"/>
      <c r="N27" s="130"/>
      <c r="O27" s="130"/>
      <c r="T27" s="27" t="s">
        <v>38</v>
      </c>
      <c r="W27" s="137">
        <f>ROUNDUP($BB$49,2)</f>
        <v>0</v>
      </c>
      <c r="X27" s="130"/>
      <c r="Y27" s="130"/>
      <c r="Z27" s="130"/>
      <c r="AA27" s="130"/>
      <c r="AB27" s="130"/>
      <c r="AC27" s="130"/>
      <c r="AD27" s="130"/>
      <c r="AE27" s="130"/>
      <c r="AK27" s="137">
        <v>0</v>
      </c>
      <c r="AL27" s="130"/>
      <c r="AM27" s="130"/>
      <c r="AN27" s="130"/>
      <c r="AO27" s="130"/>
      <c r="AQ27" s="28"/>
      <c r="BE27" s="130"/>
    </row>
    <row r="28" spans="2:57" s="6" customFormat="1" ht="15" customHeight="1" hidden="1">
      <c r="B28" s="24"/>
      <c r="F28" s="25" t="s">
        <v>41</v>
      </c>
      <c r="L28" s="136">
        <v>0.15</v>
      </c>
      <c r="M28" s="130"/>
      <c r="N28" s="130"/>
      <c r="O28" s="130"/>
      <c r="T28" s="27" t="s">
        <v>38</v>
      </c>
      <c r="W28" s="137">
        <f>ROUNDUP($BC$49,2)</f>
        <v>0</v>
      </c>
      <c r="X28" s="130"/>
      <c r="Y28" s="130"/>
      <c r="Z28" s="130"/>
      <c r="AA28" s="130"/>
      <c r="AB28" s="130"/>
      <c r="AC28" s="130"/>
      <c r="AD28" s="130"/>
      <c r="AE28" s="130"/>
      <c r="AK28" s="137">
        <v>0</v>
      </c>
      <c r="AL28" s="130"/>
      <c r="AM28" s="130"/>
      <c r="AN28" s="130"/>
      <c r="AO28" s="130"/>
      <c r="AQ28" s="28"/>
      <c r="BE28" s="130"/>
    </row>
    <row r="29" spans="2:57" s="6" customFormat="1" ht="15" customHeight="1" hidden="1">
      <c r="B29" s="24"/>
      <c r="F29" s="25" t="s">
        <v>42</v>
      </c>
      <c r="L29" s="136">
        <v>0</v>
      </c>
      <c r="M29" s="130"/>
      <c r="N29" s="130"/>
      <c r="O29" s="130"/>
      <c r="T29" s="27" t="s">
        <v>38</v>
      </c>
      <c r="W29" s="137">
        <f>ROUNDUP($BD$49,2)</f>
        <v>0</v>
      </c>
      <c r="X29" s="130"/>
      <c r="Y29" s="130"/>
      <c r="Z29" s="130"/>
      <c r="AA29" s="130"/>
      <c r="AB29" s="130"/>
      <c r="AC29" s="130"/>
      <c r="AD29" s="130"/>
      <c r="AE29" s="130"/>
      <c r="AK29" s="137">
        <v>0</v>
      </c>
      <c r="AL29" s="130"/>
      <c r="AM29" s="130"/>
      <c r="AN29" s="130"/>
      <c r="AO29" s="130"/>
      <c r="AQ29" s="28"/>
      <c r="BE29" s="130"/>
    </row>
    <row r="30" spans="2:57" s="6" customFormat="1" ht="7.5" customHeight="1">
      <c r="B30" s="20"/>
      <c r="AQ30" s="23"/>
      <c r="BE30" s="129"/>
    </row>
    <row r="31" spans="2:57" s="6" customFormat="1" ht="27" customHeight="1">
      <c r="B31" s="20"/>
      <c r="C31" s="29"/>
      <c r="D31" s="30" t="s">
        <v>43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44</v>
      </c>
      <c r="U31" s="31"/>
      <c r="V31" s="31"/>
      <c r="W31" s="31"/>
      <c r="X31" s="138" t="s">
        <v>45</v>
      </c>
      <c r="Y31" s="139"/>
      <c r="Z31" s="139"/>
      <c r="AA31" s="139"/>
      <c r="AB31" s="139"/>
      <c r="AC31" s="31"/>
      <c r="AD31" s="31"/>
      <c r="AE31" s="31"/>
      <c r="AF31" s="31"/>
      <c r="AG31" s="31"/>
      <c r="AH31" s="31"/>
      <c r="AI31" s="31"/>
      <c r="AJ31" s="31"/>
      <c r="AK31" s="140">
        <f>ROUNDUP(SUM($AK$23:$AK$29),2)</f>
        <v>0</v>
      </c>
      <c r="AL31" s="139"/>
      <c r="AM31" s="139"/>
      <c r="AN31" s="139"/>
      <c r="AO31" s="141"/>
      <c r="AP31" s="29"/>
      <c r="AQ31" s="33"/>
      <c r="BE31" s="129"/>
    </row>
    <row r="32" spans="2:57" s="6" customFormat="1" ht="7.5" customHeight="1">
      <c r="B32" s="20"/>
      <c r="AQ32" s="23"/>
      <c r="BE32" s="129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126" t="s">
        <v>46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131" t="str">
        <f>$K$6</f>
        <v>2013-dra-01 - Oprava opěrné zdi Tylova ulice u ppč 991</v>
      </c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19</v>
      </c>
      <c r="L42" s="40" t="str">
        <f>IF($K$8="","",$K$8)</f>
        <v>Karlovy Vary</v>
      </c>
      <c r="AI42" s="15" t="s">
        <v>21</v>
      </c>
      <c r="AM42" s="41" t="str">
        <f>IF($AN$8="","",$AN$8)</f>
        <v>18.08.2013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25</v>
      </c>
      <c r="L44" s="16" t="str">
        <f>IF($E$11="","",$E$11)</f>
        <v>Statutární město Karlovy Vary</v>
      </c>
      <c r="AI44" s="15" t="s">
        <v>31</v>
      </c>
      <c r="AM44" s="142" t="str">
        <f>IF($E$17="","",$E$17)</f>
        <v>Ing. Karel Drahokoupil</v>
      </c>
      <c r="AN44" s="129"/>
      <c r="AO44" s="129"/>
      <c r="AP44" s="129"/>
      <c r="AR44" s="20"/>
      <c r="AS44" s="143" t="s">
        <v>47</v>
      </c>
      <c r="AT44" s="144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29</v>
      </c>
      <c r="L45" s="16">
        <f>IF($E$14="Vyplň údaj","",$E$14)</f>
      </c>
      <c r="AR45" s="20"/>
      <c r="AS45" s="145"/>
      <c r="AT45" s="129"/>
      <c r="BD45" s="45"/>
    </row>
    <row r="46" spans="2:56" s="6" customFormat="1" ht="12" customHeight="1">
      <c r="B46" s="20"/>
      <c r="AR46" s="20"/>
      <c r="AS46" s="145"/>
      <c r="AT46" s="129"/>
      <c r="BD46" s="45"/>
    </row>
    <row r="47" spans="2:57" s="6" customFormat="1" ht="30" customHeight="1">
      <c r="B47" s="20"/>
      <c r="C47" s="146" t="s">
        <v>48</v>
      </c>
      <c r="D47" s="139"/>
      <c r="E47" s="139"/>
      <c r="F47" s="139"/>
      <c r="G47" s="139"/>
      <c r="H47" s="31"/>
      <c r="I47" s="147" t="s">
        <v>49</v>
      </c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48" t="s">
        <v>50</v>
      </c>
      <c r="AH47" s="139"/>
      <c r="AI47" s="139"/>
      <c r="AJ47" s="139"/>
      <c r="AK47" s="139"/>
      <c r="AL47" s="139"/>
      <c r="AM47" s="139"/>
      <c r="AN47" s="147" t="s">
        <v>51</v>
      </c>
      <c r="AO47" s="139"/>
      <c r="AP47" s="139"/>
      <c r="AQ47" s="46" t="s">
        <v>52</v>
      </c>
      <c r="AR47" s="20"/>
      <c r="AS47" s="47" t="s">
        <v>53</v>
      </c>
      <c r="AT47" s="48" t="s">
        <v>54</v>
      </c>
      <c r="AU47" s="48" t="s">
        <v>55</v>
      </c>
      <c r="AV47" s="48" t="s">
        <v>56</v>
      </c>
      <c r="AW47" s="48" t="s">
        <v>57</v>
      </c>
      <c r="AX47" s="48" t="s">
        <v>58</v>
      </c>
      <c r="AY47" s="48" t="s">
        <v>59</v>
      </c>
      <c r="AZ47" s="48" t="s">
        <v>60</v>
      </c>
      <c r="BA47" s="48" t="s">
        <v>61</v>
      </c>
      <c r="BB47" s="48" t="s">
        <v>62</v>
      </c>
      <c r="BC47" s="48" t="s">
        <v>63</v>
      </c>
      <c r="BD47" s="49" t="s">
        <v>64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2" t="s">
        <v>65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153">
        <f>ROUNDUP($AG$50,2)</f>
        <v>0</v>
      </c>
      <c r="AH49" s="154"/>
      <c r="AI49" s="154"/>
      <c r="AJ49" s="154"/>
      <c r="AK49" s="154"/>
      <c r="AL49" s="154"/>
      <c r="AM49" s="154"/>
      <c r="AN49" s="153">
        <f>ROUNDUP(SUM($AG$49,$AT$49),2)</f>
        <v>0</v>
      </c>
      <c r="AO49" s="154"/>
      <c r="AP49" s="154"/>
      <c r="AQ49" s="53"/>
      <c r="AR49" s="39"/>
      <c r="AS49" s="54">
        <f>ROUNDUP($AS$50,2)</f>
        <v>0</v>
      </c>
      <c r="AT49" s="55">
        <f>ROUNDUP(SUM($AV$49:$AW$49),1)</f>
        <v>0</v>
      </c>
      <c r="AU49" s="56">
        <f>ROUNDUP($AU$50,5)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ROUNDUP($AZ$50,2)</f>
        <v>0</v>
      </c>
      <c r="BA49" s="55">
        <f>ROUNDUP($BA$50,2)</f>
        <v>0</v>
      </c>
      <c r="BB49" s="55">
        <f>ROUNDUP($BB$50,2)</f>
        <v>0</v>
      </c>
      <c r="BC49" s="55">
        <f>ROUNDUP($BC$50,2)</f>
        <v>0</v>
      </c>
      <c r="BD49" s="57">
        <f>ROUNDUP($BD$50,2)</f>
        <v>0</v>
      </c>
      <c r="BS49" s="14" t="s">
        <v>66</v>
      </c>
      <c r="BT49" s="14" t="s">
        <v>67</v>
      </c>
      <c r="BV49" s="14" t="s">
        <v>68</v>
      </c>
      <c r="BW49" s="14" t="s">
        <v>4</v>
      </c>
      <c r="BX49" s="14" t="s">
        <v>69</v>
      </c>
    </row>
    <row r="50" spans="1:76" s="58" customFormat="1" ht="28.5" customHeight="1">
      <c r="A50" s="185" t="s">
        <v>297</v>
      </c>
      <c r="B50" s="59"/>
      <c r="C50" s="60"/>
      <c r="D50" s="151" t="s">
        <v>70</v>
      </c>
      <c r="E50" s="152"/>
      <c r="F50" s="152"/>
      <c r="G50" s="152"/>
      <c r="H50" s="152"/>
      <c r="I50" s="60"/>
      <c r="J50" s="151" t="s">
        <v>71</v>
      </c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49">
        <f>'2013-dra-01 - Oprava opěr...'!$M$24</f>
        <v>0</v>
      </c>
      <c r="AH50" s="150"/>
      <c r="AI50" s="150"/>
      <c r="AJ50" s="150"/>
      <c r="AK50" s="150"/>
      <c r="AL50" s="150"/>
      <c r="AM50" s="150"/>
      <c r="AN50" s="149">
        <f>ROUNDUP(SUM($AG$50,$AT$50),2)</f>
        <v>0</v>
      </c>
      <c r="AO50" s="150"/>
      <c r="AP50" s="150"/>
      <c r="AQ50" s="61" t="s">
        <v>72</v>
      </c>
      <c r="AR50" s="59"/>
      <c r="AS50" s="62">
        <v>0</v>
      </c>
      <c r="AT50" s="63">
        <f>ROUNDUP(SUM($AV$50:$AW$50),1)</f>
        <v>0</v>
      </c>
      <c r="AU50" s="64">
        <f>'2013-dra-01 - Oprava opěr...'!$W$74</f>
        <v>0</v>
      </c>
      <c r="AV50" s="63">
        <f>'2013-dra-01 - Oprava opěr...'!$M$26</f>
        <v>0</v>
      </c>
      <c r="AW50" s="63">
        <f>'2013-dra-01 - Oprava opěr...'!$M$27</f>
        <v>0</v>
      </c>
      <c r="AX50" s="63">
        <f>'2013-dra-01 - Oprava opěr...'!$M$28</f>
        <v>0</v>
      </c>
      <c r="AY50" s="63">
        <f>'2013-dra-01 - Oprava opěr...'!$M$29</f>
        <v>0</v>
      </c>
      <c r="AZ50" s="63">
        <f>'2013-dra-01 - Oprava opěr...'!$H$26</f>
        <v>0</v>
      </c>
      <c r="BA50" s="63">
        <f>'2013-dra-01 - Oprava opěr...'!$H$27</f>
        <v>0</v>
      </c>
      <c r="BB50" s="63">
        <f>'2013-dra-01 - Oprava opěr...'!$H$28</f>
        <v>0</v>
      </c>
      <c r="BC50" s="63">
        <f>'2013-dra-01 - Oprava opěr...'!$H$29</f>
        <v>0</v>
      </c>
      <c r="BD50" s="65">
        <f>'2013-dra-01 - Oprava opěr...'!$H$30</f>
        <v>0</v>
      </c>
      <c r="BT50" s="58" t="s">
        <v>18</v>
      </c>
      <c r="BU50" s="58" t="s">
        <v>73</v>
      </c>
      <c r="BV50" s="58" t="s">
        <v>68</v>
      </c>
      <c r="BW50" s="58" t="s">
        <v>4</v>
      </c>
      <c r="BX50" s="58" t="s">
        <v>69</v>
      </c>
    </row>
    <row r="51" spans="2:44" s="6" customFormat="1" ht="30.75" customHeight="1">
      <c r="B51" s="20"/>
      <c r="AR51" s="20"/>
    </row>
    <row r="52" spans="2:44" s="6" customFormat="1" ht="7.5" customHeigh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0"/>
    </row>
  </sheetData>
  <sheetProtection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2013-dra-01 - Oprava opěr...'!C2" tooltip="2013-dra-01 - Oprava opěr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90"/>
      <c r="B1" s="187"/>
      <c r="C1" s="187"/>
      <c r="D1" s="188" t="s">
        <v>1</v>
      </c>
      <c r="E1" s="187"/>
      <c r="F1" s="189" t="s">
        <v>298</v>
      </c>
      <c r="G1" s="189"/>
      <c r="H1" s="191" t="s">
        <v>299</v>
      </c>
      <c r="I1" s="191"/>
      <c r="J1" s="191"/>
      <c r="K1" s="191"/>
      <c r="L1" s="189" t="s">
        <v>300</v>
      </c>
      <c r="M1" s="189"/>
      <c r="N1" s="187"/>
      <c r="O1" s="188" t="s">
        <v>74</v>
      </c>
      <c r="P1" s="187"/>
      <c r="Q1" s="187"/>
      <c r="R1" s="187"/>
      <c r="S1" s="189" t="s">
        <v>301</v>
      </c>
      <c r="T1" s="189"/>
      <c r="U1" s="190"/>
      <c r="V1" s="19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4" t="s">
        <v>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55" t="s">
        <v>6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126" t="s">
        <v>76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7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0"/>
      <c r="D6" s="14" t="s">
        <v>15</v>
      </c>
      <c r="F6" s="131" t="s">
        <v>16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23"/>
    </row>
    <row r="7" spans="2:18" s="6" customFormat="1" ht="14.25" customHeight="1">
      <c r="B7" s="20"/>
      <c r="R7" s="23"/>
    </row>
    <row r="8" spans="2:18" s="6" customFormat="1" ht="15" customHeight="1">
      <c r="B8" s="20"/>
      <c r="D8" s="15" t="s">
        <v>77</v>
      </c>
      <c r="F8" s="16"/>
      <c r="R8" s="23"/>
    </row>
    <row r="9" spans="2:18" s="6" customFormat="1" ht="15" customHeight="1">
      <c r="B9" s="20"/>
      <c r="D9" s="15" t="s">
        <v>19</v>
      </c>
      <c r="F9" s="16" t="s">
        <v>20</v>
      </c>
      <c r="M9" s="15" t="s">
        <v>21</v>
      </c>
      <c r="O9" s="156" t="str">
        <f>'Rekapitulace stavby'!$AN$8</f>
        <v>18.08.2013</v>
      </c>
      <c r="P9" s="129"/>
      <c r="R9" s="23"/>
    </row>
    <row r="10" spans="2:18" s="6" customFormat="1" ht="7.5" customHeight="1">
      <c r="B10" s="20"/>
      <c r="R10" s="23"/>
    </row>
    <row r="11" spans="2:18" s="6" customFormat="1" ht="15" customHeight="1">
      <c r="B11" s="20"/>
      <c r="D11" s="15" t="s">
        <v>25</v>
      </c>
      <c r="M11" s="15" t="s">
        <v>26</v>
      </c>
      <c r="O11" s="142"/>
      <c r="P11" s="129"/>
      <c r="R11" s="23"/>
    </row>
    <row r="12" spans="2:18" s="6" customFormat="1" ht="18.75" customHeight="1">
      <c r="B12" s="20"/>
      <c r="E12" s="16" t="s">
        <v>27</v>
      </c>
      <c r="M12" s="15" t="s">
        <v>28</v>
      </c>
      <c r="O12" s="142"/>
      <c r="P12" s="129"/>
      <c r="R12" s="23"/>
    </row>
    <row r="13" spans="2:18" s="6" customFormat="1" ht="7.5" customHeight="1">
      <c r="B13" s="20"/>
      <c r="R13" s="23"/>
    </row>
    <row r="14" spans="2:18" s="6" customFormat="1" ht="15" customHeight="1">
      <c r="B14" s="20"/>
      <c r="D14" s="15" t="s">
        <v>29</v>
      </c>
      <c r="M14" s="15" t="s">
        <v>26</v>
      </c>
      <c r="O14" s="142" t="str">
        <f>IF('Rekapitulace stavby'!$AN$13="","",'Rekapitulace stavby'!$AN$13)</f>
        <v>Vyplň údaj</v>
      </c>
      <c r="P14" s="129"/>
      <c r="R14" s="23"/>
    </row>
    <row r="15" spans="2:18" s="6" customFormat="1" ht="18.75" customHeight="1">
      <c r="B15" s="20"/>
      <c r="E15" s="16" t="str">
        <f>IF('Rekapitulace stavby'!$E$14="","",'Rekapitulace stavby'!$E$14)</f>
        <v>Vyplň údaj</v>
      </c>
      <c r="M15" s="15" t="s">
        <v>28</v>
      </c>
      <c r="O15" s="142" t="str">
        <f>IF('Rekapitulace stavby'!$AN$14="","",'Rekapitulace stavby'!$AN$14)</f>
        <v>Vyplň údaj</v>
      </c>
      <c r="P15" s="129"/>
      <c r="R15" s="23"/>
    </row>
    <row r="16" spans="2:18" s="6" customFormat="1" ht="7.5" customHeight="1">
      <c r="B16" s="20"/>
      <c r="R16" s="23"/>
    </row>
    <row r="17" spans="2:18" s="6" customFormat="1" ht="15" customHeight="1">
      <c r="B17" s="20"/>
      <c r="D17" s="15" t="s">
        <v>31</v>
      </c>
      <c r="M17" s="15" t="s">
        <v>26</v>
      </c>
      <c r="O17" s="142"/>
      <c r="P17" s="129"/>
      <c r="R17" s="23"/>
    </row>
    <row r="18" spans="2:18" s="6" customFormat="1" ht="18.75" customHeight="1">
      <c r="B18" s="20"/>
      <c r="E18" s="16" t="s">
        <v>32</v>
      </c>
      <c r="M18" s="15" t="s">
        <v>28</v>
      </c>
      <c r="O18" s="142"/>
      <c r="P18" s="129"/>
      <c r="R18" s="23"/>
    </row>
    <row r="19" spans="2:18" s="6" customFormat="1" ht="7.5" customHeight="1">
      <c r="B19" s="20"/>
      <c r="R19" s="23"/>
    </row>
    <row r="20" spans="2:18" s="6" customFormat="1" ht="15" customHeight="1">
      <c r="B20" s="20"/>
      <c r="D20" s="15" t="s">
        <v>34</v>
      </c>
      <c r="R20" s="23"/>
    </row>
    <row r="21" spans="2:18" s="66" customFormat="1" ht="15.75" customHeight="1">
      <c r="B21" s="67"/>
      <c r="E21" s="133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R21" s="68"/>
    </row>
    <row r="22" spans="2:18" s="6" customFormat="1" ht="7.5" customHeight="1">
      <c r="B22" s="20"/>
      <c r="R22" s="23"/>
    </row>
    <row r="23" spans="2:18" s="6" customFormat="1" ht="7.5" customHeight="1">
      <c r="B23" s="2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23"/>
    </row>
    <row r="24" spans="2:18" s="6" customFormat="1" ht="26.25" customHeight="1">
      <c r="B24" s="20"/>
      <c r="D24" s="69" t="s">
        <v>35</v>
      </c>
      <c r="M24" s="153">
        <f>ROUNDUP($N$74,2)</f>
        <v>0</v>
      </c>
      <c r="N24" s="129"/>
      <c r="O24" s="129"/>
      <c r="P24" s="129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15" customHeight="1">
      <c r="B26" s="20"/>
      <c r="D26" s="25" t="s">
        <v>36</v>
      </c>
      <c r="E26" s="25" t="s">
        <v>37</v>
      </c>
      <c r="F26" s="26">
        <v>0.21</v>
      </c>
      <c r="G26" s="70" t="s">
        <v>38</v>
      </c>
      <c r="H26" s="158">
        <f>SUM($BE$74:$BE$186)</f>
        <v>0</v>
      </c>
      <c r="I26" s="129"/>
      <c r="J26" s="129"/>
      <c r="M26" s="158">
        <f>SUM($BE$74:$BE$186)*$F$26</f>
        <v>0</v>
      </c>
      <c r="N26" s="129"/>
      <c r="O26" s="129"/>
      <c r="P26" s="129"/>
      <c r="R26" s="23"/>
    </row>
    <row r="27" spans="2:18" s="6" customFormat="1" ht="15" customHeight="1">
      <c r="B27" s="20"/>
      <c r="E27" s="25" t="s">
        <v>39</v>
      </c>
      <c r="F27" s="26">
        <v>0.15</v>
      </c>
      <c r="G27" s="70" t="s">
        <v>38</v>
      </c>
      <c r="H27" s="158">
        <f>SUM($BF$74:$BF$186)</f>
        <v>0</v>
      </c>
      <c r="I27" s="129"/>
      <c r="J27" s="129"/>
      <c r="M27" s="158">
        <f>SUM($BF$74:$BF$186)*$F$27</f>
        <v>0</v>
      </c>
      <c r="N27" s="129"/>
      <c r="O27" s="129"/>
      <c r="P27" s="129"/>
      <c r="R27" s="23"/>
    </row>
    <row r="28" spans="2:18" s="6" customFormat="1" ht="15" customHeight="1" hidden="1">
      <c r="B28" s="20"/>
      <c r="E28" s="25" t="s">
        <v>40</v>
      </c>
      <c r="F28" s="26">
        <v>0.21</v>
      </c>
      <c r="G28" s="70" t="s">
        <v>38</v>
      </c>
      <c r="H28" s="158">
        <f>SUM($BG$74:$BG$186)</f>
        <v>0</v>
      </c>
      <c r="I28" s="129"/>
      <c r="J28" s="129"/>
      <c r="M28" s="158">
        <v>0</v>
      </c>
      <c r="N28" s="129"/>
      <c r="O28" s="129"/>
      <c r="P28" s="129"/>
      <c r="R28" s="23"/>
    </row>
    <row r="29" spans="2:18" s="6" customFormat="1" ht="15" customHeight="1" hidden="1">
      <c r="B29" s="20"/>
      <c r="E29" s="25" t="s">
        <v>41</v>
      </c>
      <c r="F29" s="26">
        <v>0.15</v>
      </c>
      <c r="G29" s="70" t="s">
        <v>38</v>
      </c>
      <c r="H29" s="158">
        <f>SUM($BH$74:$BH$186)</f>
        <v>0</v>
      </c>
      <c r="I29" s="129"/>
      <c r="J29" s="129"/>
      <c r="M29" s="158">
        <v>0</v>
      </c>
      <c r="N29" s="129"/>
      <c r="O29" s="129"/>
      <c r="P29" s="129"/>
      <c r="R29" s="23"/>
    </row>
    <row r="30" spans="2:18" s="6" customFormat="1" ht="15" customHeight="1" hidden="1">
      <c r="B30" s="20"/>
      <c r="E30" s="25" t="s">
        <v>42</v>
      </c>
      <c r="F30" s="26">
        <v>0</v>
      </c>
      <c r="G30" s="70" t="s">
        <v>38</v>
      </c>
      <c r="H30" s="158">
        <f>SUM($BI$74:$BI$186)</f>
        <v>0</v>
      </c>
      <c r="I30" s="129"/>
      <c r="J30" s="129"/>
      <c r="M30" s="158">
        <v>0</v>
      </c>
      <c r="N30" s="129"/>
      <c r="O30" s="129"/>
      <c r="P30" s="129"/>
      <c r="R30" s="23"/>
    </row>
    <row r="31" spans="2:18" s="6" customFormat="1" ht="7.5" customHeight="1">
      <c r="B31" s="20"/>
      <c r="R31" s="23"/>
    </row>
    <row r="32" spans="2:18" s="6" customFormat="1" ht="26.25" customHeight="1">
      <c r="B32" s="20"/>
      <c r="C32" s="29"/>
      <c r="D32" s="30" t="s">
        <v>43</v>
      </c>
      <c r="E32" s="31"/>
      <c r="F32" s="31"/>
      <c r="G32" s="71" t="s">
        <v>44</v>
      </c>
      <c r="H32" s="32" t="s">
        <v>45</v>
      </c>
      <c r="I32" s="31"/>
      <c r="J32" s="31"/>
      <c r="K32" s="31"/>
      <c r="L32" s="140">
        <f>ROUNDUP(SUM($M$24:$M$30),2)</f>
        <v>0</v>
      </c>
      <c r="M32" s="139"/>
      <c r="N32" s="139"/>
      <c r="O32" s="139"/>
      <c r="P32" s="141"/>
      <c r="Q32" s="29"/>
      <c r="R32" s="33"/>
    </row>
    <row r="33" spans="2:18" s="6" customFormat="1" ht="1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7" spans="2:18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2"/>
    </row>
    <row r="38" spans="2:18" s="6" customFormat="1" ht="37.5" customHeight="1">
      <c r="B38" s="20"/>
      <c r="C38" s="126" t="s">
        <v>78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59"/>
    </row>
    <row r="39" spans="2:18" s="6" customFormat="1" ht="7.5" customHeight="1">
      <c r="B39" s="20"/>
      <c r="R39" s="23"/>
    </row>
    <row r="40" spans="2:18" s="6" customFormat="1" ht="15" customHeight="1">
      <c r="B40" s="20"/>
      <c r="C40" s="14" t="s">
        <v>15</v>
      </c>
      <c r="F40" s="131" t="str">
        <f>$F$6</f>
        <v>2013-dra-01 - Oprava opěrné zdi Tylova ulice u ppč 991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23"/>
    </row>
    <row r="41" spans="2:18" s="6" customFormat="1" ht="7.5" customHeight="1">
      <c r="B41" s="20"/>
      <c r="R41" s="23"/>
    </row>
    <row r="42" spans="2:18" s="6" customFormat="1" ht="18.75" customHeight="1">
      <c r="B42" s="20"/>
      <c r="C42" s="15" t="s">
        <v>19</v>
      </c>
      <c r="F42" s="16" t="str">
        <f>$F$9</f>
        <v>Karlovy Vary</v>
      </c>
      <c r="K42" s="15" t="s">
        <v>21</v>
      </c>
      <c r="M42" s="156" t="str">
        <f>IF($O$9="","",$O$9)</f>
        <v>18.08.2013</v>
      </c>
      <c r="N42" s="129"/>
      <c r="O42" s="129"/>
      <c r="P42" s="129"/>
      <c r="R42" s="23"/>
    </row>
    <row r="43" spans="2:18" s="6" customFormat="1" ht="7.5" customHeight="1">
      <c r="B43" s="20"/>
      <c r="R43" s="23"/>
    </row>
    <row r="44" spans="2:18" s="6" customFormat="1" ht="15.75" customHeight="1">
      <c r="B44" s="20"/>
      <c r="C44" s="15" t="s">
        <v>25</v>
      </c>
      <c r="F44" s="16" t="str">
        <f>$E$12</f>
        <v>Statutární město Karlovy Vary</v>
      </c>
      <c r="K44" s="15" t="s">
        <v>31</v>
      </c>
      <c r="M44" s="142" t="str">
        <f>$E$18</f>
        <v>Ing. Karel Drahokoupil</v>
      </c>
      <c r="N44" s="129"/>
      <c r="O44" s="129"/>
      <c r="P44" s="129"/>
      <c r="Q44" s="129"/>
      <c r="R44" s="23"/>
    </row>
    <row r="45" spans="2:18" s="6" customFormat="1" ht="15" customHeight="1">
      <c r="B45" s="20"/>
      <c r="C45" s="15" t="s">
        <v>29</v>
      </c>
      <c r="F45" s="16" t="str">
        <f>IF($E$15="","",$E$15)</f>
        <v>Vyplň údaj</v>
      </c>
      <c r="R45" s="23"/>
    </row>
    <row r="46" spans="2:18" s="6" customFormat="1" ht="11.25" customHeight="1">
      <c r="B46" s="20"/>
      <c r="R46" s="23"/>
    </row>
    <row r="47" spans="2:18" s="6" customFormat="1" ht="30" customHeight="1">
      <c r="B47" s="20"/>
      <c r="C47" s="160" t="s">
        <v>79</v>
      </c>
      <c r="D47" s="161"/>
      <c r="E47" s="161"/>
      <c r="F47" s="161"/>
      <c r="G47" s="161"/>
      <c r="H47" s="29"/>
      <c r="I47" s="29"/>
      <c r="J47" s="29"/>
      <c r="K47" s="29"/>
      <c r="L47" s="29"/>
      <c r="M47" s="29"/>
      <c r="N47" s="160" t="s">
        <v>80</v>
      </c>
      <c r="O47" s="161"/>
      <c r="P47" s="161"/>
      <c r="Q47" s="161"/>
      <c r="R47" s="3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52" t="s">
        <v>81</v>
      </c>
      <c r="N49" s="153">
        <f>ROUNDUP($N$74,2)</f>
        <v>0</v>
      </c>
      <c r="O49" s="129"/>
      <c r="P49" s="129"/>
      <c r="Q49" s="129"/>
      <c r="R49" s="23"/>
      <c r="AU49" s="6" t="s">
        <v>82</v>
      </c>
    </row>
    <row r="50" spans="2:18" s="73" customFormat="1" ht="25.5" customHeight="1">
      <c r="B50" s="74"/>
      <c r="D50" s="75" t="s">
        <v>83</v>
      </c>
      <c r="N50" s="162">
        <f>ROUNDUP($N$75,2)</f>
        <v>0</v>
      </c>
      <c r="O50" s="163"/>
      <c r="P50" s="163"/>
      <c r="Q50" s="163"/>
      <c r="R50" s="76"/>
    </row>
    <row r="51" spans="2:18" s="77" customFormat="1" ht="21" customHeight="1">
      <c r="B51" s="78"/>
      <c r="D51" s="79" t="s">
        <v>84</v>
      </c>
      <c r="N51" s="164">
        <f>ROUNDUP($N$76,2)</f>
        <v>0</v>
      </c>
      <c r="O51" s="163"/>
      <c r="P51" s="163"/>
      <c r="Q51" s="163"/>
      <c r="R51" s="80"/>
    </row>
    <row r="52" spans="2:18" s="77" customFormat="1" ht="21" customHeight="1">
      <c r="B52" s="78"/>
      <c r="D52" s="79" t="s">
        <v>85</v>
      </c>
      <c r="N52" s="164">
        <f>ROUNDUP($N$82,2)</f>
        <v>0</v>
      </c>
      <c r="O52" s="163"/>
      <c r="P52" s="163"/>
      <c r="Q52" s="163"/>
      <c r="R52" s="80"/>
    </row>
    <row r="53" spans="2:18" s="77" customFormat="1" ht="21" customHeight="1">
      <c r="B53" s="78"/>
      <c r="D53" s="79" t="s">
        <v>86</v>
      </c>
      <c r="N53" s="164">
        <f>ROUNDUP($N$102,2)</f>
        <v>0</v>
      </c>
      <c r="O53" s="163"/>
      <c r="P53" s="163"/>
      <c r="Q53" s="163"/>
      <c r="R53" s="80"/>
    </row>
    <row r="54" spans="2:18" s="77" customFormat="1" ht="21" customHeight="1">
      <c r="B54" s="78"/>
      <c r="D54" s="79" t="s">
        <v>87</v>
      </c>
      <c r="N54" s="164">
        <f>ROUNDUP($N$111,2)</f>
        <v>0</v>
      </c>
      <c r="O54" s="163"/>
      <c r="P54" s="163"/>
      <c r="Q54" s="163"/>
      <c r="R54" s="80"/>
    </row>
    <row r="55" spans="2:18" s="77" customFormat="1" ht="15.75" customHeight="1">
      <c r="B55" s="78"/>
      <c r="D55" s="79" t="s">
        <v>88</v>
      </c>
      <c r="N55" s="164">
        <f>ROUNDUP($N$176,2)</f>
        <v>0</v>
      </c>
      <c r="O55" s="163"/>
      <c r="P55" s="163"/>
      <c r="Q55" s="163"/>
      <c r="R55" s="80"/>
    </row>
    <row r="56" spans="2:18" s="73" customFormat="1" ht="25.5" customHeight="1">
      <c r="B56" s="74"/>
      <c r="D56" s="75" t="s">
        <v>89</v>
      </c>
      <c r="N56" s="162">
        <f>ROUNDUP($N$179,2)</f>
        <v>0</v>
      </c>
      <c r="O56" s="163"/>
      <c r="P56" s="163"/>
      <c r="Q56" s="163"/>
      <c r="R56" s="76"/>
    </row>
    <row r="57" spans="2:18" s="77" customFormat="1" ht="21" customHeight="1">
      <c r="B57" s="78"/>
      <c r="D57" s="79" t="s">
        <v>90</v>
      </c>
      <c r="N57" s="164">
        <f>ROUNDUP($N$180,2)</f>
        <v>0</v>
      </c>
      <c r="O57" s="163"/>
      <c r="P57" s="163"/>
      <c r="Q57" s="163"/>
      <c r="R57" s="80"/>
    </row>
    <row r="58" spans="2:18" s="6" customFormat="1" ht="22.5" customHeight="1">
      <c r="B58" s="20"/>
      <c r="R58" s="23"/>
    </row>
    <row r="59" spans="2:18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19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19" s="6" customFormat="1" ht="37.5" customHeight="1">
      <c r="B64" s="20"/>
      <c r="C64" s="126" t="s">
        <v>91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20"/>
    </row>
    <row r="65" spans="2:19" s="6" customFormat="1" ht="7.5" customHeight="1">
      <c r="B65" s="20"/>
      <c r="S65" s="20"/>
    </row>
    <row r="66" spans="2:19" s="6" customFormat="1" ht="15" customHeight="1">
      <c r="B66" s="20"/>
      <c r="C66" s="14" t="s">
        <v>15</v>
      </c>
      <c r="F66" s="131" t="str">
        <f>$F$6</f>
        <v>2013-dra-01 - Oprava opěrné zdi Tylova ulice u ppč 991</v>
      </c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S66" s="20"/>
    </row>
    <row r="67" spans="2:19" s="6" customFormat="1" ht="7.5" customHeight="1">
      <c r="B67" s="20"/>
      <c r="S67" s="20"/>
    </row>
    <row r="68" spans="2:19" s="6" customFormat="1" ht="18.75" customHeight="1">
      <c r="B68" s="20"/>
      <c r="C68" s="15" t="s">
        <v>19</v>
      </c>
      <c r="F68" s="16" t="str">
        <f>$F$9</f>
        <v>Karlovy Vary</v>
      </c>
      <c r="K68" s="15" t="s">
        <v>21</v>
      </c>
      <c r="M68" s="156" t="str">
        <f>IF($O$9="","",$O$9)</f>
        <v>18.08.2013</v>
      </c>
      <c r="N68" s="129"/>
      <c r="O68" s="129"/>
      <c r="P68" s="129"/>
      <c r="S68" s="20"/>
    </row>
    <row r="69" spans="2:19" s="6" customFormat="1" ht="7.5" customHeight="1">
      <c r="B69" s="20"/>
      <c r="S69" s="20"/>
    </row>
    <row r="70" spans="2:19" s="6" customFormat="1" ht="15.75" customHeight="1">
      <c r="B70" s="20"/>
      <c r="C70" s="15" t="s">
        <v>25</v>
      </c>
      <c r="F70" s="16" t="str">
        <f>$E$12</f>
        <v>Statutární město Karlovy Vary</v>
      </c>
      <c r="K70" s="15" t="s">
        <v>31</v>
      </c>
      <c r="M70" s="142" t="str">
        <f>$E$18</f>
        <v>Ing. Karel Drahokoupil</v>
      </c>
      <c r="N70" s="129"/>
      <c r="O70" s="129"/>
      <c r="P70" s="129"/>
      <c r="Q70" s="129"/>
      <c r="S70" s="20"/>
    </row>
    <row r="71" spans="2:19" s="6" customFormat="1" ht="15" customHeight="1">
      <c r="B71" s="20"/>
      <c r="C71" s="15" t="s">
        <v>29</v>
      </c>
      <c r="F71" s="16" t="str">
        <f>IF($E$15="","",$E$15)</f>
        <v>Vyplň údaj</v>
      </c>
      <c r="S71" s="20"/>
    </row>
    <row r="72" spans="2:19" s="6" customFormat="1" ht="11.25" customHeight="1">
      <c r="B72" s="20"/>
      <c r="S72" s="20"/>
    </row>
    <row r="73" spans="2:27" s="81" customFormat="1" ht="30" customHeight="1">
      <c r="B73" s="82"/>
      <c r="C73" s="83" t="s">
        <v>92</v>
      </c>
      <c r="D73" s="84" t="s">
        <v>52</v>
      </c>
      <c r="E73" s="84" t="s">
        <v>48</v>
      </c>
      <c r="F73" s="165" t="s">
        <v>93</v>
      </c>
      <c r="G73" s="166"/>
      <c r="H73" s="166"/>
      <c r="I73" s="166"/>
      <c r="J73" s="84" t="s">
        <v>94</v>
      </c>
      <c r="K73" s="84" t="s">
        <v>95</v>
      </c>
      <c r="L73" s="165" t="s">
        <v>96</v>
      </c>
      <c r="M73" s="166"/>
      <c r="N73" s="165" t="s">
        <v>97</v>
      </c>
      <c r="O73" s="166"/>
      <c r="P73" s="166"/>
      <c r="Q73" s="166"/>
      <c r="R73" s="85" t="s">
        <v>98</v>
      </c>
      <c r="S73" s="82"/>
      <c r="T73" s="47" t="s">
        <v>99</v>
      </c>
      <c r="U73" s="48" t="s">
        <v>36</v>
      </c>
      <c r="V73" s="48" t="s">
        <v>100</v>
      </c>
      <c r="W73" s="48" t="s">
        <v>101</v>
      </c>
      <c r="X73" s="48" t="s">
        <v>102</v>
      </c>
      <c r="Y73" s="48" t="s">
        <v>103</v>
      </c>
      <c r="Z73" s="48" t="s">
        <v>104</v>
      </c>
      <c r="AA73" s="49" t="s">
        <v>105</v>
      </c>
    </row>
    <row r="74" spans="2:63" s="6" customFormat="1" ht="30" customHeight="1">
      <c r="B74" s="20"/>
      <c r="C74" s="52" t="s">
        <v>81</v>
      </c>
      <c r="N74" s="180">
        <f>$BK$74</f>
        <v>0</v>
      </c>
      <c r="O74" s="129"/>
      <c r="P74" s="129"/>
      <c r="Q74" s="129"/>
      <c r="S74" s="20"/>
      <c r="T74" s="51"/>
      <c r="U74" s="42"/>
      <c r="V74" s="42"/>
      <c r="W74" s="86">
        <f>$W$75+$W$179</f>
        <v>0</v>
      </c>
      <c r="X74" s="42"/>
      <c r="Y74" s="86">
        <f>$Y$75+$Y$179</f>
        <v>43.50544011999999</v>
      </c>
      <c r="Z74" s="42"/>
      <c r="AA74" s="87">
        <f>$AA$75+$AA$179</f>
        <v>15.324133999999999</v>
      </c>
      <c r="AT74" s="6" t="s">
        <v>66</v>
      </c>
      <c r="AU74" s="6" t="s">
        <v>82</v>
      </c>
      <c r="BK74" s="88">
        <f>$BK$75+$BK$179</f>
        <v>0</v>
      </c>
    </row>
    <row r="75" spans="2:63" s="89" customFormat="1" ht="37.5" customHeight="1">
      <c r="B75" s="90"/>
      <c r="D75" s="91" t="s">
        <v>83</v>
      </c>
      <c r="N75" s="181">
        <f>$BK$75</f>
        <v>0</v>
      </c>
      <c r="O75" s="182"/>
      <c r="P75" s="182"/>
      <c r="Q75" s="182"/>
      <c r="S75" s="90"/>
      <c r="T75" s="93"/>
      <c r="W75" s="94">
        <f>$W$76+$W$82+$W$102+$W$111</f>
        <v>0</v>
      </c>
      <c r="Y75" s="94">
        <f>$Y$76+$Y$82+$Y$102+$Y$111</f>
        <v>43.50544011999999</v>
      </c>
      <c r="AA75" s="95">
        <f>$AA$76+$AA$82+$AA$102+$AA$111</f>
        <v>15.324133999999999</v>
      </c>
      <c r="AR75" s="92" t="s">
        <v>18</v>
      </c>
      <c r="AT75" s="92" t="s">
        <v>66</v>
      </c>
      <c r="AU75" s="92" t="s">
        <v>67</v>
      </c>
      <c r="AY75" s="92" t="s">
        <v>106</v>
      </c>
      <c r="BK75" s="96">
        <f>$BK$76+$BK$82+$BK$102+$BK$111</f>
        <v>0</v>
      </c>
    </row>
    <row r="76" spans="2:63" s="89" customFormat="1" ht="21" customHeight="1">
      <c r="B76" s="90"/>
      <c r="D76" s="97" t="s">
        <v>84</v>
      </c>
      <c r="N76" s="183">
        <f>$BK$76</f>
        <v>0</v>
      </c>
      <c r="O76" s="182"/>
      <c r="P76" s="182"/>
      <c r="Q76" s="182"/>
      <c r="S76" s="90"/>
      <c r="T76" s="93"/>
      <c r="W76" s="94">
        <f>SUM($W$77:$W$81)</f>
        <v>0</v>
      </c>
      <c r="Y76" s="94">
        <f>SUM($Y$77:$Y$81)</f>
        <v>0</v>
      </c>
      <c r="AA76" s="95">
        <f>SUM($AA$77:$AA$81)</f>
        <v>0.9091499999999999</v>
      </c>
      <c r="AR76" s="92" t="s">
        <v>18</v>
      </c>
      <c r="AT76" s="92" t="s">
        <v>66</v>
      </c>
      <c r="AU76" s="92" t="s">
        <v>18</v>
      </c>
      <c r="AY76" s="92" t="s">
        <v>106</v>
      </c>
      <c r="BK76" s="96">
        <f>SUM($BK$77:$BK$81)</f>
        <v>0</v>
      </c>
    </row>
    <row r="77" spans="2:65" s="6" customFormat="1" ht="27" customHeight="1">
      <c r="B77" s="20"/>
      <c r="C77" s="98" t="s">
        <v>18</v>
      </c>
      <c r="D77" s="98" t="s">
        <v>107</v>
      </c>
      <c r="E77" s="99" t="s">
        <v>108</v>
      </c>
      <c r="F77" s="167" t="s">
        <v>109</v>
      </c>
      <c r="G77" s="168"/>
      <c r="H77" s="168"/>
      <c r="I77" s="168"/>
      <c r="J77" s="101" t="s">
        <v>110</v>
      </c>
      <c r="K77" s="102">
        <v>1.65</v>
      </c>
      <c r="L77" s="169"/>
      <c r="M77" s="168"/>
      <c r="N77" s="170">
        <f>ROUND($L$77*$K$77,2)</f>
        <v>0</v>
      </c>
      <c r="O77" s="168"/>
      <c r="P77" s="168"/>
      <c r="Q77" s="168"/>
      <c r="R77" s="100" t="s">
        <v>111</v>
      </c>
      <c r="S77" s="20"/>
      <c r="T77" s="103"/>
      <c r="U77" s="104" t="s">
        <v>37</v>
      </c>
      <c r="X77" s="105">
        <v>0</v>
      </c>
      <c r="Y77" s="105">
        <f>$X$77*$K$77</f>
        <v>0</v>
      </c>
      <c r="Z77" s="105">
        <v>0.235</v>
      </c>
      <c r="AA77" s="106">
        <f>$Z$77*$K$77</f>
        <v>0.38775</v>
      </c>
      <c r="AR77" s="66" t="s">
        <v>112</v>
      </c>
      <c r="AT77" s="66" t="s">
        <v>107</v>
      </c>
      <c r="AU77" s="66" t="s">
        <v>75</v>
      </c>
      <c r="AY77" s="6" t="s">
        <v>106</v>
      </c>
      <c r="BE77" s="107">
        <f>IF($U$77="základní",$N$77,0)</f>
        <v>0</v>
      </c>
      <c r="BF77" s="107">
        <f>IF($U$77="snížená",$N$77,0)</f>
        <v>0</v>
      </c>
      <c r="BG77" s="107">
        <f>IF($U$77="zákl. přenesená",$N$77,0)</f>
        <v>0</v>
      </c>
      <c r="BH77" s="107">
        <f>IF($U$77="sníž. přenesená",$N$77,0)</f>
        <v>0</v>
      </c>
      <c r="BI77" s="107">
        <f>IF($U$77="nulová",$N$77,0)</f>
        <v>0</v>
      </c>
      <c r="BJ77" s="66" t="s">
        <v>18</v>
      </c>
      <c r="BK77" s="107">
        <f>ROUND($L$77*$K$77,2)</f>
        <v>0</v>
      </c>
      <c r="BL77" s="66" t="s">
        <v>112</v>
      </c>
      <c r="BM77" s="66" t="s">
        <v>113</v>
      </c>
    </row>
    <row r="78" spans="2:47" s="6" customFormat="1" ht="16.5" customHeight="1">
      <c r="B78" s="20"/>
      <c r="F78" s="171" t="s">
        <v>109</v>
      </c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20"/>
      <c r="T78" s="44"/>
      <c r="AA78" s="45"/>
      <c r="AT78" s="6" t="s">
        <v>114</v>
      </c>
      <c r="AU78" s="6" t="s">
        <v>75</v>
      </c>
    </row>
    <row r="79" spans="2:51" s="6" customFormat="1" ht="15.75" customHeight="1">
      <c r="B79" s="108"/>
      <c r="E79" s="109"/>
      <c r="F79" s="172" t="s">
        <v>115</v>
      </c>
      <c r="G79" s="173"/>
      <c r="H79" s="173"/>
      <c r="I79" s="173"/>
      <c r="K79" s="110">
        <v>1.65</v>
      </c>
      <c r="S79" s="108"/>
      <c r="T79" s="111"/>
      <c r="AA79" s="112"/>
      <c r="AT79" s="109" t="s">
        <v>116</v>
      </c>
      <c r="AU79" s="109" t="s">
        <v>75</v>
      </c>
      <c r="AV79" s="109" t="s">
        <v>75</v>
      </c>
      <c r="AW79" s="109" t="s">
        <v>82</v>
      </c>
      <c r="AX79" s="109" t="s">
        <v>67</v>
      </c>
      <c r="AY79" s="109" t="s">
        <v>106</v>
      </c>
    </row>
    <row r="80" spans="2:65" s="6" customFormat="1" ht="27" customHeight="1">
      <c r="B80" s="20"/>
      <c r="C80" s="98" t="s">
        <v>75</v>
      </c>
      <c r="D80" s="98" t="s">
        <v>107</v>
      </c>
      <c r="E80" s="99" t="s">
        <v>117</v>
      </c>
      <c r="F80" s="167" t="s">
        <v>118</v>
      </c>
      <c r="G80" s="168"/>
      <c r="H80" s="168"/>
      <c r="I80" s="168"/>
      <c r="J80" s="101" t="s">
        <v>110</v>
      </c>
      <c r="K80" s="102">
        <v>1.65</v>
      </c>
      <c r="L80" s="169"/>
      <c r="M80" s="168"/>
      <c r="N80" s="170">
        <f>ROUND($L$80*$K$80,2)</f>
        <v>0</v>
      </c>
      <c r="O80" s="168"/>
      <c r="P80" s="168"/>
      <c r="Q80" s="168"/>
      <c r="R80" s="100" t="s">
        <v>111</v>
      </c>
      <c r="S80" s="20"/>
      <c r="T80" s="103"/>
      <c r="U80" s="104" t="s">
        <v>37</v>
      </c>
      <c r="X80" s="105">
        <v>0</v>
      </c>
      <c r="Y80" s="105">
        <f>$X$80*$K$80</f>
        <v>0</v>
      </c>
      <c r="Z80" s="105">
        <v>0.316</v>
      </c>
      <c r="AA80" s="106">
        <f>$Z$80*$K$80</f>
        <v>0.5214</v>
      </c>
      <c r="AR80" s="66" t="s">
        <v>112</v>
      </c>
      <c r="AT80" s="66" t="s">
        <v>107</v>
      </c>
      <c r="AU80" s="66" t="s">
        <v>75</v>
      </c>
      <c r="AY80" s="6" t="s">
        <v>106</v>
      </c>
      <c r="BE80" s="107">
        <f>IF($U$80="základní",$N$80,0)</f>
        <v>0</v>
      </c>
      <c r="BF80" s="107">
        <f>IF($U$80="snížená",$N$80,0)</f>
        <v>0</v>
      </c>
      <c r="BG80" s="107">
        <f>IF($U$80="zákl. přenesená",$N$80,0)</f>
        <v>0</v>
      </c>
      <c r="BH80" s="107">
        <f>IF($U$80="sníž. přenesená",$N$80,0)</f>
        <v>0</v>
      </c>
      <c r="BI80" s="107">
        <f>IF($U$80="nulová",$N$80,0)</f>
        <v>0</v>
      </c>
      <c r="BJ80" s="66" t="s">
        <v>18</v>
      </c>
      <c r="BK80" s="107">
        <f>ROUND($L$80*$K$80,2)</f>
        <v>0</v>
      </c>
      <c r="BL80" s="66" t="s">
        <v>112</v>
      </c>
      <c r="BM80" s="66" t="s">
        <v>119</v>
      </c>
    </row>
    <row r="81" spans="2:47" s="6" customFormat="1" ht="16.5" customHeight="1">
      <c r="B81" s="20"/>
      <c r="F81" s="171" t="s">
        <v>118</v>
      </c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20"/>
      <c r="T81" s="44"/>
      <c r="AA81" s="45"/>
      <c r="AT81" s="6" t="s">
        <v>114</v>
      </c>
      <c r="AU81" s="6" t="s">
        <v>75</v>
      </c>
    </row>
    <row r="82" spans="2:63" s="89" customFormat="1" ht="30.75" customHeight="1">
      <c r="B82" s="90"/>
      <c r="D82" s="97" t="s">
        <v>85</v>
      </c>
      <c r="N82" s="183">
        <f>$BK$82</f>
        <v>0</v>
      </c>
      <c r="O82" s="182"/>
      <c r="P82" s="182"/>
      <c r="Q82" s="182"/>
      <c r="S82" s="90"/>
      <c r="T82" s="93"/>
      <c r="W82" s="94">
        <f>SUM($W$83:$W$101)</f>
        <v>0</v>
      </c>
      <c r="Y82" s="94">
        <f>SUM($Y$83:$Y$101)</f>
        <v>6.193308119999999</v>
      </c>
      <c r="AA82" s="95">
        <f>SUM($AA$83:$AA$101)</f>
        <v>0</v>
      </c>
      <c r="AR82" s="92" t="s">
        <v>18</v>
      </c>
      <c r="AT82" s="92" t="s">
        <v>66</v>
      </c>
      <c r="AU82" s="92" t="s">
        <v>18</v>
      </c>
      <c r="AY82" s="92" t="s">
        <v>106</v>
      </c>
      <c r="BK82" s="96">
        <f>SUM($BK$83:$BK$101)</f>
        <v>0</v>
      </c>
    </row>
    <row r="83" spans="2:65" s="6" customFormat="1" ht="27" customHeight="1">
      <c r="B83" s="20"/>
      <c r="C83" s="98" t="s">
        <v>120</v>
      </c>
      <c r="D83" s="98" t="s">
        <v>107</v>
      </c>
      <c r="E83" s="99" t="s">
        <v>121</v>
      </c>
      <c r="F83" s="167" t="s">
        <v>122</v>
      </c>
      <c r="G83" s="168"/>
      <c r="H83" s="168"/>
      <c r="I83" s="168"/>
      <c r="J83" s="101" t="s">
        <v>123</v>
      </c>
      <c r="K83" s="102">
        <v>1.504</v>
      </c>
      <c r="L83" s="169"/>
      <c r="M83" s="168"/>
      <c r="N83" s="170">
        <f>ROUND($L$83*$K$83,2)</f>
        <v>0</v>
      </c>
      <c r="O83" s="168"/>
      <c r="P83" s="168"/>
      <c r="Q83" s="168"/>
      <c r="R83" s="100" t="s">
        <v>111</v>
      </c>
      <c r="S83" s="20"/>
      <c r="T83" s="103"/>
      <c r="U83" s="104" t="s">
        <v>37</v>
      </c>
      <c r="X83" s="105">
        <v>2.47057</v>
      </c>
      <c r="Y83" s="105">
        <f>$X$83*$K$83</f>
        <v>3.71573728</v>
      </c>
      <c r="Z83" s="105">
        <v>0</v>
      </c>
      <c r="AA83" s="106">
        <f>$Z$83*$K$83</f>
        <v>0</v>
      </c>
      <c r="AR83" s="66" t="s">
        <v>112</v>
      </c>
      <c r="AT83" s="66" t="s">
        <v>107</v>
      </c>
      <c r="AU83" s="66" t="s">
        <v>75</v>
      </c>
      <c r="AY83" s="6" t="s">
        <v>106</v>
      </c>
      <c r="BE83" s="107">
        <f>IF($U$83="základní",$N$83,0)</f>
        <v>0</v>
      </c>
      <c r="BF83" s="107">
        <f>IF($U$83="snížená",$N$83,0)</f>
        <v>0</v>
      </c>
      <c r="BG83" s="107">
        <f>IF($U$83="zákl. přenesená",$N$83,0)</f>
        <v>0</v>
      </c>
      <c r="BH83" s="107">
        <f>IF($U$83="sníž. přenesená",$N$83,0)</f>
        <v>0</v>
      </c>
      <c r="BI83" s="107">
        <f>IF($U$83="nulová",$N$83,0)</f>
        <v>0</v>
      </c>
      <c r="BJ83" s="66" t="s">
        <v>18</v>
      </c>
      <c r="BK83" s="107">
        <f>ROUND($L$83*$K$83,2)</f>
        <v>0</v>
      </c>
      <c r="BL83" s="66" t="s">
        <v>112</v>
      </c>
      <c r="BM83" s="66" t="s">
        <v>124</v>
      </c>
    </row>
    <row r="84" spans="2:47" s="6" customFormat="1" ht="16.5" customHeight="1">
      <c r="B84" s="20"/>
      <c r="F84" s="171" t="s">
        <v>122</v>
      </c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20"/>
      <c r="T84" s="44"/>
      <c r="AA84" s="45"/>
      <c r="AT84" s="6" t="s">
        <v>114</v>
      </c>
      <c r="AU84" s="6" t="s">
        <v>75</v>
      </c>
    </row>
    <row r="85" spans="2:51" s="6" customFormat="1" ht="15.75" customHeight="1">
      <c r="B85" s="108"/>
      <c r="E85" s="109"/>
      <c r="F85" s="172" t="s">
        <v>125</v>
      </c>
      <c r="G85" s="173"/>
      <c r="H85" s="173"/>
      <c r="I85" s="173"/>
      <c r="K85" s="110">
        <v>1.504</v>
      </c>
      <c r="S85" s="108"/>
      <c r="T85" s="111"/>
      <c r="AA85" s="112"/>
      <c r="AT85" s="109" t="s">
        <v>116</v>
      </c>
      <c r="AU85" s="109" t="s">
        <v>75</v>
      </c>
      <c r="AV85" s="109" t="s">
        <v>75</v>
      </c>
      <c r="AW85" s="109" t="s">
        <v>82</v>
      </c>
      <c r="AX85" s="109" t="s">
        <v>67</v>
      </c>
      <c r="AY85" s="109" t="s">
        <v>106</v>
      </c>
    </row>
    <row r="86" spans="2:65" s="6" customFormat="1" ht="27" customHeight="1">
      <c r="B86" s="20"/>
      <c r="C86" s="98" t="s">
        <v>112</v>
      </c>
      <c r="D86" s="98" t="s">
        <v>107</v>
      </c>
      <c r="E86" s="99" t="s">
        <v>126</v>
      </c>
      <c r="F86" s="167" t="s">
        <v>127</v>
      </c>
      <c r="G86" s="168"/>
      <c r="H86" s="168"/>
      <c r="I86" s="168"/>
      <c r="J86" s="101" t="s">
        <v>110</v>
      </c>
      <c r="K86" s="102">
        <v>9.222</v>
      </c>
      <c r="L86" s="169"/>
      <c r="M86" s="168"/>
      <c r="N86" s="170">
        <f>ROUND($L$86*$K$86,2)</f>
        <v>0</v>
      </c>
      <c r="O86" s="168"/>
      <c r="P86" s="168"/>
      <c r="Q86" s="168"/>
      <c r="R86" s="100" t="s">
        <v>111</v>
      </c>
      <c r="S86" s="20"/>
      <c r="T86" s="103"/>
      <c r="U86" s="104" t="s">
        <v>37</v>
      </c>
      <c r="X86" s="105">
        <v>0.02519</v>
      </c>
      <c r="Y86" s="105">
        <f>$X$86*$K$86</f>
        <v>0.23230218</v>
      </c>
      <c r="Z86" s="105">
        <v>0</v>
      </c>
      <c r="AA86" s="106">
        <f>$Z$86*$K$86</f>
        <v>0</v>
      </c>
      <c r="AR86" s="66" t="s">
        <v>112</v>
      </c>
      <c r="AT86" s="66" t="s">
        <v>107</v>
      </c>
      <c r="AU86" s="66" t="s">
        <v>75</v>
      </c>
      <c r="AY86" s="6" t="s">
        <v>106</v>
      </c>
      <c r="BE86" s="107">
        <f>IF($U$86="základní",$N$86,0)</f>
        <v>0</v>
      </c>
      <c r="BF86" s="107">
        <f>IF($U$86="snížená",$N$86,0)</f>
        <v>0</v>
      </c>
      <c r="BG86" s="107">
        <f>IF($U$86="zákl. přenesená",$N$86,0)</f>
        <v>0</v>
      </c>
      <c r="BH86" s="107">
        <f>IF($U$86="sníž. přenesená",$N$86,0)</f>
        <v>0</v>
      </c>
      <c r="BI86" s="107">
        <f>IF($U$86="nulová",$N$86,0)</f>
        <v>0</v>
      </c>
      <c r="BJ86" s="66" t="s">
        <v>18</v>
      </c>
      <c r="BK86" s="107">
        <f>ROUND($L$86*$K$86,2)</f>
        <v>0</v>
      </c>
      <c r="BL86" s="66" t="s">
        <v>112</v>
      </c>
      <c r="BM86" s="66" t="s">
        <v>128</v>
      </c>
    </row>
    <row r="87" spans="2:47" s="6" customFormat="1" ht="16.5" customHeight="1">
      <c r="B87" s="20"/>
      <c r="F87" s="171" t="s">
        <v>127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20"/>
      <c r="T87" s="44"/>
      <c r="AA87" s="45"/>
      <c r="AT87" s="6" t="s">
        <v>114</v>
      </c>
      <c r="AU87" s="6" t="s">
        <v>75</v>
      </c>
    </row>
    <row r="88" spans="2:51" s="6" customFormat="1" ht="15.75" customHeight="1">
      <c r="B88" s="108"/>
      <c r="E88" s="109"/>
      <c r="F88" s="172" t="s">
        <v>129</v>
      </c>
      <c r="G88" s="173"/>
      <c r="H88" s="173"/>
      <c r="I88" s="173"/>
      <c r="K88" s="110">
        <v>9.022</v>
      </c>
      <c r="S88" s="108"/>
      <c r="T88" s="111"/>
      <c r="AA88" s="112"/>
      <c r="AT88" s="109" t="s">
        <v>116</v>
      </c>
      <c r="AU88" s="109" t="s">
        <v>75</v>
      </c>
      <c r="AV88" s="109" t="s">
        <v>75</v>
      </c>
      <c r="AW88" s="109" t="s">
        <v>82</v>
      </c>
      <c r="AX88" s="109" t="s">
        <v>67</v>
      </c>
      <c r="AY88" s="109" t="s">
        <v>106</v>
      </c>
    </row>
    <row r="89" spans="2:51" s="6" customFormat="1" ht="15.75" customHeight="1">
      <c r="B89" s="108"/>
      <c r="E89" s="109"/>
      <c r="F89" s="172" t="s">
        <v>130</v>
      </c>
      <c r="G89" s="173"/>
      <c r="H89" s="173"/>
      <c r="I89" s="173"/>
      <c r="K89" s="110">
        <v>0.2</v>
      </c>
      <c r="S89" s="108"/>
      <c r="T89" s="111"/>
      <c r="AA89" s="112"/>
      <c r="AT89" s="109" t="s">
        <v>116</v>
      </c>
      <c r="AU89" s="109" t="s">
        <v>75</v>
      </c>
      <c r="AV89" s="109" t="s">
        <v>75</v>
      </c>
      <c r="AW89" s="109" t="s">
        <v>82</v>
      </c>
      <c r="AX89" s="109" t="s">
        <v>67</v>
      </c>
      <c r="AY89" s="109" t="s">
        <v>106</v>
      </c>
    </row>
    <row r="90" spans="2:65" s="6" customFormat="1" ht="27" customHeight="1">
      <c r="B90" s="20"/>
      <c r="C90" s="98" t="s">
        <v>131</v>
      </c>
      <c r="D90" s="98" t="s">
        <v>107</v>
      </c>
      <c r="E90" s="99" t="s">
        <v>132</v>
      </c>
      <c r="F90" s="167" t="s">
        <v>133</v>
      </c>
      <c r="G90" s="168"/>
      <c r="H90" s="168"/>
      <c r="I90" s="168"/>
      <c r="J90" s="101" t="s">
        <v>110</v>
      </c>
      <c r="K90" s="102">
        <v>9.22</v>
      </c>
      <c r="L90" s="169"/>
      <c r="M90" s="168"/>
      <c r="N90" s="170">
        <f>ROUND($L$90*$K$90,2)</f>
        <v>0</v>
      </c>
      <c r="O90" s="168"/>
      <c r="P90" s="168"/>
      <c r="Q90" s="168"/>
      <c r="R90" s="100" t="s">
        <v>111</v>
      </c>
      <c r="S90" s="20"/>
      <c r="T90" s="103"/>
      <c r="U90" s="104" t="s">
        <v>37</v>
      </c>
      <c r="X90" s="105">
        <v>0</v>
      </c>
      <c r="Y90" s="105">
        <f>$X$90*$K$90</f>
        <v>0</v>
      </c>
      <c r="Z90" s="105">
        <v>0</v>
      </c>
      <c r="AA90" s="106">
        <f>$Z$90*$K$90</f>
        <v>0</v>
      </c>
      <c r="AR90" s="66" t="s">
        <v>112</v>
      </c>
      <c r="AT90" s="66" t="s">
        <v>107</v>
      </c>
      <c r="AU90" s="66" t="s">
        <v>75</v>
      </c>
      <c r="AY90" s="6" t="s">
        <v>106</v>
      </c>
      <c r="BE90" s="107">
        <f>IF($U$90="základní",$N$90,0)</f>
        <v>0</v>
      </c>
      <c r="BF90" s="107">
        <f>IF($U$90="snížená",$N$90,0)</f>
        <v>0</v>
      </c>
      <c r="BG90" s="107">
        <f>IF($U$90="zákl. přenesená",$N$90,0)</f>
        <v>0</v>
      </c>
      <c r="BH90" s="107">
        <f>IF($U$90="sníž. přenesená",$N$90,0)</f>
        <v>0</v>
      </c>
      <c r="BI90" s="107">
        <f>IF($U$90="nulová",$N$90,0)</f>
        <v>0</v>
      </c>
      <c r="BJ90" s="66" t="s">
        <v>18</v>
      </c>
      <c r="BK90" s="107">
        <f>ROUND($L$90*$K$90,2)</f>
        <v>0</v>
      </c>
      <c r="BL90" s="66" t="s">
        <v>112</v>
      </c>
      <c r="BM90" s="66" t="s">
        <v>134</v>
      </c>
    </row>
    <row r="91" spans="2:47" s="6" customFormat="1" ht="16.5" customHeight="1">
      <c r="B91" s="20"/>
      <c r="F91" s="171" t="s">
        <v>133</v>
      </c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20"/>
      <c r="T91" s="44"/>
      <c r="AA91" s="45"/>
      <c r="AT91" s="6" t="s">
        <v>114</v>
      </c>
      <c r="AU91" s="6" t="s">
        <v>75</v>
      </c>
    </row>
    <row r="92" spans="2:65" s="6" customFormat="1" ht="27" customHeight="1">
      <c r="B92" s="20"/>
      <c r="C92" s="98" t="s">
        <v>135</v>
      </c>
      <c r="D92" s="98" t="s">
        <v>107</v>
      </c>
      <c r="E92" s="99" t="s">
        <v>136</v>
      </c>
      <c r="F92" s="167" t="s">
        <v>137</v>
      </c>
      <c r="G92" s="168"/>
      <c r="H92" s="168"/>
      <c r="I92" s="168"/>
      <c r="J92" s="101" t="s">
        <v>138</v>
      </c>
      <c r="K92" s="102">
        <v>0.106</v>
      </c>
      <c r="L92" s="169"/>
      <c r="M92" s="168"/>
      <c r="N92" s="170">
        <f>ROUND($L$92*$K$92,2)</f>
        <v>0</v>
      </c>
      <c r="O92" s="168"/>
      <c r="P92" s="168"/>
      <c r="Q92" s="168"/>
      <c r="R92" s="100" t="s">
        <v>111</v>
      </c>
      <c r="S92" s="20"/>
      <c r="T92" s="103"/>
      <c r="U92" s="104" t="s">
        <v>37</v>
      </c>
      <c r="X92" s="105">
        <v>1.04711</v>
      </c>
      <c r="Y92" s="105">
        <f>$X$92*$K$92</f>
        <v>0.11099366</v>
      </c>
      <c r="Z92" s="105">
        <v>0</v>
      </c>
      <c r="AA92" s="106">
        <f>$Z$92*$K$92</f>
        <v>0</v>
      </c>
      <c r="AR92" s="66" t="s">
        <v>112</v>
      </c>
      <c r="AT92" s="66" t="s">
        <v>107</v>
      </c>
      <c r="AU92" s="66" t="s">
        <v>75</v>
      </c>
      <c r="AY92" s="6" t="s">
        <v>106</v>
      </c>
      <c r="BE92" s="107">
        <f>IF($U$92="základní",$N$92,0)</f>
        <v>0</v>
      </c>
      <c r="BF92" s="107">
        <f>IF($U$92="snížená",$N$92,0)</f>
        <v>0</v>
      </c>
      <c r="BG92" s="107">
        <f>IF($U$92="zákl. přenesená",$N$92,0)</f>
        <v>0</v>
      </c>
      <c r="BH92" s="107">
        <f>IF($U$92="sníž. přenesená",$N$92,0)</f>
        <v>0</v>
      </c>
      <c r="BI92" s="107">
        <f>IF($U$92="nulová",$N$92,0)</f>
        <v>0</v>
      </c>
      <c r="BJ92" s="66" t="s">
        <v>18</v>
      </c>
      <c r="BK92" s="107">
        <f>ROUND($L$92*$K$92,2)</f>
        <v>0</v>
      </c>
      <c r="BL92" s="66" t="s">
        <v>112</v>
      </c>
      <c r="BM92" s="66" t="s">
        <v>139</v>
      </c>
    </row>
    <row r="93" spans="2:47" s="6" customFormat="1" ht="16.5" customHeight="1">
      <c r="B93" s="20"/>
      <c r="F93" s="171" t="s">
        <v>137</v>
      </c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20"/>
      <c r="T93" s="44"/>
      <c r="AA93" s="45"/>
      <c r="AT93" s="6" t="s">
        <v>114</v>
      </c>
      <c r="AU93" s="6" t="s">
        <v>75</v>
      </c>
    </row>
    <row r="94" spans="2:51" s="6" customFormat="1" ht="15.75" customHeight="1">
      <c r="B94" s="113"/>
      <c r="E94" s="114"/>
      <c r="F94" s="174" t="s">
        <v>140</v>
      </c>
      <c r="G94" s="175"/>
      <c r="H94" s="175"/>
      <c r="I94" s="175"/>
      <c r="K94" s="114"/>
      <c r="S94" s="113"/>
      <c r="T94" s="115"/>
      <c r="AA94" s="116"/>
      <c r="AT94" s="114" t="s">
        <v>116</v>
      </c>
      <c r="AU94" s="114" t="s">
        <v>75</v>
      </c>
      <c r="AV94" s="114" t="s">
        <v>18</v>
      </c>
      <c r="AW94" s="114" t="s">
        <v>82</v>
      </c>
      <c r="AX94" s="114" t="s">
        <v>67</v>
      </c>
      <c r="AY94" s="114" t="s">
        <v>106</v>
      </c>
    </row>
    <row r="95" spans="2:51" s="6" customFormat="1" ht="15.75" customHeight="1">
      <c r="B95" s="108"/>
      <c r="E95" s="109"/>
      <c r="F95" s="172" t="s">
        <v>141</v>
      </c>
      <c r="G95" s="173"/>
      <c r="H95" s="173"/>
      <c r="I95" s="173"/>
      <c r="K95" s="110">
        <v>0.106</v>
      </c>
      <c r="S95" s="108"/>
      <c r="T95" s="111"/>
      <c r="AA95" s="112"/>
      <c r="AT95" s="109" t="s">
        <v>116</v>
      </c>
      <c r="AU95" s="109" t="s">
        <v>75</v>
      </c>
      <c r="AV95" s="109" t="s">
        <v>75</v>
      </c>
      <c r="AW95" s="109" t="s">
        <v>82</v>
      </c>
      <c r="AX95" s="109" t="s">
        <v>67</v>
      </c>
      <c r="AY95" s="109" t="s">
        <v>106</v>
      </c>
    </row>
    <row r="96" spans="2:65" s="6" customFormat="1" ht="27" customHeight="1">
      <c r="B96" s="20"/>
      <c r="C96" s="98" t="s">
        <v>142</v>
      </c>
      <c r="D96" s="98" t="s">
        <v>107</v>
      </c>
      <c r="E96" s="99" t="s">
        <v>143</v>
      </c>
      <c r="F96" s="167" t="s">
        <v>144</v>
      </c>
      <c r="G96" s="168"/>
      <c r="H96" s="168"/>
      <c r="I96" s="168"/>
      <c r="J96" s="101" t="s">
        <v>145</v>
      </c>
      <c r="K96" s="102">
        <v>10</v>
      </c>
      <c r="L96" s="169"/>
      <c r="M96" s="168"/>
      <c r="N96" s="170">
        <f>ROUND($L$96*$K$96,2)</f>
        <v>0</v>
      </c>
      <c r="O96" s="168"/>
      <c r="P96" s="168"/>
      <c r="Q96" s="168"/>
      <c r="R96" s="100" t="s">
        <v>111</v>
      </c>
      <c r="S96" s="20"/>
      <c r="T96" s="103"/>
      <c r="U96" s="104" t="s">
        <v>37</v>
      </c>
      <c r="X96" s="105">
        <v>0.17489</v>
      </c>
      <c r="Y96" s="105">
        <f>$X$96*$K$96</f>
        <v>1.7489</v>
      </c>
      <c r="Z96" s="105">
        <v>0</v>
      </c>
      <c r="AA96" s="106">
        <f>$Z$96*$K$96</f>
        <v>0</v>
      </c>
      <c r="AR96" s="66" t="s">
        <v>112</v>
      </c>
      <c r="AT96" s="66" t="s">
        <v>107</v>
      </c>
      <c r="AU96" s="66" t="s">
        <v>75</v>
      </c>
      <c r="AY96" s="6" t="s">
        <v>106</v>
      </c>
      <c r="BE96" s="107">
        <f>IF($U$96="základní",$N$96,0)</f>
        <v>0</v>
      </c>
      <c r="BF96" s="107">
        <f>IF($U$96="snížená",$N$96,0)</f>
        <v>0</v>
      </c>
      <c r="BG96" s="107">
        <f>IF($U$96="zákl. přenesená",$N$96,0)</f>
        <v>0</v>
      </c>
      <c r="BH96" s="107">
        <f>IF($U$96="sníž. přenesená",$N$96,0)</f>
        <v>0</v>
      </c>
      <c r="BI96" s="107">
        <f>IF($U$96="nulová",$N$96,0)</f>
        <v>0</v>
      </c>
      <c r="BJ96" s="66" t="s">
        <v>18</v>
      </c>
      <c r="BK96" s="107">
        <f>ROUND($L$96*$K$96,2)</f>
        <v>0</v>
      </c>
      <c r="BL96" s="66" t="s">
        <v>112</v>
      </c>
      <c r="BM96" s="66" t="s">
        <v>146</v>
      </c>
    </row>
    <row r="97" spans="2:47" s="6" customFormat="1" ht="16.5" customHeight="1">
      <c r="B97" s="20"/>
      <c r="F97" s="171" t="s">
        <v>144</v>
      </c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20"/>
      <c r="T97" s="44"/>
      <c r="AA97" s="45"/>
      <c r="AT97" s="6" t="s">
        <v>114</v>
      </c>
      <c r="AU97" s="6" t="s">
        <v>75</v>
      </c>
    </row>
    <row r="98" spans="2:65" s="6" customFormat="1" ht="27" customHeight="1">
      <c r="B98" s="20"/>
      <c r="C98" s="98" t="s">
        <v>147</v>
      </c>
      <c r="D98" s="98" t="s">
        <v>107</v>
      </c>
      <c r="E98" s="99" t="s">
        <v>148</v>
      </c>
      <c r="F98" s="167" t="s">
        <v>149</v>
      </c>
      <c r="G98" s="168"/>
      <c r="H98" s="168"/>
      <c r="I98" s="168"/>
      <c r="J98" s="101" t="s">
        <v>150</v>
      </c>
      <c r="K98" s="102">
        <v>15.415</v>
      </c>
      <c r="L98" s="169"/>
      <c r="M98" s="168"/>
      <c r="N98" s="170">
        <f>ROUND($L$98*$K$98,2)</f>
        <v>0</v>
      </c>
      <c r="O98" s="168"/>
      <c r="P98" s="168"/>
      <c r="Q98" s="168"/>
      <c r="R98" s="100" t="s">
        <v>111</v>
      </c>
      <c r="S98" s="20"/>
      <c r="T98" s="103"/>
      <c r="U98" s="104" t="s">
        <v>37</v>
      </c>
      <c r="X98" s="105">
        <v>0</v>
      </c>
      <c r="Y98" s="105">
        <f>$X$98*$K$98</f>
        <v>0</v>
      </c>
      <c r="Z98" s="105">
        <v>0</v>
      </c>
      <c r="AA98" s="106">
        <f>$Z$98*$K$98</f>
        <v>0</v>
      </c>
      <c r="AR98" s="66" t="s">
        <v>112</v>
      </c>
      <c r="AT98" s="66" t="s">
        <v>107</v>
      </c>
      <c r="AU98" s="66" t="s">
        <v>75</v>
      </c>
      <c r="AY98" s="6" t="s">
        <v>106</v>
      </c>
      <c r="BE98" s="107">
        <f>IF($U$98="základní",$N$98,0)</f>
        <v>0</v>
      </c>
      <c r="BF98" s="107">
        <f>IF($U$98="snížená",$N$98,0)</f>
        <v>0</v>
      </c>
      <c r="BG98" s="107">
        <f>IF($U$98="zákl. přenesená",$N$98,0)</f>
        <v>0</v>
      </c>
      <c r="BH98" s="107">
        <f>IF($U$98="sníž. přenesená",$N$98,0)</f>
        <v>0</v>
      </c>
      <c r="BI98" s="107">
        <f>IF($U$98="nulová",$N$98,0)</f>
        <v>0</v>
      </c>
      <c r="BJ98" s="66" t="s">
        <v>18</v>
      </c>
      <c r="BK98" s="107">
        <f>ROUND($L$98*$K$98,2)</f>
        <v>0</v>
      </c>
      <c r="BL98" s="66" t="s">
        <v>112</v>
      </c>
      <c r="BM98" s="66" t="s">
        <v>151</v>
      </c>
    </row>
    <row r="99" spans="2:47" s="6" customFormat="1" ht="16.5" customHeight="1">
      <c r="B99" s="20"/>
      <c r="F99" s="171" t="s">
        <v>149</v>
      </c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20"/>
      <c r="T99" s="44"/>
      <c r="AA99" s="45"/>
      <c r="AT99" s="6" t="s">
        <v>114</v>
      </c>
      <c r="AU99" s="6" t="s">
        <v>75</v>
      </c>
    </row>
    <row r="100" spans="2:65" s="6" customFormat="1" ht="27" customHeight="1">
      <c r="B100" s="20"/>
      <c r="C100" s="117" t="s">
        <v>152</v>
      </c>
      <c r="D100" s="117" t="s">
        <v>153</v>
      </c>
      <c r="E100" s="118" t="s">
        <v>154</v>
      </c>
      <c r="F100" s="176" t="s">
        <v>155</v>
      </c>
      <c r="G100" s="177"/>
      <c r="H100" s="177"/>
      <c r="I100" s="177"/>
      <c r="J100" s="119" t="s">
        <v>150</v>
      </c>
      <c r="K100" s="120">
        <v>15.415</v>
      </c>
      <c r="L100" s="178"/>
      <c r="M100" s="177"/>
      <c r="N100" s="179">
        <f>ROUND($L$100*$K$100,2)</f>
        <v>0</v>
      </c>
      <c r="O100" s="168"/>
      <c r="P100" s="168"/>
      <c r="Q100" s="168"/>
      <c r="R100" s="100"/>
      <c r="S100" s="20"/>
      <c r="T100" s="103"/>
      <c r="U100" s="104" t="s">
        <v>37</v>
      </c>
      <c r="X100" s="105">
        <v>0.025</v>
      </c>
      <c r="Y100" s="105">
        <f>$X$100*$K$100</f>
        <v>0.385375</v>
      </c>
      <c r="Z100" s="105">
        <v>0</v>
      </c>
      <c r="AA100" s="106">
        <f>$Z$100*$K$100</f>
        <v>0</v>
      </c>
      <c r="AR100" s="66" t="s">
        <v>147</v>
      </c>
      <c r="AT100" s="66" t="s">
        <v>153</v>
      </c>
      <c r="AU100" s="66" t="s">
        <v>75</v>
      </c>
      <c r="AY100" s="6" t="s">
        <v>106</v>
      </c>
      <c r="BE100" s="107">
        <f>IF($U$100="základní",$N$100,0)</f>
        <v>0</v>
      </c>
      <c r="BF100" s="107">
        <f>IF($U$100="snížená",$N$100,0)</f>
        <v>0</v>
      </c>
      <c r="BG100" s="107">
        <f>IF($U$100="zákl. přenesená",$N$100,0)</f>
        <v>0</v>
      </c>
      <c r="BH100" s="107">
        <f>IF($U$100="sníž. přenesená",$N$100,0)</f>
        <v>0</v>
      </c>
      <c r="BI100" s="107">
        <f>IF($U$100="nulová",$N$100,0)</f>
        <v>0</v>
      </c>
      <c r="BJ100" s="66" t="s">
        <v>18</v>
      </c>
      <c r="BK100" s="107">
        <f>ROUND($L$100*$K$100,2)</f>
        <v>0</v>
      </c>
      <c r="BL100" s="66" t="s">
        <v>112</v>
      </c>
      <c r="BM100" s="66" t="s">
        <v>156</v>
      </c>
    </row>
    <row r="101" spans="2:47" s="6" customFormat="1" ht="16.5" customHeight="1">
      <c r="B101" s="20"/>
      <c r="F101" s="171" t="s">
        <v>157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20"/>
      <c r="T101" s="44"/>
      <c r="AA101" s="45"/>
      <c r="AT101" s="6" t="s">
        <v>114</v>
      </c>
      <c r="AU101" s="6" t="s">
        <v>75</v>
      </c>
    </row>
    <row r="102" spans="2:63" s="89" customFormat="1" ht="30.75" customHeight="1">
      <c r="B102" s="90"/>
      <c r="D102" s="97" t="s">
        <v>86</v>
      </c>
      <c r="N102" s="183">
        <f>$BK$102</f>
        <v>0</v>
      </c>
      <c r="O102" s="182"/>
      <c r="P102" s="182"/>
      <c r="Q102" s="182"/>
      <c r="S102" s="90"/>
      <c r="T102" s="93"/>
      <c r="W102" s="94">
        <f>SUM($W$103:$W$110)</f>
        <v>0</v>
      </c>
      <c r="Y102" s="94">
        <f>SUM($Y$103:$Y$110)</f>
        <v>0</v>
      </c>
      <c r="AA102" s="95">
        <f>SUM($AA$103:$AA$110)</f>
        <v>0</v>
      </c>
      <c r="AR102" s="92" t="s">
        <v>18</v>
      </c>
      <c r="AT102" s="92" t="s">
        <v>66</v>
      </c>
      <c r="AU102" s="92" t="s">
        <v>18</v>
      </c>
      <c r="AY102" s="92" t="s">
        <v>106</v>
      </c>
      <c r="BK102" s="96">
        <f>SUM($BK$103:$BK$110)</f>
        <v>0</v>
      </c>
    </row>
    <row r="103" spans="2:65" s="6" customFormat="1" ht="27" customHeight="1">
      <c r="B103" s="20"/>
      <c r="C103" s="98" t="s">
        <v>23</v>
      </c>
      <c r="D103" s="98" t="s">
        <v>107</v>
      </c>
      <c r="E103" s="99" t="s">
        <v>158</v>
      </c>
      <c r="F103" s="167" t="s">
        <v>159</v>
      </c>
      <c r="G103" s="168"/>
      <c r="H103" s="168"/>
      <c r="I103" s="168"/>
      <c r="J103" s="101" t="s">
        <v>110</v>
      </c>
      <c r="K103" s="102">
        <v>57.65</v>
      </c>
      <c r="L103" s="169"/>
      <c r="M103" s="168"/>
      <c r="N103" s="170">
        <f>ROUND($L$103*$K$103,2)</f>
        <v>0</v>
      </c>
      <c r="O103" s="168"/>
      <c r="P103" s="168"/>
      <c r="Q103" s="168"/>
      <c r="R103" s="100" t="s">
        <v>111</v>
      </c>
      <c r="S103" s="20"/>
      <c r="T103" s="103"/>
      <c r="U103" s="104" t="s">
        <v>37</v>
      </c>
      <c r="X103" s="105">
        <v>0</v>
      </c>
      <c r="Y103" s="105">
        <f>$X$103*$K$103</f>
        <v>0</v>
      </c>
      <c r="Z103" s="105">
        <v>0</v>
      </c>
      <c r="AA103" s="106">
        <f>$Z$103*$K$103</f>
        <v>0</v>
      </c>
      <c r="AR103" s="66" t="s">
        <v>112</v>
      </c>
      <c r="AT103" s="66" t="s">
        <v>107</v>
      </c>
      <c r="AU103" s="66" t="s">
        <v>75</v>
      </c>
      <c r="AY103" s="6" t="s">
        <v>106</v>
      </c>
      <c r="BE103" s="107">
        <f>IF($U$103="základní",$N$103,0)</f>
        <v>0</v>
      </c>
      <c r="BF103" s="107">
        <f>IF($U$103="snížená",$N$103,0)</f>
        <v>0</v>
      </c>
      <c r="BG103" s="107">
        <f>IF($U$103="zákl. přenesená",$N$103,0)</f>
        <v>0</v>
      </c>
      <c r="BH103" s="107">
        <f>IF($U$103="sníž. přenesená",$N$103,0)</f>
        <v>0</v>
      </c>
      <c r="BI103" s="107">
        <f>IF($U$103="nulová",$N$103,0)</f>
        <v>0</v>
      </c>
      <c r="BJ103" s="66" t="s">
        <v>18</v>
      </c>
      <c r="BK103" s="107">
        <f>ROUND($L$103*$K$103,2)</f>
        <v>0</v>
      </c>
      <c r="BL103" s="66" t="s">
        <v>112</v>
      </c>
      <c r="BM103" s="66" t="s">
        <v>160</v>
      </c>
    </row>
    <row r="104" spans="2:47" s="6" customFormat="1" ht="16.5" customHeight="1">
      <c r="B104" s="20"/>
      <c r="F104" s="171" t="s">
        <v>159</v>
      </c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20"/>
      <c r="T104" s="44"/>
      <c r="AA104" s="45"/>
      <c r="AT104" s="6" t="s">
        <v>114</v>
      </c>
      <c r="AU104" s="6" t="s">
        <v>75</v>
      </c>
    </row>
    <row r="105" spans="2:51" s="6" customFormat="1" ht="15.75" customHeight="1">
      <c r="B105" s="108"/>
      <c r="E105" s="109"/>
      <c r="F105" s="172" t="s">
        <v>161</v>
      </c>
      <c r="G105" s="173"/>
      <c r="H105" s="173"/>
      <c r="I105" s="173"/>
      <c r="K105" s="110">
        <v>12.173</v>
      </c>
      <c r="S105" s="108"/>
      <c r="T105" s="111"/>
      <c r="AA105" s="112"/>
      <c r="AT105" s="109" t="s">
        <v>116</v>
      </c>
      <c r="AU105" s="109" t="s">
        <v>75</v>
      </c>
      <c r="AV105" s="109" t="s">
        <v>75</v>
      </c>
      <c r="AW105" s="109" t="s">
        <v>82</v>
      </c>
      <c r="AX105" s="109" t="s">
        <v>67</v>
      </c>
      <c r="AY105" s="109" t="s">
        <v>106</v>
      </c>
    </row>
    <row r="106" spans="2:51" s="6" customFormat="1" ht="15.75" customHeight="1">
      <c r="B106" s="108"/>
      <c r="E106" s="109"/>
      <c r="F106" s="172" t="s">
        <v>162</v>
      </c>
      <c r="G106" s="173"/>
      <c r="H106" s="173"/>
      <c r="I106" s="173"/>
      <c r="K106" s="110">
        <v>16.216</v>
      </c>
      <c r="S106" s="108"/>
      <c r="T106" s="111"/>
      <c r="AA106" s="112"/>
      <c r="AT106" s="109" t="s">
        <v>116</v>
      </c>
      <c r="AU106" s="109" t="s">
        <v>75</v>
      </c>
      <c r="AV106" s="109" t="s">
        <v>75</v>
      </c>
      <c r="AW106" s="109" t="s">
        <v>82</v>
      </c>
      <c r="AX106" s="109" t="s">
        <v>67</v>
      </c>
      <c r="AY106" s="109" t="s">
        <v>106</v>
      </c>
    </row>
    <row r="107" spans="2:51" s="6" customFormat="1" ht="15.75" customHeight="1">
      <c r="B107" s="108"/>
      <c r="E107" s="109"/>
      <c r="F107" s="172" t="s">
        <v>163</v>
      </c>
      <c r="G107" s="173"/>
      <c r="H107" s="173"/>
      <c r="I107" s="173"/>
      <c r="K107" s="110">
        <v>8.489</v>
      </c>
      <c r="S107" s="108"/>
      <c r="T107" s="111"/>
      <c r="AA107" s="112"/>
      <c r="AT107" s="109" t="s">
        <v>116</v>
      </c>
      <c r="AU107" s="109" t="s">
        <v>75</v>
      </c>
      <c r="AV107" s="109" t="s">
        <v>75</v>
      </c>
      <c r="AW107" s="109" t="s">
        <v>82</v>
      </c>
      <c r="AX107" s="109" t="s">
        <v>67</v>
      </c>
      <c r="AY107" s="109" t="s">
        <v>106</v>
      </c>
    </row>
    <row r="108" spans="2:51" s="6" customFormat="1" ht="15.75" customHeight="1">
      <c r="B108" s="108"/>
      <c r="E108" s="109"/>
      <c r="F108" s="172" t="s">
        <v>164</v>
      </c>
      <c r="G108" s="173"/>
      <c r="H108" s="173"/>
      <c r="I108" s="173"/>
      <c r="K108" s="110">
        <v>11.505</v>
      </c>
      <c r="S108" s="108"/>
      <c r="T108" s="111"/>
      <c r="AA108" s="112"/>
      <c r="AT108" s="109" t="s">
        <v>116</v>
      </c>
      <c r="AU108" s="109" t="s">
        <v>75</v>
      </c>
      <c r="AV108" s="109" t="s">
        <v>75</v>
      </c>
      <c r="AW108" s="109" t="s">
        <v>82</v>
      </c>
      <c r="AX108" s="109" t="s">
        <v>67</v>
      </c>
      <c r="AY108" s="109" t="s">
        <v>106</v>
      </c>
    </row>
    <row r="109" spans="2:51" s="6" customFormat="1" ht="15.75" customHeight="1">
      <c r="B109" s="108"/>
      <c r="E109" s="109"/>
      <c r="F109" s="172" t="s">
        <v>165</v>
      </c>
      <c r="G109" s="173"/>
      <c r="H109" s="173"/>
      <c r="I109" s="173"/>
      <c r="K109" s="110">
        <v>8.432</v>
      </c>
      <c r="S109" s="108"/>
      <c r="T109" s="111"/>
      <c r="AA109" s="112"/>
      <c r="AT109" s="109" t="s">
        <v>116</v>
      </c>
      <c r="AU109" s="109" t="s">
        <v>75</v>
      </c>
      <c r="AV109" s="109" t="s">
        <v>75</v>
      </c>
      <c r="AW109" s="109" t="s">
        <v>82</v>
      </c>
      <c r="AX109" s="109" t="s">
        <v>67</v>
      </c>
      <c r="AY109" s="109" t="s">
        <v>106</v>
      </c>
    </row>
    <row r="110" spans="2:51" s="6" customFormat="1" ht="15.75" customHeight="1">
      <c r="B110" s="108"/>
      <c r="E110" s="109"/>
      <c r="F110" s="172" t="s">
        <v>166</v>
      </c>
      <c r="G110" s="173"/>
      <c r="H110" s="173"/>
      <c r="I110" s="173"/>
      <c r="K110" s="110">
        <v>0.835</v>
      </c>
      <c r="S110" s="108"/>
      <c r="T110" s="111"/>
      <c r="AA110" s="112"/>
      <c r="AT110" s="109" t="s">
        <v>116</v>
      </c>
      <c r="AU110" s="109" t="s">
        <v>75</v>
      </c>
      <c r="AV110" s="109" t="s">
        <v>75</v>
      </c>
      <c r="AW110" s="109" t="s">
        <v>82</v>
      </c>
      <c r="AX110" s="109" t="s">
        <v>67</v>
      </c>
      <c r="AY110" s="109" t="s">
        <v>106</v>
      </c>
    </row>
    <row r="111" spans="2:63" s="89" customFormat="1" ht="30.75" customHeight="1">
      <c r="B111" s="90"/>
      <c r="D111" s="97" t="s">
        <v>87</v>
      </c>
      <c r="N111" s="183">
        <f>$BK$111</f>
        <v>0</v>
      </c>
      <c r="O111" s="182"/>
      <c r="P111" s="182"/>
      <c r="Q111" s="182"/>
      <c r="S111" s="90"/>
      <c r="T111" s="93"/>
      <c r="W111" s="94">
        <f>$W$112+SUM($W$113:$W$176)</f>
        <v>0</v>
      </c>
      <c r="Y111" s="94">
        <f>$Y$112+SUM($Y$113:$Y$176)</f>
        <v>37.31213199999999</v>
      </c>
      <c r="AA111" s="95">
        <f>$AA$112+SUM($AA$113:$AA$176)</f>
        <v>14.414983999999999</v>
      </c>
      <c r="AR111" s="92" t="s">
        <v>18</v>
      </c>
      <c r="AT111" s="92" t="s">
        <v>66</v>
      </c>
      <c r="AU111" s="92" t="s">
        <v>18</v>
      </c>
      <c r="AY111" s="92" t="s">
        <v>106</v>
      </c>
      <c r="BK111" s="96">
        <f>$BK$112+SUM($BK$113:$BK$176)</f>
        <v>0</v>
      </c>
    </row>
    <row r="112" spans="2:65" s="6" customFormat="1" ht="27" customHeight="1">
      <c r="B112" s="20"/>
      <c r="C112" s="98" t="s">
        <v>167</v>
      </c>
      <c r="D112" s="98" t="s">
        <v>107</v>
      </c>
      <c r="E112" s="99" t="s">
        <v>168</v>
      </c>
      <c r="F112" s="167" t="s">
        <v>169</v>
      </c>
      <c r="G112" s="168"/>
      <c r="H112" s="168"/>
      <c r="I112" s="168"/>
      <c r="J112" s="101" t="s">
        <v>150</v>
      </c>
      <c r="K112" s="102">
        <v>17.3</v>
      </c>
      <c r="L112" s="169"/>
      <c r="M112" s="168"/>
      <c r="N112" s="170">
        <f>ROUND($L$112*$K$112,2)</f>
        <v>0</v>
      </c>
      <c r="O112" s="168"/>
      <c r="P112" s="168"/>
      <c r="Q112" s="168"/>
      <c r="R112" s="100" t="s">
        <v>111</v>
      </c>
      <c r="S112" s="20"/>
      <c r="T112" s="103"/>
      <c r="U112" s="104" t="s">
        <v>37</v>
      </c>
      <c r="X112" s="105">
        <v>0</v>
      </c>
      <c r="Y112" s="105">
        <f>$X$112*$K$112</f>
        <v>0</v>
      </c>
      <c r="Z112" s="105">
        <v>0</v>
      </c>
      <c r="AA112" s="106">
        <f>$Z$112*$K$112</f>
        <v>0</v>
      </c>
      <c r="AR112" s="66" t="s">
        <v>112</v>
      </c>
      <c r="AT112" s="66" t="s">
        <v>107</v>
      </c>
      <c r="AU112" s="66" t="s">
        <v>75</v>
      </c>
      <c r="AY112" s="6" t="s">
        <v>106</v>
      </c>
      <c r="BE112" s="107">
        <f>IF($U$112="základní",$N$112,0)</f>
        <v>0</v>
      </c>
      <c r="BF112" s="107">
        <f>IF($U$112="snížená",$N$112,0)</f>
        <v>0</v>
      </c>
      <c r="BG112" s="107">
        <f>IF($U$112="zákl. přenesená",$N$112,0)</f>
        <v>0</v>
      </c>
      <c r="BH112" s="107">
        <f>IF($U$112="sníž. přenesená",$N$112,0)</f>
        <v>0</v>
      </c>
      <c r="BI112" s="107">
        <f>IF($U$112="nulová",$N$112,0)</f>
        <v>0</v>
      </c>
      <c r="BJ112" s="66" t="s">
        <v>18</v>
      </c>
      <c r="BK112" s="107">
        <f>ROUND($L$112*$K$112,2)</f>
        <v>0</v>
      </c>
      <c r="BL112" s="66" t="s">
        <v>112</v>
      </c>
      <c r="BM112" s="66" t="s">
        <v>170</v>
      </c>
    </row>
    <row r="113" spans="2:47" s="6" customFormat="1" ht="16.5" customHeight="1">
      <c r="B113" s="20"/>
      <c r="F113" s="171" t="s">
        <v>169</v>
      </c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20"/>
      <c r="T113" s="44"/>
      <c r="AA113" s="45"/>
      <c r="AT113" s="6" t="s">
        <v>114</v>
      </c>
      <c r="AU113" s="6" t="s">
        <v>75</v>
      </c>
    </row>
    <row r="114" spans="2:65" s="6" customFormat="1" ht="15.75" customHeight="1">
      <c r="B114" s="20"/>
      <c r="C114" s="98" t="s">
        <v>171</v>
      </c>
      <c r="D114" s="98" t="s">
        <v>107</v>
      </c>
      <c r="E114" s="99" t="s">
        <v>172</v>
      </c>
      <c r="F114" s="167" t="s">
        <v>173</v>
      </c>
      <c r="G114" s="168"/>
      <c r="H114" s="168"/>
      <c r="I114" s="168"/>
      <c r="J114" s="101" t="s">
        <v>150</v>
      </c>
      <c r="K114" s="102">
        <v>17.3</v>
      </c>
      <c r="L114" s="169"/>
      <c r="M114" s="168"/>
      <c r="N114" s="170">
        <f>ROUND($L$114*$K$114,2)</f>
        <v>0</v>
      </c>
      <c r="O114" s="168"/>
      <c r="P114" s="168"/>
      <c r="Q114" s="168"/>
      <c r="R114" s="100" t="s">
        <v>111</v>
      </c>
      <c r="S114" s="20"/>
      <c r="T114" s="103"/>
      <c r="U114" s="104" t="s">
        <v>37</v>
      </c>
      <c r="X114" s="105">
        <v>0</v>
      </c>
      <c r="Y114" s="105">
        <f>$X$114*$K$114</f>
        <v>0</v>
      </c>
      <c r="Z114" s="105">
        <v>0</v>
      </c>
      <c r="AA114" s="106">
        <f>$Z$114*$K$114</f>
        <v>0</v>
      </c>
      <c r="AR114" s="66" t="s">
        <v>112</v>
      </c>
      <c r="AT114" s="66" t="s">
        <v>107</v>
      </c>
      <c r="AU114" s="66" t="s">
        <v>75</v>
      </c>
      <c r="AY114" s="6" t="s">
        <v>106</v>
      </c>
      <c r="BE114" s="107">
        <f>IF($U$114="základní",$N$114,0)</f>
        <v>0</v>
      </c>
      <c r="BF114" s="107">
        <f>IF($U$114="snížená",$N$114,0)</f>
        <v>0</v>
      </c>
      <c r="BG114" s="107">
        <f>IF($U$114="zákl. přenesená",$N$114,0)</f>
        <v>0</v>
      </c>
      <c r="BH114" s="107">
        <f>IF($U$114="sníž. přenesená",$N$114,0)</f>
        <v>0</v>
      </c>
      <c r="BI114" s="107">
        <f>IF($U$114="nulová",$N$114,0)</f>
        <v>0</v>
      </c>
      <c r="BJ114" s="66" t="s">
        <v>18</v>
      </c>
      <c r="BK114" s="107">
        <f>ROUND($L$114*$K$114,2)</f>
        <v>0</v>
      </c>
      <c r="BL114" s="66" t="s">
        <v>112</v>
      </c>
      <c r="BM114" s="66" t="s">
        <v>174</v>
      </c>
    </row>
    <row r="115" spans="2:47" s="6" customFormat="1" ht="16.5" customHeight="1">
      <c r="B115" s="20"/>
      <c r="F115" s="171" t="s">
        <v>173</v>
      </c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20"/>
      <c r="T115" s="44"/>
      <c r="AA115" s="45"/>
      <c r="AT115" s="6" t="s">
        <v>114</v>
      </c>
      <c r="AU115" s="6" t="s">
        <v>75</v>
      </c>
    </row>
    <row r="116" spans="2:51" s="6" customFormat="1" ht="15.75" customHeight="1">
      <c r="B116" s="108"/>
      <c r="E116" s="109"/>
      <c r="F116" s="172" t="s">
        <v>175</v>
      </c>
      <c r="G116" s="173"/>
      <c r="H116" s="173"/>
      <c r="I116" s="173"/>
      <c r="K116" s="110">
        <v>17.3</v>
      </c>
      <c r="S116" s="108"/>
      <c r="T116" s="111"/>
      <c r="AA116" s="112"/>
      <c r="AT116" s="109" t="s">
        <v>116</v>
      </c>
      <c r="AU116" s="109" t="s">
        <v>75</v>
      </c>
      <c r="AV116" s="109" t="s">
        <v>75</v>
      </c>
      <c r="AW116" s="109" t="s">
        <v>82</v>
      </c>
      <c r="AX116" s="109" t="s">
        <v>67</v>
      </c>
      <c r="AY116" s="109" t="s">
        <v>106</v>
      </c>
    </row>
    <row r="117" spans="2:65" s="6" customFormat="1" ht="39" customHeight="1">
      <c r="B117" s="20"/>
      <c r="C117" s="98" t="s">
        <v>176</v>
      </c>
      <c r="D117" s="98" t="s">
        <v>107</v>
      </c>
      <c r="E117" s="99" t="s">
        <v>177</v>
      </c>
      <c r="F117" s="167" t="s">
        <v>178</v>
      </c>
      <c r="G117" s="168"/>
      <c r="H117" s="168"/>
      <c r="I117" s="168"/>
      <c r="J117" s="101" t="s">
        <v>110</v>
      </c>
      <c r="K117" s="102">
        <v>55.5</v>
      </c>
      <c r="L117" s="169"/>
      <c r="M117" s="168"/>
      <c r="N117" s="170">
        <f>ROUND($L$117*$K$117,2)</f>
        <v>0</v>
      </c>
      <c r="O117" s="168"/>
      <c r="P117" s="168"/>
      <c r="Q117" s="168"/>
      <c r="R117" s="100" t="s">
        <v>111</v>
      </c>
      <c r="S117" s="20"/>
      <c r="T117" s="103"/>
      <c r="U117" s="104" t="s">
        <v>37</v>
      </c>
      <c r="X117" s="105">
        <v>0</v>
      </c>
      <c r="Y117" s="105">
        <f>$X$117*$K$117</f>
        <v>0</v>
      </c>
      <c r="Z117" s="105">
        <v>0</v>
      </c>
      <c r="AA117" s="106">
        <f>$Z$117*$K$117</f>
        <v>0</v>
      </c>
      <c r="AR117" s="66" t="s">
        <v>112</v>
      </c>
      <c r="AT117" s="66" t="s">
        <v>107</v>
      </c>
      <c r="AU117" s="66" t="s">
        <v>75</v>
      </c>
      <c r="AY117" s="6" t="s">
        <v>106</v>
      </c>
      <c r="BE117" s="107">
        <f>IF($U$117="základní",$N$117,0)</f>
        <v>0</v>
      </c>
      <c r="BF117" s="107">
        <f>IF($U$117="snížená",$N$117,0)</f>
        <v>0</v>
      </c>
      <c r="BG117" s="107">
        <f>IF($U$117="zákl. přenesená",$N$117,0)</f>
        <v>0</v>
      </c>
      <c r="BH117" s="107">
        <f>IF($U$117="sníž. přenesená",$N$117,0)</f>
        <v>0</v>
      </c>
      <c r="BI117" s="107">
        <f>IF($U$117="nulová",$N$117,0)</f>
        <v>0</v>
      </c>
      <c r="BJ117" s="66" t="s">
        <v>18</v>
      </c>
      <c r="BK117" s="107">
        <f>ROUND($L$117*$K$117,2)</f>
        <v>0</v>
      </c>
      <c r="BL117" s="66" t="s">
        <v>112</v>
      </c>
      <c r="BM117" s="66" t="s">
        <v>179</v>
      </c>
    </row>
    <row r="118" spans="2:47" s="6" customFormat="1" ht="16.5" customHeight="1">
      <c r="B118" s="20"/>
      <c r="F118" s="171" t="s">
        <v>180</v>
      </c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20"/>
      <c r="T118" s="44"/>
      <c r="AA118" s="45"/>
      <c r="AT118" s="6" t="s">
        <v>114</v>
      </c>
      <c r="AU118" s="6" t="s">
        <v>75</v>
      </c>
    </row>
    <row r="119" spans="2:51" s="6" customFormat="1" ht="15.75" customHeight="1">
      <c r="B119" s="108"/>
      <c r="E119" s="109"/>
      <c r="F119" s="172" t="s">
        <v>181</v>
      </c>
      <c r="G119" s="173"/>
      <c r="H119" s="173"/>
      <c r="I119" s="173"/>
      <c r="K119" s="110">
        <v>55.5</v>
      </c>
      <c r="S119" s="108"/>
      <c r="T119" s="111"/>
      <c r="AA119" s="112"/>
      <c r="AT119" s="109" t="s">
        <v>116</v>
      </c>
      <c r="AU119" s="109" t="s">
        <v>75</v>
      </c>
      <c r="AV119" s="109" t="s">
        <v>75</v>
      </c>
      <c r="AW119" s="109" t="s">
        <v>82</v>
      </c>
      <c r="AX119" s="109" t="s">
        <v>67</v>
      </c>
      <c r="AY119" s="109" t="s">
        <v>106</v>
      </c>
    </row>
    <row r="120" spans="2:65" s="6" customFormat="1" ht="39" customHeight="1">
      <c r="B120" s="20"/>
      <c r="C120" s="98" t="s">
        <v>182</v>
      </c>
      <c r="D120" s="98" t="s">
        <v>107</v>
      </c>
      <c r="E120" s="99" t="s">
        <v>183</v>
      </c>
      <c r="F120" s="167" t="s">
        <v>184</v>
      </c>
      <c r="G120" s="168"/>
      <c r="H120" s="168"/>
      <c r="I120" s="168"/>
      <c r="J120" s="101" t="s">
        <v>110</v>
      </c>
      <c r="K120" s="102">
        <v>1665</v>
      </c>
      <c r="L120" s="169"/>
      <c r="M120" s="168"/>
      <c r="N120" s="170">
        <f>ROUND($L$120*$K$120,2)</f>
        <v>0</v>
      </c>
      <c r="O120" s="168"/>
      <c r="P120" s="168"/>
      <c r="Q120" s="168"/>
      <c r="R120" s="100" t="s">
        <v>111</v>
      </c>
      <c r="S120" s="20"/>
      <c r="T120" s="103"/>
      <c r="U120" s="104" t="s">
        <v>37</v>
      </c>
      <c r="X120" s="105">
        <v>0</v>
      </c>
      <c r="Y120" s="105">
        <f>$X$120*$K$120</f>
        <v>0</v>
      </c>
      <c r="Z120" s="105">
        <v>0</v>
      </c>
      <c r="AA120" s="106">
        <f>$Z$120*$K$120</f>
        <v>0</v>
      </c>
      <c r="AR120" s="66" t="s">
        <v>112</v>
      </c>
      <c r="AT120" s="66" t="s">
        <v>107</v>
      </c>
      <c r="AU120" s="66" t="s">
        <v>75</v>
      </c>
      <c r="AY120" s="6" t="s">
        <v>106</v>
      </c>
      <c r="BE120" s="107">
        <f>IF($U$120="základní",$N$120,0)</f>
        <v>0</v>
      </c>
      <c r="BF120" s="107">
        <f>IF($U$120="snížená",$N$120,0)</f>
        <v>0</v>
      </c>
      <c r="BG120" s="107">
        <f>IF($U$120="zákl. přenesená",$N$120,0)</f>
        <v>0</v>
      </c>
      <c r="BH120" s="107">
        <f>IF($U$120="sníž. přenesená",$N$120,0)</f>
        <v>0</v>
      </c>
      <c r="BI120" s="107">
        <f>IF($U$120="nulová",$N$120,0)</f>
        <v>0</v>
      </c>
      <c r="BJ120" s="66" t="s">
        <v>18</v>
      </c>
      <c r="BK120" s="107">
        <f>ROUND($L$120*$K$120,2)</f>
        <v>0</v>
      </c>
      <c r="BL120" s="66" t="s">
        <v>112</v>
      </c>
      <c r="BM120" s="66" t="s">
        <v>185</v>
      </c>
    </row>
    <row r="121" spans="2:47" s="6" customFormat="1" ht="27" customHeight="1">
      <c r="B121" s="20"/>
      <c r="F121" s="171" t="s">
        <v>186</v>
      </c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20"/>
      <c r="T121" s="44"/>
      <c r="AA121" s="45"/>
      <c r="AT121" s="6" t="s">
        <v>114</v>
      </c>
      <c r="AU121" s="6" t="s">
        <v>75</v>
      </c>
    </row>
    <row r="122" spans="2:51" s="6" customFormat="1" ht="15.75" customHeight="1">
      <c r="B122" s="108"/>
      <c r="F122" s="172" t="s">
        <v>187</v>
      </c>
      <c r="G122" s="173"/>
      <c r="H122" s="173"/>
      <c r="I122" s="173"/>
      <c r="K122" s="110">
        <v>1665</v>
      </c>
      <c r="S122" s="108"/>
      <c r="T122" s="111"/>
      <c r="AA122" s="112"/>
      <c r="AT122" s="109" t="s">
        <v>116</v>
      </c>
      <c r="AU122" s="109" t="s">
        <v>75</v>
      </c>
      <c r="AV122" s="109" t="s">
        <v>75</v>
      </c>
      <c r="AW122" s="109" t="s">
        <v>67</v>
      </c>
      <c r="AX122" s="109" t="s">
        <v>18</v>
      </c>
      <c r="AY122" s="109" t="s">
        <v>106</v>
      </c>
    </row>
    <row r="123" spans="2:65" s="6" customFormat="1" ht="39" customHeight="1">
      <c r="B123" s="20"/>
      <c r="C123" s="98" t="s">
        <v>9</v>
      </c>
      <c r="D123" s="98" t="s">
        <v>107</v>
      </c>
      <c r="E123" s="99" t="s">
        <v>188</v>
      </c>
      <c r="F123" s="167" t="s">
        <v>189</v>
      </c>
      <c r="G123" s="168"/>
      <c r="H123" s="168"/>
      <c r="I123" s="168"/>
      <c r="J123" s="101" t="s">
        <v>110</v>
      </c>
      <c r="K123" s="102">
        <v>55.5</v>
      </c>
      <c r="L123" s="169"/>
      <c r="M123" s="168"/>
      <c r="N123" s="170">
        <f>ROUND($L$123*$K$123,2)</f>
        <v>0</v>
      </c>
      <c r="O123" s="168"/>
      <c r="P123" s="168"/>
      <c r="Q123" s="168"/>
      <c r="R123" s="100" t="s">
        <v>111</v>
      </c>
      <c r="S123" s="20"/>
      <c r="T123" s="103"/>
      <c r="U123" s="104" t="s">
        <v>37</v>
      </c>
      <c r="X123" s="105">
        <v>0</v>
      </c>
      <c r="Y123" s="105">
        <f>$X$123*$K$123</f>
        <v>0</v>
      </c>
      <c r="Z123" s="105">
        <v>0</v>
      </c>
      <c r="AA123" s="106">
        <f>$Z$123*$K$123</f>
        <v>0</v>
      </c>
      <c r="AR123" s="66" t="s">
        <v>112</v>
      </c>
      <c r="AT123" s="66" t="s">
        <v>107</v>
      </c>
      <c r="AU123" s="66" t="s">
        <v>75</v>
      </c>
      <c r="AY123" s="6" t="s">
        <v>106</v>
      </c>
      <c r="BE123" s="107">
        <f>IF($U$123="základní",$N$123,0)</f>
        <v>0</v>
      </c>
      <c r="BF123" s="107">
        <f>IF($U$123="snížená",$N$123,0)</f>
        <v>0</v>
      </c>
      <c r="BG123" s="107">
        <f>IF($U$123="zákl. přenesená",$N$123,0)</f>
        <v>0</v>
      </c>
      <c r="BH123" s="107">
        <f>IF($U$123="sníž. přenesená",$N$123,0)</f>
        <v>0</v>
      </c>
      <c r="BI123" s="107">
        <f>IF($U$123="nulová",$N$123,0)</f>
        <v>0</v>
      </c>
      <c r="BJ123" s="66" t="s">
        <v>18</v>
      </c>
      <c r="BK123" s="107">
        <f>ROUND($L$123*$K$123,2)</f>
        <v>0</v>
      </c>
      <c r="BL123" s="66" t="s">
        <v>112</v>
      </c>
      <c r="BM123" s="66" t="s">
        <v>190</v>
      </c>
    </row>
    <row r="124" spans="2:47" s="6" customFormat="1" ht="16.5" customHeight="1">
      <c r="B124" s="20"/>
      <c r="F124" s="171" t="s">
        <v>191</v>
      </c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20"/>
      <c r="T124" s="44"/>
      <c r="AA124" s="45"/>
      <c r="AT124" s="6" t="s">
        <v>114</v>
      </c>
      <c r="AU124" s="6" t="s">
        <v>75</v>
      </c>
    </row>
    <row r="125" spans="2:65" s="6" customFormat="1" ht="27" customHeight="1">
      <c r="B125" s="20"/>
      <c r="C125" s="98" t="s">
        <v>192</v>
      </c>
      <c r="D125" s="98" t="s">
        <v>107</v>
      </c>
      <c r="E125" s="99" t="s">
        <v>193</v>
      </c>
      <c r="F125" s="167" t="s">
        <v>194</v>
      </c>
      <c r="G125" s="168"/>
      <c r="H125" s="168"/>
      <c r="I125" s="168"/>
      <c r="J125" s="101" t="s">
        <v>145</v>
      </c>
      <c r="K125" s="102">
        <v>190</v>
      </c>
      <c r="L125" s="169"/>
      <c r="M125" s="168"/>
      <c r="N125" s="170">
        <f>ROUND($L$125*$K$125,2)</f>
        <v>0</v>
      </c>
      <c r="O125" s="168"/>
      <c r="P125" s="168"/>
      <c r="Q125" s="168"/>
      <c r="R125" s="100" t="s">
        <v>111</v>
      </c>
      <c r="S125" s="20"/>
      <c r="T125" s="103"/>
      <c r="U125" s="104" t="s">
        <v>37</v>
      </c>
      <c r="X125" s="105">
        <v>0</v>
      </c>
      <c r="Y125" s="105">
        <f>$X$125*$K$125</f>
        <v>0</v>
      </c>
      <c r="Z125" s="105">
        <v>0</v>
      </c>
      <c r="AA125" s="106">
        <f>$Z$125*$K$125</f>
        <v>0</v>
      </c>
      <c r="AR125" s="66" t="s">
        <v>112</v>
      </c>
      <c r="AT125" s="66" t="s">
        <v>107</v>
      </c>
      <c r="AU125" s="66" t="s">
        <v>75</v>
      </c>
      <c r="AY125" s="6" t="s">
        <v>106</v>
      </c>
      <c r="BE125" s="107">
        <f>IF($U$125="základní",$N$125,0)</f>
        <v>0</v>
      </c>
      <c r="BF125" s="107">
        <f>IF($U$125="snížená",$N$125,0)</f>
        <v>0</v>
      </c>
      <c r="BG125" s="107">
        <f>IF($U$125="zákl. přenesená",$N$125,0)</f>
        <v>0</v>
      </c>
      <c r="BH125" s="107">
        <f>IF($U$125="sníž. přenesená",$N$125,0)</f>
        <v>0</v>
      </c>
      <c r="BI125" s="107">
        <f>IF($U$125="nulová",$N$125,0)</f>
        <v>0</v>
      </c>
      <c r="BJ125" s="66" t="s">
        <v>18</v>
      </c>
      <c r="BK125" s="107">
        <f>ROUND($L$125*$K$125,2)</f>
        <v>0</v>
      </c>
      <c r="BL125" s="66" t="s">
        <v>112</v>
      </c>
      <c r="BM125" s="66" t="s">
        <v>195</v>
      </c>
    </row>
    <row r="126" spans="2:47" s="6" customFormat="1" ht="16.5" customHeight="1">
      <c r="B126" s="20"/>
      <c r="F126" s="171" t="s">
        <v>196</v>
      </c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20"/>
      <c r="T126" s="44"/>
      <c r="AA126" s="45"/>
      <c r="AT126" s="6" t="s">
        <v>114</v>
      </c>
      <c r="AU126" s="6" t="s">
        <v>75</v>
      </c>
    </row>
    <row r="127" spans="2:51" s="6" customFormat="1" ht="27" customHeight="1">
      <c r="B127" s="113"/>
      <c r="E127" s="114"/>
      <c r="F127" s="174" t="s">
        <v>197</v>
      </c>
      <c r="G127" s="175"/>
      <c r="H127" s="175"/>
      <c r="I127" s="175"/>
      <c r="K127" s="114"/>
      <c r="S127" s="113"/>
      <c r="T127" s="115"/>
      <c r="AA127" s="116"/>
      <c r="AT127" s="114" t="s">
        <v>116</v>
      </c>
      <c r="AU127" s="114" t="s">
        <v>75</v>
      </c>
      <c r="AV127" s="114" t="s">
        <v>18</v>
      </c>
      <c r="AW127" s="114" t="s">
        <v>82</v>
      </c>
      <c r="AX127" s="114" t="s">
        <v>67</v>
      </c>
      <c r="AY127" s="114" t="s">
        <v>106</v>
      </c>
    </row>
    <row r="128" spans="2:51" s="6" customFormat="1" ht="15.75" customHeight="1">
      <c r="B128" s="108"/>
      <c r="E128" s="109"/>
      <c r="F128" s="172" t="s">
        <v>198</v>
      </c>
      <c r="G128" s="173"/>
      <c r="H128" s="173"/>
      <c r="I128" s="173"/>
      <c r="K128" s="110">
        <v>190</v>
      </c>
      <c r="S128" s="108"/>
      <c r="T128" s="111"/>
      <c r="AA128" s="112"/>
      <c r="AT128" s="109" t="s">
        <v>116</v>
      </c>
      <c r="AU128" s="109" t="s">
        <v>75</v>
      </c>
      <c r="AV128" s="109" t="s">
        <v>75</v>
      </c>
      <c r="AW128" s="109" t="s">
        <v>82</v>
      </c>
      <c r="AX128" s="109" t="s">
        <v>67</v>
      </c>
      <c r="AY128" s="109" t="s">
        <v>106</v>
      </c>
    </row>
    <row r="129" spans="2:65" s="6" customFormat="1" ht="27" customHeight="1">
      <c r="B129" s="20"/>
      <c r="C129" s="98" t="s">
        <v>199</v>
      </c>
      <c r="D129" s="98" t="s">
        <v>107</v>
      </c>
      <c r="E129" s="99" t="s">
        <v>200</v>
      </c>
      <c r="F129" s="167" t="s">
        <v>201</v>
      </c>
      <c r="G129" s="168"/>
      <c r="H129" s="168"/>
      <c r="I129" s="168"/>
      <c r="J129" s="101" t="s">
        <v>145</v>
      </c>
      <c r="K129" s="102">
        <v>40</v>
      </c>
      <c r="L129" s="169"/>
      <c r="M129" s="168"/>
      <c r="N129" s="170">
        <f>ROUND($L$129*$K$129,2)</f>
        <v>0</v>
      </c>
      <c r="O129" s="168"/>
      <c r="P129" s="168"/>
      <c r="Q129" s="168"/>
      <c r="R129" s="100" t="s">
        <v>111</v>
      </c>
      <c r="S129" s="20"/>
      <c r="T129" s="103"/>
      <c r="U129" s="104" t="s">
        <v>37</v>
      </c>
      <c r="X129" s="105">
        <v>1E-05</v>
      </c>
      <c r="Y129" s="105">
        <f>$X$129*$K$129</f>
        <v>0.0004</v>
      </c>
      <c r="Z129" s="105">
        <v>0</v>
      </c>
      <c r="AA129" s="106">
        <f>$Z$129*$K$129</f>
        <v>0</v>
      </c>
      <c r="AR129" s="66" t="s">
        <v>112</v>
      </c>
      <c r="AT129" s="66" t="s">
        <v>107</v>
      </c>
      <c r="AU129" s="66" t="s">
        <v>75</v>
      </c>
      <c r="AY129" s="6" t="s">
        <v>106</v>
      </c>
      <c r="BE129" s="107">
        <f>IF($U$129="základní",$N$129,0)</f>
        <v>0</v>
      </c>
      <c r="BF129" s="107">
        <f>IF($U$129="snížená",$N$129,0)</f>
        <v>0</v>
      </c>
      <c r="BG129" s="107">
        <f>IF($U$129="zákl. přenesená",$N$129,0)</f>
        <v>0</v>
      </c>
      <c r="BH129" s="107">
        <f>IF($U$129="sníž. přenesená",$N$129,0)</f>
        <v>0</v>
      </c>
      <c r="BI129" s="107">
        <f>IF($U$129="nulová",$N$129,0)</f>
        <v>0</v>
      </c>
      <c r="BJ129" s="66" t="s">
        <v>18</v>
      </c>
      <c r="BK129" s="107">
        <f>ROUND($L$129*$K$129,2)</f>
        <v>0</v>
      </c>
      <c r="BL129" s="66" t="s">
        <v>112</v>
      </c>
      <c r="BM129" s="66" t="s">
        <v>202</v>
      </c>
    </row>
    <row r="130" spans="2:47" s="6" customFormat="1" ht="16.5" customHeight="1">
      <c r="B130" s="20"/>
      <c r="F130" s="171" t="s">
        <v>203</v>
      </c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20"/>
      <c r="T130" s="44"/>
      <c r="AA130" s="45"/>
      <c r="AT130" s="6" t="s">
        <v>114</v>
      </c>
      <c r="AU130" s="6" t="s">
        <v>75</v>
      </c>
    </row>
    <row r="131" spans="2:51" s="6" customFormat="1" ht="15.75" customHeight="1">
      <c r="B131" s="113"/>
      <c r="E131" s="114"/>
      <c r="F131" s="174" t="s">
        <v>204</v>
      </c>
      <c r="G131" s="175"/>
      <c r="H131" s="175"/>
      <c r="I131" s="175"/>
      <c r="K131" s="114"/>
      <c r="S131" s="113"/>
      <c r="T131" s="115"/>
      <c r="AA131" s="116"/>
      <c r="AT131" s="114" t="s">
        <v>116</v>
      </c>
      <c r="AU131" s="114" t="s">
        <v>75</v>
      </c>
      <c r="AV131" s="114" t="s">
        <v>18</v>
      </c>
      <c r="AW131" s="114" t="s">
        <v>82</v>
      </c>
      <c r="AX131" s="114" t="s">
        <v>67</v>
      </c>
      <c r="AY131" s="114" t="s">
        <v>106</v>
      </c>
    </row>
    <row r="132" spans="2:51" s="6" customFormat="1" ht="15.75" customHeight="1">
      <c r="B132" s="108"/>
      <c r="E132" s="109"/>
      <c r="F132" s="172" t="s">
        <v>205</v>
      </c>
      <c r="G132" s="173"/>
      <c r="H132" s="173"/>
      <c r="I132" s="173"/>
      <c r="K132" s="110">
        <v>40</v>
      </c>
      <c r="S132" s="108"/>
      <c r="T132" s="111"/>
      <c r="AA132" s="112"/>
      <c r="AT132" s="109" t="s">
        <v>116</v>
      </c>
      <c r="AU132" s="109" t="s">
        <v>75</v>
      </c>
      <c r="AV132" s="109" t="s">
        <v>75</v>
      </c>
      <c r="AW132" s="109" t="s">
        <v>82</v>
      </c>
      <c r="AX132" s="109" t="s">
        <v>67</v>
      </c>
      <c r="AY132" s="109" t="s">
        <v>106</v>
      </c>
    </row>
    <row r="133" spans="2:65" s="6" customFormat="1" ht="27" customHeight="1">
      <c r="B133" s="20"/>
      <c r="C133" s="98" t="s">
        <v>206</v>
      </c>
      <c r="D133" s="98" t="s">
        <v>107</v>
      </c>
      <c r="E133" s="99" t="s">
        <v>207</v>
      </c>
      <c r="F133" s="167" t="s">
        <v>208</v>
      </c>
      <c r="G133" s="168"/>
      <c r="H133" s="168"/>
      <c r="I133" s="168"/>
      <c r="J133" s="101" t="s">
        <v>150</v>
      </c>
      <c r="K133" s="102">
        <v>15.036</v>
      </c>
      <c r="L133" s="169"/>
      <c r="M133" s="168"/>
      <c r="N133" s="170">
        <f>ROUND($L$133*$K$133,2)</f>
        <v>0</v>
      </c>
      <c r="O133" s="168"/>
      <c r="P133" s="168"/>
      <c r="Q133" s="168"/>
      <c r="R133" s="100" t="s">
        <v>111</v>
      </c>
      <c r="S133" s="20"/>
      <c r="T133" s="103"/>
      <c r="U133" s="104" t="s">
        <v>37</v>
      </c>
      <c r="X133" s="105">
        <v>0</v>
      </c>
      <c r="Y133" s="105">
        <f>$X$133*$K$133</f>
        <v>0</v>
      </c>
      <c r="Z133" s="105">
        <v>0.025</v>
      </c>
      <c r="AA133" s="106">
        <f>$Z$133*$K$133</f>
        <v>0.3759</v>
      </c>
      <c r="AR133" s="66" t="s">
        <v>112</v>
      </c>
      <c r="AT133" s="66" t="s">
        <v>107</v>
      </c>
      <c r="AU133" s="66" t="s">
        <v>75</v>
      </c>
      <c r="AY133" s="6" t="s">
        <v>106</v>
      </c>
      <c r="BE133" s="107">
        <f>IF($U$133="základní",$N$133,0)</f>
        <v>0</v>
      </c>
      <c r="BF133" s="107">
        <f>IF($U$133="snížená",$N$133,0)</f>
        <v>0</v>
      </c>
      <c r="BG133" s="107">
        <f>IF($U$133="zákl. přenesená",$N$133,0)</f>
        <v>0</v>
      </c>
      <c r="BH133" s="107">
        <f>IF($U$133="sníž. přenesená",$N$133,0)</f>
        <v>0</v>
      </c>
      <c r="BI133" s="107">
        <f>IF($U$133="nulová",$N$133,0)</f>
        <v>0</v>
      </c>
      <c r="BJ133" s="66" t="s">
        <v>18</v>
      </c>
      <c r="BK133" s="107">
        <f>ROUND($L$133*$K$133,2)</f>
        <v>0</v>
      </c>
      <c r="BL133" s="66" t="s">
        <v>112</v>
      </c>
      <c r="BM133" s="66" t="s">
        <v>209</v>
      </c>
    </row>
    <row r="134" spans="2:47" s="6" customFormat="1" ht="27" customHeight="1">
      <c r="B134" s="20"/>
      <c r="F134" s="171" t="s">
        <v>210</v>
      </c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20"/>
      <c r="T134" s="44"/>
      <c r="AA134" s="45"/>
      <c r="AT134" s="6" t="s">
        <v>114</v>
      </c>
      <c r="AU134" s="6" t="s">
        <v>75</v>
      </c>
    </row>
    <row r="135" spans="2:65" s="6" customFormat="1" ht="15.75" customHeight="1">
      <c r="B135" s="20"/>
      <c r="C135" s="98" t="s">
        <v>211</v>
      </c>
      <c r="D135" s="98" t="s">
        <v>107</v>
      </c>
      <c r="E135" s="99" t="s">
        <v>212</v>
      </c>
      <c r="F135" s="167" t="s">
        <v>213</v>
      </c>
      <c r="G135" s="168"/>
      <c r="H135" s="168"/>
      <c r="I135" s="168"/>
      <c r="J135" s="101" t="s">
        <v>150</v>
      </c>
      <c r="K135" s="102">
        <v>16.468</v>
      </c>
      <c r="L135" s="169"/>
      <c r="M135" s="168"/>
      <c r="N135" s="170">
        <f>ROUND($L$135*$K$135,2)</f>
        <v>0</v>
      </c>
      <c r="O135" s="168"/>
      <c r="P135" s="168"/>
      <c r="Q135" s="168"/>
      <c r="R135" s="100" t="s">
        <v>111</v>
      </c>
      <c r="S135" s="20"/>
      <c r="T135" s="103"/>
      <c r="U135" s="104" t="s">
        <v>37</v>
      </c>
      <c r="X135" s="105">
        <v>0</v>
      </c>
      <c r="Y135" s="105">
        <f>$X$135*$K$135</f>
        <v>0</v>
      </c>
      <c r="Z135" s="105">
        <v>0.108</v>
      </c>
      <c r="AA135" s="106">
        <f>$Z$135*$K$135</f>
        <v>1.778544</v>
      </c>
      <c r="AR135" s="66" t="s">
        <v>112</v>
      </c>
      <c r="AT135" s="66" t="s">
        <v>107</v>
      </c>
      <c r="AU135" s="66" t="s">
        <v>75</v>
      </c>
      <c r="AY135" s="6" t="s">
        <v>106</v>
      </c>
      <c r="BE135" s="107">
        <f>IF($U$135="základní",$N$135,0)</f>
        <v>0</v>
      </c>
      <c r="BF135" s="107">
        <f>IF($U$135="snížená",$N$135,0)</f>
        <v>0</v>
      </c>
      <c r="BG135" s="107">
        <f>IF($U$135="zákl. přenesená",$N$135,0)</f>
        <v>0</v>
      </c>
      <c r="BH135" s="107">
        <f>IF($U$135="sníž. přenesená",$N$135,0)</f>
        <v>0</v>
      </c>
      <c r="BI135" s="107">
        <f>IF($U$135="nulová",$N$135,0)</f>
        <v>0</v>
      </c>
      <c r="BJ135" s="66" t="s">
        <v>18</v>
      </c>
      <c r="BK135" s="107">
        <f>ROUND($L$135*$K$135,2)</f>
        <v>0</v>
      </c>
      <c r="BL135" s="66" t="s">
        <v>112</v>
      </c>
      <c r="BM135" s="66" t="s">
        <v>214</v>
      </c>
    </row>
    <row r="136" spans="2:47" s="6" customFormat="1" ht="16.5" customHeight="1">
      <c r="B136" s="20"/>
      <c r="F136" s="171" t="s">
        <v>213</v>
      </c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20"/>
      <c r="T136" s="44"/>
      <c r="AA136" s="45"/>
      <c r="AT136" s="6" t="s">
        <v>114</v>
      </c>
      <c r="AU136" s="6" t="s">
        <v>75</v>
      </c>
    </row>
    <row r="137" spans="2:51" s="6" customFormat="1" ht="15.75" customHeight="1">
      <c r="B137" s="108"/>
      <c r="E137" s="109"/>
      <c r="F137" s="172" t="s">
        <v>215</v>
      </c>
      <c r="G137" s="173"/>
      <c r="H137" s="173"/>
      <c r="I137" s="173"/>
      <c r="K137" s="110">
        <v>16.468</v>
      </c>
      <c r="S137" s="108"/>
      <c r="T137" s="111"/>
      <c r="AA137" s="112"/>
      <c r="AT137" s="109" t="s">
        <v>116</v>
      </c>
      <c r="AU137" s="109" t="s">
        <v>75</v>
      </c>
      <c r="AV137" s="109" t="s">
        <v>75</v>
      </c>
      <c r="AW137" s="109" t="s">
        <v>82</v>
      </c>
      <c r="AX137" s="109" t="s">
        <v>67</v>
      </c>
      <c r="AY137" s="109" t="s">
        <v>106</v>
      </c>
    </row>
    <row r="138" spans="2:65" s="6" customFormat="1" ht="27" customHeight="1">
      <c r="B138" s="20"/>
      <c r="C138" s="98" t="s">
        <v>216</v>
      </c>
      <c r="D138" s="98" t="s">
        <v>107</v>
      </c>
      <c r="E138" s="99" t="s">
        <v>217</v>
      </c>
      <c r="F138" s="167" t="s">
        <v>218</v>
      </c>
      <c r="G138" s="168"/>
      <c r="H138" s="168"/>
      <c r="I138" s="168"/>
      <c r="J138" s="101" t="s">
        <v>110</v>
      </c>
      <c r="K138" s="102">
        <v>57.65</v>
      </c>
      <c r="L138" s="169"/>
      <c r="M138" s="168"/>
      <c r="N138" s="170">
        <f>ROUND($L$138*$K$138,2)</f>
        <v>0</v>
      </c>
      <c r="O138" s="168"/>
      <c r="P138" s="168"/>
      <c r="Q138" s="168"/>
      <c r="R138" s="100" t="s">
        <v>111</v>
      </c>
      <c r="S138" s="20"/>
      <c r="T138" s="103"/>
      <c r="U138" s="104" t="s">
        <v>37</v>
      </c>
      <c r="X138" s="105">
        <v>0</v>
      </c>
      <c r="Y138" s="105">
        <f>$X$138*$K$138</f>
        <v>0</v>
      </c>
      <c r="Z138" s="105">
        <v>0.022</v>
      </c>
      <c r="AA138" s="106">
        <f>$Z$138*$K$138</f>
        <v>1.2683</v>
      </c>
      <c r="AR138" s="66" t="s">
        <v>112</v>
      </c>
      <c r="AT138" s="66" t="s">
        <v>107</v>
      </c>
      <c r="AU138" s="66" t="s">
        <v>75</v>
      </c>
      <c r="AY138" s="6" t="s">
        <v>106</v>
      </c>
      <c r="BE138" s="107">
        <f>IF($U$138="základní",$N$138,0)</f>
        <v>0</v>
      </c>
      <c r="BF138" s="107">
        <f>IF($U$138="snížená",$N$138,0)</f>
        <v>0</v>
      </c>
      <c r="BG138" s="107">
        <f>IF($U$138="zákl. přenesená",$N$138,0)</f>
        <v>0</v>
      </c>
      <c r="BH138" s="107">
        <f>IF($U$138="sníž. přenesená",$N$138,0)</f>
        <v>0</v>
      </c>
      <c r="BI138" s="107">
        <f>IF($U$138="nulová",$N$138,0)</f>
        <v>0</v>
      </c>
      <c r="BJ138" s="66" t="s">
        <v>18</v>
      </c>
      <c r="BK138" s="107">
        <f>ROUND($L$138*$K$138,2)</f>
        <v>0</v>
      </c>
      <c r="BL138" s="66" t="s">
        <v>112</v>
      </c>
      <c r="BM138" s="66" t="s">
        <v>219</v>
      </c>
    </row>
    <row r="139" spans="2:47" s="6" customFormat="1" ht="16.5" customHeight="1">
      <c r="B139" s="20"/>
      <c r="F139" s="171" t="s">
        <v>220</v>
      </c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20"/>
      <c r="T139" s="44"/>
      <c r="AA139" s="45"/>
      <c r="AT139" s="6" t="s">
        <v>114</v>
      </c>
      <c r="AU139" s="6" t="s">
        <v>75</v>
      </c>
    </row>
    <row r="140" spans="2:51" s="6" customFormat="1" ht="15.75" customHeight="1">
      <c r="B140" s="108"/>
      <c r="E140" s="109"/>
      <c r="F140" s="172" t="s">
        <v>221</v>
      </c>
      <c r="G140" s="173"/>
      <c r="H140" s="173"/>
      <c r="I140" s="173"/>
      <c r="K140" s="110">
        <v>57.65</v>
      </c>
      <c r="S140" s="108"/>
      <c r="T140" s="111"/>
      <c r="AA140" s="112"/>
      <c r="AT140" s="109" t="s">
        <v>116</v>
      </c>
      <c r="AU140" s="109" t="s">
        <v>75</v>
      </c>
      <c r="AV140" s="109" t="s">
        <v>75</v>
      </c>
      <c r="AW140" s="109" t="s">
        <v>67</v>
      </c>
      <c r="AX140" s="109" t="s">
        <v>67</v>
      </c>
      <c r="AY140" s="109" t="s">
        <v>106</v>
      </c>
    </row>
    <row r="141" spans="2:65" s="6" customFormat="1" ht="27" customHeight="1">
      <c r="B141" s="20"/>
      <c r="C141" s="98" t="s">
        <v>8</v>
      </c>
      <c r="D141" s="98" t="s">
        <v>107</v>
      </c>
      <c r="E141" s="99" t="s">
        <v>222</v>
      </c>
      <c r="F141" s="167" t="s">
        <v>223</v>
      </c>
      <c r="G141" s="168"/>
      <c r="H141" s="168"/>
      <c r="I141" s="168"/>
      <c r="J141" s="101" t="s">
        <v>110</v>
      </c>
      <c r="K141" s="102">
        <v>57.65</v>
      </c>
      <c r="L141" s="169"/>
      <c r="M141" s="168"/>
      <c r="N141" s="170">
        <f>ROUND($L$141*$K$141,2)</f>
        <v>0</v>
      </c>
      <c r="O141" s="168"/>
      <c r="P141" s="168"/>
      <c r="Q141" s="168"/>
      <c r="R141" s="100" t="s">
        <v>111</v>
      </c>
      <c r="S141" s="20"/>
      <c r="T141" s="103"/>
      <c r="U141" s="104" t="s">
        <v>37</v>
      </c>
      <c r="X141" s="105">
        <v>0</v>
      </c>
      <c r="Y141" s="105">
        <f>$X$141*$K$141</f>
        <v>0</v>
      </c>
      <c r="Z141" s="105">
        <v>0</v>
      </c>
      <c r="AA141" s="106">
        <f>$Z$141*$K$141</f>
        <v>0</v>
      </c>
      <c r="AR141" s="66" t="s">
        <v>112</v>
      </c>
      <c r="AT141" s="66" t="s">
        <v>107</v>
      </c>
      <c r="AU141" s="66" t="s">
        <v>75</v>
      </c>
      <c r="AY141" s="6" t="s">
        <v>106</v>
      </c>
      <c r="BE141" s="107">
        <f>IF($U$141="základní",$N$141,0)</f>
        <v>0</v>
      </c>
      <c r="BF141" s="107">
        <f>IF($U$141="snížená",$N$141,0)</f>
        <v>0</v>
      </c>
      <c r="BG141" s="107">
        <f>IF($U$141="zákl. přenesená",$N$141,0)</f>
        <v>0</v>
      </c>
      <c r="BH141" s="107">
        <f>IF($U$141="sníž. přenesená",$N$141,0)</f>
        <v>0</v>
      </c>
      <c r="BI141" s="107">
        <f>IF($U$141="nulová",$N$141,0)</f>
        <v>0</v>
      </c>
      <c r="BJ141" s="66" t="s">
        <v>18</v>
      </c>
      <c r="BK141" s="107">
        <f>ROUND($L$141*$K$141,2)</f>
        <v>0</v>
      </c>
      <c r="BL141" s="66" t="s">
        <v>112</v>
      </c>
      <c r="BM141" s="66" t="s">
        <v>224</v>
      </c>
    </row>
    <row r="142" spans="2:47" s="6" customFormat="1" ht="16.5" customHeight="1">
      <c r="B142" s="20"/>
      <c r="F142" s="171" t="s">
        <v>223</v>
      </c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20"/>
      <c r="T142" s="44"/>
      <c r="AA142" s="45"/>
      <c r="AT142" s="6" t="s">
        <v>114</v>
      </c>
      <c r="AU142" s="6" t="s">
        <v>75</v>
      </c>
    </row>
    <row r="143" spans="2:51" s="6" customFormat="1" ht="15.75" customHeight="1">
      <c r="B143" s="108"/>
      <c r="E143" s="109"/>
      <c r="F143" s="172" t="s">
        <v>161</v>
      </c>
      <c r="G143" s="173"/>
      <c r="H143" s="173"/>
      <c r="I143" s="173"/>
      <c r="K143" s="110">
        <v>12.173</v>
      </c>
      <c r="S143" s="108"/>
      <c r="T143" s="111"/>
      <c r="AA143" s="112"/>
      <c r="AT143" s="109" t="s">
        <v>116</v>
      </c>
      <c r="AU143" s="109" t="s">
        <v>75</v>
      </c>
      <c r="AV143" s="109" t="s">
        <v>75</v>
      </c>
      <c r="AW143" s="109" t="s">
        <v>82</v>
      </c>
      <c r="AX143" s="109" t="s">
        <v>67</v>
      </c>
      <c r="AY143" s="109" t="s">
        <v>106</v>
      </c>
    </row>
    <row r="144" spans="2:51" s="6" customFormat="1" ht="15.75" customHeight="1">
      <c r="B144" s="108"/>
      <c r="E144" s="109"/>
      <c r="F144" s="172" t="s">
        <v>162</v>
      </c>
      <c r="G144" s="173"/>
      <c r="H144" s="173"/>
      <c r="I144" s="173"/>
      <c r="K144" s="110">
        <v>16.216</v>
      </c>
      <c r="S144" s="108"/>
      <c r="T144" s="111"/>
      <c r="AA144" s="112"/>
      <c r="AT144" s="109" t="s">
        <v>116</v>
      </c>
      <c r="AU144" s="109" t="s">
        <v>75</v>
      </c>
      <c r="AV144" s="109" t="s">
        <v>75</v>
      </c>
      <c r="AW144" s="109" t="s">
        <v>82</v>
      </c>
      <c r="AX144" s="109" t="s">
        <v>67</v>
      </c>
      <c r="AY144" s="109" t="s">
        <v>106</v>
      </c>
    </row>
    <row r="145" spans="2:51" s="6" customFormat="1" ht="15.75" customHeight="1">
      <c r="B145" s="108"/>
      <c r="E145" s="109"/>
      <c r="F145" s="172" t="s">
        <v>163</v>
      </c>
      <c r="G145" s="173"/>
      <c r="H145" s="173"/>
      <c r="I145" s="173"/>
      <c r="K145" s="110">
        <v>8.489</v>
      </c>
      <c r="S145" s="108"/>
      <c r="T145" s="111"/>
      <c r="AA145" s="112"/>
      <c r="AT145" s="109" t="s">
        <v>116</v>
      </c>
      <c r="AU145" s="109" t="s">
        <v>75</v>
      </c>
      <c r="AV145" s="109" t="s">
        <v>75</v>
      </c>
      <c r="AW145" s="109" t="s">
        <v>82</v>
      </c>
      <c r="AX145" s="109" t="s">
        <v>67</v>
      </c>
      <c r="AY145" s="109" t="s">
        <v>106</v>
      </c>
    </row>
    <row r="146" spans="2:51" s="6" customFormat="1" ht="15.75" customHeight="1">
      <c r="B146" s="108"/>
      <c r="E146" s="109"/>
      <c r="F146" s="172" t="s">
        <v>164</v>
      </c>
      <c r="G146" s="173"/>
      <c r="H146" s="173"/>
      <c r="I146" s="173"/>
      <c r="K146" s="110">
        <v>11.505</v>
      </c>
      <c r="S146" s="108"/>
      <c r="T146" s="111"/>
      <c r="AA146" s="112"/>
      <c r="AT146" s="109" t="s">
        <v>116</v>
      </c>
      <c r="AU146" s="109" t="s">
        <v>75</v>
      </c>
      <c r="AV146" s="109" t="s">
        <v>75</v>
      </c>
      <c r="AW146" s="109" t="s">
        <v>82</v>
      </c>
      <c r="AX146" s="109" t="s">
        <v>67</v>
      </c>
      <c r="AY146" s="109" t="s">
        <v>106</v>
      </c>
    </row>
    <row r="147" spans="2:51" s="6" customFormat="1" ht="15.75" customHeight="1">
      <c r="B147" s="108"/>
      <c r="E147" s="109"/>
      <c r="F147" s="172" t="s">
        <v>165</v>
      </c>
      <c r="G147" s="173"/>
      <c r="H147" s="173"/>
      <c r="I147" s="173"/>
      <c r="K147" s="110">
        <v>8.432</v>
      </c>
      <c r="S147" s="108"/>
      <c r="T147" s="111"/>
      <c r="AA147" s="112"/>
      <c r="AT147" s="109" t="s">
        <v>116</v>
      </c>
      <c r="AU147" s="109" t="s">
        <v>75</v>
      </c>
      <c r="AV147" s="109" t="s">
        <v>75</v>
      </c>
      <c r="AW147" s="109" t="s">
        <v>82</v>
      </c>
      <c r="AX147" s="109" t="s">
        <v>67</v>
      </c>
      <c r="AY147" s="109" t="s">
        <v>106</v>
      </c>
    </row>
    <row r="148" spans="2:51" s="6" customFormat="1" ht="15.75" customHeight="1">
      <c r="B148" s="108"/>
      <c r="E148" s="109"/>
      <c r="F148" s="172" t="s">
        <v>166</v>
      </c>
      <c r="G148" s="173"/>
      <c r="H148" s="173"/>
      <c r="I148" s="173"/>
      <c r="K148" s="110">
        <v>0.835</v>
      </c>
      <c r="S148" s="108"/>
      <c r="T148" s="111"/>
      <c r="AA148" s="112"/>
      <c r="AT148" s="109" t="s">
        <v>116</v>
      </c>
      <c r="AU148" s="109" t="s">
        <v>75</v>
      </c>
      <c r="AV148" s="109" t="s">
        <v>75</v>
      </c>
      <c r="AW148" s="109" t="s">
        <v>82</v>
      </c>
      <c r="AX148" s="109" t="s">
        <v>67</v>
      </c>
      <c r="AY148" s="109" t="s">
        <v>106</v>
      </c>
    </row>
    <row r="149" spans="2:65" s="6" customFormat="1" ht="27" customHeight="1">
      <c r="B149" s="20"/>
      <c r="C149" s="98" t="s">
        <v>225</v>
      </c>
      <c r="D149" s="98" t="s">
        <v>107</v>
      </c>
      <c r="E149" s="99" t="s">
        <v>226</v>
      </c>
      <c r="F149" s="167" t="s">
        <v>227</v>
      </c>
      <c r="G149" s="168"/>
      <c r="H149" s="168"/>
      <c r="I149" s="168"/>
      <c r="J149" s="101" t="s">
        <v>123</v>
      </c>
      <c r="K149" s="102">
        <v>5.04</v>
      </c>
      <c r="L149" s="169"/>
      <c r="M149" s="168"/>
      <c r="N149" s="170">
        <f>ROUND($L$149*$K$149,2)</f>
        <v>0</v>
      </c>
      <c r="O149" s="168"/>
      <c r="P149" s="168"/>
      <c r="Q149" s="168"/>
      <c r="R149" s="100" t="s">
        <v>111</v>
      </c>
      <c r="S149" s="20"/>
      <c r="T149" s="103"/>
      <c r="U149" s="104" t="s">
        <v>37</v>
      </c>
      <c r="X149" s="105">
        <v>2.588</v>
      </c>
      <c r="Y149" s="105">
        <f>$X$149*$K$149</f>
        <v>13.043520000000001</v>
      </c>
      <c r="Z149" s="105">
        <v>1.95</v>
      </c>
      <c r="AA149" s="106">
        <f>$Z$149*$K$149</f>
        <v>9.828</v>
      </c>
      <c r="AR149" s="66" t="s">
        <v>112</v>
      </c>
      <c r="AT149" s="66" t="s">
        <v>107</v>
      </c>
      <c r="AU149" s="66" t="s">
        <v>75</v>
      </c>
      <c r="AY149" s="6" t="s">
        <v>106</v>
      </c>
      <c r="BE149" s="107">
        <f>IF($U$149="základní",$N$149,0)</f>
        <v>0</v>
      </c>
      <c r="BF149" s="107">
        <f>IF($U$149="snížená",$N$149,0)</f>
        <v>0</v>
      </c>
      <c r="BG149" s="107">
        <f>IF($U$149="zákl. přenesená",$N$149,0)</f>
        <v>0</v>
      </c>
      <c r="BH149" s="107">
        <f>IF($U$149="sníž. přenesená",$N$149,0)</f>
        <v>0</v>
      </c>
      <c r="BI149" s="107">
        <f>IF($U$149="nulová",$N$149,0)</f>
        <v>0</v>
      </c>
      <c r="BJ149" s="66" t="s">
        <v>18</v>
      </c>
      <c r="BK149" s="107">
        <f>ROUND($L$149*$K$149,2)</f>
        <v>0</v>
      </c>
      <c r="BL149" s="66" t="s">
        <v>112</v>
      </c>
      <c r="BM149" s="66" t="s">
        <v>228</v>
      </c>
    </row>
    <row r="150" spans="2:47" s="6" customFormat="1" ht="16.5" customHeight="1">
      <c r="B150" s="20"/>
      <c r="F150" s="171" t="s">
        <v>227</v>
      </c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20"/>
      <c r="T150" s="44"/>
      <c r="AA150" s="45"/>
      <c r="AT150" s="6" t="s">
        <v>114</v>
      </c>
      <c r="AU150" s="6" t="s">
        <v>75</v>
      </c>
    </row>
    <row r="151" spans="2:51" s="6" customFormat="1" ht="15.75" customHeight="1">
      <c r="B151" s="113"/>
      <c r="E151" s="114"/>
      <c r="F151" s="174" t="s">
        <v>229</v>
      </c>
      <c r="G151" s="175"/>
      <c r="H151" s="175"/>
      <c r="I151" s="175"/>
      <c r="K151" s="114"/>
      <c r="S151" s="113"/>
      <c r="T151" s="115"/>
      <c r="AA151" s="116"/>
      <c r="AT151" s="114" t="s">
        <v>116</v>
      </c>
      <c r="AU151" s="114" t="s">
        <v>75</v>
      </c>
      <c r="AV151" s="114" t="s">
        <v>18</v>
      </c>
      <c r="AW151" s="114" t="s">
        <v>82</v>
      </c>
      <c r="AX151" s="114" t="s">
        <v>67</v>
      </c>
      <c r="AY151" s="114" t="s">
        <v>106</v>
      </c>
    </row>
    <row r="152" spans="2:51" s="6" customFormat="1" ht="15.75" customHeight="1">
      <c r="B152" s="108"/>
      <c r="E152" s="109"/>
      <c r="F152" s="172" t="s">
        <v>230</v>
      </c>
      <c r="G152" s="173"/>
      <c r="H152" s="173"/>
      <c r="I152" s="173"/>
      <c r="K152" s="110">
        <v>5.04</v>
      </c>
      <c r="S152" s="108"/>
      <c r="T152" s="111"/>
      <c r="AA152" s="112"/>
      <c r="AT152" s="109" t="s">
        <v>116</v>
      </c>
      <c r="AU152" s="109" t="s">
        <v>75</v>
      </c>
      <c r="AV152" s="109" t="s">
        <v>75</v>
      </c>
      <c r="AW152" s="109" t="s">
        <v>82</v>
      </c>
      <c r="AX152" s="109" t="s">
        <v>67</v>
      </c>
      <c r="AY152" s="109" t="s">
        <v>106</v>
      </c>
    </row>
    <row r="153" spans="2:65" s="6" customFormat="1" ht="27" customHeight="1">
      <c r="B153" s="20"/>
      <c r="C153" s="117" t="s">
        <v>231</v>
      </c>
      <c r="D153" s="117" t="s">
        <v>153</v>
      </c>
      <c r="E153" s="118" t="s">
        <v>232</v>
      </c>
      <c r="F153" s="176" t="s">
        <v>233</v>
      </c>
      <c r="G153" s="177"/>
      <c r="H153" s="177"/>
      <c r="I153" s="177"/>
      <c r="J153" s="119" t="s">
        <v>123</v>
      </c>
      <c r="K153" s="120">
        <v>5.04</v>
      </c>
      <c r="L153" s="178"/>
      <c r="M153" s="177"/>
      <c r="N153" s="179">
        <f>ROUND($L$153*$K$153,2)</f>
        <v>0</v>
      </c>
      <c r="O153" s="168"/>
      <c r="P153" s="168"/>
      <c r="Q153" s="168"/>
      <c r="R153" s="100" t="s">
        <v>111</v>
      </c>
      <c r="S153" s="20"/>
      <c r="T153" s="103"/>
      <c r="U153" s="104" t="s">
        <v>37</v>
      </c>
      <c r="X153" s="105">
        <v>2.429</v>
      </c>
      <c r="Y153" s="105">
        <f>$X$153*$K$153</f>
        <v>12.242159999999998</v>
      </c>
      <c r="Z153" s="105">
        <v>0</v>
      </c>
      <c r="AA153" s="106">
        <f>$Z$153*$K$153</f>
        <v>0</v>
      </c>
      <c r="AR153" s="66" t="s">
        <v>147</v>
      </c>
      <c r="AT153" s="66" t="s">
        <v>153</v>
      </c>
      <c r="AU153" s="66" t="s">
        <v>75</v>
      </c>
      <c r="AY153" s="6" t="s">
        <v>106</v>
      </c>
      <c r="BE153" s="107">
        <f>IF($U$153="základní",$N$153,0)</f>
        <v>0</v>
      </c>
      <c r="BF153" s="107">
        <f>IF($U$153="snížená",$N$153,0)</f>
        <v>0</v>
      </c>
      <c r="BG153" s="107">
        <f>IF($U$153="zákl. přenesená",$N$153,0)</f>
        <v>0</v>
      </c>
      <c r="BH153" s="107">
        <f>IF($U$153="sníž. přenesená",$N$153,0)</f>
        <v>0</v>
      </c>
      <c r="BI153" s="107">
        <f>IF($U$153="nulová",$N$153,0)</f>
        <v>0</v>
      </c>
      <c r="BJ153" s="66" t="s">
        <v>18</v>
      </c>
      <c r="BK153" s="107">
        <f>ROUND($L$153*$K$153,2)</f>
        <v>0</v>
      </c>
      <c r="BL153" s="66" t="s">
        <v>112</v>
      </c>
      <c r="BM153" s="66" t="s">
        <v>234</v>
      </c>
    </row>
    <row r="154" spans="2:47" s="6" customFormat="1" ht="16.5" customHeight="1">
      <c r="B154" s="20"/>
      <c r="F154" s="171" t="s">
        <v>235</v>
      </c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20"/>
      <c r="T154" s="44"/>
      <c r="AA154" s="45"/>
      <c r="AT154" s="6" t="s">
        <v>114</v>
      </c>
      <c r="AU154" s="6" t="s">
        <v>75</v>
      </c>
    </row>
    <row r="155" spans="2:65" s="6" customFormat="1" ht="27" customHeight="1">
      <c r="B155" s="20"/>
      <c r="C155" s="98" t="s">
        <v>236</v>
      </c>
      <c r="D155" s="98" t="s">
        <v>107</v>
      </c>
      <c r="E155" s="99" t="s">
        <v>237</v>
      </c>
      <c r="F155" s="167" t="s">
        <v>238</v>
      </c>
      <c r="G155" s="168"/>
      <c r="H155" s="168"/>
      <c r="I155" s="168"/>
      <c r="J155" s="101" t="s">
        <v>110</v>
      </c>
      <c r="K155" s="102">
        <v>50.4</v>
      </c>
      <c r="L155" s="169"/>
      <c r="M155" s="168"/>
      <c r="N155" s="170">
        <f>ROUND($L$155*$K$155,2)</f>
        <v>0</v>
      </c>
      <c r="O155" s="168"/>
      <c r="P155" s="168"/>
      <c r="Q155" s="168"/>
      <c r="R155" s="100" t="s">
        <v>111</v>
      </c>
      <c r="S155" s="20"/>
      <c r="T155" s="103"/>
      <c r="U155" s="104" t="s">
        <v>37</v>
      </c>
      <c r="X155" s="105">
        <v>0.0693</v>
      </c>
      <c r="Y155" s="105">
        <f>$X$155*$K$155</f>
        <v>3.49272</v>
      </c>
      <c r="Z155" s="105">
        <v>0.007</v>
      </c>
      <c r="AA155" s="106">
        <f>$Z$155*$K$155</f>
        <v>0.3528</v>
      </c>
      <c r="AR155" s="66" t="s">
        <v>112</v>
      </c>
      <c r="AT155" s="66" t="s">
        <v>107</v>
      </c>
      <c r="AU155" s="66" t="s">
        <v>75</v>
      </c>
      <c r="AY155" s="6" t="s">
        <v>106</v>
      </c>
      <c r="BE155" s="107">
        <f>IF($U$155="základní",$N$155,0)</f>
        <v>0</v>
      </c>
      <c r="BF155" s="107">
        <f>IF($U$155="snížená",$N$155,0)</f>
        <v>0</v>
      </c>
      <c r="BG155" s="107">
        <f>IF($U$155="zákl. přenesená",$N$155,0)</f>
        <v>0</v>
      </c>
      <c r="BH155" s="107">
        <f>IF($U$155="sníž. přenesená",$N$155,0)</f>
        <v>0</v>
      </c>
      <c r="BI155" s="107">
        <f>IF($U$155="nulová",$N$155,0)</f>
        <v>0</v>
      </c>
      <c r="BJ155" s="66" t="s">
        <v>18</v>
      </c>
      <c r="BK155" s="107">
        <f>ROUND($L$155*$K$155,2)</f>
        <v>0</v>
      </c>
      <c r="BL155" s="66" t="s">
        <v>112</v>
      </c>
      <c r="BM155" s="66" t="s">
        <v>239</v>
      </c>
    </row>
    <row r="156" spans="2:47" s="6" customFormat="1" ht="16.5" customHeight="1">
      <c r="B156" s="20"/>
      <c r="F156" s="171" t="s">
        <v>240</v>
      </c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20"/>
      <c r="T156" s="44"/>
      <c r="AA156" s="45"/>
      <c r="AT156" s="6" t="s">
        <v>114</v>
      </c>
      <c r="AU156" s="6" t="s">
        <v>75</v>
      </c>
    </row>
    <row r="157" spans="2:51" s="6" customFormat="1" ht="15.75" customHeight="1">
      <c r="B157" s="108"/>
      <c r="E157" s="109"/>
      <c r="F157" s="172" t="s">
        <v>241</v>
      </c>
      <c r="G157" s="173"/>
      <c r="H157" s="173"/>
      <c r="I157" s="173"/>
      <c r="K157" s="110">
        <v>50.4</v>
      </c>
      <c r="S157" s="108"/>
      <c r="T157" s="111"/>
      <c r="AA157" s="112"/>
      <c r="AT157" s="109" t="s">
        <v>116</v>
      </c>
      <c r="AU157" s="109" t="s">
        <v>75</v>
      </c>
      <c r="AV157" s="109" t="s">
        <v>75</v>
      </c>
      <c r="AW157" s="109" t="s">
        <v>82</v>
      </c>
      <c r="AX157" s="109" t="s">
        <v>67</v>
      </c>
      <c r="AY157" s="109" t="s">
        <v>106</v>
      </c>
    </row>
    <row r="158" spans="2:65" s="6" customFormat="1" ht="27" customHeight="1">
      <c r="B158" s="20"/>
      <c r="C158" s="98" t="s">
        <v>242</v>
      </c>
      <c r="D158" s="98" t="s">
        <v>107</v>
      </c>
      <c r="E158" s="99" t="s">
        <v>243</v>
      </c>
      <c r="F158" s="167" t="s">
        <v>244</v>
      </c>
      <c r="G158" s="168"/>
      <c r="H158" s="168"/>
      <c r="I158" s="168"/>
      <c r="J158" s="101" t="s">
        <v>110</v>
      </c>
      <c r="K158" s="102">
        <v>352.8</v>
      </c>
      <c r="L158" s="169"/>
      <c r="M158" s="168"/>
      <c r="N158" s="170">
        <f>ROUND($L$158*$K$158,2)</f>
        <v>0</v>
      </c>
      <c r="O158" s="168"/>
      <c r="P158" s="168"/>
      <c r="Q158" s="168"/>
      <c r="R158" s="100" t="s">
        <v>111</v>
      </c>
      <c r="S158" s="20"/>
      <c r="T158" s="103"/>
      <c r="U158" s="104" t="s">
        <v>37</v>
      </c>
      <c r="X158" s="105">
        <v>0.0231</v>
      </c>
      <c r="Y158" s="105">
        <f>$X$158*$K$158</f>
        <v>8.14968</v>
      </c>
      <c r="Z158" s="105">
        <v>0.0023</v>
      </c>
      <c r="AA158" s="106">
        <f>$Z$158*$K$158</f>
        <v>0.81144</v>
      </c>
      <c r="AR158" s="66" t="s">
        <v>112</v>
      </c>
      <c r="AT158" s="66" t="s">
        <v>107</v>
      </c>
      <c r="AU158" s="66" t="s">
        <v>75</v>
      </c>
      <c r="AY158" s="6" t="s">
        <v>106</v>
      </c>
      <c r="BE158" s="107">
        <f>IF($U$158="základní",$N$158,0)</f>
        <v>0</v>
      </c>
      <c r="BF158" s="107">
        <f>IF($U$158="snížená",$N$158,0)</f>
        <v>0</v>
      </c>
      <c r="BG158" s="107">
        <f>IF($U$158="zákl. přenesená",$N$158,0)</f>
        <v>0</v>
      </c>
      <c r="BH158" s="107">
        <f>IF($U$158="sníž. přenesená",$N$158,0)</f>
        <v>0</v>
      </c>
      <c r="BI158" s="107">
        <f>IF($U$158="nulová",$N$158,0)</f>
        <v>0</v>
      </c>
      <c r="BJ158" s="66" t="s">
        <v>18</v>
      </c>
      <c r="BK158" s="107">
        <f>ROUND($L$158*$K$158,2)</f>
        <v>0</v>
      </c>
      <c r="BL158" s="66" t="s">
        <v>112</v>
      </c>
      <c r="BM158" s="66" t="s">
        <v>245</v>
      </c>
    </row>
    <row r="159" spans="2:47" s="6" customFormat="1" ht="16.5" customHeight="1">
      <c r="B159" s="20"/>
      <c r="F159" s="171" t="s">
        <v>244</v>
      </c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20"/>
      <c r="T159" s="44"/>
      <c r="AA159" s="45"/>
      <c r="AT159" s="6" t="s">
        <v>114</v>
      </c>
      <c r="AU159" s="6" t="s">
        <v>75</v>
      </c>
    </row>
    <row r="160" spans="2:51" s="6" customFormat="1" ht="15.75" customHeight="1">
      <c r="B160" s="108"/>
      <c r="E160" s="109"/>
      <c r="F160" s="172" t="s">
        <v>246</v>
      </c>
      <c r="G160" s="173"/>
      <c r="H160" s="173"/>
      <c r="I160" s="173"/>
      <c r="K160" s="110">
        <v>352.8</v>
      </c>
      <c r="S160" s="108"/>
      <c r="T160" s="111"/>
      <c r="AA160" s="112"/>
      <c r="AT160" s="109" t="s">
        <v>116</v>
      </c>
      <c r="AU160" s="109" t="s">
        <v>75</v>
      </c>
      <c r="AV160" s="109" t="s">
        <v>75</v>
      </c>
      <c r="AW160" s="109" t="s">
        <v>82</v>
      </c>
      <c r="AX160" s="109" t="s">
        <v>67</v>
      </c>
      <c r="AY160" s="109" t="s">
        <v>106</v>
      </c>
    </row>
    <row r="161" spans="2:65" s="6" customFormat="1" ht="39" customHeight="1">
      <c r="B161" s="20"/>
      <c r="C161" s="98" t="s">
        <v>247</v>
      </c>
      <c r="D161" s="98" t="s">
        <v>107</v>
      </c>
      <c r="E161" s="99" t="s">
        <v>248</v>
      </c>
      <c r="F161" s="167" t="s">
        <v>249</v>
      </c>
      <c r="G161" s="168"/>
      <c r="H161" s="168"/>
      <c r="I161" s="168"/>
      <c r="J161" s="101" t="s">
        <v>110</v>
      </c>
      <c r="K161" s="102">
        <v>50.4</v>
      </c>
      <c r="L161" s="169"/>
      <c r="M161" s="168"/>
      <c r="N161" s="170">
        <f>ROUND($L$161*$K$161,2)</f>
        <v>0</v>
      </c>
      <c r="O161" s="168"/>
      <c r="P161" s="168"/>
      <c r="Q161" s="168"/>
      <c r="R161" s="100" t="s">
        <v>111</v>
      </c>
      <c r="S161" s="20"/>
      <c r="T161" s="103"/>
      <c r="U161" s="104" t="s">
        <v>37</v>
      </c>
      <c r="X161" s="105">
        <v>0.00538</v>
      </c>
      <c r="Y161" s="105">
        <f>$X$161*$K$161</f>
        <v>0.271152</v>
      </c>
      <c r="Z161" s="105">
        <v>0</v>
      </c>
      <c r="AA161" s="106">
        <f>$Z$161*$K$161</f>
        <v>0</v>
      </c>
      <c r="AR161" s="66" t="s">
        <v>112</v>
      </c>
      <c r="AT161" s="66" t="s">
        <v>107</v>
      </c>
      <c r="AU161" s="66" t="s">
        <v>75</v>
      </c>
      <c r="AY161" s="6" t="s">
        <v>106</v>
      </c>
      <c r="BE161" s="107">
        <f>IF($U$161="základní",$N$161,0)</f>
        <v>0</v>
      </c>
      <c r="BF161" s="107">
        <f>IF($U$161="snížená",$N$161,0)</f>
        <v>0</v>
      </c>
      <c r="BG161" s="107">
        <f>IF($U$161="zákl. přenesená",$N$161,0)</f>
        <v>0</v>
      </c>
      <c r="BH161" s="107">
        <f>IF($U$161="sníž. přenesená",$N$161,0)</f>
        <v>0</v>
      </c>
      <c r="BI161" s="107">
        <f>IF($U$161="nulová",$N$161,0)</f>
        <v>0</v>
      </c>
      <c r="BJ161" s="66" t="s">
        <v>18</v>
      </c>
      <c r="BK161" s="107">
        <f>ROUND($L$161*$K$161,2)</f>
        <v>0</v>
      </c>
      <c r="BL161" s="66" t="s">
        <v>112</v>
      </c>
      <c r="BM161" s="66" t="s">
        <v>250</v>
      </c>
    </row>
    <row r="162" spans="2:47" s="6" customFormat="1" ht="16.5" customHeight="1">
      <c r="B162" s="20"/>
      <c r="F162" s="171" t="s">
        <v>249</v>
      </c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20"/>
      <c r="T162" s="44"/>
      <c r="AA162" s="45"/>
      <c r="AT162" s="6" t="s">
        <v>114</v>
      </c>
      <c r="AU162" s="6" t="s">
        <v>75</v>
      </c>
    </row>
    <row r="163" spans="2:51" s="6" customFormat="1" ht="15.75" customHeight="1">
      <c r="B163" s="113"/>
      <c r="E163" s="114"/>
      <c r="F163" s="174" t="s">
        <v>140</v>
      </c>
      <c r="G163" s="175"/>
      <c r="H163" s="175"/>
      <c r="I163" s="175"/>
      <c r="K163" s="114"/>
      <c r="S163" s="113"/>
      <c r="T163" s="115"/>
      <c r="AA163" s="116"/>
      <c r="AT163" s="114" t="s">
        <v>116</v>
      </c>
      <c r="AU163" s="114" t="s">
        <v>75</v>
      </c>
      <c r="AV163" s="114" t="s">
        <v>18</v>
      </c>
      <c r="AW163" s="114" t="s">
        <v>82</v>
      </c>
      <c r="AX163" s="114" t="s">
        <v>67</v>
      </c>
      <c r="AY163" s="114" t="s">
        <v>106</v>
      </c>
    </row>
    <row r="164" spans="2:51" s="6" customFormat="1" ht="15.75" customHeight="1">
      <c r="B164" s="108"/>
      <c r="E164" s="109"/>
      <c r="F164" s="172" t="s">
        <v>241</v>
      </c>
      <c r="G164" s="173"/>
      <c r="H164" s="173"/>
      <c r="I164" s="173"/>
      <c r="K164" s="110">
        <v>50.4</v>
      </c>
      <c r="S164" s="108"/>
      <c r="T164" s="111"/>
      <c r="AA164" s="112"/>
      <c r="AT164" s="109" t="s">
        <v>116</v>
      </c>
      <c r="AU164" s="109" t="s">
        <v>75</v>
      </c>
      <c r="AV164" s="109" t="s">
        <v>75</v>
      </c>
      <c r="AW164" s="109" t="s">
        <v>82</v>
      </c>
      <c r="AX164" s="109" t="s">
        <v>67</v>
      </c>
      <c r="AY164" s="109" t="s">
        <v>106</v>
      </c>
    </row>
    <row r="165" spans="2:65" s="6" customFormat="1" ht="27" customHeight="1">
      <c r="B165" s="20"/>
      <c r="C165" s="98" t="s">
        <v>251</v>
      </c>
      <c r="D165" s="98" t="s">
        <v>107</v>
      </c>
      <c r="E165" s="99" t="s">
        <v>252</v>
      </c>
      <c r="F165" s="167" t="s">
        <v>253</v>
      </c>
      <c r="G165" s="168"/>
      <c r="H165" s="168"/>
      <c r="I165" s="168"/>
      <c r="J165" s="101" t="s">
        <v>145</v>
      </c>
      <c r="K165" s="102">
        <v>450</v>
      </c>
      <c r="L165" s="169"/>
      <c r="M165" s="168"/>
      <c r="N165" s="170">
        <f>ROUND($L$165*$K$165,2)</f>
        <v>0</v>
      </c>
      <c r="O165" s="168"/>
      <c r="P165" s="168"/>
      <c r="Q165" s="168"/>
      <c r="R165" s="100" t="s">
        <v>111</v>
      </c>
      <c r="S165" s="20"/>
      <c r="T165" s="103"/>
      <c r="U165" s="104" t="s">
        <v>37</v>
      </c>
      <c r="X165" s="105">
        <v>0.00025</v>
      </c>
      <c r="Y165" s="105">
        <f>$X$165*$K$165</f>
        <v>0.1125</v>
      </c>
      <c r="Z165" s="105">
        <v>0</v>
      </c>
      <c r="AA165" s="106">
        <f>$Z$165*$K$165</f>
        <v>0</v>
      </c>
      <c r="AR165" s="66" t="s">
        <v>112</v>
      </c>
      <c r="AT165" s="66" t="s">
        <v>107</v>
      </c>
      <c r="AU165" s="66" t="s">
        <v>75</v>
      </c>
      <c r="AY165" s="6" t="s">
        <v>106</v>
      </c>
      <c r="BE165" s="107">
        <f>IF($U$165="základní",$N$165,0)</f>
        <v>0</v>
      </c>
      <c r="BF165" s="107">
        <f>IF($U$165="snížená",$N$165,0)</f>
        <v>0</v>
      </c>
      <c r="BG165" s="107">
        <f>IF($U$165="zákl. přenesená",$N$165,0)</f>
        <v>0</v>
      </c>
      <c r="BH165" s="107">
        <f>IF($U$165="sníž. přenesená",$N$165,0)</f>
        <v>0</v>
      </c>
      <c r="BI165" s="107">
        <f>IF($U$165="nulová",$N$165,0)</f>
        <v>0</v>
      </c>
      <c r="BJ165" s="66" t="s">
        <v>18</v>
      </c>
      <c r="BK165" s="107">
        <f>ROUND($L$165*$K$165,2)</f>
        <v>0</v>
      </c>
      <c r="BL165" s="66" t="s">
        <v>112</v>
      </c>
      <c r="BM165" s="66" t="s">
        <v>254</v>
      </c>
    </row>
    <row r="166" spans="2:47" s="6" customFormat="1" ht="16.5" customHeight="1">
      <c r="B166" s="20"/>
      <c r="F166" s="171" t="s">
        <v>253</v>
      </c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20"/>
      <c r="T166" s="44"/>
      <c r="AA166" s="45"/>
      <c r="AT166" s="6" t="s">
        <v>114</v>
      </c>
      <c r="AU166" s="6" t="s">
        <v>75</v>
      </c>
    </row>
    <row r="167" spans="2:65" s="6" customFormat="1" ht="39" customHeight="1">
      <c r="B167" s="20"/>
      <c r="C167" s="98" t="s">
        <v>255</v>
      </c>
      <c r="D167" s="98" t="s">
        <v>107</v>
      </c>
      <c r="E167" s="99" t="s">
        <v>256</v>
      </c>
      <c r="F167" s="167" t="s">
        <v>257</v>
      </c>
      <c r="G167" s="168"/>
      <c r="H167" s="168"/>
      <c r="I167" s="168"/>
      <c r="J167" s="101" t="s">
        <v>138</v>
      </c>
      <c r="K167" s="102">
        <v>15.324</v>
      </c>
      <c r="L167" s="169"/>
      <c r="M167" s="168"/>
      <c r="N167" s="170">
        <f>ROUND($L$167*$K$167,2)</f>
        <v>0</v>
      </c>
      <c r="O167" s="168"/>
      <c r="P167" s="168"/>
      <c r="Q167" s="168"/>
      <c r="R167" s="100" t="s">
        <v>111</v>
      </c>
      <c r="S167" s="20"/>
      <c r="T167" s="103"/>
      <c r="U167" s="104" t="s">
        <v>37</v>
      </c>
      <c r="X167" s="105">
        <v>0</v>
      </c>
      <c r="Y167" s="105">
        <f>$X$167*$K$167</f>
        <v>0</v>
      </c>
      <c r="Z167" s="105">
        <v>0</v>
      </c>
      <c r="AA167" s="106">
        <f>$Z$167*$K$167</f>
        <v>0</v>
      </c>
      <c r="AR167" s="66" t="s">
        <v>112</v>
      </c>
      <c r="AT167" s="66" t="s">
        <v>107</v>
      </c>
      <c r="AU167" s="66" t="s">
        <v>75</v>
      </c>
      <c r="AY167" s="6" t="s">
        <v>106</v>
      </c>
      <c r="BE167" s="107">
        <f>IF($U$167="základní",$N$167,0)</f>
        <v>0</v>
      </c>
      <c r="BF167" s="107">
        <f>IF($U$167="snížená",$N$167,0)</f>
        <v>0</v>
      </c>
      <c r="BG167" s="107">
        <f>IF($U$167="zákl. přenesená",$N$167,0)</f>
        <v>0</v>
      </c>
      <c r="BH167" s="107">
        <f>IF($U$167="sníž. přenesená",$N$167,0)</f>
        <v>0</v>
      </c>
      <c r="BI167" s="107">
        <f>IF($U$167="nulová",$N$167,0)</f>
        <v>0</v>
      </c>
      <c r="BJ167" s="66" t="s">
        <v>18</v>
      </c>
      <c r="BK167" s="107">
        <f>ROUND($L$167*$K$167,2)</f>
        <v>0</v>
      </c>
      <c r="BL167" s="66" t="s">
        <v>112</v>
      </c>
      <c r="BM167" s="66" t="s">
        <v>258</v>
      </c>
    </row>
    <row r="168" spans="2:47" s="6" customFormat="1" ht="16.5" customHeight="1">
      <c r="B168" s="20"/>
      <c r="F168" s="171" t="s">
        <v>257</v>
      </c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20"/>
      <c r="T168" s="44"/>
      <c r="AA168" s="45"/>
      <c r="AT168" s="6" t="s">
        <v>114</v>
      </c>
      <c r="AU168" s="6" t="s">
        <v>75</v>
      </c>
    </row>
    <row r="169" spans="2:65" s="6" customFormat="1" ht="27" customHeight="1">
      <c r="B169" s="20"/>
      <c r="C169" s="98" t="s">
        <v>259</v>
      </c>
      <c r="D169" s="98" t="s">
        <v>107</v>
      </c>
      <c r="E169" s="99" t="s">
        <v>260</v>
      </c>
      <c r="F169" s="167" t="s">
        <v>261</v>
      </c>
      <c r="G169" s="168"/>
      <c r="H169" s="168"/>
      <c r="I169" s="168"/>
      <c r="J169" s="101" t="s">
        <v>138</v>
      </c>
      <c r="K169" s="102">
        <v>398.424</v>
      </c>
      <c r="L169" s="169"/>
      <c r="M169" s="168"/>
      <c r="N169" s="170">
        <f>ROUND($L$169*$K$169,2)</f>
        <v>0</v>
      </c>
      <c r="O169" s="168"/>
      <c r="P169" s="168"/>
      <c r="Q169" s="168"/>
      <c r="R169" s="100" t="s">
        <v>111</v>
      </c>
      <c r="S169" s="20"/>
      <c r="T169" s="103"/>
      <c r="U169" s="104" t="s">
        <v>37</v>
      </c>
      <c r="X169" s="105">
        <v>0</v>
      </c>
      <c r="Y169" s="105">
        <f>$X$169*$K$169</f>
        <v>0</v>
      </c>
      <c r="Z169" s="105">
        <v>0</v>
      </c>
      <c r="AA169" s="106">
        <f>$Z$169*$K$169</f>
        <v>0</v>
      </c>
      <c r="AR169" s="66" t="s">
        <v>112</v>
      </c>
      <c r="AT169" s="66" t="s">
        <v>107</v>
      </c>
      <c r="AU169" s="66" t="s">
        <v>75</v>
      </c>
      <c r="AY169" s="6" t="s">
        <v>106</v>
      </c>
      <c r="BE169" s="107">
        <f>IF($U$169="základní",$N$169,0)</f>
        <v>0</v>
      </c>
      <c r="BF169" s="107">
        <f>IF($U$169="snížená",$N$169,0)</f>
        <v>0</v>
      </c>
      <c r="BG169" s="107">
        <f>IF($U$169="zákl. přenesená",$N$169,0)</f>
        <v>0</v>
      </c>
      <c r="BH169" s="107">
        <f>IF($U$169="sníž. přenesená",$N$169,0)</f>
        <v>0</v>
      </c>
      <c r="BI169" s="107">
        <f>IF($U$169="nulová",$N$169,0)</f>
        <v>0</v>
      </c>
      <c r="BJ169" s="66" t="s">
        <v>18</v>
      </c>
      <c r="BK169" s="107">
        <f>ROUND($L$169*$K$169,2)</f>
        <v>0</v>
      </c>
      <c r="BL169" s="66" t="s">
        <v>112</v>
      </c>
      <c r="BM169" s="66" t="s">
        <v>262</v>
      </c>
    </row>
    <row r="170" spans="2:47" s="6" customFormat="1" ht="16.5" customHeight="1">
      <c r="B170" s="20"/>
      <c r="F170" s="171" t="s">
        <v>261</v>
      </c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20"/>
      <c r="T170" s="44"/>
      <c r="AA170" s="45"/>
      <c r="AT170" s="6" t="s">
        <v>114</v>
      </c>
      <c r="AU170" s="6" t="s">
        <v>75</v>
      </c>
    </row>
    <row r="171" spans="2:51" s="6" customFormat="1" ht="15.75" customHeight="1">
      <c r="B171" s="108"/>
      <c r="F171" s="172" t="s">
        <v>263</v>
      </c>
      <c r="G171" s="173"/>
      <c r="H171" s="173"/>
      <c r="I171" s="173"/>
      <c r="K171" s="110">
        <v>398.424</v>
      </c>
      <c r="S171" s="108"/>
      <c r="T171" s="111"/>
      <c r="AA171" s="112"/>
      <c r="AT171" s="109" t="s">
        <v>116</v>
      </c>
      <c r="AU171" s="109" t="s">
        <v>75</v>
      </c>
      <c r="AV171" s="109" t="s">
        <v>75</v>
      </c>
      <c r="AW171" s="109" t="s">
        <v>67</v>
      </c>
      <c r="AX171" s="109" t="s">
        <v>18</v>
      </c>
      <c r="AY171" s="109" t="s">
        <v>106</v>
      </c>
    </row>
    <row r="172" spans="2:65" s="6" customFormat="1" ht="39" customHeight="1">
      <c r="B172" s="20"/>
      <c r="C172" s="98" t="s">
        <v>264</v>
      </c>
      <c r="D172" s="98" t="s">
        <v>107</v>
      </c>
      <c r="E172" s="99" t="s">
        <v>265</v>
      </c>
      <c r="F172" s="167" t="s">
        <v>266</v>
      </c>
      <c r="G172" s="168"/>
      <c r="H172" s="168"/>
      <c r="I172" s="168"/>
      <c r="J172" s="101" t="s">
        <v>138</v>
      </c>
      <c r="K172" s="102">
        <v>15.324</v>
      </c>
      <c r="L172" s="169"/>
      <c r="M172" s="168"/>
      <c r="N172" s="170">
        <f>ROUND($L$172*$K$172,2)</f>
        <v>0</v>
      </c>
      <c r="O172" s="168"/>
      <c r="P172" s="168"/>
      <c r="Q172" s="168"/>
      <c r="R172" s="100" t="s">
        <v>111</v>
      </c>
      <c r="S172" s="20"/>
      <c r="T172" s="103"/>
      <c r="U172" s="104" t="s">
        <v>37</v>
      </c>
      <c r="X172" s="105">
        <v>0</v>
      </c>
      <c r="Y172" s="105">
        <f>$X$172*$K$172</f>
        <v>0</v>
      </c>
      <c r="Z172" s="105">
        <v>0</v>
      </c>
      <c r="AA172" s="106">
        <f>$Z$172*$K$172</f>
        <v>0</v>
      </c>
      <c r="AR172" s="66" t="s">
        <v>112</v>
      </c>
      <c r="AT172" s="66" t="s">
        <v>107</v>
      </c>
      <c r="AU172" s="66" t="s">
        <v>75</v>
      </c>
      <c r="AY172" s="6" t="s">
        <v>106</v>
      </c>
      <c r="BE172" s="107">
        <f>IF($U$172="základní",$N$172,0)</f>
        <v>0</v>
      </c>
      <c r="BF172" s="107">
        <f>IF($U$172="snížená",$N$172,0)</f>
        <v>0</v>
      </c>
      <c r="BG172" s="107">
        <f>IF($U$172="zákl. přenesená",$N$172,0)</f>
        <v>0</v>
      </c>
      <c r="BH172" s="107">
        <f>IF($U$172="sníž. přenesená",$N$172,0)</f>
        <v>0</v>
      </c>
      <c r="BI172" s="107">
        <f>IF($U$172="nulová",$N$172,0)</f>
        <v>0</v>
      </c>
      <c r="BJ172" s="66" t="s">
        <v>18</v>
      </c>
      <c r="BK172" s="107">
        <f>ROUND($L$172*$K$172,2)</f>
        <v>0</v>
      </c>
      <c r="BL172" s="66" t="s">
        <v>112</v>
      </c>
      <c r="BM172" s="66" t="s">
        <v>267</v>
      </c>
    </row>
    <row r="173" spans="2:47" s="6" customFormat="1" ht="16.5" customHeight="1">
      <c r="B173" s="20"/>
      <c r="F173" s="171" t="s">
        <v>266</v>
      </c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20"/>
      <c r="T173" s="44"/>
      <c r="AA173" s="45"/>
      <c r="AT173" s="6" t="s">
        <v>114</v>
      </c>
      <c r="AU173" s="6" t="s">
        <v>75</v>
      </c>
    </row>
    <row r="174" spans="2:65" s="6" customFormat="1" ht="27" customHeight="1">
      <c r="B174" s="20"/>
      <c r="C174" s="98" t="s">
        <v>268</v>
      </c>
      <c r="D174" s="98" t="s">
        <v>107</v>
      </c>
      <c r="E174" s="99" t="s">
        <v>269</v>
      </c>
      <c r="F174" s="167" t="s">
        <v>270</v>
      </c>
      <c r="G174" s="168"/>
      <c r="H174" s="168"/>
      <c r="I174" s="168"/>
      <c r="J174" s="101" t="s">
        <v>138</v>
      </c>
      <c r="K174" s="102">
        <v>15.324</v>
      </c>
      <c r="L174" s="169"/>
      <c r="M174" s="168"/>
      <c r="N174" s="170">
        <f>ROUND($L$174*$K$174,2)</f>
        <v>0</v>
      </c>
      <c r="O174" s="168"/>
      <c r="P174" s="168"/>
      <c r="Q174" s="168"/>
      <c r="R174" s="100" t="s">
        <v>111</v>
      </c>
      <c r="S174" s="20"/>
      <c r="T174" s="103"/>
      <c r="U174" s="104" t="s">
        <v>37</v>
      </c>
      <c r="X174" s="105">
        <v>0</v>
      </c>
      <c r="Y174" s="105">
        <f>$X$174*$K$174</f>
        <v>0</v>
      </c>
      <c r="Z174" s="105">
        <v>0</v>
      </c>
      <c r="AA174" s="106">
        <f>$Z$174*$K$174</f>
        <v>0</v>
      </c>
      <c r="AR174" s="66" t="s">
        <v>112</v>
      </c>
      <c r="AT174" s="66" t="s">
        <v>107</v>
      </c>
      <c r="AU174" s="66" t="s">
        <v>75</v>
      </c>
      <c r="AY174" s="6" t="s">
        <v>106</v>
      </c>
      <c r="BE174" s="107">
        <f>IF($U$174="základní",$N$174,0)</f>
        <v>0</v>
      </c>
      <c r="BF174" s="107">
        <f>IF($U$174="snížená",$N$174,0)</f>
        <v>0</v>
      </c>
      <c r="BG174" s="107">
        <f>IF($U$174="zákl. přenesená",$N$174,0)</f>
        <v>0</v>
      </c>
      <c r="BH174" s="107">
        <f>IF($U$174="sníž. přenesená",$N$174,0)</f>
        <v>0</v>
      </c>
      <c r="BI174" s="107">
        <f>IF($U$174="nulová",$N$174,0)</f>
        <v>0</v>
      </c>
      <c r="BJ174" s="66" t="s">
        <v>18</v>
      </c>
      <c r="BK174" s="107">
        <f>ROUND($L$174*$K$174,2)</f>
        <v>0</v>
      </c>
      <c r="BL174" s="66" t="s">
        <v>112</v>
      </c>
      <c r="BM174" s="66" t="s">
        <v>271</v>
      </c>
    </row>
    <row r="175" spans="2:47" s="6" customFormat="1" ht="16.5" customHeight="1">
      <c r="B175" s="20"/>
      <c r="F175" s="171" t="s">
        <v>270</v>
      </c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20"/>
      <c r="T175" s="44"/>
      <c r="AA175" s="45"/>
      <c r="AT175" s="6" t="s">
        <v>114</v>
      </c>
      <c r="AU175" s="6" t="s">
        <v>75</v>
      </c>
    </row>
    <row r="176" spans="2:63" s="89" customFormat="1" ht="23.25" customHeight="1">
      <c r="B176" s="90"/>
      <c r="D176" s="97" t="s">
        <v>88</v>
      </c>
      <c r="N176" s="183">
        <f>$BK$176</f>
        <v>0</v>
      </c>
      <c r="O176" s="182"/>
      <c r="P176" s="182"/>
      <c r="Q176" s="182"/>
      <c r="S176" s="90"/>
      <c r="T176" s="93"/>
      <c r="W176" s="94">
        <f>SUM($W$177:$W$178)</f>
        <v>0</v>
      </c>
      <c r="Y176" s="94">
        <f>SUM($Y$177:$Y$178)</f>
        <v>0</v>
      </c>
      <c r="AA176" s="95">
        <f>SUM($AA$177:$AA$178)</f>
        <v>0</v>
      </c>
      <c r="AR176" s="92" t="s">
        <v>18</v>
      </c>
      <c r="AT176" s="92" t="s">
        <v>66</v>
      </c>
      <c r="AU176" s="92" t="s">
        <v>75</v>
      </c>
      <c r="AY176" s="92" t="s">
        <v>106</v>
      </c>
      <c r="BK176" s="96">
        <f>SUM($BK$177:$BK$178)</f>
        <v>0</v>
      </c>
    </row>
    <row r="177" spans="2:65" s="6" customFormat="1" ht="27" customHeight="1">
      <c r="B177" s="20"/>
      <c r="C177" s="98" t="s">
        <v>272</v>
      </c>
      <c r="D177" s="98" t="s">
        <v>107</v>
      </c>
      <c r="E177" s="99" t="s">
        <v>273</v>
      </c>
      <c r="F177" s="167" t="s">
        <v>274</v>
      </c>
      <c r="G177" s="168"/>
      <c r="H177" s="168"/>
      <c r="I177" s="168"/>
      <c r="J177" s="101" t="s">
        <v>138</v>
      </c>
      <c r="K177" s="102">
        <v>43.505</v>
      </c>
      <c r="L177" s="169"/>
      <c r="M177" s="168"/>
      <c r="N177" s="170">
        <f>ROUND($L$177*$K$177,2)</f>
        <v>0</v>
      </c>
      <c r="O177" s="168"/>
      <c r="P177" s="168"/>
      <c r="Q177" s="168"/>
      <c r="R177" s="100" t="s">
        <v>111</v>
      </c>
      <c r="S177" s="20"/>
      <c r="T177" s="103"/>
      <c r="U177" s="104" t="s">
        <v>37</v>
      </c>
      <c r="X177" s="105">
        <v>0</v>
      </c>
      <c r="Y177" s="105">
        <f>$X$177*$K$177</f>
        <v>0</v>
      </c>
      <c r="Z177" s="105">
        <v>0</v>
      </c>
      <c r="AA177" s="106">
        <f>$Z$177*$K$177</f>
        <v>0</v>
      </c>
      <c r="AR177" s="66" t="s">
        <v>112</v>
      </c>
      <c r="AT177" s="66" t="s">
        <v>107</v>
      </c>
      <c r="AU177" s="66" t="s">
        <v>120</v>
      </c>
      <c r="AY177" s="6" t="s">
        <v>106</v>
      </c>
      <c r="BE177" s="107">
        <f>IF($U$177="základní",$N$177,0)</f>
        <v>0</v>
      </c>
      <c r="BF177" s="107">
        <f>IF($U$177="snížená",$N$177,0)</f>
        <v>0</v>
      </c>
      <c r="BG177" s="107">
        <f>IF($U$177="zákl. přenesená",$N$177,0)</f>
        <v>0</v>
      </c>
      <c r="BH177" s="107">
        <f>IF($U$177="sníž. přenesená",$N$177,0)</f>
        <v>0</v>
      </c>
      <c r="BI177" s="107">
        <f>IF($U$177="nulová",$N$177,0)</f>
        <v>0</v>
      </c>
      <c r="BJ177" s="66" t="s">
        <v>18</v>
      </c>
      <c r="BK177" s="107">
        <f>ROUND($L$177*$K$177,2)</f>
        <v>0</v>
      </c>
      <c r="BL177" s="66" t="s">
        <v>112</v>
      </c>
      <c r="BM177" s="66" t="s">
        <v>275</v>
      </c>
    </row>
    <row r="178" spans="2:47" s="6" customFormat="1" ht="16.5" customHeight="1">
      <c r="B178" s="20"/>
      <c r="F178" s="171" t="s">
        <v>274</v>
      </c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20"/>
      <c r="T178" s="44"/>
      <c r="AA178" s="45"/>
      <c r="AT178" s="6" t="s">
        <v>114</v>
      </c>
      <c r="AU178" s="6" t="s">
        <v>120</v>
      </c>
    </row>
    <row r="179" spans="2:63" s="89" customFormat="1" ht="37.5" customHeight="1">
      <c r="B179" s="90"/>
      <c r="D179" s="91" t="s">
        <v>89</v>
      </c>
      <c r="N179" s="181">
        <f>$BK$179</f>
        <v>0</v>
      </c>
      <c r="O179" s="182"/>
      <c r="P179" s="182"/>
      <c r="Q179" s="182"/>
      <c r="S179" s="90"/>
      <c r="T179" s="93"/>
      <c r="W179" s="94">
        <f>$W$180</f>
        <v>0</v>
      </c>
      <c r="Y179" s="94">
        <f>$Y$180</f>
        <v>0</v>
      </c>
      <c r="AA179" s="95">
        <f>$AA$180</f>
        <v>0</v>
      </c>
      <c r="AR179" s="92" t="s">
        <v>131</v>
      </c>
      <c r="AT179" s="92" t="s">
        <v>66</v>
      </c>
      <c r="AU179" s="92" t="s">
        <v>67</v>
      </c>
      <c r="AY179" s="92" t="s">
        <v>106</v>
      </c>
      <c r="BK179" s="96">
        <f>$BK$180</f>
        <v>0</v>
      </c>
    </row>
    <row r="180" spans="2:63" s="89" customFormat="1" ht="21" customHeight="1">
      <c r="B180" s="90"/>
      <c r="D180" s="97" t="s">
        <v>90</v>
      </c>
      <c r="N180" s="183">
        <f>$BK$180</f>
        <v>0</v>
      </c>
      <c r="O180" s="182"/>
      <c r="P180" s="182"/>
      <c r="Q180" s="182"/>
      <c r="S180" s="90"/>
      <c r="T180" s="93"/>
      <c r="W180" s="94">
        <f>SUM($W$181:$W$186)</f>
        <v>0</v>
      </c>
      <c r="Y180" s="94">
        <f>SUM($Y$181:$Y$186)</f>
        <v>0</v>
      </c>
      <c r="AA180" s="95">
        <f>SUM($AA$181:$AA$186)</f>
        <v>0</v>
      </c>
      <c r="AR180" s="92" t="s">
        <v>131</v>
      </c>
      <c r="AT180" s="92" t="s">
        <v>66</v>
      </c>
      <c r="AU180" s="92" t="s">
        <v>18</v>
      </c>
      <c r="AY180" s="92" t="s">
        <v>106</v>
      </c>
      <c r="BK180" s="96">
        <f>SUM($BK$181:$BK$186)</f>
        <v>0</v>
      </c>
    </row>
    <row r="181" spans="2:65" s="6" customFormat="1" ht="27" customHeight="1">
      <c r="B181" s="20"/>
      <c r="C181" s="98" t="s">
        <v>276</v>
      </c>
      <c r="D181" s="98" t="s">
        <v>107</v>
      </c>
      <c r="E181" s="99" t="s">
        <v>277</v>
      </c>
      <c r="F181" s="167" t="s">
        <v>278</v>
      </c>
      <c r="G181" s="168"/>
      <c r="H181" s="168"/>
      <c r="I181" s="168"/>
      <c r="J181" s="101" t="s">
        <v>279</v>
      </c>
      <c r="K181" s="102">
        <v>1</v>
      </c>
      <c r="L181" s="169"/>
      <c r="M181" s="168"/>
      <c r="N181" s="170">
        <f>ROUND($L$181*$K$181,2)</f>
        <v>0</v>
      </c>
      <c r="O181" s="168"/>
      <c r="P181" s="168"/>
      <c r="Q181" s="168"/>
      <c r="R181" s="100" t="s">
        <v>111</v>
      </c>
      <c r="S181" s="20"/>
      <c r="T181" s="103"/>
      <c r="U181" s="104" t="s">
        <v>37</v>
      </c>
      <c r="X181" s="105">
        <v>0</v>
      </c>
      <c r="Y181" s="105">
        <f>$X$181*$K$181</f>
        <v>0</v>
      </c>
      <c r="Z181" s="105">
        <v>0</v>
      </c>
      <c r="AA181" s="106">
        <f>$Z$181*$K$181</f>
        <v>0</v>
      </c>
      <c r="AR181" s="66" t="s">
        <v>280</v>
      </c>
      <c r="AT181" s="66" t="s">
        <v>107</v>
      </c>
      <c r="AU181" s="66" t="s">
        <v>75</v>
      </c>
      <c r="AY181" s="6" t="s">
        <v>106</v>
      </c>
      <c r="BE181" s="107">
        <f>IF($U$181="základní",$N$181,0)</f>
        <v>0</v>
      </c>
      <c r="BF181" s="107">
        <f>IF($U$181="snížená",$N$181,0)</f>
        <v>0</v>
      </c>
      <c r="BG181" s="107">
        <f>IF($U$181="zákl. přenesená",$N$181,0)</f>
        <v>0</v>
      </c>
      <c r="BH181" s="107">
        <f>IF($U$181="sníž. přenesená",$N$181,0)</f>
        <v>0</v>
      </c>
      <c r="BI181" s="107">
        <f>IF($U$181="nulová",$N$181,0)</f>
        <v>0</v>
      </c>
      <c r="BJ181" s="66" t="s">
        <v>18</v>
      </c>
      <c r="BK181" s="107">
        <f>ROUND($L$181*$K$181,2)</f>
        <v>0</v>
      </c>
      <c r="BL181" s="66" t="s">
        <v>280</v>
      </c>
      <c r="BM181" s="66" t="s">
        <v>281</v>
      </c>
    </row>
    <row r="182" spans="2:47" s="6" customFormat="1" ht="16.5" customHeight="1">
      <c r="B182" s="20"/>
      <c r="F182" s="171" t="s">
        <v>282</v>
      </c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20"/>
      <c r="T182" s="44"/>
      <c r="AA182" s="45"/>
      <c r="AT182" s="6" t="s">
        <v>114</v>
      </c>
      <c r="AU182" s="6" t="s">
        <v>75</v>
      </c>
    </row>
    <row r="183" spans="2:65" s="6" customFormat="1" ht="15.75" customHeight="1">
      <c r="B183" s="20"/>
      <c r="C183" s="98" t="s">
        <v>283</v>
      </c>
      <c r="D183" s="98" t="s">
        <v>107</v>
      </c>
      <c r="E183" s="99" t="s">
        <v>284</v>
      </c>
      <c r="F183" s="167" t="s">
        <v>285</v>
      </c>
      <c r="G183" s="168"/>
      <c r="H183" s="168"/>
      <c r="I183" s="168"/>
      <c r="J183" s="101" t="s">
        <v>279</v>
      </c>
      <c r="K183" s="102">
        <v>1</v>
      </c>
      <c r="L183" s="169"/>
      <c r="M183" s="168"/>
      <c r="N183" s="170">
        <f>ROUND($L$183*$K$183,2)</f>
        <v>0</v>
      </c>
      <c r="O183" s="168"/>
      <c r="P183" s="168"/>
      <c r="Q183" s="168"/>
      <c r="R183" s="100" t="s">
        <v>111</v>
      </c>
      <c r="S183" s="20"/>
      <c r="T183" s="103"/>
      <c r="U183" s="104" t="s">
        <v>37</v>
      </c>
      <c r="X183" s="105">
        <v>0</v>
      </c>
      <c r="Y183" s="105">
        <f>$X$183*$K$183</f>
        <v>0</v>
      </c>
      <c r="Z183" s="105">
        <v>0</v>
      </c>
      <c r="AA183" s="106">
        <f>$Z$183*$K$183</f>
        <v>0</v>
      </c>
      <c r="AR183" s="66" t="s">
        <v>286</v>
      </c>
      <c r="AT183" s="66" t="s">
        <v>107</v>
      </c>
      <c r="AU183" s="66" t="s">
        <v>75</v>
      </c>
      <c r="AY183" s="6" t="s">
        <v>106</v>
      </c>
      <c r="BE183" s="107">
        <f>IF($U$183="základní",$N$183,0)</f>
        <v>0</v>
      </c>
      <c r="BF183" s="107">
        <f>IF($U$183="snížená",$N$183,0)</f>
        <v>0</v>
      </c>
      <c r="BG183" s="107">
        <f>IF($U$183="zákl. přenesená",$N$183,0)</f>
        <v>0</v>
      </c>
      <c r="BH183" s="107">
        <f>IF($U$183="sníž. přenesená",$N$183,0)</f>
        <v>0</v>
      </c>
      <c r="BI183" s="107">
        <f>IF($U$183="nulová",$N$183,0)</f>
        <v>0</v>
      </c>
      <c r="BJ183" s="66" t="s">
        <v>18</v>
      </c>
      <c r="BK183" s="107">
        <f>ROUND($L$183*$K$183,2)</f>
        <v>0</v>
      </c>
      <c r="BL183" s="66" t="s">
        <v>286</v>
      </c>
      <c r="BM183" s="66" t="s">
        <v>287</v>
      </c>
    </row>
    <row r="184" spans="2:47" s="6" customFormat="1" ht="16.5" customHeight="1">
      <c r="B184" s="20"/>
      <c r="F184" s="171" t="s">
        <v>288</v>
      </c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20"/>
      <c r="T184" s="44"/>
      <c r="AA184" s="45"/>
      <c r="AT184" s="6" t="s">
        <v>114</v>
      </c>
      <c r="AU184" s="6" t="s">
        <v>75</v>
      </c>
    </row>
    <row r="185" spans="2:65" s="6" customFormat="1" ht="15.75" customHeight="1">
      <c r="B185" s="20"/>
      <c r="C185" s="98" t="s">
        <v>289</v>
      </c>
      <c r="D185" s="98" t="s">
        <v>107</v>
      </c>
      <c r="E185" s="99" t="s">
        <v>290</v>
      </c>
      <c r="F185" s="167" t="s">
        <v>291</v>
      </c>
      <c r="G185" s="168"/>
      <c r="H185" s="168"/>
      <c r="I185" s="168"/>
      <c r="J185" s="101" t="s">
        <v>279</v>
      </c>
      <c r="K185" s="102">
        <v>1</v>
      </c>
      <c r="L185" s="169"/>
      <c r="M185" s="168"/>
      <c r="N185" s="170">
        <f>ROUND($L$185*$K$185,2)</f>
        <v>0</v>
      </c>
      <c r="O185" s="168"/>
      <c r="P185" s="168"/>
      <c r="Q185" s="168"/>
      <c r="R185" s="100" t="s">
        <v>111</v>
      </c>
      <c r="S185" s="20"/>
      <c r="T185" s="103"/>
      <c r="U185" s="104" t="s">
        <v>37</v>
      </c>
      <c r="X185" s="105">
        <v>0</v>
      </c>
      <c r="Y185" s="105">
        <f>$X$185*$K$185</f>
        <v>0</v>
      </c>
      <c r="Z185" s="105">
        <v>0</v>
      </c>
      <c r="AA185" s="106">
        <f>$Z$185*$K$185</f>
        <v>0</v>
      </c>
      <c r="AR185" s="66" t="s">
        <v>292</v>
      </c>
      <c r="AT185" s="66" t="s">
        <v>107</v>
      </c>
      <c r="AU185" s="66" t="s">
        <v>75</v>
      </c>
      <c r="AY185" s="6" t="s">
        <v>106</v>
      </c>
      <c r="BE185" s="107">
        <f>IF($U$185="základní",$N$185,0)</f>
        <v>0</v>
      </c>
      <c r="BF185" s="107">
        <f>IF($U$185="snížená",$N$185,0)</f>
        <v>0</v>
      </c>
      <c r="BG185" s="107">
        <f>IF($U$185="zákl. přenesená",$N$185,0)</f>
        <v>0</v>
      </c>
      <c r="BH185" s="107">
        <f>IF($U$185="sníž. přenesená",$N$185,0)</f>
        <v>0</v>
      </c>
      <c r="BI185" s="107">
        <f>IF($U$185="nulová",$N$185,0)</f>
        <v>0</v>
      </c>
      <c r="BJ185" s="66" t="s">
        <v>18</v>
      </c>
      <c r="BK185" s="107">
        <f>ROUND($L$185*$K$185,2)</f>
        <v>0</v>
      </c>
      <c r="BL185" s="66" t="s">
        <v>292</v>
      </c>
      <c r="BM185" s="66" t="s">
        <v>293</v>
      </c>
    </row>
    <row r="186" spans="2:47" s="6" customFormat="1" ht="16.5" customHeight="1">
      <c r="B186" s="20"/>
      <c r="F186" s="171" t="s">
        <v>294</v>
      </c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20"/>
      <c r="T186" s="121"/>
      <c r="U186" s="122"/>
      <c r="V186" s="122"/>
      <c r="W186" s="122"/>
      <c r="X186" s="122"/>
      <c r="Y186" s="122"/>
      <c r="Z186" s="122"/>
      <c r="AA186" s="123"/>
      <c r="AT186" s="6" t="s">
        <v>114</v>
      </c>
      <c r="AU186" s="6" t="s">
        <v>75</v>
      </c>
    </row>
    <row r="187" spans="2:19" s="6" customFormat="1" ht="7.5" customHeight="1"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20"/>
    </row>
    <row r="188" s="2" customFormat="1" ht="14.25" customHeight="1"/>
  </sheetData>
  <sheetProtection/>
  <mergeCells count="230">
    <mergeCell ref="H1:K1"/>
    <mergeCell ref="S2:AC2"/>
    <mergeCell ref="F186:R186"/>
    <mergeCell ref="N74:Q74"/>
    <mergeCell ref="N75:Q75"/>
    <mergeCell ref="N76:Q76"/>
    <mergeCell ref="N82:Q82"/>
    <mergeCell ref="N102:Q102"/>
    <mergeCell ref="N111:Q111"/>
    <mergeCell ref="N176:Q176"/>
    <mergeCell ref="N179:Q179"/>
    <mergeCell ref="N180:Q180"/>
    <mergeCell ref="F182:R182"/>
    <mergeCell ref="F183:I183"/>
    <mergeCell ref="L183:M183"/>
    <mergeCell ref="N183:Q183"/>
    <mergeCell ref="F184:R184"/>
    <mergeCell ref="F185:I185"/>
    <mergeCell ref="L185:M185"/>
    <mergeCell ref="N185:Q185"/>
    <mergeCell ref="F175:R175"/>
    <mergeCell ref="F177:I177"/>
    <mergeCell ref="L177:M177"/>
    <mergeCell ref="N177:Q177"/>
    <mergeCell ref="F178:R178"/>
    <mergeCell ref="F181:I181"/>
    <mergeCell ref="L181:M181"/>
    <mergeCell ref="N181:Q181"/>
    <mergeCell ref="F172:I172"/>
    <mergeCell ref="L172:M172"/>
    <mergeCell ref="N172:Q172"/>
    <mergeCell ref="F173:R173"/>
    <mergeCell ref="F174:I174"/>
    <mergeCell ref="L174:M174"/>
    <mergeCell ref="N174:Q174"/>
    <mergeCell ref="F168:R168"/>
    <mergeCell ref="F169:I169"/>
    <mergeCell ref="L169:M169"/>
    <mergeCell ref="N169:Q169"/>
    <mergeCell ref="F170:R170"/>
    <mergeCell ref="F171:I171"/>
    <mergeCell ref="F164:I164"/>
    <mergeCell ref="F165:I165"/>
    <mergeCell ref="L165:M165"/>
    <mergeCell ref="N165:Q165"/>
    <mergeCell ref="F166:R166"/>
    <mergeCell ref="F167:I167"/>
    <mergeCell ref="L167:M167"/>
    <mergeCell ref="N167:Q167"/>
    <mergeCell ref="F160:I160"/>
    <mergeCell ref="F161:I161"/>
    <mergeCell ref="L161:M161"/>
    <mergeCell ref="N161:Q161"/>
    <mergeCell ref="F162:R162"/>
    <mergeCell ref="F163:I163"/>
    <mergeCell ref="F156:R156"/>
    <mergeCell ref="F157:I157"/>
    <mergeCell ref="F158:I158"/>
    <mergeCell ref="L158:M158"/>
    <mergeCell ref="N158:Q158"/>
    <mergeCell ref="F159:R159"/>
    <mergeCell ref="F152:I152"/>
    <mergeCell ref="F153:I153"/>
    <mergeCell ref="L153:M153"/>
    <mergeCell ref="N153:Q153"/>
    <mergeCell ref="F154:R154"/>
    <mergeCell ref="F155:I155"/>
    <mergeCell ref="L155:M155"/>
    <mergeCell ref="N155:Q155"/>
    <mergeCell ref="F148:I148"/>
    <mergeCell ref="F149:I149"/>
    <mergeCell ref="L149:M149"/>
    <mergeCell ref="N149:Q149"/>
    <mergeCell ref="F150:R150"/>
    <mergeCell ref="F151:I151"/>
    <mergeCell ref="F142:R142"/>
    <mergeCell ref="F143:I143"/>
    <mergeCell ref="F144:I144"/>
    <mergeCell ref="F145:I145"/>
    <mergeCell ref="F146:I146"/>
    <mergeCell ref="F147:I147"/>
    <mergeCell ref="F138:I138"/>
    <mergeCell ref="L138:M138"/>
    <mergeCell ref="N138:Q138"/>
    <mergeCell ref="F139:R139"/>
    <mergeCell ref="F140:I140"/>
    <mergeCell ref="F141:I141"/>
    <mergeCell ref="L141:M141"/>
    <mergeCell ref="N141:Q141"/>
    <mergeCell ref="F134:R134"/>
    <mergeCell ref="F135:I135"/>
    <mergeCell ref="L135:M135"/>
    <mergeCell ref="N135:Q135"/>
    <mergeCell ref="F136:R136"/>
    <mergeCell ref="F137:I137"/>
    <mergeCell ref="F130:R130"/>
    <mergeCell ref="F131:I131"/>
    <mergeCell ref="F132:I132"/>
    <mergeCell ref="F133:I133"/>
    <mergeCell ref="L133:M133"/>
    <mergeCell ref="N133:Q133"/>
    <mergeCell ref="F126:R126"/>
    <mergeCell ref="F127:I127"/>
    <mergeCell ref="F128:I128"/>
    <mergeCell ref="F129:I129"/>
    <mergeCell ref="L129:M129"/>
    <mergeCell ref="N129:Q129"/>
    <mergeCell ref="F123:I123"/>
    <mergeCell ref="L123:M123"/>
    <mergeCell ref="N123:Q123"/>
    <mergeCell ref="F124:R124"/>
    <mergeCell ref="F125:I125"/>
    <mergeCell ref="L125:M125"/>
    <mergeCell ref="N125:Q125"/>
    <mergeCell ref="F119:I119"/>
    <mergeCell ref="F120:I120"/>
    <mergeCell ref="L120:M120"/>
    <mergeCell ref="N120:Q120"/>
    <mergeCell ref="F121:R121"/>
    <mergeCell ref="F122:I122"/>
    <mergeCell ref="F115:R115"/>
    <mergeCell ref="F116:I116"/>
    <mergeCell ref="F117:I117"/>
    <mergeCell ref="L117:M117"/>
    <mergeCell ref="N117:Q117"/>
    <mergeCell ref="F118:R118"/>
    <mergeCell ref="F110:I110"/>
    <mergeCell ref="F112:I112"/>
    <mergeCell ref="L112:M112"/>
    <mergeCell ref="N112:Q112"/>
    <mergeCell ref="F113:R113"/>
    <mergeCell ref="F114:I114"/>
    <mergeCell ref="L114:M114"/>
    <mergeCell ref="N114:Q114"/>
    <mergeCell ref="F104:R104"/>
    <mergeCell ref="F105:I105"/>
    <mergeCell ref="F106:I106"/>
    <mergeCell ref="F107:I107"/>
    <mergeCell ref="F108:I108"/>
    <mergeCell ref="F109:I109"/>
    <mergeCell ref="F99:R99"/>
    <mergeCell ref="F100:I100"/>
    <mergeCell ref="L100:M100"/>
    <mergeCell ref="N100:Q100"/>
    <mergeCell ref="F101:R101"/>
    <mergeCell ref="F103:I103"/>
    <mergeCell ref="L103:M103"/>
    <mergeCell ref="N103:Q103"/>
    <mergeCell ref="F95:I95"/>
    <mergeCell ref="F96:I96"/>
    <mergeCell ref="L96:M96"/>
    <mergeCell ref="N96:Q96"/>
    <mergeCell ref="F97:R97"/>
    <mergeCell ref="F98:I98"/>
    <mergeCell ref="L98:M98"/>
    <mergeCell ref="N98:Q98"/>
    <mergeCell ref="F91:R91"/>
    <mergeCell ref="F92:I92"/>
    <mergeCell ref="L92:M92"/>
    <mergeCell ref="N92:Q92"/>
    <mergeCell ref="F93:R93"/>
    <mergeCell ref="F94:I94"/>
    <mergeCell ref="F87:R87"/>
    <mergeCell ref="F88:I88"/>
    <mergeCell ref="F89:I89"/>
    <mergeCell ref="F90:I90"/>
    <mergeCell ref="L90:M90"/>
    <mergeCell ref="N90:Q90"/>
    <mergeCell ref="F83:I83"/>
    <mergeCell ref="L83:M83"/>
    <mergeCell ref="N83:Q83"/>
    <mergeCell ref="F84:R84"/>
    <mergeCell ref="F85:I85"/>
    <mergeCell ref="F86:I86"/>
    <mergeCell ref="L86:M86"/>
    <mergeCell ref="N86:Q86"/>
    <mergeCell ref="F78:R78"/>
    <mergeCell ref="F79:I79"/>
    <mergeCell ref="F80:I80"/>
    <mergeCell ref="L80:M80"/>
    <mergeCell ref="N80:Q80"/>
    <mergeCell ref="F81:R81"/>
    <mergeCell ref="F73:I73"/>
    <mergeCell ref="L73:M73"/>
    <mergeCell ref="N73:Q73"/>
    <mergeCell ref="F77:I77"/>
    <mergeCell ref="L77:M77"/>
    <mergeCell ref="N77:Q77"/>
    <mergeCell ref="N56:Q56"/>
    <mergeCell ref="N57:Q57"/>
    <mergeCell ref="C64:R64"/>
    <mergeCell ref="F66:Q66"/>
    <mergeCell ref="M68:P68"/>
    <mergeCell ref="M70:Q70"/>
    <mergeCell ref="N50:Q50"/>
    <mergeCell ref="N51:Q51"/>
    <mergeCell ref="N52:Q52"/>
    <mergeCell ref="N53:Q53"/>
    <mergeCell ref="N54:Q54"/>
    <mergeCell ref="N55:Q55"/>
    <mergeCell ref="F40:Q40"/>
    <mergeCell ref="M42:P42"/>
    <mergeCell ref="M44:Q44"/>
    <mergeCell ref="C47:G47"/>
    <mergeCell ref="N47:Q47"/>
    <mergeCell ref="N49:Q49"/>
    <mergeCell ref="H29:J29"/>
    <mergeCell ref="M29:P29"/>
    <mergeCell ref="H30:J30"/>
    <mergeCell ref="M30:P30"/>
    <mergeCell ref="L32:P32"/>
    <mergeCell ref="C38:R38"/>
    <mergeCell ref="H26:J26"/>
    <mergeCell ref="M26:P26"/>
    <mergeCell ref="H27:J27"/>
    <mergeCell ref="M27:P27"/>
    <mergeCell ref="H28:J28"/>
    <mergeCell ref="M28:P28"/>
    <mergeCell ref="O14:P14"/>
    <mergeCell ref="O15:P15"/>
    <mergeCell ref="O17:P17"/>
    <mergeCell ref="O18:P18"/>
    <mergeCell ref="E21:P21"/>
    <mergeCell ref="M24:P24"/>
    <mergeCell ref="C2:R2"/>
    <mergeCell ref="C4:R4"/>
    <mergeCell ref="F6:Q6"/>
    <mergeCell ref="O9:P9"/>
    <mergeCell ref="O11:P11"/>
    <mergeCell ref="O12:P12"/>
  </mergeCells>
  <hyperlinks>
    <hyperlink ref="F1:G1" location="C2" tooltip="Krycí list soupisu" display="1) Krycí list soupisu"/>
    <hyperlink ref="H1:K1" location="C47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98" customFormat="1" ht="45" customHeight="1">
      <c r="B3" s="195"/>
      <c r="C3" s="196" t="s">
        <v>302</v>
      </c>
      <c r="D3" s="196"/>
      <c r="E3" s="196"/>
      <c r="F3" s="196"/>
      <c r="G3" s="196"/>
      <c r="H3" s="196"/>
      <c r="I3" s="196"/>
      <c r="J3" s="196"/>
      <c r="K3" s="197"/>
    </row>
    <row r="4" spans="2:11" ht="25.5" customHeight="1">
      <c r="B4" s="199"/>
      <c r="C4" s="200" t="s">
        <v>303</v>
      </c>
      <c r="D4" s="200"/>
      <c r="E4" s="200"/>
      <c r="F4" s="200"/>
      <c r="G4" s="200"/>
      <c r="H4" s="200"/>
      <c r="I4" s="200"/>
      <c r="J4" s="200"/>
      <c r="K4" s="201"/>
    </row>
    <row r="5" spans="2:11" ht="5.25" customHeight="1">
      <c r="B5" s="199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199"/>
      <c r="C6" s="203" t="s">
        <v>304</v>
      </c>
      <c r="D6" s="203"/>
      <c r="E6" s="203"/>
      <c r="F6" s="203"/>
      <c r="G6" s="203"/>
      <c r="H6" s="203"/>
      <c r="I6" s="203"/>
      <c r="J6" s="203"/>
      <c r="K6" s="201"/>
    </row>
    <row r="7" spans="2:11" ht="15" customHeight="1">
      <c r="B7" s="204"/>
      <c r="C7" s="203" t="s">
        <v>305</v>
      </c>
      <c r="D7" s="203"/>
      <c r="E7" s="203"/>
      <c r="F7" s="203"/>
      <c r="G7" s="203"/>
      <c r="H7" s="203"/>
      <c r="I7" s="203"/>
      <c r="J7" s="203"/>
      <c r="K7" s="201"/>
    </row>
    <row r="8" spans="2:11" ht="12.75" customHeight="1">
      <c r="B8" s="204"/>
      <c r="C8" s="205"/>
      <c r="D8" s="205"/>
      <c r="E8" s="205"/>
      <c r="F8" s="205"/>
      <c r="G8" s="205"/>
      <c r="H8" s="205"/>
      <c r="I8" s="205"/>
      <c r="J8" s="205"/>
      <c r="K8" s="201"/>
    </row>
    <row r="9" spans="2:11" ht="15" customHeight="1">
      <c r="B9" s="204"/>
      <c r="C9" s="203" t="s">
        <v>306</v>
      </c>
      <c r="D9" s="203"/>
      <c r="E9" s="203"/>
      <c r="F9" s="203"/>
      <c r="G9" s="203"/>
      <c r="H9" s="203"/>
      <c r="I9" s="203"/>
      <c r="J9" s="203"/>
      <c r="K9" s="201"/>
    </row>
    <row r="10" spans="2:11" ht="15" customHeight="1">
      <c r="B10" s="204"/>
      <c r="C10" s="205"/>
      <c r="D10" s="203" t="s">
        <v>307</v>
      </c>
      <c r="E10" s="203"/>
      <c r="F10" s="203"/>
      <c r="G10" s="203"/>
      <c r="H10" s="203"/>
      <c r="I10" s="203"/>
      <c r="J10" s="203"/>
      <c r="K10" s="201"/>
    </row>
    <row r="11" spans="2:11" ht="15" customHeight="1">
      <c r="B11" s="204"/>
      <c r="C11" s="206"/>
      <c r="D11" s="203" t="s">
        <v>308</v>
      </c>
      <c r="E11" s="203"/>
      <c r="F11" s="203"/>
      <c r="G11" s="203"/>
      <c r="H11" s="203"/>
      <c r="I11" s="203"/>
      <c r="J11" s="203"/>
      <c r="K11" s="201"/>
    </row>
    <row r="12" spans="2:11" ht="12.75" customHeight="1">
      <c r="B12" s="204"/>
      <c r="C12" s="206"/>
      <c r="D12" s="206"/>
      <c r="E12" s="206"/>
      <c r="F12" s="206"/>
      <c r="G12" s="206"/>
      <c r="H12" s="206"/>
      <c r="I12" s="206"/>
      <c r="J12" s="206"/>
      <c r="K12" s="201"/>
    </row>
    <row r="13" spans="2:11" ht="15" customHeight="1">
      <c r="B13" s="204"/>
      <c r="C13" s="206"/>
      <c r="D13" s="203" t="s">
        <v>309</v>
      </c>
      <c r="E13" s="203"/>
      <c r="F13" s="203"/>
      <c r="G13" s="203"/>
      <c r="H13" s="203"/>
      <c r="I13" s="203"/>
      <c r="J13" s="203"/>
      <c r="K13" s="201"/>
    </row>
    <row r="14" spans="2:11" ht="15" customHeight="1">
      <c r="B14" s="204"/>
      <c r="C14" s="206"/>
      <c r="D14" s="203" t="s">
        <v>310</v>
      </c>
      <c r="E14" s="203"/>
      <c r="F14" s="203"/>
      <c r="G14" s="203"/>
      <c r="H14" s="203"/>
      <c r="I14" s="203"/>
      <c r="J14" s="203"/>
      <c r="K14" s="201"/>
    </row>
    <row r="15" spans="2:11" ht="15" customHeight="1">
      <c r="B15" s="204"/>
      <c r="C15" s="206"/>
      <c r="D15" s="203" t="s">
        <v>311</v>
      </c>
      <c r="E15" s="203"/>
      <c r="F15" s="203"/>
      <c r="G15" s="203"/>
      <c r="H15" s="203"/>
      <c r="I15" s="203"/>
      <c r="J15" s="203"/>
      <c r="K15" s="201"/>
    </row>
    <row r="16" spans="2:11" ht="15" customHeight="1">
      <c r="B16" s="204"/>
      <c r="C16" s="206"/>
      <c r="D16" s="206"/>
      <c r="E16" s="207" t="s">
        <v>72</v>
      </c>
      <c r="F16" s="203" t="s">
        <v>312</v>
      </c>
      <c r="G16" s="203"/>
      <c r="H16" s="203"/>
      <c r="I16" s="203"/>
      <c r="J16" s="203"/>
      <c r="K16" s="201"/>
    </row>
    <row r="17" spans="2:11" ht="15" customHeight="1">
      <c r="B17" s="204"/>
      <c r="C17" s="206"/>
      <c r="D17" s="206"/>
      <c r="E17" s="207" t="s">
        <v>313</v>
      </c>
      <c r="F17" s="203" t="s">
        <v>314</v>
      </c>
      <c r="G17" s="203"/>
      <c r="H17" s="203"/>
      <c r="I17" s="203"/>
      <c r="J17" s="203"/>
      <c r="K17" s="201"/>
    </row>
    <row r="18" spans="2:11" ht="15" customHeight="1">
      <c r="B18" s="204"/>
      <c r="C18" s="206"/>
      <c r="D18" s="206"/>
      <c r="E18" s="207" t="s">
        <v>315</v>
      </c>
      <c r="F18" s="203" t="s">
        <v>316</v>
      </c>
      <c r="G18" s="203"/>
      <c r="H18" s="203"/>
      <c r="I18" s="203"/>
      <c r="J18" s="203"/>
      <c r="K18" s="201"/>
    </row>
    <row r="19" spans="2:11" ht="15" customHeight="1">
      <c r="B19" s="204"/>
      <c r="C19" s="206"/>
      <c r="D19" s="206"/>
      <c r="E19" s="207" t="s">
        <v>317</v>
      </c>
      <c r="F19" s="203" t="s">
        <v>318</v>
      </c>
      <c r="G19" s="203"/>
      <c r="H19" s="203"/>
      <c r="I19" s="203"/>
      <c r="J19" s="203"/>
      <c r="K19" s="201"/>
    </row>
    <row r="20" spans="2:11" ht="15" customHeight="1">
      <c r="B20" s="204"/>
      <c r="C20" s="206"/>
      <c r="D20" s="206"/>
      <c r="E20" s="207" t="s">
        <v>319</v>
      </c>
      <c r="F20" s="203" t="s">
        <v>320</v>
      </c>
      <c r="G20" s="203"/>
      <c r="H20" s="203"/>
      <c r="I20" s="203"/>
      <c r="J20" s="203"/>
      <c r="K20" s="201"/>
    </row>
    <row r="21" spans="2:11" ht="15" customHeight="1">
      <c r="B21" s="204"/>
      <c r="C21" s="206"/>
      <c r="D21" s="206"/>
      <c r="E21" s="207" t="s">
        <v>321</v>
      </c>
      <c r="F21" s="203" t="s">
        <v>322</v>
      </c>
      <c r="G21" s="203"/>
      <c r="H21" s="203"/>
      <c r="I21" s="203"/>
      <c r="J21" s="203"/>
      <c r="K21" s="201"/>
    </row>
    <row r="22" spans="2:11" ht="12.75" customHeight="1">
      <c r="B22" s="204"/>
      <c r="C22" s="206"/>
      <c r="D22" s="206"/>
      <c r="E22" s="206"/>
      <c r="F22" s="206"/>
      <c r="G22" s="206"/>
      <c r="H22" s="206"/>
      <c r="I22" s="206"/>
      <c r="J22" s="206"/>
      <c r="K22" s="201"/>
    </row>
    <row r="23" spans="2:11" ht="15" customHeight="1">
      <c r="B23" s="204"/>
      <c r="C23" s="203" t="s">
        <v>323</v>
      </c>
      <c r="D23" s="203"/>
      <c r="E23" s="203"/>
      <c r="F23" s="203"/>
      <c r="G23" s="203"/>
      <c r="H23" s="203"/>
      <c r="I23" s="203"/>
      <c r="J23" s="203"/>
      <c r="K23" s="201"/>
    </row>
    <row r="24" spans="2:11" ht="15" customHeight="1">
      <c r="B24" s="204"/>
      <c r="C24" s="203" t="s">
        <v>324</v>
      </c>
      <c r="D24" s="203"/>
      <c r="E24" s="203"/>
      <c r="F24" s="203"/>
      <c r="G24" s="203"/>
      <c r="H24" s="203"/>
      <c r="I24" s="203"/>
      <c r="J24" s="203"/>
      <c r="K24" s="201"/>
    </row>
    <row r="25" spans="2:11" ht="15" customHeight="1">
      <c r="B25" s="204"/>
      <c r="C25" s="205"/>
      <c r="D25" s="203" t="s">
        <v>325</v>
      </c>
      <c r="E25" s="203"/>
      <c r="F25" s="203"/>
      <c r="G25" s="203"/>
      <c r="H25" s="203"/>
      <c r="I25" s="203"/>
      <c r="J25" s="203"/>
      <c r="K25" s="201"/>
    </row>
    <row r="26" spans="2:11" ht="15" customHeight="1">
      <c r="B26" s="204"/>
      <c r="C26" s="206"/>
      <c r="D26" s="203" t="s">
        <v>326</v>
      </c>
      <c r="E26" s="203"/>
      <c r="F26" s="203"/>
      <c r="G26" s="203"/>
      <c r="H26" s="203"/>
      <c r="I26" s="203"/>
      <c r="J26" s="203"/>
      <c r="K26" s="201"/>
    </row>
    <row r="27" spans="2:11" ht="12.75" customHeight="1">
      <c r="B27" s="204"/>
      <c r="C27" s="206"/>
      <c r="D27" s="206"/>
      <c r="E27" s="206"/>
      <c r="F27" s="206"/>
      <c r="G27" s="206"/>
      <c r="H27" s="206"/>
      <c r="I27" s="206"/>
      <c r="J27" s="206"/>
      <c r="K27" s="201"/>
    </row>
    <row r="28" spans="2:11" ht="15" customHeight="1">
      <c r="B28" s="204"/>
      <c r="C28" s="206"/>
      <c r="D28" s="203" t="s">
        <v>327</v>
      </c>
      <c r="E28" s="203"/>
      <c r="F28" s="203"/>
      <c r="G28" s="203"/>
      <c r="H28" s="203"/>
      <c r="I28" s="203"/>
      <c r="J28" s="203"/>
      <c r="K28" s="201"/>
    </row>
    <row r="29" spans="2:11" ht="15" customHeight="1">
      <c r="B29" s="204"/>
      <c r="C29" s="206"/>
      <c r="D29" s="203" t="s">
        <v>328</v>
      </c>
      <c r="E29" s="203"/>
      <c r="F29" s="203"/>
      <c r="G29" s="203"/>
      <c r="H29" s="203"/>
      <c r="I29" s="203"/>
      <c r="J29" s="203"/>
      <c r="K29" s="201"/>
    </row>
    <row r="30" spans="2:11" ht="12.75" customHeight="1">
      <c r="B30" s="204"/>
      <c r="C30" s="206"/>
      <c r="D30" s="206"/>
      <c r="E30" s="206"/>
      <c r="F30" s="206"/>
      <c r="G30" s="206"/>
      <c r="H30" s="206"/>
      <c r="I30" s="206"/>
      <c r="J30" s="206"/>
      <c r="K30" s="201"/>
    </row>
    <row r="31" spans="2:11" ht="15" customHeight="1">
      <c r="B31" s="204"/>
      <c r="C31" s="206"/>
      <c r="D31" s="203" t="s">
        <v>329</v>
      </c>
      <c r="E31" s="203"/>
      <c r="F31" s="203"/>
      <c r="G31" s="203"/>
      <c r="H31" s="203"/>
      <c r="I31" s="203"/>
      <c r="J31" s="203"/>
      <c r="K31" s="201"/>
    </row>
    <row r="32" spans="2:11" ht="15" customHeight="1">
      <c r="B32" s="204"/>
      <c r="C32" s="206"/>
      <c r="D32" s="203" t="s">
        <v>330</v>
      </c>
      <c r="E32" s="203"/>
      <c r="F32" s="203"/>
      <c r="G32" s="203"/>
      <c r="H32" s="203"/>
      <c r="I32" s="203"/>
      <c r="J32" s="203"/>
      <c r="K32" s="201"/>
    </row>
    <row r="33" spans="2:11" ht="15" customHeight="1">
      <c r="B33" s="204"/>
      <c r="C33" s="206"/>
      <c r="D33" s="203" t="s">
        <v>331</v>
      </c>
      <c r="E33" s="203"/>
      <c r="F33" s="203"/>
      <c r="G33" s="203"/>
      <c r="H33" s="203"/>
      <c r="I33" s="203"/>
      <c r="J33" s="203"/>
      <c r="K33" s="201"/>
    </row>
    <row r="34" spans="2:11" ht="15" customHeight="1">
      <c r="B34" s="204"/>
      <c r="C34" s="206"/>
      <c r="D34" s="205"/>
      <c r="E34" s="208" t="s">
        <v>92</v>
      </c>
      <c r="F34" s="205"/>
      <c r="G34" s="203" t="s">
        <v>332</v>
      </c>
      <c r="H34" s="203"/>
      <c r="I34" s="203"/>
      <c r="J34" s="203"/>
      <c r="K34" s="201"/>
    </row>
    <row r="35" spans="2:11" ht="15" customHeight="1">
      <c r="B35" s="204"/>
      <c r="C35" s="206"/>
      <c r="D35" s="205"/>
      <c r="E35" s="208" t="s">
        <v>333</v>
      </c>
      <c r="F35" s="205"/>
      <c r="G35" s="203" t="s">
        <v>334</v>
      </c>
      <c r="H35" s="203"/>
      <c r="I35" s="203"/>
      <c r="J35" s="203"/>
      <c r="K35" s="201"/>
    </row>
    <row r="36" spans="2:11" ht="15" customHeight="1">
      <c r="B36" s="204"/>
      <c r="C36" s="206"/>
      <c r="D36" s="205"/>
      <c r="E36" s="208" t="s">
        <v>48</v>
      </c>
      <c r="F36" s="205"/>
      <c r="G36" s="203" t="s">
        <v>335</v>
      </c>
      <c r="H36" s="203"/>
      <c r="I36" s="203"/>
      <c r="J36" s="203"/>
      <c r="K36" s="201"/>
    </row>
    <row r="37" spans="2:11" ht="15" customHeight="1">
      <c r="B37" s="204"/>
      <c r="C37" s="206"/>
      <c r="D37" s="205"/>
      <c r="E37" s="208" t="s">
        <v>93</v>
      </c>
      <c r="F37" s="205"/>
      <c r="G37" s="203" t="s">
        <v>336</v>
      </c>
      <c r="H37" s="203"/>
      <c r="I37" s="203"/>
      <c r="J37" s="203"/>
      <c r="K37" s="201"/>
    </row>
    <row r="38" spans="2:11" ht="15" customHeight="1">
      <c r="B38" s="204"/>
      <c r="C38" s="206"/>
      <c r="D38" s="205"/>
      <c r="E38" s="208" t="s">
        <v>94</v>
      </c>
      <c r="F38" s="205"/>
      <c r="G38" s="203" t="s">
        <v>337</v>
      </c>
      <c r="H38" s="203"/>
      <c r="I38" s="203"/>
      <c r="J38" s="203"/>
      <c r="K38" s="201"/>
    </row>
    <row r="39" spans="2:11" ht="15" customHeight="1">
      <c r="B39" s="204"/>
      <c r="C39" s="206"/>
      <c r="D39" s="205"/>
      <c r="E39" s="208" t="s">
        <v>95</v>
      </c>
      <c r="F39" s="205"/>
      <c r="G39" s="203" t="s">
        <v>338</v>
      </c>
      <c r="H39" s="203"/>
      <c r="I39" s="203"/>
      <c r="J39" s="203"/>
      <c r="K39" s="201"/>
    </row>
    <row r="40" spans="2:11" ht="15" customHeight="1">
      <c r="B40" s="204"/>
      <c r="C40" s="206"/>
      <c r="D40" s="205"/>
      <c r="E40" s="208" t="s">
        <v>339</v>
      </c>
      <c r="F40" s="205"/>
      <c r="G40" s="203" t="s">
        <v>340</v>
      </c>
      <c r="H40" s="203"/>
      <c r="I40" s="203"/>
      <c r="J40" s="203"/>
      <c r="K40" s="201"/>
    </row>
    <row r="41" spans="2:11" ht="15" customHeight="1">
      <c r="B41" s="204"/>
      <c r="C41" s="206"/>
      <c r="D41" s="205"/>
      <c r="E41" s="208"/>
      <c r="F41" s="205"/>
      <c r="G41" s="203" t="s">
        <v>341</v>
      </c>
      <c r="H41" s="203"/>
      <c r="I41" s="203"/>
      <c r="J41" s="203"/>
      <c r="K41" s="201"/>
    </row>
    <row r="42" spans="2:11" ht="15" customHeight="1">
      <c r="B42" s="204"/>
      <c r="C42" s="206"/>
      <c r="D42" s="205"/>
      <c r="E42" s="208" t="s">
        <v>342</v>
      </c>
      <c r="F42" s="205"/>
      <c r="G42" s="203" t="s">
        <v>343</v>
      </c>
      <c r="H42" s="203"/>
      <c r="I42" s="203"/>
      <c r="J42" s="203"/>
      <c r="K42" s="201"/>
    </row>
    <row r="43" spans="2:11" ht="15" customHeight="1">
      <c r="B43" s="204"/>
      <c r="C43" s="206"/>
      <c r="D43" s="205"/>
      <c r="E43" s="208" t="s">
        <v>98</v>
      </c>
      <c r="F43" s="205"/>
      <c r="G43" s="203" t="s">
        <v>344</v>
      </c>
      <c r="H43" s="203"/>
      <c r="I43" s="203"/>
      <c r="J43" s="203"/>
      <c r="K43" s="201"/>
    </row>
    <row r="44" spans="2:11" ht="12.75" customHeight="1">
      <c r="B44" s="204"/>
      <c r="C44" s="206"/>
      <c r="D44" s="205"/>
      <c r="E44" s="205"/>
      <c r="F44" s="205"/>
      <c r="G44" s="205"/>
      <c r="H44" s="205"/>
      <c r="I44" s="205"/>
      <c r="J44" s="205"/>
      <c r="K44" s="201"/>
    </row>
    <row r="45" spans="2:11" ht="15" customHeight="1">
      <c r="B45" s="204"/>
      <c r="C45" s="206"/>
      <c r="D45" s="203" t="s">
        <v>345</v>
      </c>
      <c r="E45" s="203"/>
      <c r="F45" s="203"/>
      <c r="G45" s="203"/>
      <c r="H45" s="203"/>
      <c r="I45" s="203"/>
      <c r="J45" s="203"/>
      <c r="K45" s="201"/>
    </row>
    <row r="46" spans="2:11" ht="15" customHeight="1">
      <c r="B46" s="204"/>
      <c r="C46" s="206"/>
      <c r="D46" s="206"/>
      <c r="E46" s="203" t="s">
        <v>346</v>
      </c>
      <c r="F46" s="203"/>
      <c r="G46" s="203"/>
      <c r="H46" s="203"/>
      <c r="I46" s="203"/>
      <c r="J46" s="203"/>
      <c r="K46" s="201"/>
    </row>
    <row r="47" spans="2:11" ht="15" customHeight="1">
      <c r="B47" s="204"/>
      <c r="C47" s="206"/>
      <c r="D47" s="206"/>
      <c r="E47" s="203" t="s">
        <v>347</v>
      </c>
      <c r="F47" s="203"/>
      <c r="G47" s="203"/>
      <c r="H47" s="203"/>
      <c r="I47" s="203"/>
      <c r="J47" s="203"/>
      <c r="K47" s="201"/>
    </row>
    <row r="48" spans="2:11" ht="15" customHeight="1">
      <c r="B48" s="204"/>
      <c r="C48" s="206"/>
      <c r="D48" s="206"/>
      <c r="E48" s="203" t="s">
        <v>348</v>
      </c>
      <c r="F48" s="203"/>
      <c r="G48" s="203"/>
      <c r="H48" s="203"/>
      <c r="I48" s="203"/>
      <c r="J48" s="203"/>
      <c r="K48" s="201"/>
    </row>
    <row r="49" spans="2:11" ht="15" customHeight="1">
      <c r="B49" s="204"/>
      <c r="C49" s="206"/>
      <c r="D49" s="203" t="s">
        <v>349</v>
      </c>
      <c r="E49" s="203"/>
      <c r="F49" s="203"/>
      <c r="G49" s="203"/>
      <c r="H49" s="203"/>
      <c r="I49" s="203"/>
      <c r="J49" s="203"/>
      <c r="K49" s="201"/>
    </row>
    <row r="50" spans="2:11" ht="25.5" customHeight="1">
      <c r="B50" s="199"/>
      <c r="C50" s="200" t="s">
        <v>350</v>
      </c>
      <c r="D50" s="200"/>
      <c r="E50" s="200"/>
      <c r="F50" s="200"/>
      <c r="G50" s="200"/>
      <c r="H50" s="200"/>
      <c r="I50" s="200"/>
      <c r="J50" s="200"/>
      <c r="K50" s="201"/>
    </row>
    <row r="51" spans="2:11" ht="5.25" customHeight="1">
      <c r="B51" s="199"/>
      <c r="C51" s="202"/>
      <c r="D51" s="202"/>
      <c r="E51" s="202"/>
      <c r="F51" s="202"/>
      <c r="G51" s="202"/>
      <c r="H51" s="202"/>
      <c r="I51" s="202"/>
      <c r="J51" s="202"/>
      <c r="K51" s="201"/>
    </row>
    <row r="52" spans="2:11" ht="15" customHeight="1">
      <c r="B52" s="199"/>
      <c r="C52" s="203" t="s">
        <v>351</v>
      </c>
      <c r="D52" s="203"/>
      <c r="E52" s="203"/>
      <c r="F52" s="203"/>
      <c r="G52" s="203"/>
      <c r="H52" s="203"/>
      <c r="I52" s="203"/>
      <c r="J52" s="203"/>
      <c r="K52" s="201"/>
    </row>
    <row r="53" spans="2:11" ht="15" customHeight="1">
      <c r="B53" s="199"/>
      <c r="C53" s="203" t="s">
        <v>352</v>
      </c>
      <c r="D53" s="203"/>
      <c r="E53" s="203"/>
      <c r="F53" s="203"/>
      <c r="G53" s="203"/>
      <c r="H53" s="203"/>
      <c r="I53" s="203"/>
      <c r="J53" s="203"/>
      <c r="K53" s="201"/>
    </row>
    <row r="54" spans="2:11" ht="12.75" customHeight="1">
      <c r="B54" s="199"/>
      <c r="C54" s="205"/>
      <c r="D54" s="205"/>
      <c r="E54" s="205"/>
      <c r="F54" s="205"/>
      <c r="G54" s="205"/>
      <c r="H54" s="205"/>
      <c r="I54" s="205"/>
      <c r="J54" s="205"/>
      <c r="K54" s="201"/>
    </row>
    <row r="55" spans="2:11" ht="15" customHeight="1">
      <c r="B55" s="199"/>
      <c r="C55" s="203" t="s">
        <v>353</v>
      </c>
      <c r="D55" s="203"/>
      <c r="E55" s="203"/>
      <c r="F55" s="203"/>
      <c r="G55" s="203"/>
      <c r="H55" s="203"/>
      <c r="I55" s="203"/>
      <c r="J55" s="203"/>
      <c r="K55" s="201"/>
    </row>
    <row r="56" spans="2:11" ht="15" customHeight="1">
      <c r="B56" s="199"/>
      <c r="C56" s="206"/>
      <c r="D56" s="203" t="s">
        <v>354</v>
      </c>
      <c r="E56" s="203"/>
      <c r="F56" s="203"/>
      <c r="G56" s="203"/>
      <c r="H56" s="203"/>
      <c r="I56" s="203"/>
      <c r="J56" s="203"/>
      <c r="K56" s="201"/>
    </row>
    <row r="57" spans="2:11" ht="15" customHeight="1">
      <c r="B57" s="199"/>
      <c r="C57" s="206"/>
      <c r="D57" s="203" t="s">
        <v>355</v>
      </c>
      <c r="E57" s="203"/>
      <c r="F57" s="203"/>
      <c r="G57" s="203"/>
      <c r="H57" s="203"/>
      <c r="I57" s="203"/>
      <c r="J57" s="203"/>
      <c r="K57" s="201"/>
    </row>
    <row r="58" spans="2:11" ht="15" customHeight="1">
      <c r="B58" s="199"/>
      <c r="C58" s="206"/>
      <c r="D58" s="203" t="s">
        <v>356</v>
      </c>
      <c r="E58" s="203"/>
      <c r="F58" s="203"/>
      <c r="G58" s="203"/>
      <c r="H58" s="203"/>
      <c r="I58" s="203"/>
      <c r="J58" s="203"/>
      <c r="K58" s="201"/>
    </row>
    <row r="59" spans="2:11" ht="15" customHeight="1">
      <c r="B59" s="199"/>
      <c r="C59" s="206"/>
      <c r="D59" s="203" t="s">
        <v>357</v>
      </c>
      <c r="E59" s="203"/>
      <c r="F59" s="203"/>
      <c r="G59" s="203"/>
      <c r="H59" s="203"/>
      <c r="I59" s="203"/>
      <c r="J59" s="203"/>
      <c r="K59" s="201"/>
    </row>
    <row r="60" spans="2:11" ht="15" customHeight="1">
      <c r="B60" s="199"/>
      <c r="C60" s="206"/>
      <c r="D60" s="209" t="s">
        <v>358</v>
      </c>
      <c r="E60" s="209"/>
      <c r="F60" s="209"/>
      <c r="G60" s="209"/>
      <c r="H60" s="209"/>
      <c r="I60" s="209"/>
      <c r="J60" s="209"/>
      <c r="K60" s="201"/>
    </row>
    <row r="61" spans="2:11" ht="15" customHeight="1">
      <c r="B61" s="199"/>
      <c r="C61" s="206"/>
      <c r="D61" s="203" t="s">
        <v>359</v>
      </c>
      <c r="E61" s="203"/>
      <c r="F61" s="203"/>
      <c r="G61" s="203"/>
      <c r="H61" s="203"/>
      <c r="I61" s="203"/>
      <c r="J61" s="203"/>
      <c r="K61" s="201"/>
    </row>
    <row r="62" spans="2:11" ht="12.75" customHeight="1">
      <c r="B62" s="199"/>
      <c r="C62" s="206"/>
      <c r="D62" s="206"/>
      <c r="E62" s="210"/>
      <c r="F62" s="206"/>
      <c r="G62" s="206"/>
      <c r="H62" s="206"/>
      <c r="I62" s="206"/>
      <c r="J62" s="206"/>
      <c r="K62" s="201"/>
    </row>
    <row r="63" spans="2:11" ht="15" customHeight="1">
      <c r="B63" s="199"/>
      <c r="C63" s="206"/>
      <c r="D63" s="203" t="s">
        <v>360</v>
      </c>
      <c r="E63" s="203"/>
      <c r="F63" s="203"/>
      <c r="G63" s="203"/>
      <c r="H63" s="203"/>
      <c r="I63" s="203"/>
      <c r="J63" s="203"/>
      <c r="K63" s="201"/>
    </row>
    <row r="64" spans="2:11" ht="15" customHeight="1">
      <c r="B64" s="199"/>
      <c r="C64" s="206"/>
      <c r="D64" s="209" t="s">
        <v>361</v>
      </c>
      <c r="E64" s="209"/>
      <c r="F64" s="209"/>
      <c r="G64" s="209"/>
      <c r="H64" s="209"/>
      <c r="I64" s="209"/>
      <c r="J64" s="209"/>
      <c r="K64" s="201"/>
    </row>
    <row r="65" spans="2:11" ht="15" customHeight="1">
      <c r="B65" s="199"/>
      <c r="C65" s="206"/>
      <c r="D65" s="203" t="s">
        <v>362</v>
      </c>
      <c r="E65" s="203"/>
      <c r="F65" s="203"/>
      <c r="G65" s="203"/>
      <c r="H65" s="203"/>
      <c r="I65" s="203"/>
      <c r="J65" s="203"/>
      <c r="K65" s="201"/>
    </row>
    <row r="66" spans="2:11" ht="15" customHeight="1">
      <c r="B66" s="199"/>
      <c r="C66" s="206"/>
      <c r="D66" s="203" t="s">
        <v>363</v>
      </c>
      <c r="E66" s="203"/>
      <c r="F66" s="203"/>
      <c r="G66" s="203"/>
      <c r="H66" s="203"/>
      <c r="I66" s="203"/>
      <c r="J66" s="203"/>
      <c r="K66" s="201"/>
    </row>
    <row r="67" spans="2:11" ht="15" customHeight="1">
      <c r="B67" s="199"/>
      <c r="C67" s="206"/>
      <c r="D67" s="203" t="s">
        <v>364</v>
      </c>
      <c r="E67" s="203"/>
      <c r="F67" s="203"/>
      <c r="G67" s="203"/>
      <c r="H67" s="203"/>
      <c r="I67" s="203"/>
      <c r="J67" s="203"/>
      <c r="K67" s="201"/>
    </row>
    <row r="68" spans="2:11" ht="15" customHeight="1">
      <c r="B68" s="199"/>
      <c r="C68" s="206"/>
      <c r="D68" s="203" t="s">
        <v>365</v>
      </c>
      <c r="E68" s="203"/>
      <c r="F68" s="203"/>
      <c r="G68" s="203"/>
      <c r="H68" s="203"/>
      <c r="I68" s="203"/>
      <c r="J68" s="203"/>
      <c r="K68" s="201"/>
    </row>
    <row r="69" spans="2:11" ht="12.75" customHeight="1">
      <c r="B69" s="211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2:11" ht="18.75" customHeight="1">
      <c r="B70" s="214"/>
      <c r="C70" s="214"/>
      <c r="D70" s="214"/>
      <c r="E70" s="214"/>
      <c r="F70" s="214"/>
      <c r="G70" s="214"/>
      <c r="H70" s="214"/>
      <c r="I70" s="214"/>
      <c r="J70" s="214"/>
      <c r="K70" s="215"/>
    </row>
    <row r="71" spans="2:11" ht="18.75" customHeight="1"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  <row r="72" spans="2:11" ht="7.5" customHeight="1">
      <c r="B72" s="216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ht="45" customHeight="1">
      <c r="B73" s="219"/>
      <c r="C73" s="220" t="s">
        <v>301</v>
      </c>
      <c r="D73" s="220"/>
      <c r="E73" s="220"/>
      <c r="F73" s="220"/>
      <c r="G73" s="220"/>
      <c r="H73" s="220"/>
      <c r="I73" s="220"/>
      <c r="J73" s="220"/>
      <c r="K73" s="221"/>
    </row>
    <row r="74" spans="2:11" ht="17.25" customHeight="1">
      <c r="B74" s="219"/>
      <c r="C74" s="222" t="s">
        <v>366</v>
      </c>
      <c r="D74" s="222"/>
      <c r="E74" s="222"/>
      <c r="F74" s="222" t="s">
        <v>367</v>
      </c>
      <c r="G74" s="223"/>
      <c r="H74" s="222" t="s">
        <v>93</v>
      </c>
      <c r="I74" s="222" t="s">
        <v>52</v>
      </c>
      <c r="J74" s="222" t="s">
        <v>368</v>
      </c>
      <c r="K74" s="221"/>
    </row>
    <row r="75" spans="2:11" ht="17.25" customHeight="1">
      <c r="B75" s="219"/>
      <c r="C75" s="224" t="s">
        <v>369</v>
      </c>
      <c r="D75" s="224"/>
      <c r="E75" s="224"/>
      <c r="F75" s="225" t="s">
        <v>370</v>
      </c>
      <c r="G75" s="226"/>
      <c r="H75" s="224"/>
      <c r="I75" s="224"/>
      <c r="J75" s="224" t="s">
        <v>371</v>
      </c>
      <c r="K75" s="221"/>
    </row>
    <row r="76" spans="2:11" ht="5.25" customHeight="1">
      <c r="B76" s="219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19"/>
      <c r="C77" s="208" t="s">
        <v>372</v>
      </c>
      <c r="D77" s="208"/>
      <c r="E77" s="208"/>
      <c r="F77" s="229" t="s">
        <v>373</v>
      </c>
      <c r="G77" s="228"/>
      <c r="H77" s="208" t="s">
        <v>374</v>
      </c>
      <c r="I77" s="208" t="s">
        <v>375</v>
      </c>
      <c r="J77" s="208" t="s">
        <v>376</v>
      </c>
      <c r="K77" s="221"/>
    </row>
    <row r="78" spans="2:11" ht="15" customHeight="1">
      <c r="B78" s="230"/>
      <c r="C78" s="208" t="s">
        <v>377</v>
      </c>
      <c r="D78" s="208"/>
      <c r="E78" s="208"/>
      <c r="F78" s="229" t="s">
        <v>378</v>
      </c>
      <c r="G78" s="228"/>
      <c r="H78" s="208" t="s">
        <v>379</v>
      </c>
      <c r="I78" s="208" t="s">
        <v>375</v>
      </c>
      <c r="J78" s="208">
        <v>50</v>
      </c>
      <c r="K78" s="221"/>
    </row>
    <row r="79" spans="2:11" ht="15" customHeight="1">
      <c r="B79" s="230"/>
      <c r="C79" s="208" t="s">
        <v>380</v>
      </c>
      <c r="D79" s="208"/>
      <c r="E79" s="208"/>
      <c r="F79" s="229" t="s">
        <v>373</v>
      </c>
      <c r="G79" s="228"/>
      <c r="H79" s="208" t="s">
        <v>381</v>
      </c>
      <c r="I79" s="208" t="s">
        <v>382</v>
      </c>
      <c r="J79" s="208"/>
      <c r="K79" s="221"/>
    </row>
    <row r="80" spans="2:11" ht="15" customHeight="1">
      <c r="B80" s="230"/>
      <c r="C80" s="208" t="s">
        <v>383</v>
      </c>
      <c r="D80" s="208"/>
      <c r="E80" s="208"/>
      <c r="F80" s="229" t="s">
        <v>378</v>
      </c>
      <c r="G80" s="228"/>
      <c r="H80" s="208" t="s">
        <v>384</v>
      </c>
      <c r="I80" s="208" t="s">
        <v>375</v>
      </c>
      <c r="J80" s="208">
        <v>50</v>
      </c>
      <c r="K80" s="221"/>
    </row>
    <row r="81" spans="2:11" ht="15" customHeight="1">
      <c r="B81" s="230"/>
      <c r="C81" s="208" t="s">
        <v>385</v>
      </c>
      <c r="D81" s="208"/>
      <c r="E81" s="208"/>
      <c r="F81" s="229" t="s">
        <v>378</v>
      </c>
      <c r="G81" s="228"/>
      <c r="H81" s="208" t="s">
        <v>386</v>
      </c>
      <c r="I81" s="208" t="s">
        <v>375</v>
      </c>
      <c r="J81" s="208">
        <v>20</v>
      </c>
      <c r="K81" s="221"/>
    </row>
    <row r="82" spans="2:11" ht="15" customHeight="1">
      <c r="B82" s="230"/>
      <c r="C82" s="208" t="s">
        <v>387</v>
      </c>
      <c r="D82" s="208"/>
      <c r="E82" s="208"/>
      <c r="F82" s="229" t="s">
        <v>378</v>
      </c>
      <c r="G82" s="228"/>
      <c r="H82" s="208" t="s">
        <v>388</v>
      </c>
      <c r="I82" s="208" t="s">
        <v>375</v>
      </c>
      <c r="J82" s="208">
        <v>20</v>
      </c>
      <c r="K82" s="221"/>
    </row>
    <row r="83" spans="2:11" ht="15" customHeight="1">
      <c r="B83" s="230"/>
      <c r="C83" s="208" t="s">
        <v>389</v>
      </c>
      <c r="D83" s="208"/>
      <c r="E83" s="208"/>
      <c r="F83" s="229" t="s">
        <v>378</v>
      </c>
      <c r="G83" s="228"/>
      <c r="H83" s="208" t="s">
        <v>390</v>
      </c>
      <c r="I83" s="208" t="s">
        <v>375</v>
      </c>
      <c r="J83" s="208">
        <v>50</v>
      </c>
      <c r="K83" s="221"/>
    </row>
    <row r="84" spans="2:11" ht="15" customHeight="1">
      <c r="B84" s="230"/>
      <c r="C84" s="208" t="s">
        <v>391</v>
      </c>
      <c r="D84" s="208"/>
      <c r="E84" s="208"/>
      <c r="F84" s="229" t="s">
        <v>378</v>
      </c>
      <c r="G84" s="228"/>
      <c r="H84" s="208" t="s">
        <v>391</v>
      </c>
      <c r="I84" s="208" t="s">
        <v>375</v>
      </c>
      <c r="J84" s="208">
        <v>50</v>
      </c>
      <c r="K84" s="221"/>
    </row>
    <row r="85" spans="2:11" ht="15" customHeight="1">
      <c r="B85" s="230"/>
      <c r="C85" s="208" t="s">
        <v>99</v>
      </c>
      <c r="D85" s="208"/>
      <c r="E85" s="208"/>
      <c r="F85" s="229" t="s">
        <v>378</v>
      </c>
      <c r="G85" s="228"/>
      <c r="H85" s="208" t="s">
        <v>392</v>
      </c>
      <c r="I85" s="208" t="s">
        <v>375</v>
      </c>
      <c r="J85" s="208">
        <v>255</v>
      </c>
      <c r="K85" s="221"/>
    </row>
    <row r="86" spans="2:11" ht="15" customHeight="1">
      <c r="B86" s="230"/>
      <c r="C86" s="208" t="s">
        <v>393</v>
      </c>
      <c r="D86" s="208"/>
      <c r="E86" s="208"/>
      <c r="F86" s="229" t="s">
        <v>373</v>
      </c>
      <c r="G86" s="228"/>
      <c r="H86" s="208" t="s">
        <v>394</v>
      </c>
      <c r="I86" s="208" t="s">
        <v>395</v>
      </c>
      <c r="J86" s="208"/>
      <c r="K86" s="221"/>
    </row>
    <row r="87" spans="2:11" ht="15" customHeight="1">
      <c r="B87" s="230"/>
      <c r="C87" s="208" t="s">
        <v>396</v>
      </c>
      <c r="D87" s="208"/>
      <c r="E87" s="208"/>
      <c r="F87" s="229" t="s">
        <v>373</v>
      </c>
      <c r="G87" s="228"/>
      <c r="H87" s="208" t="s">
        <v>397</v>
      </c>
      <c r="I87" s="208" t="s">
        <v>398</v>
      </c>
      <c r="J87" s="208"/>
      <c r="K87" s="221"/>
    </row>
    <row r="88" spans="2:11" ht="15" customHeight="1">
      <c r="B88" s="230"/>
      <c r="C88" s="208" t="s">
        <v>399</v>
      </c>
      <c r="D88" s="208"/>
      <c r="E88" s="208"/>
      <c r="F88" s="229" t="s">
        <v>373</v>
      </c>
      <c r="G88" s="228"/>
      <c r="H88" s="208" t="s">
        <v>399</v>
      </c>
      <c r="I88" s="208" t="s">
        <v>398</v>
      </c>
      <c r="J88" s="208"/>
      <c r="K88" s="221"/>
    </row>
    <row r="89" spans="2:11" ht="15" customHeight="1">
      <c r="B89" s="230"/>
      <c r="C89" s="208" t="s">
        <v>35</v>
      </c>
      <c r="D89" s="208"/>
      <c r="E89" s="208"/>
      <c r="F89" s="229" t="s">
        <v>373</v>
      </c>
      <c r="G89" s="228"/>
      <c r="H89" s="208" t="s">
        <v>400</v>
      </c>
      <c r="I89" s="208" t="s">
        <v>398</v>
      </c>
      <c r="J89" s="208"/>
      <c r="K89" s="221"/>
    </row>
    <row r="90" spans="2:11" ht="15" customHeight="1">
      <c r="B90" s="230"/>
      <c r="C90" s="208" t="s">
        <v>43</v>
      </c>
      <c r="D90" s="208"/>
      <c r="E90" s="208"/>
      <c r="F90" s="229" t="s">
        <v>373</v>
      </c>
      <c r="G90" s="228"/>
      <c r="H90" s="208" t="s">
        <v>401</v>
      </c>
      <c r="I90" s="208" t="s">
        <v>398</v>
      </c>
      <c r="J90" s="208"/>
      <c r="K90" s="221"/>
    </row>
    <row r="91" spans="2:11" ht="15" customHeight="1">
      <c r="B91" s="231"/>
      <c r="C91" s="232"/>
      <c r="D91" s="232"/>
      <c r="E91" s="232"/>
      <c r="F91" s="232"/>
      <c r="G91" s="232"/>
      <c r="H91" s="232"/>
      <c r="I91" s="232"/>
      <c r="J91" s="232"/>
      <c r="K91" s="233"/>
    </row>
    <row r="92" spans="2:11" ht="18.75" customHeight="1">
      <c r="B92" s="234"/>
      <c r="C92" s="235"/>
      <c r="D92" s="235"/>
      <c r="E92" s="235"/>
      <c r="F92" s="235"/>
      <c r="G92" s="235"/>
      <c r="H92" s="235"/>
      <c r="I92" s="235"/>
      <c r="J92" s="235"/>
      <c r="K92" s="234"/>
    </row>
    <row r="93" spans="2:11" ht="18.75" customHeight="1">
      <c r="B93" s="215"/>
      <c r="C93" s="215"/>
      <c r="D93" s="215"/>
      <c r="E93" s="215"/>
      <c r="F93" s="215"/>
      <c r="G93" s="215"/>
      <c r="H93" s="215"/>
      <c r="I93" s="215"/>
      <c r="J93" s="215"/>
      <c r="K93" s="215"/>
    </row>
    <row r="94" spans="2:11" ht="7.5" customHeight="1">
      <c r="B94" s="216"/>
      <c r="C94" s="217"/>
      <c r="D94" s="217"/>
      <c r="E94" s="217"/>
      <c r="F94" s="217"/>
      <c r="G94" s="217"/>
      <c r="H94" s="217"/>
      <c r="I94" s="217"/>
      <c r="J94" s="217"/>
      <c r="K94" s="218"/>
    </row>
    <row r="95" spans="2:11" ht="45" customHeight="1">
      <c r="B95" s="219"/>
      <c r="C95" s="220" t="s">
        <v>402</v>
      </c>
      <c r="D95" s="220"/>
      <c r="E95" s="220"/>
      <c r="F95" s="220"/>
      <c r="G95" s="220"/>
      <c r="H95" s="220"/>
      <c r="I95" s="220"/>
      <c r="J95" s="220"/>
      <c r="K95" s="221"/>
    </row>
    <row r="96" spans="2:11" ht="17.25" customHeight="1">
      <c r="B96" s="219"/>
      <c r="C96" s="222" t="s">
        <v>366</v>
      </c>
      <c r="D96" s="222"/>
      <c r="E96" s="222"/>
      <c r="F96" s="222" t="s">
        <v>367</v>
      </c>
      <c r="G96" s="223"/>
      <c r="H96" s="222" t="s">
        <v>93</v>
      </c>
      <c r="I96" s="222" t="s">
        <v>52</v>
      </c>
      <c r="J96" s="222" t="s">
        <v>368</v>
      </c>
      <c r="K96" s="221"/>
    </row>
    <row r="97" spans="2:11" ht="17.25" customHeight="1">
      <c r="B97" s="219"/>
      <c r="C97" s="224" t="s">
        <v>369</v>
      </c>
      <c r="D97" s="224"/>
      <c r="E97" s="224"/>
      <c r="F97" s="225" t="s">
        <v>370</v>
      </c>
      <c r="G97" s="226"/>
      <c r="H97" s="224"/>
      <c r="I97" s="224"/>
      <c r="J97" s="224" t="s">
        <v>371</v>
      </c>
      <c r="K97" s="221"/>
    </row>
    <row r="98" spans="2:11" ht="5.25" customHeight="1">
      <c r="B98" s="219"/>
      <c r="C98" s="222"/>
      <c r="D98" s="222"/>
      <c r="E98" s="222"/>
      <c r="F98" s="222"/>
      <c r="G98" s="236"/>
      <c r="H98" s="222"/>
      <c r="I98" s="222"/>
      <c r="J98" s="222"/>
      <c r="K98" s="221"/>
    </row>
    <row r="99" spans="2:11" ht="15" customHeight="1">
      <c r="B99" s="219"/>
      <c r="C99" s="208" t="s">
        <v>372</v>
      </c>
      <c r="D99" s="208"/>
      <c r="E99" s="208"/>
      <c r="F99" s="229" t="s">
        <v>373</v>
      </c>
      <c r="G99" s="208"/>
      <c r="H99" s="208" t="s">
        <v>403</v>
      </c>
      <c r="I99" s="208" t="s">
        <v>375</v>
      </c>
      <c r="J99" s="208" t="s">
        <v>376</v>
      </c>
      <c r="K99" s="221"/>
    </row>
    <row r="100" spans="2:11" ht="15" customHeight="1">
      <c r="B100" s="230"/>
      <c r="C100" s="208" t="s">
        <v>377</v>
      </c>
      <c r="D100" s="208"/>
      <c r="E100" s="208"/>
      <c r="F100" s="229" t="s">
        <v>378</v>
      </c>
      <c r="G100" s="208"/>
      <c r="H100" s="208" t="s">
        <v>403</v>
      </c>
      <c r="I100" s="208" t="s">
        <v>375</v>
      </c>
      <c r="J100" s="208">
        <v>50</v>
      </c>
      <c r="K100" s="221"/>
    </row>
    <row r="101" spans="2:11" ht="15" customHeight="1">
      <c r="B101" s="230"/>
      <c r="C101" s="208" t="s">
        <v>380</v>
      </c>
      <c r="D101" s="208"/>
      <c r="E101" s="208"/>
      <c r="F101" s="229" t="s">
        <v>373</v>
      </c>
      <c r="G101" s="208"/>
      <c r="H101" s="208" t="s">
        <v>403</v>
      </c>
      <c r="I101" s="208" t="s">
        <v>382</v>
      </c>
      <c r="J101" s="208"/>
      <c r="K101" s="221"/>
    </row>
    <row r="102" spans="2:11" ht="15" customHeight="1">
      <c r="B102" s="230"/>
      <c r="C102" s="208" t="s">
        <v>383</v>
      </c>
      <c r="D102" s="208"/>
      <c r="E102" s="208"/>
      <c r="F102" s="229" t="s">
        <v>378</v>
      </c>
      <c r="G102" s="208"/>
      <c r="H102" s="208" t="s">
        <v>403</v>
      </c>
      <c r="I102" s="208" t="s">
        <v>375</v>
      </c>
      <c r="J102" s="208">
        <v>50</v>
      </c>
      <c r="K102" s="221"/>
    </row>
    <row r="103" spans="2:11" ht="15" customHeight="1">
      <c r="B103" s="230"/>
      <c r="C103" s="208" t="s">
        <v>391</v>
      </c>
      <c r="D103" s="208"/>
      <c r="E103" s="208"/>
      <c r="F103" s="229" t="s">
        <v>378</v>
      </c>
      <c r="G103" s="208"/>
      <c r="H103" s="208" t="s">
        <v>403</v>
      </c>
      <c r="I103" s="208" t="s">
        <v>375</v>
      </c>
      <c r="J103" s="208">
        <v>50</v>
      </c>
      <c r="K103" s="221"/>
    </row>
    <row r="104" spans="2:11" ht="15" customHeight="1">
      <c r="B104" s="230"/>
      <c r="C104" s="208" t="s">
        <v>389</v>
      </c>
      <c r="D104" s="208"/>
      <c r="E104" s="208"/>
      <c r="F104" s="229" t="s">
        <v>378</v>
      </c>
      <c r="G104" s="208"/>
      <c r="H104" s="208" t="s">
        <v>403</v>
      </c>
      <c r="I104" s="208" t="s">
        <v>375</v>
      </c>
      <c r="J104" s="208">
        <v>50</v>
      </c>
      <c r="K104" s="221"/>
    </row>
    <row r="105" spans="2:11" ht="15" customHeight="1">
      <c r="B105" s="230"/>
      <c r="C105" s="208" t="s">
        <v>48</v>
      </c>
      <c r="D105" s="208"/>
      <c r="E105" s="208"/>
      <c r="F105" s="229" t="s">
        <v>373</v>
      </c>
      <c r="G105" s="208"/>
      <c r="H105" s="208" t="s">
        <v>404</v>
      </c>
      <c r="I105" s="208" t="s">
        <v>375</v>
      </c>
      <c r="J105" s="208">
        <v>20</v>
      </c>
      <c r="K105" s="221"/>
    </row>
    <row r="106" spans="2:11" ht="15" customHeight="1">
      <c r="B106" s="230"/>
      <c r="C106" s="208" t="s">
        <v>405</v>
      </c>
      <c r="D106" s="208"/>
      <c r="E106" s="208"/>
      <c r="F106" s="229" t="s">
        <v>373</v>
      </c>
      <c r="G106" s="208"/>
      <c r="H106" s="208" t="s">
        <v>406</v>
      </c>
      <c r="I106" s="208" t="s">
        <v>375</v>
      </c>
      <c r="J106" s="208">
        <v>120</v>
      </c>
      <c r="K106" s="221"/>
    </row>
    <row r="107" spans="2:11" ht="15" customHeight="1">
      <c r="B107" s="230"/>
      <c r="C107" s="208" t="s">
        <v>35</v>
      </c>
      <c r="D107" s="208"/>
      <c r="E107" s="208"/>
      <c r="F107" s="229" t="s">
        <v>373</v>
      </c>
      <c r="G107" s="208"/>
      <c r="H107" s="208" t="s">
        <v>407</v>
      </c>
      <c r="I107" s="208" t="s">
        <v>398</v>
      </c>
      <c r="J107" s="208"/>
      <c r="K107" s="221"/>
    </row>
    <row r="108" spans="2:11" ht="15" customHeight="1">
      <c r="B108" s="230"/>
      <c r="C108" s="208" t="s">
        <v>43</v>
      </c>
      <c r="D108" s="208"/>
      <c r="E108" s="208"/>
      <c r="F108" s="229" t="s">
        <v>373</v>
      </c>
      <c r="G108" s="208"/>
      <c r="H108" s="208" t="s">
        <v>408</v>
      </c>
      <c r="I108" s="208" t="s">
        <v>398</v>
      </c>
      <c r="J108" s="208"/>
      <c r="K108" s="221"/>
    </row>
    <row r="109" spans="2:11" ht="15" customHeight="1">
      <c r="B109" s="230"/>
      <c r="C109" s="208" t="s">
        <v>52</v>
      </c>
      <c r="D109" s="208"/>
      <c r="E109" s="208"/>
      <c r="F109" s="229" t="s">
        <v>373</v>
      </c>
      <c r="G109" s="208"/>
      <c r="H109" s="208" t="s">
        <v>409</v>
      </c>
      <c r="I109" s="208" t="s">
        <v>410</v>
      </c>
      <c r="J109" s="208"/>
      <c r="K109" s="221"/>
    </row>
    <row r="110" spans="2:11" ht="15" customHeight="1">
      <c r="B110" s="231"/>
      <c r="C110" s="237"/>
      <c r="D110" s="237"/>
      <c r="E110" s="237"/>
      <c r="F110" s="237"/>
      <c r="G110" s="237"/>
      <c r="H110" s="237"/>
      <c r="I110" s="237"/>
      <c r="J110" s="237"/>
      <c r="K110" s="233"/>
    </row>
    <row r="111" spans="2:11" ht="18.75" customHeight="1">
      <c r="B111" s="238"/>
      <c r="C111" s="205"/>
      <c r="D111" s="205"/>
      <c r="E111" s="205"/>
      <c r="F111" s="239"/>
      <c r="G111" s="205"/>
      <c r="H111" s="205"/>
      <c r="I111" s="205"/>
      <c r="J111" s="205"/>
      <c r="K111" s="238"/>
    </row>
    <row r="112" spans="2:11" ht="18.75" customHeight="1"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</row>
    <row r="113" spans="2:11" ht="7.5" customHeight="1">
      <c r="B113" s="240"/>
      <c r="C113" s="241"/>
      <c r="D113" s="241"/>
      <c r="E113" s="241"/>
      <c r="F113" s="241"/>
      <c r="G113" s="241"/>
      <c r="H113" s="241"/>
      <c r="I113" s="241"/>
      <c r="J113" s="241"/>
      <c r="K113" s="242"/>
    </row>
    <row r="114" spans="2:11" ht="45" customHeight="1">
      <c r="B114" s="243"/>
      <c r="C114" s="196" t="s">
        <v>411</v>
      </c>
      <c r="D114" s="196"/>
      <c r="E114" s="196"/>
      <c r="F114" s="196"/>
      <c r="G114" s="196"/>
      <c r="H114" s="196"/>
      <c r="I114" s="196"/>
      <c r="J114" s="196"/>
      <c r="K114" s="244"/>
    </row>
    <row r="115" spans="2:11" ht="17.25" customHeight="1">
      <c r="B115" s="245"/>
      <c r="C115" s="222" t="s">
        <v>366</v>
      </c>
      <c r="D115" s="222"/>
      <c r="E115" s="222"/>
      <c r="F115" s="222" t="s">
        <v>367</v>
      </c>
      <c r="G115" s="223"/>
      <c r="H115" s="222" t="s">
        <v>93</v>
      </c>
      <c r="I115" s="222" t="s">
        <v>52</v>
      </c>
      <c r="J115" s="222" t="s">
        <v>368</v>
      </c>
      <c r="K115" s="246"/>
    </row>
    <row r="116" spans="2:11" ht="17.25" customHeight="1">
      <c r="B116" s="245"/>
      <c r="C116" s="224" t="s">
        <v>369</v>
      </c>
      <c r="D116" s="224"/>
      <c r="E116" s="224"/>
      <c r="F116" s="225" t="s">
        <v>370</v>
      </c>
      <c r="G116" s="226"/>
      <c r="H116" s="224"/>
      <c r="I116" s="224"/>
      <c r="J116" s="224" t="s">
        <v>371</v>
      </c>
      <c r="K116" s="246"/>
    </row>
    <row r="117" spans="2:11" ht="5.25" customHeight="1">
      <c r="B117" s="247"/>
      <c r="C117" s="227"/>
      <c r="D117" s="227"/>
      <c r="E117" s="227"/>
      <c r="F117" s="227"/>
      <c r="G117" s="208"/>
      <c r="H117" s="227"/>
      <c r="I117" s="227"/>
      <c r="J117" s="227"/>
      <c r="K117" s="248"/>
    </row>
    <row r="118" spans="2:11" ht="15" customHeight="1">
      <c r="B118" s="247"/>
      <c r="C118" s="208" t="s">
        <v>372</v>
      </c>
      <c r="D118" s="227"/>
      <c r="E118" s="227"/>
      <c r="F118" s="229" t="s">
        <v>373</v>
      </c>
      <c r="G118" s="208"/>
      <c r="H118" s="208" t="s">
        <v>403</v>
      </c>
      <c r="I118" s="208" t="s">
        <v>375</v>
      </c>
      <c r="J118" s="208" t="s">
        <v>376</v>
      </c>
      <c r="K118" s="249"/>
    </row>
    <row r="119" spans="2:11" ht="15" customHeight="1">
      <c r="B119" s="247"/>
      <c r="C119" s="208" t="s">
        <v>412</v>
      </c>
      <c r="D119" s="208"/>
      <c r="E119" s="208"/>
      <c r="F119" s="229" t="s">
        <v>373</v>
      </c>
      <c r="G119" s="208"/>
      <c r="H119" s="208" t="s">
        <v>413</v>
      </c>
      <c r="I119" s="208" t="s">
        <v>375</v>
      </c>
      <c r="J119" s="208" t="s">
        <v>376</v>
      </c>
      <c r="K119" s="249"/>
    </row>
    <row r="120" spans="2:11" ht="15" customHeight="1">
      <c r="B120" s="247"/>
      <c r="C120" s="208" t="s">
        <v>321</v>
      </c>
      <c r="D120" s="208"/>
      <c r="E120" s="208"/>
      <c r="F120" s="229" t="s">
        <v>373</v>
      </c>
      <c r="G120" s="208"/>
      <c r="H120" s="208" t="s">
        <v>414</v>
      </c>
      <c r="I120" s="208" t="s">
        <v>375</v>
      </c>
      <c r="J120" s="208" t="s">
        <v>376</v>
      </c>
      <c r="K120" s="249"/>
    </row>
    <row r="121" spans="2:11" ht="15" customHeight="1">
      <c r="B121" s="247"/>
      <c r="C121" s="208" t="s">
        <v>415</v>
      </c>
      <c r="D121" s="208"/>
      <c r="E121" s="208"/>
      <c r="F121" s="229" t="s">
        <v>378</v>
      </c>
      <c r="G121" s="208"/>
      <c r="H121" s="208" t="s">
        <v>416</v>
      </c>
      <c r="I121" s="208" t="s">
        <v>375</v>
      </c>
      <c r="J121" s="208">
        <v>15</v>
      </c>
      <c r="K121" s="249"/>
    </row>
    <row r="122" spans="2:11" ht="15" customHeight="1">
      <c r="B122" s="247"/>
      <c r="C122" s="208" t="s">
        <v>377</v>
      </c>
      <c r="D122" s="208"/>
      <c r="E122" s="208"/>
      <c r="F122" s="229" t="s">
        <v>378</v>
      </c>
      <c r="G122" s="208"/>
      <c r="H122" s="208" t="s">
        <v>403</v>
      </c>
      <c r="I122" s="208" t="s">
        <v>375</v>
      </c>
      <c r="J122" s="208">
        <v>50</v>
      </c>
      <c r="K122" s="249"/>
    </row>
    <row r="123" spans="2:11" ht="15" customHeight="1">
      <c r="B123" s="247"/>
      <c r="C123" s="208" t="s">
        <v>383</v>
      </c>
      <c r="D123" s="208"/>
      <c r="E123" s="208"/>
      <c r="F123" s="229" t="s">
        <v>378</v>
      </c>
      <c r="G123" s="208"/>
      <c r="H123" s="208" t="s">
        <v>403</v>
      </c>
      <c r="I123" s="208" t="s">
        <v>375</v>
      </c>
      <c r="J123" s="208">
        <v>50</v>
      </c>
      <c r="K123" s="249"/>
    </row>
    <row r="124" spans="2:11" ht="15" customHeight="1">
      <c r="B124" s="247"/>
      <c r="C124" s="208" t="s">
        <v>389</v>
      </c>
      <c r="D124" s="208"/>
      <c r="E124" s="208"/>
      <c r="F124" s="229" t="s">
        <v>378</v>
      </c>
      <c r="G124" s="208"/>
      <c r="H124" s="208" t="s">
        <v>403</v>
      </c>
      <c r="I124" s="208" t="s">
        <v>375</v>
      </c>
      <c r="J124" s="208">
        <v>50</v>
      </c>
      <c r="K124" s="249"/>
    </row>
    <row r="125" spans="2:11" ht="15" customHeight="1">
      <c r="B125" s="247"/>
      <c r="C125" s="208" t="s">
        <v>391</v>
      </c>
      <c r="D125" s="208"/>
      <c r="E125" s="208"/>
      <c r="F125" s="229" t="s">
        <v>378</v>
      </c>
      <c r="G125" s="208"/>
      <c r="H125" s="208" t="s">
        <v>403</v>
      </c>
      <c r="I125" s="208" t="s">
        <v>375</v>
      </c>
      <c r="J125" s="208">
        <v>50</v>
      </c>
      <c r="K125" s="249"/>
    </row>
    <row r="126" spans="2:11" ht="15" customHeight="1">
      <c r="B126" s="247"/>
      <c r="C126" s="208" t="s">
        <v>99</v>
      </c>
      <c r="D126" s="208"/>
      <c r="E126" s="208"/>
      <c r="F126" s="229" t="s">
        <v>378</v>
      </c>
      <c r="G126" s="208"/>
      <c r="H126" s="208" t="s">
        <v>417</v>
      </c>
      <c r="I126" s="208" t="s">
        <v>375</v>
      </c>
      <c r="J126" s="208">
        <v>255</v>
      </c>
      <c r="K126" s="249"/>
    </row>
    <row r="127" spans="2:11" ht="15" customHeight="1">
      <c r="B127" s="247"/>
      <c r="C127" s="208" t="s">
        <v>393</v>
      </c>
      <c r="D127" s="208"/>
      <c r="E127" s="208"/>
      <c r="F127" s="229" t="s">
        <v>373</v>
      </c>
      <c r="G127" s="208"/>
      <c r="H127" s="208" t="s">
        <v>418</v>
      </c>
      <c r="I127" s="208" t="s">
        <v>395</v>
      </c>
      <c r="J127" s="208"/>
      <c r="K127" s="249"/>
    </row>
    <row r="128" spans="2:11" ht="15" customHeight="1">
      <c r="B128" s="247"/>
      <c r="C128" s="208" t="s">
        <v>396</v>
      </c>
      <c r="D128" s="208"/>
      <c r="E128" s="208"/>
      <c r="F128" s="229" t="s">
        <v>373</v>
      </c>
      <c r="G128" s="208"/>
      <c r="H128" s="208" t="s">
        <v>419</v>
      </c>
      <c r="I128" s="208" t="s">
        <v>398</v>
      </c>
      <c r="J128" s="208"/>
      <c r="K128" s="249"/>
    </row>
    <row r="129" spans="2:11" ht="15" customHeight="1">
      <c r="B129" s="247"/>
      <c r="C129" s="208" t="s">
        <v>399</v>
      </c>
      <c r="D129" s="208"/>
      <c r="E129" s="208"/>
      <c r="F129" s="229" t="s">
        <v>373</v>
      </c>
      <c r="G129" s="208"/>
      <c r="H129" s="208" t="s">
        <v>399</v>
      </c>
      <c r="I129" s="208" t="s">
        <v>398</v>
      </c>
      <c r="J129" s="208"/>
      <c r="K129" s="249"/>
    </row>
    <row r="130" spans="2:11" ht="15" customHeight="1">
      <c r="B130" s="247"/>
      <c r="C130" s="208" t="s">
        <v>35</v>
      </c>
      <c r="D130" s="208"/>
      <c r="E130" s="208"/>
      <c r="F130" s="229" t="s">
        <v>373</v>
      </c>
      <c r="G130" s="208"/>
      <c r="H130" s="208" t="s">
        <v>420</v>
      </c>
      <c r="I130" s="208" t="s">
        <v>398</v>
      </c>
      <c r="J130" s="208"/>
      <c r="K130" s="249"/>
    </row>
    <row r="131" spans="2:11" ht="15" customHeight="1">
      <c r="B131" s="247"/>
      <c r="C131" s="208" t="s">
        <v>421</v>
      </c>
      <c r="D131" s="208"/>
      <c r="E131" s="208"/>
      <c r="F131" s="229" t="s">
        <v>373</v>
      </c>
      <c r="G131" s="208"/>
      <c r="H131" s="208" t="s">
        <v>422</v>
      </c>
      <c r="I131" s="208" t="s">
        <v>398</v>
      </c>
      <c r="J131" s="208"/>
      <c r="K131" s="249"/>
    </row>
    <row r="132" spans="2:11" ht="15" customHeight="1">
      <c r="B132" s="250"/>
      <c r="C132" s="251"/>
      <c r="D132" s="251"/>
      <c r="E132" s="251"/>
      <c r="F132" s="251"/>
      <c r="G132" s="251"/>
      <c r="H132" s="251"/>
      <c r="I132" s="251"/>
      <c r="J132" s="251"/>
      <c r="K132" s="252"/>
    </row>
    <row r="133" spans="2:11" ht="18.75" customHeight="1">
      <c r="B133" s="205"/>
      <c r="C133" s="205"/>
      <c r="D133" s="205"/>
      <c r="E133" s="205"/>
      <c r="F133" s="239"/>
      <c r="G133" s="205"/>
      <c r="H133" s="205"/>
      <c r="I133" s="205"/>
      <c r="J133" s="205"/>
      <c r="K133" s="205"/>
    </row>
    <row r="134" spans="2:11" ht="18.75" customHeight="1"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</row>
    <row r="135" spans="2:11" ht="7.5" customHeight="1">
      <c r="B135" s="216"/>
      <c r="C135" s="217"/>
      <c r="D135" s="217"/>
      <c r="E135" s="217"/>
      <c r="F135" s="217"/>
      <c r="G135" s="217"/>
      <c r="H135" s="217"/>
      <c r="I135" s="217"/>
      <c r="J135" s="217"/>
      <c r="K135" s="218"/>
    </row>
    <row r="136" spans="2:11" ht="45" customHeight="1">
      <c r="B136" s="219"/>
      <c r="C136" s="220" t="s">
        <v>423</v>
      </c>
      <c r="D136" s="220"/>
      <c r="E136" s="220"/>
      <c r="F136" s="220"/>
      <c r="G136" s="220"/>
      <c r="H136" s="220"/>
      <c r="I136" s="220"/>
      <c r="J136" s="220"/>
      <c r="K136" s="221"/>
    </row>
    <row r="137" spans="2:11" ht="17.25" customHeight="1">
      <c r="B137" s="219"/>
      <c r="C137" s="222" t="s">
        <v>366</v>
      </c>
      <c r="D137" s="222"/>
      <c r="E137" s="222"/>
      <c r="F137" s="222" t="s">
        <v>367</v>
      </c>
      <c r="G137" s="223"/>
      <c r="H137" s="222" t="s">
        <v>93</v>
      </c>
      <c r="I137" s="222" t="s">
        <v>52</v>
      </c>
      <c r="J137" s="222" t="s">
        <v>368</v>
      </c>
      <c r="K137" s="221"/>
    </row>
    <row r="138" spans="2:11" ht="17.25" customHeight="1">
      <c r="B138" s="219"/>
      <c r="C138" s="224" t="s">
        <v>369</v>
      </c>
      <c r="D138" s="224"/>
      <c r="E138" s="224"/>
      <c r="F138" s="225" t="s">
        <v>370</v>
      </c>
      <c r="G138" s="226"/>
      <c r="H138" s="224"/>
      <c r="I138" s="224"/>
      <c r="J138" s="224" t="s">
        <v>371</v>
      </c>
      <c r="K138" s="221"/>
    </row>
    <row r="139" spans="2:11" ht="5.25" customHeight="1">
      <c r="B139" s="230"/>
      <c r="C139" s="227"/>
      <c r="D139" s="227"/>
      <c r="E139" s="227"/>
      <c r="F139" s="227"/>
      <c r="G139" s="228"/>
      <c r="H139" s="227"/>
      <c r="I139" s="227"/>
      <c r="J139" s="227"/>
      <c r="K139" s="249"/>
    </row>
    <row r="140" spans="2:11" ht="15" customHeight="1">
      <c r="B140" s="230"/>
      <c r="C140" s="253" t="s">
        <v>372</v>
      </c>
      <c r="D140" s="208"/>
      <c r="E140" s="208"/>
      <c r="F140" s="254" t="s">
        <v>373</v>
      </c>
      <c r="G140" s="208"/>
      <c r="H140" s="253" t="s">
        <v>403</v>
      </c>
      <c r="I140" s="253" t="s">
        <v>375</v>
      </c>
      <c r="J140" s="253" t="s">
        <v>376</v>
      </c>
      <c r="K140" s="249"/>
    </row>
    <row r="141" spans="2:11" ht="15" customHeight="1">
      <c r="B141" s="230"/>
      <c r="C141" s="253" t="s">
        <v>412</v>
      </c>
      <c r="D141" s="208"/>
      <c r="E141" s="208"/>
      <c r="F141" s="254" t="s">
        <v>373</v>
      </c>
      <c r="G141" s="208"/>
      <c r="H141" s="253" t="s">
        <v>424</v>
      </c>
      <c r="I141" s="253" t="s">
        <v>375</v>
      </c>
      <c r="J141" s="253" t="s">
        <v>376</v>
      </c>
      <c r="K141" s="249"/>
    </row>
    <row r="142" spans="2:11" ht="15" customHeight="1">
      <c r="B142" s="230"/>
      <c r="C142" s="253" t="s">
        <v>321</v>
      </c>
      <c r="D142" s="208"/>
      <c r="E142" s="208"/>
      <c r="F142" s="254" t="s">
        <v>373</v>
      </c>
      <c r="G142" s="208"/>
      <c r="H142" s="253" t="s">
        <v>425</v>
      </c>
      <c r="I142" s="253" t="s">
        <v>375</v>
      </c>
      <c r="J142" s="253" t="s">
        <v>376</v>
      </c>
      <c r="K142" s="249"/>
    </row>
    <row r="143" spans="2:11" ht="15" customHeight="1">
      <c r="B143" s="230"/>
      <c r="C143" s="253" t="s">
        <v>377</v>
      </c>
      <c r="D143" s="208"/>
      <c r="E143" s="208"/>
      <c r="F143" s="254" t="s">
        <v>378</v>
      </c>
      <c r="G143" s="208"/>
      <c r="H143" s="253" t="s">
        <v>403</v>
      </c>
      <c r="I143" s="253" t="s">
        <v>375</v>
      </c>
      <c r="J143" s="253">
        <v>50</v>
      </c>
      <c r="K143" s="249"/>
    </row>
    <row r="144" spans="2:11" ht="15" customHeight="1">
      <c r="B144" s="230"/>
      <c r="C144" s="253" t="s">
        <v>380</v>
      </c>
      <c r="D144" s="208"/>
      <c r="E144" s="208"/>
      <c r="F144" s="254" t="s">
        <v>373</v>
      </c>
      <c r="G144" s="208"/>
      <c r="H144" s="253" t="s">
        <v>403</v>
      </c>
      <c r="I144" s="253" t="s">
        <v>382</v>
      </c>
      <c r="J144" s="253"/>
      <c r="K144" s="249"/>
    </row>
    <row r="145" spans="2:11" ht="15" customHeight="1">
      <c r="B145" s="230"/>
      <c r="C145" s="253" t="s">
        <v>383</v>
      </c>
      <c r="D145" s="208"/>
      <c r="E145" s="208"/>
      <c r="F145" s="254" t="s">
        <v>378</v>
      </c>
      <c r="G145" s="208"/>
      <c r="H145" s="253" t="s">
        <v>403</v>
      </c>
      <c r="I145" s="253" t="s">
        <v>375</v>
      </c>
      <c r="J145" s="253">
        <v>50</v>
      </c>
      <c r="K145" s="249"/>
    </row>
    <row r="146" spans="2:11" ht="15" customHeight="1">
      <c r="B146" s="230"/>
      <c r="C146" s="253" t="s">
        <v>391</v>
      </c>
      <c r="D146" s="208"/>
      <c r="E146" s="208"/>
      <c r="F146" s="254" t="s">
        <v>378</v>
      </c>
      <c r="G146" s="208"/>
      <c r="H146" s="253" t="s">
        <v>403</v>
      </c>
      <c r="I146" s="253" t="s">
        <v>375</v>
      </c>
      <c r="J146" s="253">
        <v>50</v>
      </c>
      <c r="K146" s="249"/>
    </row>
    <row r="147" spans="2:11" ht="15" customHeight="1">
      <c r="B147" s="230"/>
      <c r="C147" s="253" t="s">
        <v>389</v>
      </c>
      <c r="D147" s="208"/>
      <c r="E147" s="208"/>
      <c r="F147" s="254" t="s">
        <v>378</v>
      </c>
      <c r="G147" s="208"/>
      <c r="H147" s="253" t="s">
        <v>403</v>
      </c>
      <c r="I147" s="253" t="s">
        <v>375</v>
      </c>
      <c r="J147" s="253">
        <v>50</v>
      </c>
      <c r="K147" s="249"/>
    </row>
    <row r="148" spans="2:11" ht="15" customHeight="1">
      <c r="B148" s="230"/>
      <c r="C148" s="253" t="s">
        <v>79</v>
      </c>
      <c r="D148" s="208"/>
      <c r="E148" s="208"/>
      <c r="F148" s="254" t="s">
        <v>373</v>
      </c>
      <c r="G148" s="208"/>
      <c r="H148" s="253" t="s">
        <v>426</v>
      </c>
      <c r="I148" s="253" t="s">
        <v>375</v>
      </c>
      <c r="J148" s="253" t="s">
        <v>427</v>
      </c>
      <c r="K148" s="249"/>
    </row>
    <row r="149" spans="2:11" ht="15" customHeight="1">
      <c r="B149" s="230"/>
      <c r="C149" s="253" t="s">
        <v>428</v>
      </c>
      <c r="D149" s="208"/>
      <c r="E149" s="208"/>
      <c r="F149" s="254" t="s">
        <v>373</v>
      </c>
      <c r="G149" s="208"/>
      <c r="H149" s="253" t="s">
        <v>429</v>
      </c>
      <c r="I149" s="253" t="s">
        <v>398</v>
      </c>
      <c r="J149" s="253"/>
      <c r="K149" s="249"/>
    </row>
    <row r="150" spans="2:11" ht="15" customHeight="1">
      <c r="B150" s="255"/>
      <c r="C150" s="237"/>
      <c r="D150" s="237"/>
      <c r="E150" s="237"/>
      <c r="F150" s="237"/>
      <c r="G150" s="237"/>
      <c r="H150" s="237"/>
      <c r="I150" s="237"/>
      <c r="J150" s="237"/>
      <c r="K150" s="256"/>
    </row>
    <row r="151" spans="2:11" ht="18.75" customHeight="1">
      <c r="B151" s="205"/>
      <c r="C151" s="208"/>
      <c r="D151" s="208"/>
      <c r="E151" s="208"/>
      <c r="F151" s="229"/>
      <c r="G151" s="208"/>
      <c r="H151" s="208"/>
      <c r="I151" s="208"/>
      <c r="J151" s="208"/>
      <c r="K151" s="205"/>
    </row>
    <row r="152" spans="2:11" ht="18.75" customHeight="1"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</row>
    <row r="153" spans="2:11" ht="7.5" customHeight="1">
      <c r="B153" s="192"/>
      <c r="C153" s="193"/>
      <c r="D153" s="193"/>
      <c r="E153" s="193"/>
      <c r="F153" s="193"/>
      <c r="G153" s="193"/>
      <c r="H153" s="193"/>
      <c r="I153" s="193"/>
      <c r="J153" s="193"/>
      <c r="K153" s="194"/>
    </row>
    <row r="154" spans="2:11" ht="45" customHeight="1">
      <c r="B154" s="195"/>
      <c r="C154" s="196" t="s">
        <v>430</v>
      </c>
      <c r="D154" s="196"/>
      <c r="E154" s="196"/>
      <c r="F154" s="196"/>
      <c r="G154" s="196"/>
      <c r="H154" s="196"/>
      <c r="I154" s="196"/>
      <c r="J154" s="196"/>
      <c r="K154" s="197"/>
    </row>
    <row r="155" spans="2:11" ht="17.25" customHeight="1">
      <c r="B155" s="195"/>
      <c r="C155" s="222" t="s">
        <v>366</v>
      </c>
      <c r="D155" s="222"/>
      <c r="E155" s="222"/>
      <c r="F155" s="222" t="s">
        <v>367</v>
      </c>
      <c r="G155" s="257"/>
      <c r="H155" s="258" t="s">
        <v>93</v>
      </c>
      <c r="I155" s="258" t="s">
        <v>52</v>
      </c>
      <c r="J155" s="222" t="s">
        <v>368</v>
      </c>
      <c r="K155" s="197"/>
    </row>
    <row r="156" spans="2:11" ht="17.25" customHeight="1">
      <c r="B156" s="199"/>
      <c r="C156" s="224" t="s">
        <v>369</v>
      </c>
      <c r="D156" s="224"/>
      <c r="E156" s="224"/>
      <c r="F156" s="225" t="s">
        <v>370</v>
      </c>
      <c r="G156" s="259"/>
      <c r="H156" s="260"/>
      <c r="I156" s="260"/>
      <c r="J156" s="224" t="s">
        <v>371</v>
      </c>
      <c r="K156" s="201"/>
    </row>
    <row r="157" spans="2:11" ht="5.25" customHeight="1">
      <c r="B157" s="230"/>
      <c r="C157" s="227"/>
      <c r="D157" s="227"/>
      <c r="E157" s="227"/>
      <c r="F157" s="227"/>
      <c r="G157" s="228"/>
      <c r="H157" s="227"/>
      <c r="I157" s="227"/>
      <c r="J157" s="227"/>
      <c r="K157" s="249"/>
    </row>
    <row r="158" spans="2:11" ht="15" customHeight="1">
      <c r="B158" s="230"/>
      <c r="C158" s="208" t="s">
        <v>372</v>
      </c>
      <c r="D158" s="208"/>
      <c r="E158" s="208"/>
      <c r="F158" s="229" t="s">
        <v>373</v>
      </c>
      <c r="G158" s="208"/>
      <c r="H158" s="208" t="s">
        <v>403</v>
      </c>
      <c r="I158" s="208" t="s">
        <v>375</v>
      </c>
      <c r="J158" s="208" t="s">
        <v>376</v>
      </c>
      <c r="K158" s="249"/>
    </row>
    <row r="159" spans="2:11" ht="15" customHeight="1">
      <c r="B159" s="230"/>
      <c r="C159" s="208" t="s">
        <v>412</v>
      </c>
      <c r="D159" s="208"/>
      <c r="E159" s="208"/>
      <c r="F159" s="229" t="s">
        <v>373</v>
      </c>
      <c r="G159" s="208"/>
      <c r="H159" s="208" t="s">
        <v>413</v>
      </c>
      <c r="I159" s="208" t="s">
        <v>375</v>
      </c>
      <c r="J159" s="208" t="s">
        <v>376</v>
      </c>
      <c r="K159" s="249"/>
    </row>
    <row r="160" spans="2:11" ht="15" customHeight="1">
      <c r="B160" s="230"/>
      <c r="C160" s="208" t="s">
        <v>321</v>
      </c>
      <c r="D160" s="208"/>
      <c r="E160" s="208"/>
      <c r="F160" s="229" t="s">
        <v>373</v>
      </c>
      <c r="G160" s="208"/>
      <c r="H160" s="208" t="s">
        <v>431</v>
      </c>
      <c r="I160" s="208" t="s">
        <v>375</v>
      </c>
      <c r="J160" s="208" t="s">
        <v>376</v>
      </c>
      <c r="K160" s="249"/>
    </row>
    <row r="161" spans="2:11" ht="15" customHeight="1">
      <c r="B161" s="230"/>
      <c r="C161" s="208" t="s">
        <v>377</v>
      </c>
      <c r="D161" s="208"/>
      <c r="E161" s="208"/>
      <c r="F161" s="229" t="s">
        <v>378</v>
      </c>
      <c r="G161" s="208"/>
      <c r="H161" s="208" t="s">
        <v>431</v>
      </c>
      <c r="I161" s="208" t="s">
        <v>375</v>
      </c>
      <c r="J161" s="208">
        <v>50</v>
      </c>
      <c r="K161" s="249"/>
    </row>
    <row r="162" spans="2:11" ht="15" customHeight="1">
      <c r="B162" s="230"/>
      <c r="C162" s="208" t="s">
        <v>380</v>
      </c>
      <c r="D162" s="208"/>
      <c r="E162" s="208"/>
      <c r="F162" s="229" t="s">
        <v>373</v>
      </c>
      <c r="G162" s="208"/>
      <c r="H162" s="208" t="s">
        <v>431</v>
      </c>
      <c r="I162" s="208" t="s">
        <v>382</v>
      </c>
      <c r="J162" s="208"/>
      <c r="K162" s="249"/>
    </row>
    <row r="163" spans="2:11" ht="15" customHeight="1">
      <c r="B163" s="230"/>
      <c r="C163" s="208" t="s">
        <v>383</v>
      </c>
      <c r="D163" s="208"/>
      <c r="E163" s="208"/>
      <c r="F163" s="229" t="s">
        <v>378</v>
      </c>
      <c r="G163" s="208"/>
      <c r="H163" s="208" t="s">
        <v>431</v>
      </c>
      <c r="I163" s="208" t="s">
        <v>375</v>
      </c>
      <c r="J163" s="208">
        <v>50</v>
      </c>
      <c r="K163" s="249"/>
    </row>
    <row r="164" spans="2:11" ht="15" customHeight="1">
      <c r="B164" s="230"/>
      <c r="C164" s="208" t="s">
        <v>391</v>
      </c>
      <c r="D164" s="208"/>
      <c r="E164" s="208"/>
      <c r="F164" s="229" t="s">
        <v>378</v>
      </c>
      <c r="G164" s="208"/>
      <c r="H164" s="208" t="s">
        <v>431</v>
      </c>
      <c r="I164" s="208" t="s">
        <v>375</v>
      </c>
      <c r="J164" s="208">
        <v>50</v>
      </c>
      <c r="K164" s="249"/>
    </row>
    <row r="165" spans="2:11" ht="15" customHeight="1">
      <c r="B165" s="230"/>
      <c r="C165" s="208" t="s">
        <v>389</v>
      </c>
      <c r="D165" s="208"/>
      <c r="E165" s="208"/>
      <c r="F165" s="229" t="s">
        <v>378</v>
      </c>
      <c r="G165" s="208"/>
      <c r="H165" s="208" t="s">
        <v>431</v>
      </c>
      <c r="I165" s="208" t="s">
        <v>375</v>
      </c>
      <c r="J165" s="208">
        <v>50</v>
      </c>
      <c r="K165" s="249"/>
    </row>
    <row r="166" spans="2:11" ht="15" customHeight="1">
      <c r="B166" s="230"/>
      <c r="C166" s="208" t="s">
        <v>92</v>
      </c>
      <c r="D166" s="208"/>
      <c r="E166" s="208"/>
      <c r="F166" s="229" t="s">
        <v>373</v>
      </c>
      <c r="G166" s="208"/>
      <c r="H166" s="208" t="s">
        <v>432</v>
      </c>
      <c r="I166" s="208" t="s">
        <v>433</v>
      </c>
      <c r="J166" s="208"/>
      <c r="K166" s="249"/>
    </row>
    <row r="167" spans="2:11" ht="15" customHeight="1">
      <c r="B167" s="230"/>
      <c r="C167" s="208" t="s">
        <v>52</v>
      </c>
      <c r="D167" s="208"/>
      <c r="E167" s="208"/>
      <c r="F167" s="229" t="s">
        <v>373</v>
      </c>
      <c r="G167" s="208"/>
      <c r="H167" s="208" t="s">
        <v>434</v>
      </c>
      <c r="I167" s="208" t="s">
        <v>435</v>
      </c>
      <c r="J167" s="208">
        <v>1</v>
      </c>
      <c r="K167" s="249"/>
    </row>
    <row r="168" spans="2:11" ht="15" customHeight="1">
      <c r="B168" s="230"/>
      <c r="C168" s="208" t="s">
        <v>48</v>
      </c>
      <c r="D168" s="208"/>
      <c r="E168" s="208"/>
      <c r="F168" s="229" t="s">
        <v>373</v>
      </c>
      <c r="G168" s="208"/>
      <c r="H168" s="208" t="s">
        <v>436</v>
      </c>
      <c r="I168" s="208" t="s">
        <v>375</v>
      </c>
      <c r="J168" s="208">
        <v>20</v>
      </c>
      <c r="K168" s="249"/>
    </row>
    <row r="169" spans="2:11" ht="15" customHeight="1">
      <c r="B169" s="230"/>
      <c r="C169" s="208" t="s">
        <v>93</v>
      </c>
      <c r="D169" s="208"/>
      <c r="E169" s="208"/>
      <c r="F169" s="229" t="s">
        <v>373</v>
      </c>
      <c r="G169" s="208"/>
      <c r="H169" s="208" t="s">
        <v>437</v>
      </c>
      <c r="I169" s="208" t="s">
        <v>375</v>
      </c>
      <c r="J169" s="208">
        <v>255</v>
      </c>
      <c r="K169" s="249"/>
    </row>
    <row r="170" spans="2:11" ht="15" customHeight="1">
      <c r="B170" s="230"/>
      <c r="C170" s="208" t="s">
        <v>94</v>
      </c>
      <c r="D170" s="208"/>
      <c r="E170" s="208"/>
      <c r="F170" s="229" t="s">
        <v>373</v>
      </c>
      <c r="G170" s="208"/>
      <c r="H170" s="208" t="s">
        <v>337</v>
      </c>
      <c r="I170" s="208" t="s">
        <v>375</v>
      </c>
      <c r="J170" s="208">
        <v>10</v>
      </c>
      <c r="K170" s="249"/>
    </row>
    <row r="171" spans="2:11" ht="15" customHeight="1">
      <c r="B171" s="230"/>
      <c r="C171" s="208" t="s">
        <v>95</v>
      </c>
      <c r="D171" s="208"/>
      <c r="E171" s="208"/>
      <c r="F171" s="229" t="s">
        <v>373</v>
      </c>
      <c r="G171" s="208"/>
      <c r="H171" s="208" t="s">
        <v>438</v>
      </c>
      <c r="I171" s="208" t="s">
        <v>398</v>
      </c>
      <c r="J171" s="208"/>
      <c r="K171" s="249"/>
    </row>
    <row r="172" spans="2:11" ht="15" customHeight="1">
      <c r="B172" s="230"/>
      <c r="C172" s="208" t="s">
        <v>439</v>
      </c>
      <c r="D172" s="208"/>
      <c r="E172" s="208"/>
      <c r="F172" s="229" t="s">
        <v>373</v>
      </c>
      <c r="G172" s="208"/>
      <c r="H172" s="208" t="s">
        <v>440</v>
      </c>
      <c r="I172" s="208" t="s">
        <v>398</v>
      </c>
      <c r="J172" s="208"/>
      <c r="K172" s="249"/>
    </row>
    <row r="173" spans="2:11" ht="15" customHeight="1">
      <c r="B173" s="230"/>
      <c r="C173" s="208" t="s">
        <v>428</v>
      </c>
      <c r="D173" s="208"/>
      <c r="E173" s="208"/>
      <c r="F173" s="229" t="s">
        <v>373</v>
      </c>
      <c r="G173" s="208"/>
      <c r="H173" s="208" t="s">
        <v>441</v>
      </c>
      <c r="I173" s="208" t="s">
        <v>398</v>
      </c>
      <c r="J173" s="208"/>
      <c r="K173" s="249"/>
    </row>
    <row r="174" spans="2:11" ht="15" customHeight="1">
      <c r="B174" s="230"/>
      <c r="C174" s="208" t="s">
        <v>98</v>
      </c>
      <c r="D174" s="208"/>
      <c r="E174" s="208"/>
      <c r="F174" s="229" t="s">
        <v>378</v>
      </c>
      <c r="G174" s="208"/>
      <c r="H174" s="208" t="s">
        <v>442</v>
      </c>
      <c r="I174" s="208" t="s">
        <v>375</v>
      </c>
      <c r="J174" s="208">
        <v>50</v>
      </c>
      <c r="K174" s="249"/>
    </row>
    <row r="175" spans="2:11" ht="15" customHeight="1">
      <c r="B175" s="255"/>
      <c r="C175" s="237"/>
      <c r="D175" s="237"/>
      <c r="E175" s="237"/>
      <c r="F175" s="237"/>
      <c r="G175" s="237"/>
      <c r="H175" s="237"/>
      <c r="I175" s="237"/>
      <c r="J175" s="237"/>
      <c r="K175" s="256"/>
    </row>
    <row r="176" spans="2:11" ht="18.75" customHeight="1">
      <c r="B176" s="205"/>
      <c r="C176" s="208"/>
      <c r="D176" s="208"/>
      <c r="E176" s="208"/>
      <c r="F176" s="229"/>
      <c r="G176" s="208"/>
      <c r="H176" s="208"/>
      <c r="I176" s="208"/>
      <c r="J176" s="208"/>
      <c r="K176" s="205"/>
    </row>
    <row r="177" spans="2:11" ht="18.75" customHeight="1"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</row>
    <row r="178" spans="2:11" ht="13.5">
      <c r="B178" s="192"/>
      <c r="C178" s="193"/>
      <c r="D178" s="193"/>
      <c r="E178" s="193"/>
      <c r="F178" s="193"/>
      <c r="G178" s="193"/>
      <c r="H178" s="193"/>
      <c r="I178" s="193"/>
      <c r="J178" s="193"/>
      <c r="K178" s="194"/>
    </row>
    <row r="179" spans="2:11" ht="21">
      <c r="B179" s="195"/>
      <c r="C179" s="196" t="s">
        <v>443</v>
      </c>
      <c r="D179" s="196"/>
      <c r="E179" s="196"/>
      <c r="F179" s="196"/>
      <c r="G179" s="196"/>
      <c r="H179" s="196"/>
      <c r="I179" s="196"/>
      <c r="J179" s="196"/>
      <c r="K179" s="197"/>
    </row>
    <row r="180" spans="2:11" ht="25.5" customHeight="1">
      <c r="B180" s="195"/>
      <c r="C180" s="261" t="s">
        <v>444</v>
      </c>
      <c r="D180" s="261"/>
      <c r="E180" s="261"/>
      <c r="F180" s="261" t="s">
        <v>445</v>
      </c>
      <c r="G180" s="262"/>
      <c r="H180" s="263" t="s">
        <v>446</v>
      </c>
      <c r="I180" s="263"/>
      <c r="J180" s="263"/>
      <c r="K180" s="197"/>
    </row>
    <row r="181" spans="2:11" ht="5.25" customHeight="1">
      <c r="B181" s="230"/>
      <c r="C181" s="227"/>
      <c r="D181" s="227"/>
      <c r="E181" s="227"/>
      <c r="F181" s="227"/>
      <c r="G181" s="208"/>
      <c r="H181" s="227"/>
      <c r="I181" s="227"/>
      <c r="J181" s="227"/>
      <c r="K181" s="249"/>
    </row>
    <row r="182" spans="2:11" ht="15" customHeight="1">
      <c r="B182" s="230"/>
      <c r="C182" s="208" t="s">
        <v>447</v>
      </c>
      <c r="D182" s="208"/>
      <c r="E182" s="208"/>
      <c r="F182" s="229" t="s">
        <v>37</v>
      </c>
      <c r="G182" s="208"/>
      <c r="H182" s="264" t="s">
        <v>448</v>
      </c>
      <c r="I182" s="264"/>
      <c r="J182" s="264"/>
      <c r="K182" s="249"/>
    </row>
    <row r="183" spans="2:11" ht="15" customHeight="1">
      <c r="B183" s="230"/>
      <c r="C183" s="234"/>
      <c r="D183" s="208"/>
      <c r="E183" s="208"/>
      <c r="F183" s="229" t="s">
        <v>39</v>
      </c>
      <c r="G183" s="208"/>
      <c r="H183" s="264" t="s">
        <v>449</v>
      </c>
      <c r="I183" s="264"/>
      <c r="J183" s="264"/>
      <c r="K183" s="249"/>
    </row>
    <row r="184" spans="2:11" ht="15" customHeight="1">
      <c r="B184" s="230"/>
      <c r="C184" s="234"/>
      <c r="D184" s="208"/>
      <c r="E184" s="208"/>
      <c r="F184" s="229" t="s">
        <v>42</v>
      </c>
      <c r="G184" s="208"/>
      <c r="H184" s="264" t="s">
        <v>450</v>
      </c>
      <c r="I184" s="264"/>
      <c r="J184" s="264"/>
      <c r="K184" s="249"/>
    </row>
    <row r="185" spans="2:11" ht="15" customHeight="1">
      <c r="B185" s="230"/>
      <c r="C185" s="208"/>
      <c r="D185" s="208"/>
      <c r="E185" s="208"/>
      <c r="F185" s="229" t="s">
        <v>40</v>
      </c>
      <c r="G185" s="208"/>
      <c r="H185" s="264" t="s">
        <v>451</v>
      </c>
      <c r="I185" s="264"/>
      <c r="J185" s="264"/>
      <c r="K185" s="249"/>
    </row>
    <row r="186" spans="2:11" ht="15" customHeight="1">
      <c r="B186" s="230"/>
      <c r="C186" s="208"/>
      <c r="D186" s="208"/>
      <c r="E186" s="208"/>
      <c r="F186" s="229" t="s">
        <v>41</v>
      </c>
      <c r="G186" s="208"/>
      <c r="H186" s="264" t="s">
        <v>452</v>
      </c>
      <c r="I186" s="264"/>
      <c r="J186" s="264"/>
      <c r="K186" s="249"/>
    </row>
    <row r="187" spans="2:11" ht="15" customHeight="1">
      <c r="B187" s="230"/>
      <c r="C187" s="208"/>
      <c r="D187" s="208"/>
      <c r="E187" s="208"/>
      <c r="F187" s="229"/>
      <c r="G187" s="208"/>
      <c r="H187" s="208"/>
      <c r="I187" s="208"/>
      <c r="J187" s="208"/>
      <c r="K187" s="249"/>
    </row>
    <row r="188" spans="2:11" ht="15" customHeight="1">
      <c r="B188" s="230"/>
      <c r="C188" s="208" t="s">
        <v>410</v>
      </c>
      <c r="D188" s="208"/>
      <c r="E188" s="208"/>
      <c r="F188" s="229" t="s">
        <v>72</v>
      </c>
      <c r="G188" s="208"/>
      <c r="H188" s="264" t="s">
        <v>453</v>
      </c>
      <c r="I188" s="264"/>
      <c r="J188" s="264"/>
      <c r="K188" s="249"/>
    </row>
    <row r="189" spans="2:11" ht="15" customHeight="1">
      <c r="B189" s="230"/>
      <c r="C189" s="234"/>
      <c r="D189" s="208"/>
      <c r="E189" s="208"/>
      <c r="F189" s="229" t="s">
        <v>315</v>
      </c>
      <c r="G189" s="208"/>
      <c r="H189" s="264" t="s">
        <v>316</v>
      </c>
      <c r="I189" s="264"/>
      <c r="J189" s="264"/>
      <c r="K189" s="249"/>
    </row>
    <row r="190" spans="2:11" ht="15" customHeight="1">
      <c r="B190" s="230"/>
      <c r="C190" s="208"/>
      <c r="D190" s="208"/>
      <c r="E190" s="208"/>
      <c r="F190" s="229" t="s">
        <v>313</v>
      </c>
      <c r="G190" s="208"/>
      <c r="H190" s="264" t="s">
        <v>454</v>
      </c>
      <c r="I190" s="264"/>
      <c r="J190" s="264"/>
      <c r="K190" s="249"/>
    </row>
    <row r="191" spans="2:11" ht="15" customHeight="1">
      <c r="B191" s="265"/>
      <c r="C191" s="234"/>
      <c r="D191" s="234"/>
      <c r="E191" s="234"/>
      <c r="F191" s="229" t="s">
        <v>317</v>
      </c>
      <c r="G191" s="214"/>
      <c r="H191" s="266" t="s">
        <v>318</v>
      </c>
      <c r="I191" s="266"/>
      <c r="J191" s="266"/>
      <c r="K191" s="267"/>
    </row>
    <row r="192" spans="2:11" ht="15" customHeight="1">
      <c r="B192" s="265"/>
      <c r="C192" s="234"/>
      <c r="D192" s="234"/>
      <c r="E192" s="234"/>
      <c r="F192" s="229" t="s">
        <v>319</v>
      </c>
      <c r="G192" s="214"/>
      <c r="H192" s="266" t="s">
        <v>455</v>
      </c>
      <c r="I192" s="266"/>
      <c r="J192" s="266"/>
      <c r="K192" s="267"/>
    </row>
    <row r="193" spans="2:11" ht="15" customHeight="1">
      <c r="B193" s="265"/>
      <c r="C193" s="234"/>
      <c r="D193" s="234"/>
      <c r="E193" s="234"/>
      <c r="F193" s="268"/>
      <c r="G193" s="214"/>
      <c r="H193" s="269"/>
      <c r="I193" s="269"/>
      <c r="J193" s="269"/>
      <c r="K193" s="267"/>
    </row>
    <row r="194" spans="2:11" ht="15" customHeight="1">
      <c r="B194" s="265"/>
      <c r="C194" s="208" t="s">
        <v>435</v>
      </c>
      <c r="D194" s="234"/>
      <c r="E194" s="234"/>
      <c r="F194" s="229">
        <v>1</v>
      </c>
      <c r="G194" s="214"/>
      <c r="H194" s="266" t="s">
        <v>456</v>
      </c>
      <c r="I194" s="266"/>
      <c r="J194" s="266"/>
      <c r="K194" s="267"/>
    </row>
    <row r="195" spans="2:11" ht="15" customHeight="1">
      <c r="B195" s="265"/>
      <c r="C195" s="234"/>
      <c r="D195" s="234"/>
      <c r="E195" s="234"/>
      <c r="F195" s="229">
        <v>2</v>
      </c>
      <c r="G195" s="214"/>
      <c r="H195" s="266" t="s">
        <v>457</v>
      </c>
      <c r="I195" s="266"/>
      <c r="J195" s="266"/>
      <c r="K195" s="267"/>
    </row>
    <row r="196" spans="2:11" ht="15" customHeight="1">
      <c r="B196" s="265"/>
      <c r="C196" s="234"/>
      <c r="D196" s="234"/>
      <c r="E196" s="234"/>
      <c r="F196" s="229">
        <v>3</v>
      </c>
      <c r="G196" s="214"/>
      <c r="H196" s="266" t="s">
        <v>458</v>
      </c>
      <c r="I196" s="266"/>
      <c r="J196" s="266"/>
      <c r="K196" s="267"/>
    </row>
    <row r="197" spans="2:11" ht="15" customHeight="1">
      <c r="B197" s="265"/>
      <c r="C197" s="234"/>
      <c r="D197" s="234"/>
      <c r="E197" s="234"/>
      <c r="F197" s="229">
        <v>4</v>
      </c>
      <c r="G197" s="214"/>
      <c r="H197" s="266" t="s">
        <v>459</v>
      </c>
      <c r="I197" s="266"/>
      <c r="J197" s="266"/>
      <c r="K197" s="267"/>
    </row>
    <row r="198" spans="2:11" ht="12.75" customHeight="1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Dasa</cp:lastModifiedBy>
  <dcterms:modified xsi:type="dcterms:W3CDTF">2013-08-18T14:55:45Z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