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3-ksi-22 - Skalní masi..." sheetId="2" r:id="rId2"/>
    <sheet name="Pokyny pro vyplnění" sheetId="3" r:id="rId3"/>
  </sheets>
  <definedNames>
    <definedName name="_xlnm.Print_Titles" localSheetId="1">'2013-ksi-22 - Skalní masi...'!$73:$73</definedName>
    <definedName name="_xlnm.Print_Titles" localSheetId="0">'Rekapitulace stavby'!$47:$47</definedName>
    <definedName name="_xlnm.Print_Area" localSheetId="1">'2013-ksi-22 - Skalní masi...'!$C$4:$P$32,'2013-ksi-22 - Skalní masi...'!$C$38:$Q$58,'2013-ksi-22 - Skalní masi...'!$C$64:$R$205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<sst xmlns="http://schemas.openxmlformats.org/spreadsheetml/2006/main" count="1617" uniqueCount="447">
  <si>
    <t>Export VZ</t>
  </si>
  <si>
    <t>List obsahuje:</t>
  </si>
  <si>
    <t>1.0</t>
  </si>
  <si>
    <t>False</t>
  </si>
  <si>
    <t>{BC473CAE-2525-4D32-948B-F5015D994B70}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</si>
  <si>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</si>
  <si>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</si>
  <si>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</si>
  <si>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</si>
  <si>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</si>
  <si>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</si>
  <si>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</si>
  <si>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</si>
  <si>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</si>
  <si>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</si>
  <si>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</si>
  <si>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</si>
  <si>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1</t>
  </si>
  <si>
    <t>Místo:</t>
  </si>
  <si>
    <t>k.ú. Bohatice</t>
  </si>
  <si>
    <t>Datum:</t>
  </si>
  <si>
    <t>10</t>
  </si>
  <si>
    <t>100</t>
  </si>
  <si>
    <t>Zadavatel:</t>
  </si>
  <si>
    <t>IČ:</t>
  </si>
  <si>
    <t>Město Karlovy Vary, Moskevská 21, 361 20 K. Vary</t>
  </si>
  <si>
    <t>DIČ:</t>
  </si>
  <si>
    <t>Uchazeč:</t>
  </si>
  <si>
    <t>Vyplň údaj</t>
  </si>
  <si>
    <t>Projektant:</t>
  </si>
  <si>
    <t>25224581</t>
  </si>
  <si>
    <t>Kancelář stavebního inženýrství s.r.o.</t>
  </si>
  <si>
    <t>CZ25224581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</si>
  <si>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</si>
  <si>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</si>
  <si>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</si>
  <si>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</si>
  <si>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</si>
  <si>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</si>
  <si>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</si>
  <si>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</si>
  <si>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</si>
  <si>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</si>
  <si>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</si>
  <si>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</si>
  <si>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</si>
  <si>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</si>
  <si>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</si>
  <si>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</si>
  <si>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</si>
  <si>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</si>
  <si>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</si>
  <si>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</si>
  <si>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</si>
  <si>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</si>
  <si>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</si>
  <si>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</si>
  <si>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</si>
  <si>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</si>
  <si>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</si>
  <si>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</si>
  <si>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</si>
  <si>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</si>
  <si>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</si>
  <si>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</si>
  <si>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</si>
  <si>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</si>
  <si>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</si>
  <si>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</si>
  <si>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</si>
  <si>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Skalní masiv podél silnice I/6, lokalita u železničního viaduktu - k. ú. Bohatice</t>
  </si>
  <si>
    <t>STA</t>
  </si>
  <si>
    <t>###NOINSERT###</t>
  </si>
  <si>
    <t>Zpět na list:</t>
  </si>
  <si>
    <t>2</t>
  </si>
  <si>
    <t>KRYCÍ LIST SOUPISU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</si>
  <si>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</si>
  <si>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</si>
  <si>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</si>
  <si>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</si>
  <si>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</si>
  <si>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</si>
  <si>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</si>
  <si>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</si>
  <si>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</si>
  <si>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</si>
  <si>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</si>
  <si>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</si>
  <si>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</si>
  <si>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</si>
  <si>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</si>
  <si>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</si>
  <si>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</si>
  <si>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</si>
  <si>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</si>
  <si>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</si>
  <si>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</si>
  <si>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</si>
  <si>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</si>
  <si>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</si>
  <si>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</si>
  <si>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</si>
  <si>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</si>
  <si>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</si>
  <si>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</si>
  <si>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</si>
  <si>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</si>
  <si>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</si>
  <si>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</si>
  <si>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</si>
  <si>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CS ÚRS 2013 01</t>
  </si>
  <si>
    <t>4</t>
  </si>
  <si>
    <t>82925951</t>
  </si>
  <si>
    <t>Odstranění křovin a stromů s odstraněním kořenů průměru kmene do 100 mm do sklonu terénu 1 : 5, při celkové ploše do 1 000 m2</t>
  </si>
  <si>
    <t>PP</t>
  </si>
  <si>
    <t>oblast A</t>
  </si>
  <si>
    <t>VV</t>
  </si>
  <si>
    <t>50,0</t>
  </si>
  <si>
    <t>oblast C</t>
  </si>
  <si>
    <t>oblast B</t>
  </si>
  <si>
    <t>40,0</t>
  </si>
  <si>
    <t>111201401</t>
  </si>
  <si>
    <t>Spálení křovin a stromů průměru kmene do 100 mm</t>
  </si>
  <si>
    <t>-808123343</t>
  </si>
  <si>
    <t>Spálení odstraněných křovin a stromů na hromadách průměru kmene do 100 mm pro jakoukoliv plochu</t>
  </si>
  <si>
    <t>3</t>
  </si>
  <si>
    <t>122301101</t>
  </si>
  <si>
    <t>Odkopávky a prokopávky nezapažené v hornině tř. 4 objem do 100 m3</t>
  </si>
  <si>
    <t>m3</t>
  </si>
  <si>
    <t>-421838871</t>
  </si>
  <si>
    <t>Odkopávky a prokopávky nezapažené s přehozením výkopku na vzdálenost do 3 m nebo s naložením na dopravní prostředek v hornině tř. 4 do 100 m3</t>
  </si>
  <si>
    <t>25,0</t>
  </si>
  <si>
    <t>680,0</t>
  </si>
  <si>
    <t>122301109</t>
  </si>
  <si>
    <t>Příplatek za lepivost u odkopávek nezapažených v hornině tř. 4</t>
  </si>
  <si>
    <t>1923377239</t>
  </si>
  <si>
    <t>Odkopávky a prokopávky nezapažené s přehozením výkopku na vzdálenost do 3 m nebo s naložením na dopravní prostředek v hornině tř. 4 Příplatek k cenám za lepivost horniny tř. 4</t>
  </si>
  <si>
    <t>5</t>
  </si>
  <si>
    <t>122401102</t>
  </si>
  <si>
    <t>Odkopávky a prokopávky nezapažené v hornině tř. 5 objem do 1000 m3</t>
  </si>
  <si>
    <t>1641209587</t>
  </si>
  <si>
    <t>Odkopávky a prokopávky nezapažené s přehozením výkopku na vzdálenost do 3 m nebo s naložením na dopravní prostředek v hornině tř. 5 přes 100 do 1 000 m3</t>
  </si>
  <si>
    <t>odtěžení rozvolněných částí mezi kamennými výchozy</t>
  </si>
  <si>
    <t>130,0</t>
  </si>
  <si>
    <t>6</t>
  </si>
  <si>
    <t>122861101</t>
  </si>
  <si>
    <t>Těžení jednotlivých balvanů v hornině tř. 6 a 7</t>
  </si>
  <si>
    <t>719850951</t>
  </si>
  <si>
    <t>Těžení a rozpojení jednotlivých balvanů velikosti přes 0,5 m z horniny tř. 6 a 7</t>
  </si>
  <si>
    <t>oblast A - odtěžení rozdrcených kamenných kvádrů</t>
  </si>
  <si>
    <t>80,0</t>
  </si>
  <si>
    <t>rozdrc kamenné kvádry a podrc pásmu</t>
  </si>
  <si>
    <t>35,0</t>
  </si>
  <si>
    <t>rozvolněné kam bloky</t>
  </si>
  <si>
    <t>90,0</t>
  </si>
  <si>
    <t>rozdrc kam bloky</t>
  </si>
  <si>
    <t>15,0</t>
  </si>
  <si>
    <t>7</t>
  </si>
  <si>
    <t>153891311</t>
  </si>
  <si>
    <t>Opěrné desky do 30x30 cm tl do 30 mm</t>
  </si>
  <si>
    <t>kus</t>
  </si>
  <si>
    <t>-600029593</t>
  </si>
  <si>
    <t>Opěrné desky z oceli velikosti do 300/300 mm, tloušťky do 30 mm</t>
  </si>
  <si>
    <t>zajištění skalních bloků</t>
  </si>
  <si>
    <t xml:space="preserve">oblast A </t>
  </si>
  <si>
    <t>40</t>
  </si>
  <si>
    <t>20</t>
  </si>
  <si>
    <t>kotvy ocelové geosítě</t>
  </si>
  <si>
    <t>260</t>
  </si>
  <si>
    <t>8</t>
  </si>
  <si>
    <t>155211111</t>
  </si>
  <si>
    <t>Ochrana skalních stěn před erozí ocelovou geosítí</t>
  </si>
  <si>
    <t>-2078393216</t>
  </si>
  <si>
    <t>Ochrana skalních stěn před erozivními účinky ocelovou geosítí</t>
  </si>
  <si>
    <t>9</t>
  </si>
  <si>
    <t>155282521</t>
  </si>
  <si>
    <t>Vyčištění trhlin a dutin ve skalní stěně š do 50 mm hl do 150 mm</t>
  </si>
  <si>
    <t>m</t>
  </si>
  <si>
    <t>-1794766736</t>
  </si>
  <si>
    <t>Vyčištění trhlin nebo dutin ve skalní stěně při šířce dutin do 50 mm a hl. od 0 do 150 mm</t>
  </si>
  <si>
    <t>162701102</t>
  </si>
  <si>
    <t>Vodorovné přemístění do 7000 m výkopku/sypaniny z horniny tř. 1 až 4</t>
  </si>
  <si>
    <t>-426912748</t>
  </si>
  <si>
    <t>Vodorovné přemístění výkopku nebo sypaniny po suchu na obvyklém dopravním prostředku, bez naložení výkopku, avšak se složením bez rozhrnutí z horniny tř. 1 až 4 na vzdálenost přes 6 000 do 7000 m</t>
  </si>
  <si>
    <t>11</t>
  </si>
  <si>
    <t>162701152</t>
  </si>
  <si>
    <t>Vodorovné přemístění do 7000 m výkopku/sypaniny z horniny tř. 5 až 7</t>
  </si>
  <si>
    <t>1706137416</t>
  </si>
  <si>
    <t>Vodorovné přemístění výkopku nebo sypaniny po suchu na obvyklém dopravním prostředku, bez naložení výkopku, avšak se složením bez rozhrnutí z horniny tř. 5 až 7 na vzdálenost přes 6 000 do 7 000 m</t>
  </si>
  <si>
    <t>12</t>
  </si>
  <si>
    <t>167101151</t>
  </si>
  <si>
    <t>Nakládání výkopku z hornin tř. 5 až 7 do 100 m3</t>
  </si>
  <si>
    <t>-91968013</t>
  </si>
  <si>
    <t>Nakládání, skládání a překládání neulehlého výkopku nebo sypaniny nakládání, množství do 100 m3, z hornin tř. 5 až 7</t>
  </si>
  <si>
    <t>13</t>
  </si>
  <si>
    <t>167101152</t>
  </si>
  <si>
    <t>Nakládání výkopku z hornin tř. 5 až 7 přes 100 m3</t>
  </si>
  <si>
    <t>-1606519</t>
  </si>
  <si>
    <t>Nakládání, skládání a překládání neulehlého výkopku nebo sypaniny nakládání, množství přes 100 m3, z hornin tř. 5 až 7</t>
  </si>
  <si>
    <t>14</t>
  </si>
  <si>
    <t>171201201</t>
  </si>
  <si>
    <t>Uložení sypaniny na skládky</t>
  </si>
  <si>
    <t>656616170</t>
  </si>
  <si>
    <t>755+350</t>
  </si>
  <si>
    <t>171201211</t>
  </si>
  <si>
    <t>Poplatek za uložení odpadu ze sypaniny na skládce (skládkovné)</t>
  </si>
  <si>
    <t>t</t>
  </si>
  <si>
    <t>-2123847820</t>
  </si>
  <si>
    <t>Uložení sypaniny poplatek za uložení sypaniny na skládce ( skládkovné )</t>
  </si>
  <si>
    <t>1105*1,7</t>
  </si>
  <si>
    <t>16</t>
  </si>
  <si>
    <t>182101102</t>
  </si>
  <si>
    <t>Svahování v zářezech v hornině tř. 5 až 7</t>
  </si>
  <si>
    <t>-384628237</t>
  </si>
  <si>
    <t>Svahování trvalých svahů do projektovaných profilů s potřebným přemístěním výkopku při svahování v zářezech v hornině tř. 5</t>
  </si>
  <si>
    <t>17</t>
  </si>
  <si>
    <t>155281321</t>
  </si>
  <si>
    <t>Sanace trhlin skalních stěn hloubkovým spárováním aktivovanou maltou š do 50 mm hl do 150 mm</t>
  </si>
  <si>
    <t>320290458</t>
  </si>
  <si>
    <t>Sanace trhlin a dutin skalní stěny aktivovanou cementovou maltou nebo suspensí hloubkovým spárováním šířka dutin přes 30 do 50 mm, hloubka do 150 mm</t>
  </si>
  <si>
    <t>500</t>
  </si>
  <si>
    <t>250</t>
  </si>
  <si>
    <t>900,0</t>
  </si>
  <si>
    <t>18</t>
  </si>
  <si>
    <t>213221111</t>
  </si>
  <si>
    <t>Ochranná vrstva na základové spáře z betonu prostého vodostavebného V4 tř. B 20 tl do 150 mm</t>
  </si>
  <si>
    <t>534307085</t>
  </si>
  <si>
    <t>Ochranná vrstva na základové spáře z prostého vodostavebného betonu tř. V 4-B 20 tl. do 150 mm</t>
  </si>
  <si>
    <t>oblast A+C</t>
  </si>
  <si>
    <t>8,0</t>
  </si>
  <si>
    <t>19</t>
  </si>
  <si>
    <t>221212116</t>
  </si>
  <si>
    <t>Vrty přenosnými kladivy D do 56 mm úklon přes 90° hl do 10 m hor. VI</t>
  </si>
  <si>
    <t>2023258561</t>
  </si>
  <si>
    <t>Vrty přenosnými vrtacími kladivy v hloubce 0 až 10 m průměru přes 13 do 56 mm, úklonu přes 90 st. (dovrchně), v hornině tř. VI</t>
  </si>
  <si>
    <t>40*6,0</t>
  </si>
  <si>
    <t>20*6,0</t>
  </si>
  <si>
    <t>260*3,0</t>
  </si>
  <si>
    <t>283111000R</t>
  </si>
  <si>
    <t>Kotvy injekčními zavrtávacími tyčemi R25mm dl. 6000 mm vč. montáže, injektáže a spoj. příslušenství</t>
  </si>
  <si>
    <t>ks</t>
  </si>
  <si>
    <t>-1411041577</t>
  </si>
  <si>
    <t>283111001R</t>
  </si>
  <si>
    <t>Kotvy injekčními zavrtávacími tyčemi R25mm dl. 3000 mm vč. montáže, injektáže a spoj. příslušenství</t>
  </si>
  <si>
    <t>-102910385</t>
  </si>
  <si>
    <t>22</t>
  </si>
  <si>
    <t>628195001</t>
  </si>
  <si>
    <t>Očištění zdiva nebo betonu zdí a valů před započetím oprav ručně</t>
  </si>
  <si>
    <t>-978910139</t>
  </si>
  <si>
    <t>150,0</t>
  </si>
  <si>
    <t>340,0</t>
  </si>
  <si>
    <t>23</t>
  </si>
  <si>
    <t>998004011</t>
  </si>
  <si>
    <t>Přesun hmot pro injektování, kotvy a mikropiloty</t>
  </si>
  <si>
    <t>713293923</t>
  </si>
  <si>
    <t>Přesun hmot pro injektování, mikropiloty nebo kotvy</t>
  </si>
  <si>
    <t>24</t>
  </si>
  <si>
    <t>011002000</t>
  </si>
  <si>
    <t>Průzkumné práce</t>
  </si>
  <si>
    <t>Kč</t>
  </si>
  <si>
    <t>16384</t>
  </si>
  <si>
    <t>-1386055780</t>
  </si>
  <si>
    <t>Hlavní tituly průvodních činností a nákladů průzkumné geodetické a projektové práce průzkumné práce</t>
  </si>
  <si>
    <t>vpichované sondy pod dohledem geologa</t>
  </si>
  <si>
    <t>25</t>
  </si>
  <si>
    <t>030001000</t>
  </si>
  <si>
    <t>Zařízení staveniště</t>
  </si>
  <si>
    <t>131072</t>
  </si>
  <si>
    <t>1386875949</t>
  </si>
  <si>
    <t>Základní rozdělení průvodních činností a nákladů zařízení staveniště</t>
  </si>
  <si>
    <t>26</t>
  </si>
  <si>
    <t>034403000</t>
  </si>
  <si>
    <t>Dopravní značení na staveništi, osvětlení, zábor</t>
  </si>
  <si>
    <t>-1301655589</t>
  </si>
  <si>
    <t>Zařízení staveniště zabezpečení staveniště dopravní značení na staveništi</t>
  </si>
  <si>
    <t>27</t>
  </si>
  <si>
    <t>063403000</t>
  </si>
  <si>
    <t>Práce bez pevné pracovní podlahy, práce z lana</t>
  </si>
  <si>
    <t>429805661</t>
  </si>
  <si>
    <t>Územní vlivy práce na těžce přístupných místech práce bez pevné pracovní podlahy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</si>
  <si>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</si>
  <si>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</si>
  <si>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</si>
  <si>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</si>
  <si>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</si>
  <si>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</si>
  <si>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</si>
  <si>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</si>
  <si>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</si>
  <si>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</si>
  <si>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</si>
  <si>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</si>
  <si>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</si>
  <si>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</si>
  <si>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</si>
  <si>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</si>
  <si>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</si>
  <si>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</si>
  <si>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</si>
  <si>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</si>
  <si>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</si>
  <si>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</si>
  <si>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</si>
  <si>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</si>
  <si>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</si>
  <si>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</si>
  <si>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</si>
  <si>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</si>
  <si>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</si>
  <si>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</si>
  <si>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</si>
  <si>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</si>
  <si>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</si>
  <si>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</si>
  <si>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</si>
  <si>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</si>
  <si>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</si>
  <si>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</si>
  <si>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</si>
  <si>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</si>
  <si>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</si>
  <si>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</si>
  <si>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</si>
  <si>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</si>
  <si>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</si>
  <si>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</si>
  <si>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</si>
  <si>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</si>
  <si>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</si>
  <si>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</si>
  <si>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</si>
  <si>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</si>
  <si>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</si>
  <si>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</si>
  <si>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</si>
  <si>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</si>
  <si>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</si>
  <si>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</si>
  <si>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</si>
  <si>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</si>
  <si>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</si>
  <si>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</si>
  <si>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</si>
  <si>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</si>
  <si>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</si>
  <si>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</si>
  <si>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</si>
  <si>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</si>
  <si>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</si>
  <si>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</si>
  <si>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</si>
  <si>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</si>
  <si>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</si>
  <si>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</si>
  <si>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</si>
  <si>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</si>
  <si>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</si>
  <si>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</si>
  <si>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</si>
  <si>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</si>
  <si>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</si>
  <si>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</si>
  <si>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</si>
  <si>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</si>
  <si>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</si>
  <si>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</si>
  <si>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</si>
  <si>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</si>
  <si>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</si>
  <si>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</si>
  <si>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</si>
  <si>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</si>
  <si>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</si>
  <si>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</si>
  <si>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</si>
  <si>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</si>
  <si>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</si>
  <si>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</si>
  <si>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</si>
  <si>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</si>
  <si>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</si>
  <si>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</si>
  <si>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</si>
  <si>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</si>
  <si>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</si>
  <si>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</si>
  <si>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</si>
  <si>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</si>
  <si>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</si>
  <si>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</si>
  <si>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</si>
  <si>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</si>
  <si>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</si>
  <si>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</si>
  <si>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</si>
  <si>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</si>
  <si>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</si>
  <si>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</si>
  <si>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</si>
  <si>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</si>
  <si>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</si>
  <si>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</si>
  <si>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</si>
  <si>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</si>
  <si>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</si>
  <si>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</si>
  <si>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</si>
  <si>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</si>
  <si>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</si>
  <si>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</si>
  <si>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</si>
  <si>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</si>
  <si>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</si>
  <si>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</si>
  <si>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</si>
  <si>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</si>
  <si>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</si>
  <si>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</si>
  <si>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</si>
  <si>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</si>
  <si>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</si>
  <si>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</si>
  <si>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</si>
  <si>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</si>
  <si>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</si>
  <si>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</si>
  <si>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</si>
  <si>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</si>
  <si>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</si>
  <si>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</si>
  <si>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</si>
  <si>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</si>
  <si>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</si>
  <si>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</si>
  <si>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</si>
  <si>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</si>
  <si>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</si>
  <si>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</si>
  <si>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</si>
  <si>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</si>
  <si>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</si>
  <si>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</si>
  <si>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</si>
  <si>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</si>
  <si>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</si>
  <si>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Skalní masiv podél silnice I/6, lokalita u železničního viaduktu - k. ú. Bohatice</t>
  </si>
  <si>
    <t>Orientační rozpočet zpracovaný na zkladě odborného odhadu zemních prací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</si>
</sst>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i/>
      <sz val="9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14" fontId="9" fillId="3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8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74E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6EE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74E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6EE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33" activePane="bottomLeft" state="frozen"/>
      <selection pane="topLeft" activeCell="AE38" sqref="AE38"/>
      <selection pane="bottomLeft" activeCell="AN8" sqref="AN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21" t="s">
        <v>0</v>
      </c>
      <c r="B1" s="122"/>
      <c r="C1" s="122"/>
      <c r="D1" s="123" t="s">
        <v>1</v>
      </c>
      <c r="E1" s="122"/>
      <c r="F1" s="122"/>
      <c r="G1" s="122"/>
      <c r="H1" s="122"/>
      <c r="I1" s="122"/>
      <c r="J1" s="122"/>
      <c r="K1" s="124" t="s">
        <v>280</v>
      </c>
      <c r="L1" s="124"/>
      <c r="M1" s="124"/>
      <c r="N1" s="124"/>
      <c r="O1" s="124"/>
      <c r="P1" s="124"/>
      <c r="Q1" s="124"/>
      <c r="R1" s="124"/>
      <c r="S1" s="124"/>
      <c r="T1" s="122"/>
      <c r="U1" s="122"/>
      <c r="V1" s="122"/>
      <c r="W1" s="124" t="s">
        <v>281</v>
      </c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1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0" t="s">
        <v>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24" t="s">
        <v>6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02" t="s">
        <v>10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3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04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07" t="s">
        <v>445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Q6" s="11"/>
      <c r="BE6" s="201"/>
      <c r="BS6" s="6" t="s">
        <v>16</v>
      </c>
    </row>
    <row r="7" spans="2:71" s="2" customFormat="1" ht="7.5" customHeight="1">
      <c r="B7" s="10"/>
      <c r="AQ7" s="11"/>
      <c r="BE7" s="201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99">
        <v>41563</v>
      </c>
      <c r="AQ8" s="11"/>
      <c r="BE8" s="201"/>
      <c r="BS8" s="6" t="s">
        <v>21</v>
      </c>
    </row>
    <row r="9" spans="2:71" s="2" customFormat="1" ht="15" customHeight="1">
      <c r="B9" s="10"/>
      <c r="AQ9" s="11"/>
      <c r="BE9" s="201"/>
      <c r="BS9" s="6" t="s">
        <v>22</v>
      </c>
    </row>
    <row r="10" spans="2:71" s="2" customFormat="1" ht="15" customHeight="1">
      <c r="B10" s="10"/>
      <c r="D10" s="15" t="s">
        <v>23</v>
      </c>
      <c r="AK10" s="15" t="s">
        <v>24</v>
      </c>
      <c r="AN10" s="16"/>
      <c r="AQ10" s="11"/>
      <c r="BE10" s="201"/>
      <c r="BS10" s="6" t="s">
        <v>16</v>
      </c>
    </row>
    <row r="11" spans="2:71" s="2" customFormat="1" ht="19.5" customHeight="1">
      <c r="B11" s="10"/>
      <c r="E11" s="16" t="s">
        <v>25</v>
      </c>
      <c r="AK11" s="15" t="s">
        <v>26</v>
      </c>
      <c r="AN11" s="16"/>
      <c r="AQ11" s="11"/>
      <c r="BE11" s="201"/>
      <c r="BS11" s="6" t="s">
        <v>16</v>
      </c>
    </row>
    <row r="12" spans="2:71" s="2" customFormat="1" ht="7.5" customHeight="1">
      <c r="B12" s="10"/>
      <c r="AQ12" s="11"/>
      <c r="BE12" s="201"/>
      <c r="BS12" s="6" t="s">
        <v>16</v>
      </c>
    </row>
    <row r="13" spans="2:71" s="2" customFormat="1" ht="15" customHeight="1">
      <c r="B13" s="10"/>
      <c r="D13" s="15" t="s">
        <v>27</v>
      </c>
      <c r="AK13" s="15" t="s">
        <v>24</v>
      </c>
      <c r="AN13" s="17" t="s">
        <v>28</v>
      </c>
      <c r="AQ13" s="11"/>
      <c r="BE13" s="201"/>
      <c r="BS13" s="6" t="s">
        <v>16</v>
      </c>
    </row>
    <row r="14" spans="2:71" s="2" customFormat="1" ht="15.75" customHeight="1">
      <c r="B14" s="10"/>
      <c r="E14" s="208" t="s">
        <v>28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15" t="s">
        <v>26</v>
      </c>
      <c r="AN14" s="17" t="s">
        <v>28</v>
      </c>
      <c r="AQ14" s="11"/>
      <c r="BE14" s="201"/>
      <c r="BS14" s="6" t="s">
        <v>16</v>
      </c>
    </row>
    <row r="15" spans="2:71" s="2" customFormat="1" ht="7.5" customHeight="1">
      <c r="B15" s="10"/>
      <c r="AQ15" s="11"/>
      <c r="BE15" s="201"/>
      <c r="BS15" s="6" t="s">
        <v>3</v>
      </c>
    </row>
    <row r="16" spans="2:71" s="2" customFormat="1" ht="15" customHeight="1">
      <c r="B16" s="10"/>
      <c r="D16" s="15" t="s">
        <v>29</v>
      </c>
      <c r="AK16" s="15" t="s">
        <v>24</v>
      </c>
      <c r="AN16" s="16" t="s">
        <v>30</v>
      </c>
      <c r="AQ16" s="11"/>
      <c r="BE16" s="201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26</v>
      </c>
      <c r="AN17" s="16" t="s">
        <v>32</v>
      </c>
      <c r="AQ17" s="11"/>
      <c r="BE17" s="201"/>
      <c r="BS17" s="6" t="s">
        <v>33</v>
      </c>
    </row>
    <row r="18" spans="2:71" s="2" customFormat="1" ht="7.5" customHeight="1">
      <c r="B18" s="10"/>
      <c r="AQ18" s="11"/>
      <c r="BE18" s="201"/>
      <c r="BS18" s="6" t="s">
        <v>7</v>
      </c>
    </row>
    <row r="19" spans="2:71" s="2" customFormat="1" ht="15" customHeight="1">
      <c r="B19" s="10"/>
      <c r="D19" s="15" t="s">
        <v>34</v>
      </c>
      <c r="AQ19" s="11"/>
      <c r="BE19" s="201"/>
      <c r="BS19" s="6" t="s">
        <v>16</v>
      </c>
    </row>
    <row r="20" spans="2:71" s="2" customFormat="1" ht="15.75" customHeight="1">
      <c r="B20" s="10"/>
      <c r="E20" s="209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Q20" s="11"/>
      <c r="BE20" s="201"/>
      <c r="BS20" s="6" t="s">
        <v>3</v>
      </c>
    </row>
    <row r="21" spans="2:57" s="2" customFormat="1" ht="7.5" customHeight="1">
      <c r="B21" s="10"/>
      <c r="AQ21" s="11"/>
      <c r="BE21" s="201"/>
    </row>
    <row r="22" spans="2:57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1"/>
      <c r="BE22" s="201"/>
    </row>
    <row r="23" spans="2:57" s="6" customFormat="1" ht="27" customHeight="1">
      <c r="B23" s="19"/>
      <c r="D23" s="20" t="s">
        <v>35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0">
        <f>ROUNDUP($AG$49,2)</f>
        <v>0</v>
      </c>
      <c r="AL23" s="211"/>
      <c r="AM23" s="211"/>
      <c r="AN23" s="211"/>
      <c r="AO23" s="211"/>
      <c r="AQ23" s="22"/>
      <c r="BE23" s="205"/>
    </row>
    <row r="24" spans="2:57" s="6" customFormat="1" ht="7.5" customHeight="1">
      <c r="B24" s="19"/>
      <c r="AQ24" s="22"/>
      <c r="BE24" s="205"/>
    </row>
    <row r="25" spans="2:57" s="6" customFormat="1" ht="15" customHeight="1">
      <c r="B25" s="23"/>
      <c r="D25" s="24" t="s">
        <v>36</v>
      </c>
      <c r="F25" s="24" t="s">
        <v>37</v>
      </c>
      <c r="L25" s="212">
        <v>0.21</v>
      </c>
      <c r="M25" s="206"/>
      <c r="N25" s="206"/>
      <c r="O25" s="206"/>
      <c r="T25" s="26" t="s">
        <v>38</v>
      </c>
      <c r="W25" s="213">
        <f>ROUNDUP($AZ$49,2)</f>
        <v>0</v>
      </c>
      <c r="X25" s="206"/>
      <c r="Y25" s="206"/>
      <c r="Z25" s="206"/>
      <c r="AA25" s="206"/>
      <c r="AB25" s="206"/>
      <c r="AC25" s="206"/>
      <c r="AD25" s="206"/>
      <c r="AE25" s="206"/>
      <c r="AK25" s="213">
        <f>ROUNDUP($AV$49,1)</f>
        <v>0</v>
      </c>
      <c r="AL25" s="206"/>
      <c r="AM25" s="206"/>
      <c r="AN25" s="206"/>
      <c r="AO25" s="206"/>
      <c r="AQ25" s="27"/>
      <c r="BE25" s="206"/>
    </row>
    <row r="26" spans="2:57" s="6" customFormat="1" ht="15" customHeight="1">
      <c r="B26" s="23"/>
      <c r="F26" s="24" t="s">
        <v>39</v>
      </c>
      <c r="L26" s="212">
        <v>0.15</v>
      </c>
      <c r="M26" s="206"/>
      <c r="N26" s="206"/>
      <c r="O26" s="206"/>
      <c r="T26" s="26" t="s">
        <v>38</v>
      </c>
      <c r="W26" s="213">
        <f>ROUNDUP($BA$49,2)</f>
        <v>0</v>
      </c>
      <c r="X26" s="206"/>
      <c r="Y26" s="206"/>
      <c r="Z26" s="206"/>
      <c r="AA26" s="206"/>
      <c r="AB26" s="206"/>
      <c r="AC26" s="206"/>
      <c r="AD26" s="206"/>
      <c r="AE26" s="206"/>
      <c r="AK26" s="213">
        <f>ROUNDUP($AW$49,1)</f>
        <v>0</v>
      </c>
      <c r="AL26" s="206"/>
      <c r="AM26" s="206"/>
      <c r="AN26" s="206"/>
      <c r="AO26" s="206"/>
      <c r="AQ26" s="27"/>
      <c r="BE26" s="206"/>
    </row>
    <row r="27" spans="2:57" s="6" customFormat="1" ht="15" customHeight="1" hidden="1">
      <c r="B27" s="23"/>
      <c r="F27" s="24" t="s">
        <v>40</v>
      </c>
      <c r="L27" s="212">
        <v>0.21</v>
      </c>
      <c r="M27" s="206"/>
      <c r="N27" s="206"/>
      <c r="O27" s="206"/>
      <c r="T27" s="26" t="s">
        <v>38</v>
      </c>
      <c r="W27" s="213">
        <f>ROUNDUP($BB$49,2)</f>
        <v>0</v>
      </c>
      <c r="X27" s="206"/>
      <c r="Y27" s="206"/>
      <c r="Z27" s="206"/>
      <c r="AA27" s="206"/>
      <c r="AB27" s="206"/>
      <c r="AC27" s="206"/>
      <c r="AD27" s="206"/>
      <c r="AE27" s="206"/>
      <c r="AK27" s="213">
        <v>0</v>
      </c>
      <c r="AL27" s="206"/>
      <c r="AM27" s="206"/>
      <c r="AN27" s="206"/>
      <c r="AO27" s="206"/>
      <c r="AQ27" s="27"/>
      <c r="BE27" s="206"/>
    </row>
    <row r="28" spans="2:57" s="6" customFormat="1" ht="15" customHeight="1" hidden="1">
      <c r="B28" s="23"/>
      <c r="F28" s="24" t="s">
        <v>41</v>
      </c>
      <c r="L28" s="212">
        <v>0.15</v>
      </c>
      <c r="M28" s="206"/>
      <c r="N28" s="206"/>
      <c r="O28" s="206"/>
      <c r="T28" s="26" t="s">
        <v>38</v>
      </c>
      <c r="W28" s="213">
        <f>ROUNDUP($BC$49,2)</f>
        <v>0</v>
      </c>
      <c r="X28" s="206"/>
      <c r="Y28" s="206"/>
      <c r="Z28" s="206"/>
      <c r="AA28" s="206"/>
      <c r="AB28" s="206"/>
      <c r="AC28" s="206"/>
      <c r="AD28" s="206"/>
      <c r="AE28" s="206"/>
      <c r="AK28" s="213">
        <v>0</v>
      </c>
      <c r="AL28" s="206"/>
      <c r="AM28" s="206"/>
      <c r="AN28" s="206"/>
      <c r="AO28" s="206"/>
      <c r="AQ28" s="27"/>
      <c r="BE28" s="206"/>
    </row>
    <row r="29" spans="2:57" s="6" customFormat="1" ht="15" customHeight="1" hidden="1">
      <c r="B29" s="23"/>
      <c r="F29" s="24" t="s">
        <v>42</v>
      </c>
      <c r="L29" s="212">
        <v>0</v>
      </c>
      <c r="M29" s="206"/>
      <c r="N29" s="206"/>
      <c r="O29" s="206"/>
      <c r="T29" s="26" t="s">
        <v>38</v>
      </c>
      <c r="W29" s="213">
        <f>ROUNDUP($BD$49,2)</f>
        <v>0</v>
      </c>
      <c r="X29" s="206"/>
      <c r="Y29" s="206"/>
      <c r="Z29" s="206"/>
      <c r="AA29" s="206"/>
      <c r="AB29" s="206"/>
      <c r="AC29" s="206"/>
      <c r="AD29" s="206"/>
      <c r="AE29" s="206"/>
      <c r="AK29" s="213">
        <v>0</v>
      </c>
      <c r="AL29" s="206"/>
      <c r="AM29" s="206"/>
      <c r="AN29" s="206"/>
      <c r="AO29" s="206"/>
      <c r="AQ29" s="27"/>
      <c r="BE29" s="206"/>
    </row>
    <row r="30" spans="2:57" s="6" customFormat="1" ht="7.5" customHeight="1">
      <c r="B30" s="19"/>
      <c r="AQ30" s="22"/>
      <c r="BE30" s="205"/>
    </row>
    <row r="31" spans="2:57" s="6" customFormat="1" ht="27" customHeight="1">
      <c r="B31" s="19"/>
      <c r="C31" s="28"/>
      <c r="D31" s="29" t="s">
        <v>43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 t="s">
        <v>44</v>
      </c>
      <c r="U31" s="30"/>
      <c r="V31" s="30"/>
      <c r="W31" s="30"/>
      <c r="X31" s="219" t="s">
        <v>45</v>
      </c>
      <c r="Y31" s="220"/>
      <c r="Z31" s="220"/>
      <c r="AA31" s="220"/>
      <c r="AB31" s="220"/>
      <c r="AC31" s="30"/>
      <c r="AD31" s="30"/>
      <c r="AE31" s="30"/>
      <c r="AF31" s="30"/>
      <c r="AG31" s="30"/>
      <c r="AH31" s="30"/>
      <c r="AI31" s="30"/>
      <c r="AJ31" s="30"/>
      <c r="AK31" s="221">
        <f>ROUNDUP(SUM($AK$23:$AK$29),2)</f>
        <v>0</v>
      </c>
      <c r="AL31" s="220"/>
      <c r="AM31" s="220"/>
      <c r="AN31" s="220"/>
      <c r="AO31" s="222"/>
      <c r="AP31" s="28"/>
      <c r="AQ31" s="32"/>
      <c r="BE31" s="205"/>
    </row>
    <row r="32" spans="2:57" s="6" customFormat="1" ht="7.5" customHeight="1">
      <c r="B32" s="19"/>
      <c r="AQ32" s="22"/>
      <c r="BE32" s="205"/>
    </row>
    <row r="33" spans="2:43" s="6" customFormat="1" ht="7.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7" spans="2:44" s="6" customFormat="1" ht="7.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19"/>
    </row>
    <row r="38" spans="2:44" s="6" customFormat="1" ht="37.5" customHeight="1">
      <c r="B38" s="19"/>
      <c r="C38" s="202" t="s">
        <v>46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19"/>
    </row>
    <row r="39" spans="2:44" s="6" customFormat="1" ht="7.5" customHeight="1">
      <c r="B39" s="19"/>
      <c r="AR39" s="19"/>
    </row>
    <row r="40" spans="2:44" s="14" customFormat="1" ht="27" customHeight="1">
      <c r="B40" s="38"/>
      <c r="C40" s="14" t="s">
        <v>15</v>
      </c>
      <c r="L40" s="207" t="str">
        <f>$K$6</f>
        <v> Skalní masiv podél silnice I/6, lokalita u železničního viaduktu - k. ú. Bohatice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R40" s="38"/>
    </row>
    <row r="41" spans="2:44" s="6" customFormat="1" ht="7.5" customHeight="1">
      <c r="B41" s="19"/>
      <c r="AR41" s="19"/>
    </row>
    <row r="42" spans="2:44" s="6" customFormat="1" ht="15.75" customHeight="1">
      <c r="B42" s="19"/>
      <c r="C42" s="15" t="s">
        <v>18</v>
      </c>
      <c r="L42" s="39" t="str">
        <f>IF($K$8="","",$K$8)</f>
        <v>k.ú. Bohatice</v>
      </c>
      <c r="AI42" s="15" t="s">
        <v>20</v>
      </c>
      <c r="AM42" s="40">
        <f>IF($AN$8="","",$AN$8)</f>
        <v>41563</v>
      </c>
      <c r="AR42" s="19"/>
    </row>
    <row r="43" spans="2:44" s="6" customFormat="1" ht="7.5" customHeight="1">
      <c r="B43" s="19"/>
      <c r="AR43" s="19"/>
    </row>
    <row r="44" spans="2:56" s="6" customFormat="1" ht="18.75" customHeight="1">
      <c r="B44" s="19"/>
      <c r="C44" s="15" t="s">
        <v>23</v>
      </c>
      <c r="L44" s="16" t="str">
        <f>IF($E$11="","",$E$11)</f>
        <v>Město Karlovy Vary, Moskevská 21, 361 20 K. Vary</v>
      </c>
      <c r="AI44" s="15" t="s">
        <v>29</v>
      </c>
      <c r="AM44" s="223" t="str">
        <f>IF($E$17="","",$E$17)</f>
        <v>Kancelář stavebního inženýrství s.r.o.</v>
      </c>
      <c r="AN44" s="205"/>
      <c r="AO44" s="205"/>
      <c r="AP44" s="205"/>
      <c r="AR44" s="19"/>
      <c r="AS44" s="214" t="s">
        <v>47</v>
      </c>
      <c r="AT44" s="215"/>
      <c r="AU44" s="41"/>
      <c r="AV44" s="41"/>
      <c r="AW44" s="41"/>
      <c r="AX44" s="41"/>
      <c r="AY44" s="41"/>
      <c r="AZ44" s="41"/>
      <c r="BA44" s="41"/>
      <c r="BB44" s="41"/>
      <c r="BC44" s="41"/>
      <c r="BD44" s="42"/>
    </row>
    <row r="45" spans="2:56" s="6" customFormat="1" ht="15.75" customHeight="1">
      <c r="B45" s="19"/>
      <c r="C45" s="15" t="s">
        <v>27</v>
      </c>
      <c r="L45" s="16">
        <f>IF($E$14="Vyplň údaj","",$E$14)</f>
      </c>
      <c r="AR45" s="19"/>
      <c r="AS45" s="216"/>
      <c r="AT45" s="205"/>
      <c r="BD45" s="44"/>
    </row>
    <row r="46" spans="2:56" s="6" customFormat="1" ht="12" customHeight="1">
      <c r="B46" s="19"/>
      <c r="AR46" s="19"/>
      <c r="AS46" s="216"/>
      <c r="AT46" s="205"/>
      <c r="BD46" s="44"/>
    </row>
    <row r="47" spans="2:57" s="6" customFormat="1" ht="30" customHeight="1">
      <c r="B47" s="19"/>
      <c r="C47" s="225" t="s">
        <v>48</v>
      </c>
      <c r="D47" s="220"/>
      <c r="E47" s="220"/>
      <c r="F47" s="220"/>
      <c r="G47" s="220"/>
      <c r="H47" s="30"/>
      <c r="I47" s="226" t="s">
        <v>49</v>
      </c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7" t="s">
        <v>50</v>
      </c>
      <c r="AH47" s="220"/>
      <c r="AI47" s="220"/>
      <c r="AJ47" s="220"/>
      <c r="AK47" s="220"/>
      <c r="AL47" s="220"/>
      <c r="AM47" s="220"/>
      <c r="AN47" s="226" t="s">
        <v>51</v>
      </c>
      <c r="AO47" s="220"/>
      <c r="AP47" s="220"/>
      <c r="AQ47" s="45" t="s">
        <v>52</v>
      </c>
      <c r="AR47" s="19"/>
      <c r="AS47" s="46" t="s">
        <v>53</v>
      </c>
      <c r="AT47" s="47" t="s">
        <v>54</v>
      </c>
      <c r="AU47" s="47" t="s">
        <v>55</v>
      </c>
      <c r="AV47" s="47" t="s">
        <v>56</v>
      </c>
      <c r="AW47" s="47" t="s">
        <v>57</v>
      </c>
      <c r="AX47" s="47" t="s">
        <v>58</v>
      </c>
      <c r="AY47" s="47" t="s">
        <v>59</v>
      </c>
      <c r="AZ47" s="47" t="s">
        <v>60</v>
      </c>
      <c r="BA47" s="47" t="s">
        <v>61</v>
      </c>
      <c r="BB47" s="47" t="s">
        <v>62</v>
      </c>
      <c r="BC47" s="47" t="s">
        <v>63</v>
      </c>
      <c r="BD47" s="48" t="s">
        <v>64</v>
      </c>
      <c r="BE47" s="49"/>
    </row>
    <row r="48" spans="2:56" s="6" customFormat="1" ht="12" customHeight="1">
      <c r="B48" s="19"/>
      <c r="AR48" s="19"/>
      <c r="AS48" s="50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</row>
    <row r="49" spans="2:76" s="14" customFormat="1" ht="33" customHeight="1">
      <c r="B49" s="38"/>
      <c r="C49" s="51" t="s">
        <v>65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217">
        <f>ROUNDUP($AG$50,2)</f>
        <v>0</v>
      </c>
      <c r="AH49" s="218"/>
      <c r="AI49" s="218"/>
      <c r="AJ49" s="218"/>
      <c r="AK49" s="218"/>
      <c r="AL49" s="218"/>
      <c r="AM49" s="218"/>
      <c r="AN49" s="217">
        <f>ROUNDUP(SUM($AG$49,$AT$49),2)</f>
        <v>0</v>
      </c>
      <c r="AO49" s="218"/>
      <c r="AP49" s="218"/>
      <c r="AQ49" s="52"/>
      <c r="AR49" s="38"/>
      <c r="AS49" s="53">
        <f>ROUNDUP($AS$50,2)</f>
        <v>0</v>
      </c>
      <c r="AT49" s="54">
        <f>ROUNDUP(SUM($AV$49:$AW$49),1)</f>
        <v>0</v>
      </c>
      <c r="AU49" s="55">
        <f>ROUNDUP($AU$50,5)</f>
        <v>0</v>
      </c>
      <c r="AV49" s="54">
        <f>ROUNDUP($AZ$49*$L$25,2)</f>
        <v>0</v>
      </c>
      <c r="AW49" s="54">
        <f>ROUNDUP($BA$49*$L$26,2)</f>
        <v>0</v>
      </c>
      <c r="AX49" s="54">
        <f>ROUNDUP($BB$49*$L$25,2)</f>
        <v>0</v>
      </c>
      <c r="AY49" s="54">
        <f>ROUNDUP($BC$49*$L$26,2)</f>
        <v>0</v>
      </c>
      <c r="AZ49" s="54">
        <f>ROUNDUP($AZ$50,2)</f>
        <v>0</v>
      </c>
      <c r="BA49" s="54">
        <f>ROUNDUP($BA$50,2)</f>
        <v>0</v>
      </c>
      <c r="BB49" s="54">
        <f>ROUNDUP($BB$50,2)</f>
        <v>0</v>
      </c>
      <c r="BC49" s="54">
        <f>ROUNDUP($BC$50,2)</f>
        <v>0</v>
      </c>
      <c r="BD49" s="56">
        <f>ROUNDUP($BD$50,2)</f>
        <v>0</v>
      </c>
      <c r="BS49" s="14" t="s">
        <v>66</v>
      </c>
      <c r="BT49" s="14" t="s">
        <v>67</v>
      </c>
      <c r="BV49" s="14" t="s">
        <v>68</v>
      </c>
      <c r="BW49" s="14" t="s">
        <v>4</v>
      </c>
      <c r="BX49" s="14" t="s">
        <v>69</v>
      </c>
    </row>
    <row r="50" spans="1:76" s="57" customFormat="1" ht="28.5" customHeight="1">
      <c r="A50" s="120" t="s">
        <v>282</v>
      </c>
      <c r="B50" s="58"/>
      <c r="C50" s="59"/>
      <c r="D50" s="230"/>
      <c r="E50" s="231"/>
      <c r="F50" s="231"/>
      <c r="G50" s="231"/>
      <c r="H50" s="231"/>
      <c r="I50" s="59"/>
      <c r="J50" s="230" t="s">
        <v>70</v>
      </c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28">
        <f>'2013-ksi-22 - Skalní masi...'!$M$24</f>
        <v>0</v>
      </c>
      <c r="AH50" s="229"/>
      <c r="AI50" s="229"/>
      <c r="AJ50" s="229"/>
      <c r="AK50" s="229"/>
      <c r="AL50" s="229"/>
      <c r="AM50" s="229"/>
      <c r="AN50" s="228">
        <f>ROUNDUP(SUM($AG$50,$AT$50),2)</f>
        <v>0</v>
      </c>
      <c r="AO50" s="229"/>
      <c r="AP50" s="229"/>
      <c r="AQ50" s="60" t="s">
        <v>71</v>
      </c>
      <c r="AR50" s="58"/>
      <c r="AS50" s="61">
        <v>0</v>
      </c>
      <c r="AT50" s="62">
        <f>ROUNDUP(SUM($AV$50:$AW$50),1)</f>
        <v>0</v>
      </c>
      <c r="AU50" s="63">
        <f>'2013-ksi-22 - Skalní masi...'!$W$74</f>
        <v>0</v>
      </c>
      <c r="AV50" s="62">
        <f>'2013-ksi-22 - Skalní masi...'!$M$26</f>
        <v>0</v>
      </c>
      <c r="AW50" s="62">
        <f>'2013-ksi-22 - Skalní masi...'!$M$27</f>
        <v>0</v>
      </c>
      <c r="AX50" s="62">
        <f>'2013-ksi-22 - Skalní masi...'!$M$28</f>
        <v>0</v>
      </c>
      <c r="AY50" s="62">
        <f>'2013-ksi-22 - Skalní masi...'!$M$29</f>
        <v>0</v>
      </c>
      <c r="AZ50" s="62">
        <f>'2013-ksi-22 - Skalní masi...'!$H$26</f>
        <v>0</v>
      </c>
      <c r="BA50" s="62">
        <f>'2013-ksi-22 - Skalní masi...'!$H$27</f>
        <v>0</v>
      </c>
      <c r="BB50" s="62">
        <f>'2013-ksi-22 - Skalní masi...'!$H$28</f>
        <v>0</v>
      </c>
      <c r="BC50" s="62">
        <f>'2013-ksi-22 - Skalní masi...'!$H$29</f>
        <v>0</v>
      </c>
      <c r="BD50" s="64">
        <f>'2013-ksi-22 - Skalní masi...'!$H$30</f>
        <v>0</v>
      </c>
      <c r="BT50" s="57" t="s">
        <v>17</v>
      </c>
      <c r="BU50" s="57" t="s">
        <v>72</v>
      </c>
      <c r="BV50" s="57" t="s">
        <v>68</v>
      </c>
      <c r="BW50" s="57" t="s">
        <v>4</v>
      </c>
      <c r="BX50" s="57" t="s">
        <v>69</v>
      </c>
    </row>
    <row r="51" spans="2:44" s="6" customFormat="1" ht="30.75" customHeight="1">
      <c r="B51" s="19"/>
      <c r="AR51" s="19"/>
    </row>
    <row r="52" spans="2:44" s="6" customFormat="1" ht="7.5" customHeight="1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19"/>
    </row>
  </sheetData>
  <sheetProtection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2013-ksi-22 - Skalní masi...'!C2" tooltip="2013-ksi-22 - Skalní masi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6"/>
  <sheetViews>
    <sheetView showGridLines="0" zoomScalePageLayoutView="0" workbookViewId="0" topLeftCell="A1">
      <pane ySplit="1" topLeftCell="A2" activePane="bottomLeft" state="frozen"/>
      <selection pane="topLeft" activeCell="BE40" sqref="BE40"/>
      <selection pane="bottomLeft" activeCell="O9" sqref="O9:P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25"/>
      <c r="B1" s="122"/>
      <c r="C1" s="122"/>
      <c r="D1" s="123" t="s">
        <v>1</v>
      </c>
      <c r="E1" s="122"/>
      <c r="F1" s="124" t="s">
        <v>283</v>
      </c>
      <c r="G1" s="124"/>
      <c r="H1" s="254" t="s">
        <v>284</v>
      </c>
      <c r="I1" s="254"/>
      <c r="J1" s="254"/>
      <c r="K1" s="254"/>
      <c r="L1" s="124" t="s">
        <v>285</v>
      </c>
      <c r="M1" s="124"/>
      <c r="N1" s="122"/>
      <c r="O1" s="123" t="s">
        <v>73</v>
      </c>
      <c r="P1" s="122"/>
      <c r="Q1" s="122"/>
      <c r="R1" s="122"/>
      <c r="S1" s="124" t="s">
        <v>286</v>
      </c>
      <c r="T1" s="124"/>
      <c r="U1" s="125"/>
      <c r="V1" s="12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0" t="s">
        <v>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24" t="s">
        <v>6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02" t="s">
        <v>75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3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19"/>
      <c r="D6" s="14" t="s">
        <v>15</v>
      </c>
      <c r="F6" s="207" t="s">
        <v>445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2"/>
    </row>
    <row r="7" spans="2:18" s="6" customFormat="1" ht="14.25" customHeight="1">
      <c r="B7" s="19"/>
      <c r="R7" s="22"/>
    </row>
    <row r="8" spans="2:18" s="6" customFormat="1" ht="15" customHeight="1">
      <c r="B8" s="19"/>
      <c r="D8" s="15" t="s">
        <v>76</v>
      </c>
      <c r="F8" s="16"/>
      <c r="R8" s="22"/>
    </row>
    <row r="9" spans="2:18" s="6" customFormat="1" ht="15" customHeight="1">
      <c r="B9" s="19"/>
      <c r="D9" s="15" t="s">
        <v>18</v>
      </c>
      <c r="F9" s="16" t="s">
        <v>19</v>
      </c>
      <c r="M9" s="15" t="s">
        <v>20</v>
      </c>
      <c r="O9" s="232">
        <f>'Rekapitulace stavby'!$AN$8</f>
        <v>41563</v>
      </c>
      <c r="P9" s="205"/>
      <c r="R9" s="22"/>
    </row>
    <row r="10" spans="2:18" s="6" customFormat="1" ht="7.5" customHeight="1">
      <c r="B10" s="19"/>
      <c r="R10" s="22"/>
    </row>
    <row r="11" spans="2:18" s="6" customFormat="1" ht="15" customHeight="1">
      <c r="B11" s="19"/>
      <c r="D11" s="15" t="s">
        <v>23</v>
      </c>
      <c r="M11" s="15" t="s">
        <v>24</v>
      </c>
      <c r="O11" s="223"/>
      <c r="P11" s="205"/>
      <c r="R11" s="22"/>
    </row>
    <row r="12" spans="2:18" s="6" customFormat="1" ht="18.75" customHeight="1">
      <c r="B12" s="19"/>
      <c r="E12" s="16" t="s">
        <v>25</v>
      </c>
      <c r="M12" s="15" t="s">
        <v>26</v>
      </c>
      <c r="O12" s="223"/>
      <c r="P12" s="205"/>
      <c r="R12" s="22"/>
    </row>
    <row r="13" spans="2:18" s="6" customFormat="1" ht="7.5" customHeight="1">
      <c r="B13" s="19"/>
      <c r="R13" s="22"/>
    </row>
    <row r="14" spans="2:18" s="6" customFormat="1" ht="15" customHeight="1">
      <c r="B14" s="19"/>
      <c r="D14" s="15" t="s">
        <v>27</v>
      </c>
      <c r="M14" s="15" t="s">
        <v>24</v>
      </c>
      <c r="O14" s="223" t="str">
        <f>IF('Rekapitulace stavby'!$AN$13="","",'Rekapitulace stavby'!$AN$13)</f>
        <v>Vyplň údaj</v>
      </c>
      <c r="P14" s="205"/>
      <c r="R14" s="22"/>
    </row>
    <row r="15" spans="2:18" s="6" customFormat="1" ht="18.75" customHeight="1">
      <c r="B15" s="19"/>
      <c r="E15" s="16" t="str">
        <f>IF('Rekapitulace stavby'!$E$14="","",'Rekapitulace stavby'!$E$14)</f>
        <v>Vyplň údaj</v>
      </c>
      <c r="M15" s="15" t="s">
        <v>26</v>
      </c>
      <c r="O15" s="223" t="str">
        <f>IF('Rekapitulace stavby'!$AN$14="","",'Rekapitulace stavby'!$AN$14)</f>
        <v>Vyplň údaj</v>
      </c>
      <c r="P15" s="205"/>
      <c r="R15" s="22"/>
    </row>
    <row r="16" spans="2:18" s="6" customFormat="1" ht="7.5" customHeight="1">
      <c r="B16" s="19"/>
      <c r="R16" s="22"/>
    </row>
    <row r="17" spans="2:18" s="6" customFormat="1" ht="15" customHeight="1">
      <c r="B17" s="19"/>
      <c r="D17" s="15" t="s">
        <v>29</v>
      </c>
      <c r="M17" s="15" t="s">
        <v>24</v>
      </c>
      <c r="O17" s="223" t="s">
        <v>30</v>
      </c>
      <c r="P17" s="205"/>
      <c r="R17" s="22"/>
    </row>
    <row r="18" spans="2:18" s="6" customFormat="1" ht="18.75" customHeight="1">
      <c r="B18" s="19"/>
      <c r="E18" s="16" t="s">
        <v>31</v>
      </c>
      <c r="M18" s="15" t="s">
        <v>26</v>
      </c>
      <c r="O18" s="223" t="s">
        <v>32</v>
      </c>
      <c r="P18" s="205"/>
      <c r="R18" s="22"/>
    </row>
    <row r="19" spans="2:18" s="6" customFormat="1" ht="7.5" customHeight="1">
      <c r="B19" s="19"/>
      <c r="R19" s="22"/>
    </row>
    <row r="20" spans="2:18" s="6" customFormat="1" ht="15" customHeight="1">
      <c r="B20" s="19"/>
      <c r="D20" s="15" t="s">
        <v>34</v>
      </c>
      <c r="R20" s="22"/>
    </row>
    <row r="21" spans="2:40" s="65" customFormat="1" ht="15.75" customHeight="1">
      <c r="B21" s="66"/>
      <c r="E21" s="255" t="s">
        <v>446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</row>
    <row r="22" spans="2:18" s="6" customFormat="1" ht="7.5" customHeight="1">
      <c r="B22" s="19"/>
      <c r="R22" s="22"/>
    </row>
    <row r="23" spans="2:18" s="6" customFormat="1" ht="7.5" customHeight="1">
      <c r="B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R23" s="22"/>
    </row>
    <row r="24" spans="2:18" s="6" customFormat="1" ht="26.25" customHeight="1">
      <c r="B24" s="19"/>
      <c r="D24" s="67" t="s">
        <v>35</v>
      </c>
      <c r="M24" s="217">
        <f>ROUNDUP($N$74,2)</f>
        <v>0</v>
      </c>
      <c r="N24" s="205"/>
      <c r="O24" s="205"/>
      <c r="P24" s="205"/>
      <c r="R24" s="22"/>
    </row>
    <row r="25" spans="2:18" s="6" customFormat="1" ht="7.5" customHeight="1">
      <c r="B25" s="1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R25" s="22"/>
    </row>
    <row r="26" spans="2:18" s="6" customFormat="1" ht="15" customHeight="1">
      <c r="B26" s="19"/>
      <c r="D26" s="24" t="s">
        <v>36</v>
      </c>
      <c r="E26" s="24" t="s">
        <v>37</v>
      </c>
      <c r="F26" s="25">
        <v>0.21</v>
      </c>
      <c r="G26" s="68" t="s">
        <v>38</v>
      </c>
      <c r="H26" s="233">
        <f>SUM($BE$74:$BE$205)</f>
        <v>0</v>
      </c>
      <c r="I26" s="205"/>
      <c r="J26" s="205"/>
      <c r="M26" s="233">
        <f>SUM($BE$74:$BE$205)*$F$26</f>
        <v>0</v>
      </c>
      <c r="N26" s="205"/>
      <c r="O26" s="205"/>
      <c r="P26" s="205"/>
      <c r="R26" s="22"/>
    </row>
    <row r="27" spans="2:18" s="6" customFormat="1" ht="15" customHeight="1">
      <c r="B27" s="19"/>
      <c r="E27" s="24" t="s">
        <v>39</v>
      </c>
      <c r="F27" s="25">
        <v>0.15</v>
      </c>
      <c r="G27" s="68" t="s">
        <v>38</v>
      </c>
      <c r="H27" s="233">
        <f>SUM($BF$74:$BF$205)</f>
        <v>0</v>
      </c>
      <c r="I27" s="205"/>
      <c r="J27" s="205"/>
      <c r="M27" s="233">
        <f>SUM($BF$74:$BF$205)*$F$27</f>
        <v>0</v>
      </c>
      <c r="N27" s="205"/>
      <c r="O27" s="205"/>
      <c r="P27" s="205"/>
      <c r="R27" s="22"/>
    </row>
    <row r="28" spans="2:18" s="6" customFormat="1" ht="15" customHeight="1" hidden="1">
      <c r="B28" s="19"/>
      <c r="E28" s="24" t="s">
        <v>40</v>
      </c>
      <c r="F28" s="25">
        <v>0.21</v>
      </c>
      <c r="G28" s="68" t="s">
        <v>38</v>
      </c>
      <c r="H28" s="233">
        <f>SUM($BG$74:$BG$205)</f>
        <v>0</v>
      </c>
      <c r="I28" s="205"/>
      <c r="J28" s="205"/>
      <c r="M28" s="233">
        <v>0</v>
      </c>
      <c r="N28" s="205"/>
      <c r="O28" s="205"/>
      <c r="P28" s="205"/>
      <c r="R28" s="22"/>
    </row>
    <row r="29" spans="2:18" s="6" customFormat="1" ht="15" customHeight="1" hidden="1">
      <c r="B29" s="19"/>
      <c r="E29" s="24" t="s">
        <v>41</v>
      </c>
      <c r="F29" s="25">
        <v>0.15</v>
      </c>
      <c r="G29" s="68" t="s">
        <v>38</v>
      </c>
      <c r="H29" s="233">
        <f>SUM($BH$74:$BH$205)</f>
        <v>0</v>
      </c>
      <c r="I29" s="205"/>
      <c r="J29" s="205"/>
      <c r="M29" s="233">
        <v>0</v>
      </c>
      <c r="N29" s="205"/>
      <c r="O29" s="205"/>
      <c r="P29" s="205"/>
      <c r="R29" s="22"/>
    </row>
    <row r="30" spans="2:18" s="6" customFormat="1" ht="15" customHeight="1" hidden="1">
      <c r="B30" s="19"/>
      <c r="E30" s="24" t="s">
        <v>42</v>
      </c>
      <c r="F30" s="25">
        <v>0</v>
      </c>
      <c r="G30" s="68" t="s">
        <v>38</v>
      </c>
      <c r="H30" s="233">
        <f>SUM($BI$74:$BI$205)</f>
        <v>0</v>
      </c>
      <c r="I30" s="205"/>
      <c r="J30" s="205"/>
      <c r="M30" s="233">
        <v>0</v>
      </c>
      <c r="N30" s="205"/>
      <c r="O30" s="205"/>
      <c r="P30" s="205"/>
      <c r="R30" s="22"/>
    </row>
    <row r="31" spans="2:18" s="6" customFormat="1" ht="7.5" customHeight="1">
      <c r="B31" s="19"/>
      <c r="R31" s="22"/>
    </row>
    <row r="32" spans="2:18" s="6" customFormat="1" ht="26.25" customHeight="1">
      <c r="B32" s="19"/>
      <c r="C32" s="28"/>
      <c r="D32" s="29" t="s">
        <v>43</v>
      </c>
      <c r="E32" s="30"/>
      <c r="F32" s="30"/>
      <c r="G32" s="69" t="s">
        <v>44</v>
      </c>
      <c r="H32" s="31" t="s">
        <v>45</v>
      </c>
      <c r="I32" s="30"/>
      <c r="J32" s="30"/>
      <c r="K32" s="30"/>
      <c r="L32" s="221">
        <f>ROUNDUP(SUM($M$24:$M$30),2)</f>
        <v>0</v>
      </c>
      <c r="M32" s="220"/>
      <c r="N32" s="220"/>
      <c r="O32" s="220"/>
      <c r="P32" s="222"/>
      <c r="Q32" s="28"/>
      <c r="R32" s="32"/>
    </row>
    <row r="33" spans="2:18" s="6" customFormat="1" ht="1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/>
    </row>
    <row r="37" spans="2:18" s="6" customFormat="1" ht="7.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70"/>
    </row>
    <row r="38" spans="2:18" s="6" customFormat="1" ht="37.5" customHeight="1">
      <c r="B38" s="19"/>
      <c r="C38" s="202" t="s">
        <v>77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34"/>
    </row>
    <row r="39" spans="2:18" s="6" customFormat="1" ht="7.5" customHeight="1">
      <c r="B39" s="19"/>
      <c r="R39" s="22"/>
    </row>
    <row r="40" spans="2:18" s="6" customFormat="1" ht="15" customHeight="1">
      <c r="B40" s="19"/>
      <c r="C40" s="14" t="s">
        <v>15</v>
      </c>
      <c r="F40" s="207" t="str">
        <f>$F$6</f>
        <v> Skalní masiv podél silnice I/6, lokalita u železničního viaduktu - k. ú. Bohatice</v>
      </c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2"/>
    </row>
    <row r="41" spans="2:18" s="6" customFormat="1" ht="7.5" customHeight="1">
      <c r="B41" s="19"/>
      <c r="R41" s="22"/>
    </row>
    <row r="42" spans="2:18" s="6" customFormat="1" ht="18.75" customHeight="1">
      <c r="B42" s="19"/>
      <c r="C42" s="15" t="s">
        <v>18</v>
      </c>
      <c r="F42" s="16" t="str">
        <f>$F$9</f>
        <v>k.ú. Bohatice</v>
      </c>
      <c r="K42" s="15" t="s">
        <v>20</v>
      </c>
      <c r="M42" s="232">
        <f>IF($O$9="","",$O$9)</f>
        <v>41563</v>
      </c>
      <c r="N42" s="205"/>
      <c r="O42" s="205"/>
      <c r="P42" s="205"/>
      <c r="R42" s="22"/>
    </row>
    <row r="43" spans="2:18" s="6" customFormat="1" ht="7.5" customHeight="1">
      <c r="B43" s="19"/>
      <c r="R43" s="22"/>
    </row>
    <row r="44" spans="2:18" s="6" customFormat="1" ht="15.75" customHeight="1">
      <c r="B44" s="19"/>
      <c r="C44" s="15" t="s">
        <v>23</v>
      </c>
      <c r="F44" s="16" t="str">
        <f>$E$12</f>
        <v>Město Karlovy Vary, Moskevská 21, 361 20 K. Vary</v>
      </c>
      <c r="K44" s="15" t="s">
        <v>29</v>
      </c>
      <c r="M44" s="223" t="str">
        <f>$E$18</f>
        <v>Kancelář stavebního inženýrství s.r.o.</v>
      </c>
      <c r="N44" s="205"/>
      <c r="O44" s="205"/>
      <c r="P44" s="205"/>
      <c r="Q44" s="205"/>
      <c r="R44" s="22"/>
    </row>
    <row r="45" spans="2:18" s="6" customFormat="1" ht="15" customHeight="1">
      <c r="B45" s="19"/>
      <c r="C45" s="15" t="s">
        <v>27</v>
      </c>
      <c r="F45" s="16" t="str">
        <f>IF($E$15="","",$E$15)</f>
        <v>Vyplň údaj</v>
      </c>
      <c r="R45" s="22"/>
    </row>
    <row r="46" spans="2:18" s="6" customFormat="1" ht="11.25" customHeight="1">
      <c r="B46" s="19"/>
      <c r="R46" s="22"/>
    </row>
    <row r="47" spans="2:18" s="6" customFormat="1" ht="30" customHeight="1">
      <c r="B47" s="19"/>
      <c r="C47" s="235" t="s">
        <v>78</v>
      </c>
      <c r="D47" s="236"/>
      <c r="E47" s="236"/>
      <c r="F47" s="236"/>
      <c r="G47" s="236"/>
      <c r="H47" s="28"/>
      <c r="I47" s="28"/>
      <c r="J47" s="28"/>
      <c r="K47" s="28"/>
      <c r="L47" s="28"/>
      <c r="M47" s="28"/>
      <c r="N47" s="235" t="s">
        <v>79</v>
      </c>
      <c r="O47" s="236"/>
      <c r="P47" s="236"/>
      <c r="Q47" s="236"/>
      <c r="R47" s="32"/>
    </row>
    <row r="48" spans="2:18" s="6" customFormat="1" ht="11.25" customHeight="1">
      <c r="B48" s="19"/>
      <c r="R48" s="22"/>
    </row>
    <row r="49" spans="2:47" s="6" customFormat="1" ht="30" customHeight="1">
      <c r="B49" s="19"/>
      <c r="C49" s="51" t="s">
        <v>80</v>
      </c>
      <c r="N49" s="217">
        <f>ROUNDUP($N$74,2)</f>
        <v>0</v>
      </c>
      <c r="O49" s="205"/>
      <c r="P49" s="205"/>
      <c r="Q49" s="205"/>
      <c r="R49" s="22"/>
      <c r="AU49" s="6" t="s">
        <v>81</v>
      </c>
    </row>
    <row r="50" spans="2:18" s="71" customFormat="1" ht="25.5" customHeight="1">
      <c r="B50" s="72"/>
      <c r="D50" s="73" t="s">
        <v>82</v>
      </c>
      <c r="N50" s="237">
        <f>ROUNDUP($N$75,2)</f>
        <v>0</v>
      </c>
      <c r="O50" s="238"/>
      <c r="P50" s="238"/>
      <c r="Q50" s="238"/>
      <c r="R50" s="74"/>
    </row>
    <row r="51" spans="2:18" s="75" customFormat="1" ht="21" customHeight="1">
      <c r="B51" s="76"/>
      <c r="D51" s="77" t="s">
        <v>83</v>
      </c>
      <c r="N51" s="239">
        <f>ROUNDUP($N$76,2)</f>
        <v>0</v>
      </c>
      <c r="O51" s="238"/>
      <c r="P51" s="238"/>
      <c r="Q51" s="238"/>
      <c r="R51" s="78"/>
    </row>
    <row r="52" spans="2:18" s="75" customFormat="1" ht="21" customHeight="1">
      <c r="B52" s="76"/>
      <c r="D52" s="77" t="s">
        <v>84</v>
      </c>
      <c r="N52" s="239">
        <f>ROUNDUP($N$144,2)</f>
        <v>0</v>
      </c>
      <c r="O52" s="238"/>
      <c r="P52" s="238"/>
      <c r="Q52" s="238"/>
      <c r="R52" s="78"/>
    </row>
    <row r="53" spans="2:18" s="75" customFormat="1" ht="21" customHeight="1">
      <c r="B53" s="76"/>
      <c r="D53" s="77" t="s">
        <v>85</v>
      </c>
      <c r="N53" s="239">
        <f>ROUNDUP($N$181,2)</f>
        <v>0</v>
      </c>
      <c r="O53" s="238"/>
      <c r="P53" s="238"/>
      <c r="Q53" s="238"/>
      <c r="R53" s="78"/>
    </row>
    <row r="54" spans="2:18" s="75" customFormat="1" ht="21" customHeight="1">
      <c r="B54" s="76"/>
      <c r="D54" s="77" t="s">
        <v>86</v>
      </c>
      <c r="N54" s="239">
        <f>ROUNDUP($N$190,2)</f>
        <v>0</v>
      </c>
      <c r="O54" s="238"/>
      <c r="P54" s="238"/>
      <c r="Q54" s="238"/>
      <c r="R54" s="78"/>
    </row>
    <row r="55" spans="2:18" s="75" customFormat="1" ht="15.75" customHeight="1">
      <c r="B55" s="76"/>
      <c r="D55" s="77" t="s">
        <v>87</v>
      </c>
      <c r="N55" s="239">
        <f>ROUNDUP($N$191,2)</f>
        <v>0</v>
      </c>
      <c r="O55" s="238"/>
      <c r="P55" s="238"/>
      <c r="Q55" s="238"/>
      <c r="R55" s="78"/>
    </row>
    <row r="56" spans="2:18" s="71" customFormat="1" ht="25.5" customHeight="1">
      <c r="B56" s="72"/>
      <c r="D56" s="73" t="s">
        <v>88</v>
      </c>
      <c r="N56" s="237">
        <f>ROUNDUP($N$194,2)</f>
        <v>0</v>
      </c>
      <c r="O56" s="238"/>
      <c r="P56" s="238"/>
      <c r="Q56" s="238"/>
      <c r="R56" s="74"/>
    </row>
    <row r="57" spans="2:18" s="75" customFormat="1" ht="21" customHeight="1">
      <c r="B57" s="76"/>
      <c r="D57" s="77" t="s">
        <v>89</v>
      </c>
      <c r="N57" s="239">
        <f>ROUNDUP($N$195,2)</f>
        <v>0</v>
      </c>
      <c r="O57" s="238"/>
      <c r="P57" s="238"/>
      <c r="Q57" s="238"/>
      <c r="R57" s="78"/>
    </row>
    <row r="58" spans="2:18" s="6" customFormat="1" ht="22.5" customHeight="1">
      <c r="B58" s="19"/>
      <c r="R58" s="22"/>
    </row>
    <row r="59" spans="2:18" s="6" customFormat="1" ht="7.5" customHeigh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</row>
    <row r="63" spans="2:19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9"/>
    </row>
    <row r="64" spans="2:19" s="6" customFormat="1" ht="37.5" customHeight="1">
      <c r="B64" s="19"/>
      <c r="C64" s="202" t="s">
        <v>90</v>
      </c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19"/>
    </row>
    <row r="65" spans="2:19" s="6" customFormat="1" ht="7.5" customHeight="1">
      <c r="B65" s="19"/>
      <c r="S65" s="19"/>
    </row>
    <row r="66" spans="2:19" s="6" customFormat="1" ht="15" customHeight="1">
      <c r="B66" s="19"/>
      <c r="C66" s="14" t="s">
        <v>15</v>
      </c>
      <c r="F66" s="207" t="str">
        <f>$F$6</f>
        <v> Skalní masiv podél silnice I/6, lokalita u železničního viaduktu - k. ú. Bohatice</v>
      </c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S66" s="19"/>
    </row>
    <row r="67" spans="2:19" s="6" customFormat="1" ht="7.5" customHeight="1">
      <c r="B67" s="19"/>
      <c r="S67" s="19"/>
    </row>
    <row r="68" spans="2:19" s="6" customFormat="1" ht="18.75" customHeight="1">
      <c r="B68" s="19"/>
      <c r="C68" s="15" t="s">
        <v>18</v>
      </c>
      <c r="F68" s="16" t="str">
        <f>$F$9</f>
        <v>k.ú. Bohatice</v>
      </c>
      <c r="K68" s="15" t="s">
        <v>20</v>
      </c>
      <c r="M68" s="232">
        <f>IF($O$9="","",$O$9)</f>
        <v>41563</v>
      </c>
      <c r="N68" s="205"/>
      <c r="O68" s="205"/>
      <c r="P68" s="205"/>
      <c r="S68" s="19"/>
    </row>
    <row r="69" spans="2:19" s="6" customFormat="1" ht="7.5" customHeight="1">
      <c r="B69" s="19"/>
      <c r="S69" s="19"/>
    </row>
    <row r="70" spans="2:19" s="6" customFormat="1" ht="15.75" customHeight="1">
      <c r="B70" s="19"/>
      <c r="C70" s="15" t="s">
        <v>23</v>
      </c>
      <c r="F70" s="16" t="str">
        <f>$E$12</f>
        <v>Město Karlovy Vary, Moskevská 21, 361 20 K. Vary</v>
      </c>
      <c r="K70" s="15" t="s">
        <v>29</v>
      </c>
      <c r="M70" s="223" t="str">
        <f>$E$18</f>
        <v>Kancelář stavebního inženýrství s.r.o.</v>
      </c>
      <c r="N70" s="205"/>
      <c r="O70" s="205"/>
      <c r="P70" s="205"/>
      <c r="Q70" s="205"/>
      <c r="S70" s="19"/>
    </row>
    <row r="71" spans="2:19" s="6" customFormat="1" ht="15" customHeight="1">
      <c r="B71" s="19"/>
      <c r="C71" s="15" t="s">
        <v>27</v>
      </c>
      <c r="F71" s="16" t="str">
        <f>IF($E$15="","",$E$15)</f>
        <v>Vyplň údaj</v>
      </c>
      <c r="S71" s="19"/>
    </row>
    <row r="72" spans="2:19" s="6" customFormat="1" ht="11.25" customHeight="1">
      <c r="B72" s="19"/>
      <c r="S72" s="19"/>
    </row>
    <row r="73" spans="2:27" s="79" customFormat="1" ht="30" customHeight="1">
      <c r="B73" s="80"/>
      <c r="C73" s="81" t="s">
        <v>91</v>
      </c>
      <c r="D73" s="82" t="s">
        <v>52</v>
      </c>
      <c r="E73" s="82" t="s">
        <v>48</v>
      </c>
      <c r="F73" s="240" t="s">
        <v>92</v>
      </c>
      <c r="G73" s="241"/>
      <c r="H73" s="241"/>
      <c r="I73" s="241"/>
      <c r="J73" s="82" t="s">
        <v>93</v>
      </c>
      <c r="K73" s="82" t="s">
        <v>94</v>
      </c>
      <c r="L73" s="240" t="s">
        <v>95</v>
      </c>
      <c r="M73" s="241"/>
      <c r="N73" s="240" t="s">
        <v>96</v>
      </c>
      <c r="O73" s="241"/>
      <c r="P73" s="241"/>
      <c r="Q73" s="241"/>
      <c r="R73" s="83" t="s">
        <v>97</v>
      </c>
      <c r="S73" s="80"/>
      <c r="T73" s="46" t="s">
        <v>98</v>
      </c>
      <c r="U73" s="47" t="s">
        <v>36</v>
      </c>
      <c r="V73" s="47" t="s">
        <v>99</v>
      </c>
      <c r="W73" s="47" t="s">
        <v>100</v>
      </c>
      <c r="X73" s="47" t="s">
        <v>101</v>
      </c>
      <c r="Y73" s="47" t="s">
        <v>102</v>
      </c>
      <c r="Z73" s="47" t="s">
        <v>103</v>
      </c>
      <c r="AA73" s="48" t="s">
        <v>104</v>
      </c>
    </row>
    <row r="74" spans="2:63" s="6" customFormat="1" ht="30" customHeight="1">
      <c r="B74" s="19"/>
      <c r="C74" s="51" t="s">
        <v>80</v>
      </c>
      <c r="N74" s="257">
        <f>$BK$74</f>
        <v>0</v>
      </c>
      <c r="O74" s="205"/>
      <c r="P74" s="205"/>
      <c r="Q74" s="205"/>
      <c r="S74" s="19"/>
      <c r="T74" s="50"/>
      <c r="U74" s="41"/>
      <c r="V74" s="41"/>
      <c r="W74" s="84">
        <f>$W$75+$W$194</f>
        <v>0</v>
      </c>
      <c r="X74" s="41"/>
      <c r="Y74" s="84">
        <f>$Y$75+$Y$194</f>
        <v>97.94565</v>
      </c>
      <c r="Z74" s="41"/>
      <c r="AA74" s="85">
        <f>$AA$75+$AA$194</f>
        <v>0</v>
      </c>
      <c r="AT74" s="6" t="s">
        <v>66</v>
      </c>
      <c r="AU74" s="6" t="s">
        <v>81</v>
      </c>
      <c r="BK74" s="86">
        <f>$BK$75+$BK$194</f>
        <v>0</v>
      </c>
    </row>
    <row r="75" spans="2:63" s="87" customFormat="1" ht="37.5" customHeight="1">
      <c r="B75" s="88"/>
      <c r="D75" s="89" t="s">
        <v>82</v>
      </c>
      <c r="N75" s="251">
        <f>$BK$75</f>
        <v>0</v>
      </c>
      <c r="O75" s="252"/>
      <c r="P75" s="252"/>
      <c r="Q75" s="252"/>
      <c r="S75" s="88"/>
      <c r="T75" s="91"/>
      <c r="W75" s="92">
        <f>$W$76+$W$144+$W$181+$W$190</f>
        <v>0</v>
      </c>
      <c r="Y75" s="92">
        <f>$Y$76+$Y$144+$Y$181+$Y$190</f>
        <v>97.94565</v>
      </c>
      <c r="AA75" s="93">
        <f>$AA$76+$AA$144+$AA$181+$AA$190</f>
        <v>0</v>
      </c>
      <c r="AR75" s="90" t="s">
        <v>17</v>
      </c>
      <c r="AT75" s="90" t="s">
        <v>66</v>
      </c>
      <c r="AU75" s="90" t="s">
        <v>67</v>
      </c>
      <c r="AY75" s="90" t="s">
        <v>105</v>
      </c>
      <c r="BK75" s="94">
        <f>$BK$76+$BK$144+$BK$181+$BK$190</f>
        <v>0</v>
      </c>
    </row>
    <row r="76" spans="2:63" s="87" customFormat="1" ht="21" customHeight="1">
      <c r="B76" s="88"/>
      <c r="D76" s="95" t="s">
        <v>83</v>
      </c>
      <c r="N76" s="253">
        <f>$BK$76</f>
        <v>0</v>
      </c>
      <c r="O76" s="252"/>
      <c r="P76" s="252"/>
      <c r="Q76" s="252"/>
      <c r="S76" s="88"/>
      <c r="T76" s="91"/>
      <c r="W76" s="92">
        <f>SUM($W$77:$W$143)</f>
        <v>0</v>
      </c>
      <c r="Y76" s="92">
        <f>SUM($Y$77:$Y$143)</f>
        <v>10.664100000000001</v>
      </c>
      <c r="AA76" s="93">
        <f>SUM($AA$77:$AA$143)</f>
        <v>0</v>
      </c>
      <c r="AR76" s="90" t="s">
        <v>17</v>
      </c>
      <c r="AT76" s="90" t="s">
        <v>66</v>
      </c>
      <c r="AU76" s="90" t="s">
        <v>17</v>
      </c>
      <c r="AY76" s="90" t="s">
        <v>105</v>
      </c>
      <c r="BK76" s="94">
        <f>SUM($BK$77:$BK$143)</f>
        <v>0</v>
      </c>
    </row>
    <row r="77" spans="2:65" s="6" customFormat="1" ht="27" customHeight="1">
      <c r="B77" s="19"/>
      <c r="C77" s="96" t="s">
        <v>17</v>
      </c>
      <c r="D77" s="96" t="s">
        <v>106</v>
      </c>
      <c r="E77" s="97" t="s">
        <v>107</v>
      </c>
      <c r="F77" s="242" t="s">
        <v>108</v>
      </c>
      <c r="G77" s="243"/>
      <c r="H77" s="243"/>
      <c r="I77" s="243"/>
      <c r="J77" s="99" t="s">
        <v>109</v>
      </c>
      <c r="K77" s="100">
        <v>140</v>
      </c>
      <c r="L77" s="244"/>
      <c r="M77" s="243"/>
      <c r="N77" s="245">
        <f>ROUND($L$77*$K$77,2)</f>
        <v>0</v>
      </c>
      <c r="O77" s="243"/>
      <c r="P77" s="243"/>
      <c r="Q77" s="243"/>
      <c r="R77" s="98" t="s">
        <v>110</v>
      </c>
      <c r="S77" s="19"/>
      <c r="T77" s="101"/>
      <c r="U77" s="102" t="s">
        <v>37</v>
      </c>
      <c r="X77" s="103">
        <v>0</v>
      </c>
      <c r="Y77" s="103">
        <f>$X$77*$K$77</f>
        <v>0</v>
      </c>
      <c r="Z77" s="103">
        <v>0</v>
      </c>
      <c r="AA77" s="104">
        <f>$Z$77*$K$77</f>
        <v>0</v>
      </c>
      <c r="AR77" s="65" t="s">
        <v>111</v>
      </c>
      <c r="AT77" s="65" t="s">
        <v>106</v>
      </c>
      <c r="AU77" s="65" t="s">
        <v>74</v>
      </c>
      <c r="AY77" s="6" t="s">
        <v>105</v>
      </c>
      <c r="BE77" s="105">
        <f>IF($U$77="základní",$N$77,0)</f>
        <v>0</v>
      </c>
      <c r="BF77" s="105">
        <f>IF($U$77="snížená",$N$77,0)</f>
        <v>0</v>
      </c>
      <c r="BG77" s="105">
        <f>IF($U$77="zákl. přenesená",$N$77,0)</f>
        <v>0</v>
      </c>
      <c r="BH77" s="105">
        <f>IF($U$77="sníž. přenesená",$N$77,0)</f>
        <v>0</v>
      </c>
      <c r="BI77" s="105">
        <f>IF($U$77="nulová",$N$77,0)</f>
        <v>0</v>
      </c>
      <c r="BJ77" s="65" t="s">
        <v>17</v>
      </c>
      <c r="BK77" s="105">
        <f>ROUND($L$77*$K$77,2)</f>
        <v>0</v>
      </c>
      <c r="BL77" s="65" t="s">
        <v>111</v>
      </c>
      <c r="BM77" s="65" t="s">
        <v>112</v>
      </c>
    </row>
    <row r="78" spans="2:47" s="6" customFormat="1" ht="16.5" customHeight="1">
      <c r="B78" s="19"/>
      <c r="F78" s="246" t="s">
        <v>113</v>
      </c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19"/>
      <c r="T78" s="43"/>
      <c r="AA78" s="44"/>
      <c r="AT78" s="6" t="s">
        <v>114</v>
      </c>
      <c r="AU78" s="6" t="s">
        <v>74</v>
      </c>
    </row>
    <row r="79" spans="2:51" s="6" customFormat="1" ht="15.75" customHeight="1">
      <c r="B79" s="106"/>
      <c r="E79" s="107"/>
      <c r="F79" s="247" t="s">
        <v>115</v>
      </c>
      <c r="G79" s="248"/>
      <c r="H79" s="248"/>
      <c r="I79" s="248"/>
      <c r="K79" s="107"/>
      <c r="S79" s="106"/>
      <c r="T79" s="109"/>
      <c r="AA79" s="110"/>
      <c r="AT79" s="107" t="s">
        <v>116</v>
      </c>
      <c r="AU79" s="107" t="s">
        <v>74</v>
      </c>
      <c r="AV79" s="107" t="s">
        <v>17</v>
      </c>
      <c r="AW79" s="107" t="s">
        <v>81</v>
      </c>
      <c r="AX79" s="107" t="s">
        <v>67</v>
      </c>
      <c r="AY79" s="107" t="s">
        <v>105</v>
      </c>
    </row>
    <row r="80" spans="2:51" s="6" customFormat="1" ht="15.75" customHeight="1">
      <c r="B80" s="111"/>
      <c r="E80" s="112"/>
      <c r="F80" s="249" t="s">
        <v>117</v>
      </c>
      <c r="G80" s="250"/>
      <c r="H80" s="250"/>
      <c r="I80" s="250"/>
      <c r="K80" s="113">
        <v>50</v>
      </c>
      <c r="S80" s="111"/>
      <c r="T80" s="114"/>
      <c r="AA80" s="115"/>
      <c r="AT80" s="112" t="s">
        <v>116</v>
      </c>
      <c r="AU80" s="112" t="s">
        <v>74</v>
      </c>
      <c r="AV80" s="112" t="s">
        <v>74</v>
      </c>
      <c r="AW80" s="112" t="s">
        <v>81</v>
      </c>
      <c r="AX80" s="112" t="s">
        <v>67</v>
      </c>
      <c r="AY80" s="112" t="s">
        <v>105</v>
      </c>
    </row>
    <row r="81" spans="2:51" s="6" customFormat="1" ht="15.75" customHeight="1">
      <c r="B81" s="106"/>
      <c r="E81" s="107"/>
      <c r="F81" s="247" t="s">
        <v>118</v>
      </c>
      <c r="G81" s="248"/>
      <c r="H81" s="248"/>
      <c r="I81" s="248"/>
      <c r="K81" s="107"/>
      <c r="S81" s="106"/>
      <c r="T81" s="109"/>
      <c r="AA81" s="110"/>
      <c r="AT81" s="107" t="s">
        <v>116</v>
      </c>
      <c r="AU81" s="107" t="s">
        <v>74</v>
      </c>
      <c r="AV81" s="107" t="s">
        <v>17</v>
      </c>
      <c r="AW81" s="107" t="s">
        <v>81</v>
      </c>
      <c r="AX81" s="107" t="s">
        <v>67</v>
      </c>
      <c r="AY81" s="107" t="s">
        <v>105</v>
      </c>
    </row>
    <row r="82" spans="2:51" s="6" customFormat="1" ht="15.75" customHeight="1">
      <c r="B82" s="111"/>
      <c r="E82" s="112"/>
      <c r="F82" s="249" t="s">
        <v>117</v>
      </c>
      <c r="G82" s="250"/>
      <c r="H82" s="250"/>
      <c r="I82" s="250"/>
      <c r="K82" s="113">
        <v>50</v>
      </c>
      <c r="S82" s="111"/>
      <c r="T82" s="114"/>
      <c r="AA82" s="115"/>
      <c r="AT82" s="112" t="s">
        <v>116</v>
      </c>
      <c r="AU82" s="112" t="s">
        <v>74</v>
      </c>
      <c r="AV82" s="112" t="s">
        <v>74</v>
      </c>
      <c r="AW82" s="112" t="s">
        <v>81</v>
      </c>
      <c r="AX82" s="112" t="s">
        <v>67</v>
      </c>
      <c r="AY82" s="112" t="s">
        <v>105</v>
      </c>
    </row>
    <row r="83" spans="2:51" s="6" customFormat="1" ht="15.75" customHeight="1">
      <c r="B83" s="106"/>
      <c r="E83" s="107"/>
      <c r="F83" s="247" t="s">
        <v>119</v>
      </c>
      <c r="G83" s="248"/>
      <c r="H83" s="248"/>
      <c r="I83" s="248"/>
      <c r="K83" s="107"/>
      <c r="S83" s="106"/>
      <c r="T83" s="109"/>
      <c r="AA83" s="110"/>
      <c r="AT83" s="107" t="s">
        <v>116</v>
      </c>
      <c r="AU83" s="107" t="s">
        <v>74</v>
      </c>
      <c r="AV83" s="107" t="s">
        <v>17</v>
      </c>
      <c r="AW83" s="107" t="s">
        <v>81</v>
      </c>
      <c r="AX83" s="107" t="s">
        <v>67</v>
      </c>
      <c r="AY83" s="107" t="s">
        <v>105</v>
      </c>
    </row>
    <row r="84" spans="2:51" s="6" customFormat="1" ht="15.75" customHeight="1">
      <c r="B84" s="111"/>
      <c r="E84" s="112"/>
      <c r="F84" s="249" t="s">
        <v>120</v>
      </c>
      <c r="G84" s="250"/>
      <c r="H84" s="250"/>
      <c r="I84" s="250"/>
      <c r="K84" s="113">
        <v>40</v>
      </c>
      <c r="S84" s="111"/>
      <c r="T84" s="114"/>
      <c r="AA84" s="115"/>
      <c r="AT84" s="112" t="s">
        <v>116</v>
      </c>
      <c r="AU84" s="112" t="s">
        <v>74</v>
      </c>
      <c r="AV84" s="112" t="s">
        <v>74</v>
      </c>
      <c r="AW84" s="112" t="s">
        <v>81</v>
      </c>
      <c r="AX84" s="112" t="s">
        <v>67</v>
      </c>
      <c r="AY84" s="112" t="s">
        <v>105</v>
      </c>
    </row>
    <row r="85" spans="2:65" s="6" customFormat="1" ht="27" customHeight="1">
      <c r="B85" s="19"/>
      <c r="C85" s="96" t="s">
        <v>74</v>
      </c>
      <c r="D85" s="96" t="s">
        <v>106</v>
      </c>
      <c r="E85" s="97" t="s">
        <v>121</v>
      </c>
      <c r="F85" s="242" t="s">
        <v>122</v>
      </c>
      <c r="G85" s="243"/>
      <c r="H85" s="243"/>
      <c r="I85" s="243"/>
      <c r="J85" s="99" t="s">
        <v>109</v>
      </c>
      <c r="K85" s="100">
        <v>140</v>
      </c>
      <c r="L85" s="244"/>
      <c r="M85" s="243"/>
      <c r="N85" s="245">
        <f>ROUND($L$85*$K$85,2)</f>
        <v>0</v>
      </c>
      <c r="O85" s="243"/>
      <c r="P85" s="243"/>
      <c r="Q85" s="243"/>
      <c r="R85" s="98" t="s">
        <v>110</v>
      </c>
      <c r="S85" s="19"/>
      <c r="T85" s="101"/>
      <c r="U85" s="102" t="s">
        <v>37</v>
      </c>
      <c r="X85" s="103">
        <v>0.00018</v>
      </c>
      <c r="Y85" s="103">
        <f>$X$85*$K$85</f>
        <v>0.0252</v>
      </c>
      <c r="Z85" s="103">
        <v>0</v>
      </c>
      <c r="AA85" s="104">
        <f>$Z$85*$K$85</f>
        <v>0</v>
      </c>
      <c r="AR85" s="65" t="s">
        <v>111</v>
      </c>
      <c r="AT85" s="65" t="s">
        <v>106</v>
      </c>
      <c r="AU85" s="65" t="s">
        <v>74</v>
      </c>
      <c r="AY85" s="6" t="s">
        <v>105</v>
      </c>
      <c r="BE85" s="105">
        <f>IF($U$85="základní",$N$85,0)</f>
        <v>0</v>
      </c>
      <c r="BF85" s="105">
        <f>IF($U$85="snížená",$N$85,0)</f>
        <v>0</v>
      </c>
      <c r="BG85" s="105">
        <f>IF($U$85="zákl. přenesená",$N$85,0)</f>
        <v>0</v>
      </c>
      <c r="BH85" s="105">
        <f>IF($U$85="sníž. přenesená",$N$85,0)</f>
        <v>0</v>
      </c>
      <c r="BI85" s="105">
        <f>IF($U$85="nulová",$N$85,0)</f>
        <v>0</v>
      </c>
      <c r="BJ85" s="65" t="s">
        <v>17</v>
      </c>
      <c r="BK85" s="105">
        <f>ROUND($L$85*$K$85,2)</f>
        <v>0</v>
      </c>
      <c r="BL85" s="65" t="s">
        <v>111</v>
      </c>
      <c r="BM85" s="65" t="s">
        <v>123</v>
      </c>
    </row>
    <row r="86" spans="2:47" s="6" customFormat="1" ht="16.5" customHeight="1">
      <c r="B86" s="19"/>
      <c r="F86" s="246" t="s">
        <v>124</v>
      </c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19"/>
      <c r="T86" s="43"/>
      <c r="AA86" s="44"/>
      <c r="AT86" s="6" t="s">
        <v>114</v>
      </c>
      <c r="AU86" s="6" t="s">
        <v>74</v>
      </c>
    </row>
    <row r="87" spans="2:65" s="6" customFormat="1" ht="27" customHeight="1">
      <c r="B87" s="19"/>
      <c r="C87" s="96" t="s">
        <v>125</v>
      </c>
      <c r="D87" s="96" t="s">
        <v>106</v>
      </c>
      <c r="E87" s="97" t="s">
        <v>126</v>
      </c>
      <c r="F87" s="242" t="s">
        <v>127</v>
      </c>
      <c r="G87" s="243"/>
      <c r="H87" s="243"/>
      <c r="I87" s="243"/>
      <c r="J87" s="99" t="s">
        <v>128</v>
      </c>
      <c r="K87" s="100">
        <v>755</v>
      </c>
      <c r="L87" s="244"/>
      <c r="M87" s="243"/>
      <c r="N87" s="245">
        <f>ROUND($L$87*$K$87,2)</f>
        <v>0</v>
      </c>
      <c r="O87" s="243"/>
      <c r="P87" s="243"/>
      <c r="Q87" s="243"/>
      <c r="R87" s="98" t="s">
        <v>110</v>
      </c>
      <c r="S87" s="19"/>
      <c r="T87" s="101"/>
      <c r="U87" s="102" t="s">
        <v>37</v>
      </c>
      <c r="X87" s="103">
        <v>0</v>
      </c>
      <c r="Y87" s="103">
        <f>$X$87*$K$87</f>
        <v>0</v>
      </c>
      <c r="Z87" s="103">
        <v>0</v>
      </c>
      <c r="AA87" s="104">
        <f>$Z$87*$K$87</f>
        <v>0</v>
      </c>
      <c r="AR87" s="65" t="s">
        <v>111</v>
      </c>
      <c r="AT87" s="65" t="s">
        <v>106</v>
      </c>
      <c r="AU87" s="65" t="s">
        <v>74</v>
      </c>
      <c r="AY87" s="6" t="s">
        <v>105</v>
      </c>
      <c r="BE87" s="105">
        <f>IF($U$87="základní",$N$87,0)</f>
        <v>0</v>
      </c>
      <c r="BF87" s="105">
        <f>IF($U$87="snížená",$N$87,0)</f>
        <v>0</v>
      </c>
      <c r="BG87" s="105">
        <f>IF($U$87="zákl. přenesená",$N$87,0)</f>
        <v>0</v>
      </c>
      <c r="BH87" s="105">
        <f>IF($U$87="sníž. přenesená",$N$87,0)</f>
        <v>0</v>
      </c>
      <c r="BI87" s="105">
        <f>IF($U$87="nulová",$N$87,0)</f>
        <v>0</v>
      </c>
      <c r="BJ87" s="65" t="s">
        <v>17</v>
      </c>
      <c r="BK87" s="105">
        <f>ROUND($L$87*$K$87,2)</f>
        <v>0</v>
      </c>
      <c r="BL87" s="65" t="s">
        <v>111</v>
      </c>
      <c r="BM87" s="65" t="s">
        <v>129</v>
      </c>
    </row>
    <row r="88" spans="2:47" s="6" customFormat="1" ht="16.5" customHeight="1">
      <c r="B88" s="19"/>
      <c r="F88" s="246" t="s">
        <v>130</v>
      </c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19"/>
      <c r="T88" s="43"/>
      <c r="AA88" s="44"/>
      <c r="AT88" s="6" t="s">
        <v>114</v>
      </c>
      <c r="AU88" s="6" t="s">
        <v>74</v>
      </c>
    </row>
    <row r="89" spans="2:51" s="6" customFormat="1" ht="15.75" customHeight="1">
      <c r="B89" s="106"/>
      <c r="E89" s="107"/>
      <c r="F89" s="247" t="s">
        <v>115</v>
      </c>
      <c r="G89" s="248"/>
      <c r="H89" s="248"/>
      <c r="I89" s="248"/>
      <c r="K89" s="107"/>
      <c r="S89" s="106"/>
      <c r="T89" s="109"/>
      <c r="AA89" s="110"/>
      <c r="AT89" s="107" t="s">
        <v>116</v>
      </c>
      <c r="AU89" s="107" t="s">
        <v>74</v>
      </c>
      <c r="AV89" s="107" t="s">
        <v>17</v>
      </c>
      <c r="AW89" s="107" t="s">
        <v>81</v>
      </c>
      <c r="AX89" s="107" t="s">
        <v>67</v>
      </c>
      <c r="AY89" s="107" t="s">
        <v>105</v>
      </c>
    </row>
    <row r="90" spans="2:51" s="6" customFormat="1" ht="15.75" customHeight="1">
      <c r="B90" s="111"/>
      <c r="E90" s="112"/>
      <c r="F90" s="249" t="s">
        <v>117</v>
      </c>
      <c r="G90" s="250"/>
      <c r="H90" s="250"/>
      <c r="I90" s="250"/>
      <c r="K90" s="113">
        <v>50</v>
      </c>
      <c r="S90" s="111"/>
      <c r="T90" s="114"/>
      <c r="AA90" s="115"/>
      <c r="AT90" s="112" t="s">
        <v>116</v>
      </c>
      <c r="AU90" s="112" t="s">
        <v>74</v>
      </c>
      <c r="AV90" s="112" t="s">
        <v>74</v>
      </c>
      <c r="AW90" s="112" t="s">
        <v>81</v>
      </c>
      <c r="AX90" s="112" t="s">
        <v>67</v>
      </c>
      <c r="AY90" s="112" t="s">
        <v>105</v>
      </c>
    </row>
    <row r="91" spans="2:51" s="6" customFormat="1" ht="15.75" customHeight="1">
      <c r="B91" s="106"/>
      <c r="E91" s="107"/>
      <c r="F91" s="247" t="s">
        <v>118</v>
      </c>
      <c r="G91" s="248"/>
      <c r="H91" s="248"/>
      <c r="I91" s="248"/>
      <c r="K91" s="107"/>
      <c r="S91" s="106"/>
      <c r="T91" s="109"/>
      <c r="AA91" s="110"/>
      <c r="AT91" s="107" t="s">
        <v>116</v>
      </c>
      <c r="AU91" s="107" t="s">
        <v>74</v>
      </c>
      <c r="AV91" s="107" t="s">
        <v>17</v>
      </c>
      <c r="AW91" s="107" t="s">
        <v>81</v>
      </c>
      <c r="AX91" s="107" t="s">
        <v>67</v>
      </c>
      <c r="AY91" s="107" t="s">
        <v>105</v>
      </c>
    </row>
    <row r="92" spans="2:51" s="6" customFormat="1" ht="15.75" customHeight="1">
      <c r="B92" s="111"/>
      <c r="E92" s="112"/>
      <c r="F92" s="249" t="s">
        <v>131</v>
      </c>
      <c r="G92" s="250"/>
      <c r="H92" s="250"/>
      <c r="I92" s="250"/>
      <c r="K92" s="113">
        <v>25</v>
      </c>
      <c r="S92" s="111"/>
      <c r="T92" s="114"/>
      <c r="AA92" s="115"/>
      <c r="AT92" s="112" t="s">
        <v>116</v>
      </c>
      <c r="AU92" s="112" t="s">
        <v>74</v>
      </c>
      <c r="AV92" s="112" t="s">
        <v>74</v>
      </c>
      <c r="AW92" s="112" t="s">
        <v>81</v>
      </c>
      <c r="AX92" s="112" t="s">
        <v>67</v>
      </c>
      <c r="AY92" s="112" t="s">
        <v>105</v>
      </c>
    </row>
    <row r="93" spans="2:51" s="6" customFormat="1" ht="15.75" customHeight="1">
      <c r="B93" s="106"/>
      <c r="E93" s="107"/>
      <c r="F93" s="247" t="s">
        <v>119</v>
      </c>
      <c r="G93" s="248"/>
      <c r="H93" s="248"/>
      <c r="I93" s="248"/>
      <c r="K93" s="107"/>
      <c r="S93" s="106"/>
      <c r="T93" s="109"/>
      <c r="AA93" s="110"/>
      <c r="AT93" s="107" t="s">
        <v>116</v>
      </c>
      <c r="AU93" s="107" t="s">
        <v>74</v>
      </c>
      <c r="AV93" s="107" t="s">
        <v>17</v>
      </c>
      <c r="AW93" s="107" t="s">
        <v>81</v>
      </c>
      <c r="AX93" s="107" t="s">
        <v>67</v>
      </c>
      <c r="AY93" s="107" t="s">
        <v>105</v>
      </c>
    </row>
    <row r="94" spans="2:51" s="6" customFormat="1" ht="15.75" customHeight="1">
      <c r="B94" s="111"/>
      <c r="E94" s="112"/>
      <c r="F94" s="249" t="s">
        <v>132</v>
      </c>
      <c r="G94" s="250"/>
      <c r="H94" s="250"/>
      <c r="I94" s="250"/>
      <c r="K94" s="113">
        <v>680</v>
      </c>
      <c r="S94" s="111"/>
      <c r="T94" s="114"/>
      <c r="AA94" s="115"/>
      <c r="AT94" s="112" t="s">
        <v>116</v>
      </c>
      <c r="AU94" s="112" t="s">
        <v>74</v>
      </c>
      <c r="AV94" s="112" t="s">
        <v>74</v>
      </c>
      <c r="AW94" s="112" t="s">
        <v>81</v>
      </c>
      <c r="AX94" s="112" t="s">
        <v>67</v>
      </c>
      <c r="AY94" s="112" t="s">
        <v>105</v>
      </c>
    </row>
    <row r="95" spans="2:65" s="6" customFormat="1" ht="27" customHeight="1">
      <c r="B95" s="19"/>
      <c r="C95" s="96" t="s">
        <v>111</v>
      </c>
      <c r="D95" s="96" t="s">
        <v>106</v>
      </c>
      <c r="E95" s="97" t="s">
        <v>133</v>
      </c>
      <c r="F95" s="242" t="s">
        <v>134</v>
      </c>
      <c r="G95" s="243"/>
      <c r="H95" s="243"/>
      <c r="I95" s="243"/>
      <c r="J95" s="99" t="s">
        <v>128</v>
      </c>
      <c r="K95" s="100">
        <v>755</v>
      </c>
      <c r="L95" s="244"/>
      <c r="M95" s="243"/>
      <c r="N95" s="245">
        <f>ROUND($L$95*$K$95,2)</f>
        <v>0</v>
      </c>
      <c r="O95" s="243"/>
      <c r="P95" s="243"/>
      <c r="Q95" s="243"/>
      <c r="R95" s="98" t="s">
        <v>110</v>
      </c>
      <c r="S95" s="19"/>
      <c r="T95" s="101"/>
      <c r="U95" s="102" t="s">
        <v>37</v>
      </c>
      <c r="X95" s="103">
        <v>0</v>
      </c>
      <c r="Y95" s="103">
        <f>$X$95*$K$95</f>
        <v>0</v>
      </c>
      <c r="Z95" s="103">
        <v>0</v>
      </c>
      <c r="AA95" s="104">
        <f>$Z$95*$K$95</f>
        <v>0</v>
      </c>
      <c r="AR95" s="65" t="s">
        <v>111</v>
      </c>
      <c r="AT95" s="65" t="s">
        <v>106</v>
      </c>
      <c r="AU95" s="65" t="s">
        <v>74</v>
      </c>
      <c r="AY95" s="6" t="s">
        <v>105</v>
      </c>
      <c r="BE95" s="105">
        <f>IF($U$95="základní",$N$95,0)</f>
        <v>0</v>
      </c>
      <c r="BF95" s="105">
        <f>IF($U$95="snížená",$N$95,0)</f>
        <v>0</v>
      </c>
      <c r="BG95" s="105">
        <f>IF($U$95="zákl. přenesená",$N$95,0)</f>
        <v>0</v>
      </c>
      <c r="BH95" s="105">
        <f>IF($U$95="sníž. přenesená",$N$95,0)</f>
        <v>0</v>
      </c>
      <c r="BI95" s="105">
        <f>IF($U$95="nulová",$N$95,0)</f>
        <v>0</v>
      </c>
      <c r="BJ95" s="65" t="s">
        <v>17</v>
      </c>
      <c r="BK95" s="105">
        <f>ROUND($L$95*$K$95,2)</f>
        <v>0</v>
      </c>
      <c r="BL95" s="65" t="s">
        <v>111</v>
      </c>
      <c r="BM95" s="65" t="s">
        <v>135</v>
      </c>
    </row>
    <row r="96" spans="2:47" s="6" customFormat="1" ht="27" customHeight="1">
      <c r="B96" s="19"/>
      <c r="F96" s="246" t="s">
        <v>136</v>
      </c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19"/>
      <c r="T96" s="43"/>
      <c r="AA96" s="44"/>
      <c r="AT96" s="6" t="s">
        <v>114</v>
      </c>
      <c r="AU96" s="6" t="s">
        <v>74</v>
      </c>
    </row>
    <row r="97" spans="2:65" s="6" customFormat="1" ht="27" customHeight="1">
      <c r="B97" s="19"/>
      <c r="C97" s="96" t="s">
        <v>137</v>
      </c>
      <c r="D97" s="96" t="s">
        <v>106</v>
      </c>
      <c r="E97" s="97" t="s">
        <v>138</v>
      </c>
      <c r="F97" s="242" t="s">
        <v>139</v>
      </c>
      <c r="G97" s="243"/>
      <c r="H97" s="243"/>
      <c r="I97" s="243"/>
      <c r="J97" s="99" t="s">
        <v>128</v>
      </c>
      <c r="K97" s="100">
        <v>130</v>
      </c>
      <c r="L97" s="244"/>
      <c r="M97" s="243"/>
      <c r="N97" s="245">
        <f>ROUND($L$97*$K$97,2)</f>
        <v>0</v>
      </c>
      <c r="O97" s="243"/>
      <c r="P97" s="243"/>
      <c r="Q97" s="243"/>
      <c r="R97" s="98" t="s">
        <v>110</v>
      </c>
      <c r="S97" s="19"/>
      <c r="T97" s="101"/>
      <c r="U97" s="102" t="s">
        <v>37</v>
      </c>
      <c r="X97" s="103">
        <v>0.00825</v>
      </c>
      <c r="Y97" s="103">
        <f>$X$97*$K$97</f>
        <v>1.0725</v>
      </c>
      <c r="Z97" s="103">
        <v>0</v>
      </c>
      <c r="AA97" s="104">
        <f>$Z$97*$K$97</f>
        <v>0</v>
      </c>
      <c r="AR97" s="65" t="s">
        <v>111</v>
      </c>
      <c r="AT97" s="65" t="s">
        <v>106</v>
      </c>
      <c r="AU97" s="65" t="s">
        <v>74</v>
      </c>
      <c r="AY97" s="6" t="s">
        <v>105</v>
      </c>
      <c r="BE97" s="105">
        <f>IF($U$97="základní",$N$97,0)</f>
        <v>0</v>
      </c>
      <c r="BF97" s="105">
        <f>IF($U$97="snížená",$N$97,0)</f>
        <v>0</v>
      </c>
      <c r="BG97" s="105">
        <f>IF($U$97="zákl. přenesená",$N$97,0)</f>
        <v>0</v>
      </c>
      <c r="BH97" s="105">
        <f>IF($U$97="sníž. přenesená",$N$97,0)</f>
        <v>0</v>
      </c>
      <c r="BI97" s="105">
        <f>IF($U$97="nulová",$N$97,0)</f>
        <v>0</v>
      </c>
      <c r="BJ97" s="65" t="s">
        <v>17</v>
      </c>
      <c r="BK97" s="105">
        <f>ROUND($L$97*$K$97,2)</f>
        <v>0</v>
      </c>
      <c r="BL97" s="65" t="s">
        <v>111</v>
      </c>
      <c r="BM97" s="65" t="s">
        <v>140</v>
      </c>
    </row>
    <row r="98" spans="2:47" s="6" customFormat="1" ht="16.5" customHeight="1">
      <c r="B98" s="19"/>
      <c r="F98" s="246" t="s">
        <v>141</v>
      </c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19"/>
      <c r="T98" s="43"/>
      <c r="AA98" s="44"/>
      <c r="AT98" s="6" t="s">
        <v>114</v>
      </c>
      <c r="AU98" s="6" t="s">
        <v>74</v>
      </c>
    </row>
    <row r="99" spans="2:51" s="6" customFormat="1" ht="15.75" customHeight="1">
      <c r="B99" s="106"/>
      <c r="E99" s="107"/>
      <c r="F99" s="247" t="s">
        <v>119</v>
      </c>
      <c r="G99" s="248"/>
      <c r="H99" s="248"/>
      <c r="I99" s="248"/>
      <c r="K99" s="107"/>
      <c r="S99" s="106"/>
      <c r="T99" s="109"/>
      <c r="AA99" s="110"/>
      <c r="AT99" s="107" t="s">
        <v>116</v>
      </c>
      <c r="AU99" s="107" t="s">
        <v>74</v>
      </c>
      <c r="AV99" s="107" t="s">
        <v>17</v>
      </c>
      <c r="AW99" s="107" t="s">
        <v>81</v>
      </c>
      <c r="AX99" s="107" t="s">
        <v>67</v>
      </c>
      <c r="AY99" s="107" t="s">
        <v>105</v>
      </c>
    </row>
    <row r="100" spans="2:51" s="6" customFormat="1" ht="27" customHeight="1">
      <c r="B100" s="106"/>
      <c r="E100" s="107"/>
      <c r="F100" s="247" t="s">
        <v>142</v>
      </c>
      <c r="G100" s="248"/>
      <c r="H100" s="248"/>
      <c r="I100" s="248"/>
      <c r="K100" s="107"/>
      <c r="S100" s="106"/>
      <c r="T100" s="109"/>
      <c r="AA100" s="110"/>
      <c r="AT100" s="107" t="s">
        <v>116</v>
      </c>
      <c r="AU100" s="107" t="s">
        <v>74</v>
      </c>
      <c r="AV100" s="107" t="s">
        <v>17</v>
      </c>
      <c r="AW100" s="107" t="s">
        <v>81</v>
      </c>
      <c r="AX100" s="107" t="s">
        <v>67</v>
      </c>
      <c r="AY100" s="107" t="s">
        <v>105</v>
      </c>
    </row>
    <row r="101" spans="2:51" s="6" customFormat="1" ht="15.75" customHeight="1">
      <c r="B101" s="111"/>
      <c r="E101" s="112"/>
      <c r="F101" s="249" t="s">
        <v>143</v>
      </c>
      <c r="G101" s="250"/>
      <c r="H101" s="250"/>
      <c r="I101" s="250"/>
      <c r="K101" s="113">
        <v>130</v>
      </c>
      <c r="S101" s="111"/>
      <c r="T101" s="114"/>
      <c r="AA101" s="115"/>
      <c r="AT101" s="112" t="s">
        <v>116</v>
      </c>
      <c r="AU101" s="112" t="s">
        <v>74</v>
      </c>
      <c r="AV101" s="112" t="s">
        <v>74</v>
      </c>
      <c r="AW101" s="112" t="s">
        <v>81</v>
      </c>
      <c r="AX101" s="112" t="s">
        <v>67</v>
      </c>
      <c r="AY101" s="112" t="s">
        <v>105</v>
      </c>
    </row>
    <row r="102" spans="2:65" s="6" customFormat="1" ht="15.75" customHeight="1">
      <c r="B102" s="19"/>
      <c r="C102" s="96" t="s">
        <v>144</v>
      </c>
      <c r="D102" s="96" t="s">
        <v>106</v>
      </c>
      <c r="E102" s="97" t="s">
        <v>145</v>
      </c>
      <c r="F102" s="242" t="s">
        <v>146</v>
      </c>
      <c r="G102" s="243"/>
      <c r="H102" s="243"/>
      <c r="I102" s="243"/>
      <c r="J102" s="99" t="s">
        <v>128</v>
      </c>
      <c r="K102" s="100">
        <v>220</v>
      </c>
      <c r="L102" s="244"/>
      <c r="M102" s="243"/>
      <c r="N102" s="245">
        <f>ROUND($L$102*$K$102,2)</f>
        <v>0</v>
      </c>
      <c r="O102" s="243"/>
      <c r="P102" s="243"/>
      <c r="Q102" s="243"/>
      <c r="R102" s="98" t="s">
        <v>110</v>
      </c>
      <c r="S102" s="19"/>
      <c r="T102" s="101"/>
      <c r="U102" s="102" t="s">
        <v>37</v>
      </c>
      <c r="X102" s="103">
        <v>0.00167</v>
      </c>
      <c r="Y102" s="103">
        <f>$X$102*$K$102</f>
        <v>0.3674</v>
      </c>
      <c r="Z102" s="103">
        <v>0</v>
      </c>
      <c r="AA102" s="104">
        <f>$Z$102*$K$102</f>
        <v>0</v>
      </c>
      <c r="AR102" s="65" t="s">
        <v>111</v>
      </c>
      <c r="AT102" s="65" t="s">
        <v>106</v>
      </c>
      <c r="AU102" s="65" t="s">
        <v>74</v>
      </c>
      <c r="AY102" s="6" t="s">
        <v>105</v>
      </c>
      <c r="BE102" s="105">
        <f>IF($U$102="základní",$N$102,0)</f>
        <v>0</v>
      </c>
      <c r="BF102" s="105">
        <f>IF($U$102="snížená",$N$102,0)</f>
        <v>0</v>
      </c>
      <c r="BG102" s="105">
        <f>IF($U$102="zákl. přenesená",$N$102,0)</f>
        <v>0</v>
      </c>
      <c r="BH102" s="105">
        <f>IF($U$102="sníž. přenesená",$N$102,0)</f>
        <v>0</v>
      </c>
      <c r="BI102" s="105">
        <f>IF($U$102="nulová",$N$102,0)</f>
        <v>0</v>
      </c>
      <c r="BJ102" s="65" t="s">
        <v>17</v>
      </c>
      <c r="BK102" s="105">
        <f>ROUND($L$102*$K$102,2)</f>
        <v>0</v>
      </c>
      <c r="BL102" s="65" t="s">
        <v>111</v>
      </c>
      <c r="BM102" s="65" t="s">
        <v>147</v>
      </c>
    </row>
    <row r="103" spans="2:47" s="6" customFormat="1" ht="16.5" customHeight="1">
      <c r="B103" s="19"/>
      <c r="F103" s="246" t="s">
        <v>148</v>
      </c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19"/>
      <c r="T103" s="43"/>
      <c r="AA103" s="44"/>
      <c r="AT103" s="6" t="s">
        <v>114</v>
      </c>
      <c r="AU103" s="6" t="s">
        <v>74</v>
      </c>
    </row>
    <row r="104" spans="2:51" s="6" customFormat="1" ht="27" customHeight="1">
      <c r="B104" s="106"/>
      <c r="E104" s="107"/>
      <c r="F104" s="247" t="s">
        <v>149</v>
      </c>
      <c r="G104" s="248"/>
      <c r="H104" s="248"/>
      <c r="I104" s="248"/>
      <c r="K104" s="107"/>
      <c r="S104" s="106"/>
      <c r="T104" s="109"/>
      <c r="AA104" s="110"/>
      <c r="AT104" s="107" t="s">
        <v>116</v>
      </c>
      <c r="AU104" s="107" t="s">
        <v>74</v>
      </c>
      <c r="AV104" s="107" t="s">
        <v>17</v>
      </c>
      <c r="AW104" s="107" t="s">
        <v>81</v>
      </c>
      <c r="AX104" s="107" t="s">
        <v>67</v>
      </c>
      <c r="AY104" s="107" t="s">
        <v>105</v>
      </c>
    </row>
    <row r="105" spans="2:51" s="6" customFormat="1" ht="15.75" customHeight="1">
      <c r="B105" s="111"/>
      <c r="E105" s="112"/>
      <c r="F105" s="249" t="s">
        <v>150</v>
      </c>
      <c r="G105" s="250"/>
      <c r="H105" s="250"/>
      <c r="I105" s="250"/>
      <c r="K105" s="113">
        <v>80</v>
      </c>
      <c r="S105" s="111"/>
      <c r="T105" s="114"/>
      <c r="AA105" s="115"/>
      <c r="AT105" s="112" t="s">
        <v>116</v>
      </c>
      <c r="AU105" s="112" t="s">
        <v>74</v>
      </c>
      <c r="AV105" s="112" t="s">
        <v>74</v>
      </c>
      <c r="AW105" s="112" t="s">
        <v>81</v>
      </c>
      <c r="AX105" s="112" t="s">
        <v>67</v>
      </c>
      <c r="AY105" s="112" t="s">
        <v>105</v>
      </c>
    </row>
    <row r="106" spans="2:51" s="6" customFormat="1" ht="15.75" customHeight="1">
      <c r="B106" s="106"/>
      <c r="E106" s="107"/>
      <c r="F106" s="247" t="s">
        <v>151</v>
      </c>
      <c r="G106" s="248"/>
      <c r="H106" s="248"/>
      <c r="I106" s="248"/>
      <c r="K106" s="107"/>
      <c r="S106" s="106"/>
      <c r="T106" s="109"/>
      <c r="AA106" s="110"/>
      <c r="AT106" s="107" t="s">
        <v>116</v>
      </c>
      <c r="AU106" s="107" t="s">
        <v>74</v>
      </c>
      <c r="AV106" s="107" t="s">
        <v>17</v>
      </c>
      <c r="AW106" s="107" t="s">
        <v>81</v>
      </c>
      <c r="AX106" s="107" t="s">
        <v>67</v>
      </c>
      <c r="AY106" s="107" t="s">
        <v>105</v>
      </c>
    </row>
    <row r="107" spans="2:51" s="6" customFormat="1" ht="15.75" customHeight="1">
      <c r="B107" s="111"/>
      <c r="E107" s="112"/>
      <c r="F107" s="249" t="s">
        <v>152</v>
      </c>
      <c r="G107" s="250"/>
      <c r="H107" s="250"/>
      <c r="I107" s="250"/>
      <c r="K107" s="113">
        <v>35</v>
      </c>
      <c r="S107" s="111"/>
      <c r="T107" s="114"/>
      <c r="AA107" s="115"/>
      <c r="AT107" s="112" t="s">
        <v>116</v>
      </c>
      <c r="AU107" s="112" t="s">
        <v>74</v>
      </c>
      <c r="AV107" s="112" t="s">
        <v>74</v>
      </c>
      <c r="AW107" s="112" t="s">
        <v>81</v>
      </c>
      <c r="AX107" s="112" t="s">
        <v>67</v>
      </c>
      <c r="AY107" s="112" t="s">
        <v>105</v>
      </c>
    </row>
    <row r="108" spans="2:51" s="6" customFormat="1" ht="15.75" customHeight="1">
      <c r="B108" s="106"/>
      <c r="E108" s="107"/>
      <c r="F108" s="247" t="s">
        <v>118</v>
      </c>
      <c r="G108" s="248"/>
      <c r="H108" s="248"/>
      <c r="I108" s="248"/>
      <c r="K108" s="107"/>
      <c r="S108" s="106"/>
      <c r="T108" s="109"/>
      <c r="AA108" s="110"/>
      <c r="AT108" s="107" t="s">
        <v>116</v>
      </c>
      <c r="AU108" s="107" t="s">
        <v>74</v>
      </c>
      <c r="AV108" s="107" t="s">
        <v>17</v>
      </c>
      <c r="AW108" s="107" t="s">
        <v>81</v>
      </c>
      <c r="AX108" s="107" t="s">
        <v>67</v>
      </c>
      <c r="AY108" s="107" t="s">
        <v>105</v>
      </c>
    </row>
    <row r="109" spans="2:51" s="6" customFormat="1" ht="15.75" customHeight="1">
      <c r="B109" s="106"/>
      <c r="E109" s="107"/>
      <c r="F109" s="247" t="s">
        <v>153</v>
      </c>
      <c r="G109" s="248"/>
      <c r="H109" s="248"/>
      <c r="I109" s="248"/>
      <c r="K109" s="107"/>
      <c r="S109" s="106"/>
      <c r="T109" s="109"/>
      <c r="AA109" s="110"/>
      <c r="AT109" s="107" t="s">
        <v>116</v>
      </c>
      <c r="AU109" s="107" t="s">
        <v>74</v>
      </c>
      <c r="AV109" s="107" t="s">
        <v>17</v>
      </c>
      <c r="AW109" s="107" t="s">
        <v>81</v>
      </c>
      <c r="AX109" s="107" t="s">
        <v>67</v>
      </c>
      <c r="AY109" s="107" t="s">
        <v>105</v>
      </c>
    </row>
    <row r="110" spans="2:51" s="6" customFormat="1" ht="15.75" customHeight="1">
      <c r="B110" s="111"/>
      <c r="E110" s="112"/>
      <c r="F110" s="249" t="s">
        <v>154</v>
      </c>
      <c r="G110" s="250"/>
      <c r="H110" s="250"/>
      <c r="I110" s="250"/>
      <c r="K110" s="113">
        <v>90</v>
      </c>
      <c r="S110" s="111"/>
      <c r="T110" s="114"/>
      <c r="AA110" s="115"/>
      <c r="AT110" s="112" t="s">
        <v>116</v>
      </c>
      <c r="AU110" s="112" t="s">
        <v>74</v>
      </c>
      <c r="AV110" s="112" t="s">
        <v>74</v>
      </c>
      <c r="AW110" s="112" t="s">
        <v>81</v>
      </c>
      <c r="AX110" s="112" t="s">
        <v>67</v>
      </c>
      <c r="AY110" s="112" t="s">
        <v>105</v>
      </c>
    </row>
    <row r="111" spans="2:51" s="6" customFormat="1" ht="15.75" customHeight="1">
      <c r="B111" s="106"/>
      <c r="E111" s="107"/>
      <c r="F111" s="247" t="s">
        <v>155</v>
      </c>
      <c r="G111" s="248"/>
      <c r="H111" s="248"/>
      <c r="I111" s="248"/>
      <c r="K111" s="107"/>
      <c r="S111" s="106"/>
      <c r="T111" s="109"/>
      <c r="AA111" s="110"/>
      <c r="AT111" s="107" t="s">
        <v>116</v>
      </c>
      <c r="AU111" s="107" t="s">
        <v>74</v>
      </c>
      <c r="AV111" s="107" t="s">
        <v>17</v>
      </c>
      <c r="AW111" s="107" t="s">
        <v>81</v>
      </c>
      <c r="AX111" s="107" t="s">
        <v>67</v>
      </c>
      <c r="AY111" s="107" t="s">
        <v>105</v>
      </c>
    </row>
    <row r="112" spans="2:51" s="6" customFormat="1" ht="15.75" customHeight="1">
      <c r="B112" s="111"/>
      <c r="E112" s="112"/>
      <c r="F112" s="249" t="s">
        <v>156</v>
      </c>
      <c r="G112" s="250"/>
      <c r="H112" s="250"/>
      <c r="I112" s="250"/>
      <c r="K112" s="113">
        <v>15</v>
      </c>
      <c r="S112" s="111"/>
      <c r="T112" s="114"/>
      <c r="AA112" s="115"/>
      <c r="AT112" s="112" t="s">
        <v>116</v>
      </c>
      <c r="AU112" s="112" t="s">
        <v>74</v>
      </c>
      <c r="AV112" s="112" t="s">
        <v>74</v>
      </c>
      <c r="AW112" s="112" t="s">
        <v>81</v>
      </c>
      <c r="AX112" s="112" t="s">
        <v>67</v>
      </c>
      <c r="AY112" s="112" t="s">
        <v>105</v>
      </c>
    </row>
    <row r="113" spans="2:65" s="6" customFormat="1" ht="15.75" customHeight="1">
      <c r="B113" s="19"/>
      <c r="C113" s="96" t="s">
        <v>157</v>
      </c>
      <c r="D113" s="96" t="s">
        <v>106</v>
      </c>
      <c r="E113" s="97" t="s">
        <v>158</v>
      </c>
      <c r="F113" s="242" t="s">
        <v>159</v>
      </c>
      <c r="G113" s="243"/>
      <c r="H113" s="243"/>
      <c r="I113" s="243"/>
      <c r="J113" s="99" t="s">
        <v>160</v>
      </c>
      <c r="K113" s="100">
        <v>340</v>
      </c>
      <c r="L113" s="244"/>
      <c r="M113" s="243"/>
      <c r="N113" s="245">
        <f>ROUND($L$113*$K$113,2)</f>
        <v>0</v>
      </c>
      <c r="O113" s="243"/>
      <c r="P113" s="243"/>
      <c r="Q113" s="243"/>
      <c r="R113" s="98" t="s">
        <v>110</v>
      </c>
      <c r="S113" s="19"/>
      <c r="T113" s="101"/>
      <c r="U113" s="102" t="s">
        <v>37</v>
      </c>
      <c r="X113" s="103">
        <v>0.0216</v>
      </c>
      <c r="Y113" s="103">
        <f>$X$113*$K$113</f>
        <v>7.344</v>
      </c>
      <c r="Z113" s="103">
        <v>0</v>
      </c>
      <c r="AA113" s="104">
        <f>$Z$113*$K$113</f>
        <v>0</v>
      </c>
      <c r="AR113" s="65" t="s">
        <v>111</v>
      </c>
      <c r="AT113" s="65" t="s">
        <v>106</v>
      </c>
      <c r="AU113" s="65" t="s">
        <v>74</v>
      </c>
      <c r="AY113" s="6" t="s">
        <v>105</v>
      </c>
      <c r="BE113" s="105">
        <f>IF($U$113="základní",$N$113,0)</f>
        <v>0</v>
      </c>
      <c r="BF113" s="105">
        <f>IF($U$113="snížená",$N$113,0)</f>
        <v>0</v>
      </c>
      <c r="BG113" s="105">
        <f>IF($U$113="zákl. přenesená",$N$113,0)</f>
        <v>0</v>
      </c>
      <c r="BH113" s="105">
        <f>IF($U$113="sníž. přenesená",$N$113,0)</f>
        <v>0</v>
      </c>
      <c r="BI113" s="105">
        <f>IF($U$113="nulová",$N$113,0)</f>
        <v>0</v>
      </c>
      <c r="BJ113" s="65" t="s">
        <v>17</v>
      </c>
      <c r="BK113" s="105">
        <f>ROUND($L$113*$K$113,2)</f>
        <v>0</v>
      </c>
      <c r="BL113" s="65" t="s">
        <v>111</v>
      </c>
      <c r="BM113" s="65" t="s">
        <v>161</v>
      </c>
    </row>
    <row r="114" spans="2:47" s="6" customFormat="1" ht="16.5" customHeight="1">
      <c r="B114" s="19"/>
      <c r="F114" s="246" t="s">
        <v>162</v>
      </c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19"/>
      <c r="T114" s="43"/>
      <c r="AA114" s="44"/>
      <c r="AT114" s="6" t="s">
        <v>114</v>
      </c>
      <c r="AU114" s="6" t="s">
        <v>74</v>
      </c>
    </row>
    <row r="115" spans="2:51" s="6" customFormat="1" ht="15.75" customHeight="1">
      <c r="B115" s="106"/>
      <c r="E115" s="107"/>
      <c r="F115" s="247" t="s">
        <v>163</v>
      </c>
      <c r="G115" s="248"/>
      <c r="H115" s="248"/>
      <c r="I115" s="248"/>
      <c r="K115" s="107"/>
      <c r="S115" s="106"/>
      <c r="T115" s="109"/>
      <c r="AA115" s="110"/>
      <c r="AT115" s="107" t="s">
        <v>116</v>
      </c>
      <c r="AU115" s="107" t="s">
        <v>74</v>
      </c>
      <c r="AV115" s="107" t="s">
        <v>17</v>
      </c>
      <c r="AW115" s="107" t="s">
        <v>81</v>
      </c>
      <c r="AX115" s="107" t="s">
        <v>67</v>
      </c>
      <c r="AY115" s="107" t="s">
        <v>105</v>
      </c>
    </row>
    <row r="116" spans="2:51" s="6" customFormat="1" ht="15.75" customHeight="1">
      <c r="B116" s="106"/>
      <c r="E116" s="107"/>
      <c r="F116" s="247" t="s">
        <v>164</v>
      </c>
      <c r="G116" s="248"/>
      <c r="H116" s="248"/>
      <c r="I116" s="248"/>
      <c r="K116" s="107"/>
      <c r="S116" s="106"/>
      <c r="T116" s="109"/>
      <c r="AA116" s="110"/>
      <c r="AT116" s="107" t="s">
        <v>116</v>
      </c>
      <c r="AU116" s="107" t="s">
        <v>74</v>
      </c>
      <c r="AV116" s="107" t="s">
        <v>17</v>
      </c>
      <c r="AW116" s="107" t="s">
        <v>81</v>
      </c>
      <c r="AX116" s="107" t="s">
        <v>67</v>
      </c>
      <c r="AY116" s="107" t="s">
        <v>105</v>
      </c>
    </row>
    <row r="117" spans="2:51" s="6" customFormat="1" ht="15.75" customHeight="1">
      <c r="B117" s="111"/>
      <c r="E117" s="112"/>
      <c r="F117" s="249" t="s">
        <v>165</v>
      </c>
      <c r="G117" s="250"/>
      <c r="H117" s="250"/>
      <c r="I117" s="250"/>
      <c r="K117" s="113">
        <v>40</v>
      </c>
      <c r="S117" s="111"/>
      <c r="T117" s="114"/>
      <c r="AA117" s="115"/>
      <c r="AT117" s="112" t="s">
        <v>116</v>
      </c>
      <c r="AU117" s="112" t="s">
        <v>74</v>
      </c>
      <c r="AV117" s="112" t="s">
        <v>74</v>
      </c>
      <c r="AW117" s="112" t="s">
        <v>81</v>
      </c>
      <c r="AX117" s="112" t="s">
        <v>67</v>
      </c>
      <c r="AY117" s="112" t="s">
        <v>105</v>
      </c>
    </row>
    <row r="118" spans="2:51" s="6" customFormat="1" ht="15.75" customHeight="1">
      <c r="B118" s="106"/>
      <c r="E118" s="107"/>
      <c r="F118" s="247" t="s">
        <v>118</v>
      </c>
      <c r="G118" s="248"/>
      <c r="H118" s="248"/>
      <c r="I118" s="248"/>
      <c r="K118" s="107"/>
      <c r="S118" s="106"/>
      <c r="T118" s="109"/>
      <c r="AA118" s="110"/>
      <c r="AT118" s="107" t="s">
        <v>116</v>
      </c>
      <c r="AU118" s="107" t="s">
        <v>74</v>
      </c>
      <c r="AV118" s="107" t="s">
        <v>17</v>
      </c>
      <c r="AW118" s="107" t="s">
        <v>81</v>
      </c>
      <c r="AX118" s="107" t="s">
        <v>67</v>
      </c>
      <c r="AY118" s="107" t="s">
        <v>105</v>
      </c>
    </row>
    <row r="119" spans="2:51" s="6" customFormat="1" ht="15.75" customHeight="1">
      <c r="B119" s="111"/>
      <c r="E119" s="112"/>
      <c r="F119" s="249" t="s">
        <v>166</v>
      </c>
      <c r="G119" s="250"/>
      <c r="H119" s="250"/>
      <c r="I119" s="250"/>
      <c r="K119" s="113">
        <v>20</v>
      </c>
      <c r="S119" s="111"/>
      <c r="T119" s="114"/>
      <c r="AA119" s="115"/>
      <c r="AT119" s="112" t="s">
        <v>116</v>
      </c>
      <c r="AU119" s="112" t="s">
        <v>74</v>
      </c>
      <c r="AV119" s="112" t="s">
        <v>74</v>
      </c>
      <c r="AW119" s="112" t="s">
        <v>81</v>
      </c>
      <c r="AX119" s="112" t="s">
        <v>67</v>
      </c>
      <c r="AY119" s="112" t="s">
        <v>105</v>
      </c>
    </row>
    <row r="120" spans="2:51" s="6" customFormat="1" ht="15.75" customHeight="1">
      <c r="B120" s="106"/>
      <c r="E120" s="107"/>
      <c r="F120" s="247" t="s">
        <v>119</v>
      </c>
      <c r="G120" s="248"/>
      <c r="H120" s="248"/>
      <c r="I120" s="248"/>
      <c r="K120" s="107"/>
      <c r="S120" s="106"/>
      <c r="T120" s="109"/>
      <c r="AA120" s="110"/>
      <c r="AT120" s="107" t="s">
        <v>116</v>
      </c>
      <c r="AU120" s="107" t="s">
        <v>74</v>
      </c>
      <c r="AV120" s="107" t="s">
        <v>17</v>
      </c>
      <c r="AW120" s="107" t="s">
        <v>81</v>
      </c>
      <c r="AX120" s="107" t="s">
        <v>67</v>
      </c>
      <c r="AY120" s="107" t="s">
        <v>105</v>
      </c>
    </row>
    <row r="121" spans="2:51" s="6" customFormat="1" ht="15.75" customHeight="1">
      <c r="B121" s="111"/>
      <c r="E121" s="112"/>
      <c r="F121" s="249" t="s">
        <v>166</v>
      </c>
      <c r="G121" s="250"/>
      <c r="H121" s="250"/>
      <c r="I121" s="250"/>
      <c r="K121" s="113">
        <v>20</v>
      </c>
      <c r="S121" s="111"/>
      <c r="T121" s="114"/>
      <c r="AA121" s="115"/>
      <c r="AT121" s="112" t="s">
        <v>116</v>
      </c>
      <c r="AU121" s="112" t="s">
        <v>74</v>
      </c>
      <c r="AV121" s="112" t="s">
        <v>74</v>
      </c>
      <c r="AW121" s="112" t="s">
        <v>81</v>
      </c>
      <c r="AX121" s="112" t="s">
        <v>67</v>
      </c>
      <c r="AY121" s="112" t="s">
        <v>105</v>
      </c>
    </row>
    <row r="122" spans="2:51" s="6" customFormat="1" ht="15.75" customHeight="1">
      <c r="B122" s="106"/>
      <c r="E122" s="107"/>
      <c r="F122" s="247" t="s">
        <v>167</v>
      </c>
      <c r="G122" s="248"/>
      <c r="H122" s="248"/>
      <c r="I122" s="248"/>
      <c r="K122" s="107"/>
      <c r="S122" s="106"/>
      <c r="T122" s="109"/>
      <c r="AA122" s="110"/>
      <c r="AT122" s="107" t="s">
        <v>116</v>
      </c>
      <c r="AU122" s="107" t="s">
        <v>74</v>
      </c>
      <c r="AV122" s="107" t="s">
        <v>17</v>
      </c>
      <c r="AW122" s="107" t="s">
        <v>81</v>
      </c>
      <c r="AX122" s="107" t="s">
        <v>67</v>
      </c>
      <c r="AY122" s="107" t="s">
        <v>105</v>
      </c>
    </row>
    <row r="123" spans="2:51" s="6" customFormat="1" ht="15.75" customHeight="1">
      <c r="B123" s="111"/>
      <c r="E123" s="112"/>
      <c r="F123" s="249" t="s">
        <v>168</v>
      </c>
      <c r="G123" s="250"/>
      <c r="H123" s="250"/>
      <c r="I123" s="250"/>
      <c r="K123" s="113">
        <v>260</v>
      </c>
      <c r="S123" s="111"/>
      <c r="T123" s="114"/>
      <c r="AA123" s="115"/>
      <c r="AT123" s="112" t="s">
        <v>116</v>
      </c>
      <c r="AU123" s="112" t="s">
        <v>74</v>
      </c>
      <c r="AV123" s="112" t="s">
        <v>74</v>
      </c>
      <c r="AW123" s="112" t="s">
        <v>81</v>
      </c>
      <c r="AX123" s="112" t="s">
        <v>67</v>
      </c>
      <c r="AY123" s="112" t="s">
        <v>105</v>
      </c>
    </row>
    <row r="124" spans="2:65" s="6" customFormat="1" ht="27" customHeight="1">
      <c r="B124" s="19"/>
      <c r="C124" s="96" t="s">
        <v>169</v>
      </c>
      <c r="D124" s="96" t="s">
        <v>106</v>
      </c>
      <c r="E124" s="97" t="s">
        <v>170</v>
      </c>
      <c r="F124" s="242" t="s">
        <v>171</v>
      </c>
      <c r="G124" s="243"/>
      <c r="H124" s="243"/>
      <c r="I124" s="243"/>
      <c r="J124" s="99" t="s">
        <v>109</v>
      </c>
      <c r="K124" s="100">
        <v>700</v>
      </c>
      <c r="L124" s="244"/>
      <c r="M124" s="243"/>
      <c r="N124" s="245">
        <f>ROUND($L$124*$K$124,2)</f>
        <v>0</v>
      </c>
      <c r="O124" s="243"/>
      <c r="P124" s="243"/>
      <c r="Q124" s="243"/>
      <c r="R124" s="98" t="s">
        <v>110</v>
      </c>
      <c r="S124" s="19"/>
      <c r="T124" s="101"/>
      <c r="U124" s="102" t="s">
        <v>37</v>
      </c>
      <c r="X124" s="103">
        <v>0.00265</v>
      </c>
      <c r="Y124" s="103">
        <f>$X$124*$K$124</f>
        <v>1.855</v>
      </c>
      <c r="Z124" s="103">
        <v>0</v>
      </c>
      <c r="AA124" s="104">
        <f>$Z$124*$K$124</f>
        <v>0</v>
      </c>
      <c r="AR124" s="65" t="s">
        <v>111</v>
      </c>
      <c r="AT124" s="65" t="s">
        <v>106</v>
      </c>
      <c r="AU124" s="65" t="s">
        <v>74</v>
      </c>
      <c r="AY124" s="6" t="s">
        <v>105</v>
      </c>
      <c r="BE124" s="105">
        <f>IF($U$124="základní",$N$124,0)</f>
        <v>0</v>
      </c>
      <c r="BF124" s="105">
        <f>IF($U$124="snížená",$N$124,0)</f>
        <v>0</v>
      </c>
      <c r="BG124" s="105">
        <f>IF($U$124="zákl. přenesená",$N$124,0)</f>
        <v>0</v>
      </c>
      <c r="BH124" s="105">
        <f>IF($U$124="sníž. přenesená",$N$124,0)</f>
        <v>0</v>
      </c>
      <c r="BI124" s="105">
        <f>IF($U$124="nulová",$N$124,0)</f>
        <v>0</v>
      </c>
      <c r="BJ124" s="65" t="s">
        <v>17</v>
      </c>
      <c r="BK124" s="105">
        <f>ROUND($L$124*$K$124,2)</f>
        <v>0</v>
      </c>
      <c r="BL124" s="65" t="s">
        <v>111</v>
      </c>
      <c r="BM124" s="65" t="s">
        <v>172</v>
      </c>
    </row>
    <row r="125" spans="2:47" s="6" customFormat="1" ht="16.5" customHeight="1">
      <c r="B125" s="19"/>
      <c r="F125" s="246" t="s">
        <v>173</v>
      </c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19"/>
      <c r="T125" s="43"/>
      <c r="AA125" s="44"/>
      <c r="AT125" s="6" t="s">
        <v>114</v>
      </c>
      <c r="AU125" s="6" t="s">
        <v>74</v>
      </c>
    </row>
    <row r="126" spans="2:65" s="6" customFormat="1" ht="27" customHeight="1">
      <c r="B126" s="19"/>
      <c r="C126" s="96" t="s">
        <v>174</v>
      </c>
      <c r="D126" s="96" t="s">
        <v>106</v>
      </c>
      <c r="E126" s="97" t="s">
        <v>175</v>
      </c>
      <c r="F126" s="242" t="s">
        <v>176</v>
      </c>
      <c r="G126" s="243"/>
      <c r="H126" s="243"/>
      <c r="I126" s="243"/>
      <c r="J126" s="99" t="s">
        <v>177</v>
      </c>
      <c r="K126" s="100">
        <v>1650</v>
      </c>
      <c r="L126" s="244"/>
      <c r="M126" s="243"/>
      <c r="N126" s="245">
        <f>ROUND($L$126*$K$126,2)</f>
        <v>0</v>
      </c>
      <c r="O126" s="243"/>
      <c r="P126" s="243"/>
      <c r="Q126" s="243"/>
      <c r="R126" s="98" t="s">
        <v>110</v>
      </c>
      <c r="S126" s="19"/>
      <c r="T126" s="101"/>
      <c r="U126" s="102" t="s">
        <v>37</v>
      </c>
      <c r="X126" s="103">
        <v>0</v>
      </c>
      <c r="Y126" s="103">
        <f>$X$126*$K$126</f>
        <v>0</v>
      </c>
      <c r="Z126" s="103">
        <v>0</v>
      </c>
      <c r="AA126" s="104">
        <f>$Z$126*$K$126</f>
        <v>0</v>
      </c>
      <c r="AR126" s="65" t="s">
        <v>111</v>
      </c>
      <c r="AT126" s="65" t="s">
        <v>106</v>
      </c>
      <c r="AU126" s="65" t="s">
        <v>74</v>
      </c>
      <c r="AY126" s="6" t="s">
        <v>105</v>
      </c>
      <c r="BE126" s="105">
        <f>IF($U$126="základní",$N$126,0)</f>
        <v>0</v>
      </c>
      <c r="BF126" s="105">
        <f>IF($U$126="snížená",$N$126,0)</f>
        <v>0</v>
      </c>
      <c r="BG126" s="105">
        <f>IF($U$126="zákl. přenesená",$N$126,0)</f>
        <v>0</v>
      </c>
      <c r="BH126" s="105">
        <f>IF($U$126="sníž. přenesená",$N$126,0)</f>
        <v>0</v>
      </c>
      <c r="BI126" s="105">
        <f>IF($U$126="nulová",$N$126,0)</f>
        <v>0</v>
      </c>
      <c r="BJ126" s="65" t="s">
        <v>17</v>
      </c>
      <c r="BK126" s="105">
        <f>ROUND($L$126*$K$126,2)</f>
        <v>0</v>
      </c>
      <c r="BL126" s="65" t="s">
        <v>111</v>
      </c>
      <c r="BM126" s="65" t="s">
        <v>178</v>
      </c>
    </row>
    <row r="127" spans="2:47" s="6" customFormat="1" ht="16.5" customHeight="1">
      <c r="B127" s="19"/>
      <c r="F127" s="246" t="s">
        <v>179</v>
      </c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19"/>
      <c r="T127" s="43"/>
      <c r="AA127" s="44"/>
      <c r="AT127" s="6" t="s">
        <v>114</v>
      </c>
      <c r="AU127" s="6" t="s">
        <v>74</v>
      </c>
    </row>
    <row r="128" spans="2:65" s="6" customFormat="1" ht="27" customHeight="1">
      <c r="B128" s="19"/>
      <c r="C128" s="96" t="s">
        <v>21</v>
      </c>
      <c r="D128" s="96" t="s">
        <v>106</v>
      </c>
      <c r="E128" s="97" t="s">
        <v>180</v>
      </c>
      <c r="F128" s="242" t="s">
        <v>181</v>
      </c>
      <c r="G128" s="243"/>
      <c r="H128" s="243"/>
      <c r="I128" s="243"/>
      <c r="J128" s="99" t="s">
        <v>128</v>
      </c>
      <c r="K128" s="100">
        <v>755</v>
      </c>
      <c r="L128" s="244"/>
      <c r="M128" s="243"/>
      <c r="N128" s="245">
        <f>ROUND($L$128*$K$128,2)</f>
        <v>0</v>
      </c>
      <c r="O128" s="243"/>
      <c r="P128" s="243"/>
      <c r="Q128" s="243"/>
      <c r="R128" s="98" t="s">
        <v>110</v>
      </c>
      <c r="S128" s="19"/>
      <c r="T128" s="101"/>
      <c r="U128" s="102" t="s">
        <v>37</v>
      </c>
      <c r="X128" s="103">
        <v>0</v>
      </c>
      <c r="Y128" s="103">
        <f>$X$128*$K$128</f>
        <v>0</v>
      </c>
      <c r="Z128" s="103">
        <v>0</v>
      </c>
      <c r="AA128" s="104">
        <f>$Z$128*$K$128</f>
        <v>0</v>
      </c>
      <c r="AR128" s="65" t="s">
        <v>111</v>
      </c>
      <c r="AT128" s="65" t="s">
        <v>106</v>
      </c>
      <c r="AU128" s="65" t="s">
        <v>74</v>
      </c>
      <c r="AY128" s="6" t="s">
        <v>105</v>
      </c>
      <c r="BE128" s="105">
        <f>IF($U$128="základní",$N$128,0)</f>
        <v>0</v>
      </c>
      <c r="BF128" s="105">
        <f>IF($U$128="snížená",$N$128,0)</f>
        <v>0</v>
      </c>
      <c r="BG128" s="105">
        <f>IF($U$128="zákl. přenesená",$N$128,0)</f>
        <v>0</v>
      </c>
      <c r="BH128" s="105">
        <f>IF($U$128="sníž. přenesená",$N$128,0)</f>
        <v>0</v>
      </c>
      <c r="BI128" s="105">
        <f>IF($U$128="nulová",$N$128,0)</f>
        <v>0</v>
      </c>
      <c r="BJ128" s="65" t="s">
        <v>17</v>
      </c>
      <c r="BK128" s="105">
        <f>ROUND($L$128*$K$128,2)</f>
        <v>0</v>
      </c>
      <c r="BL128" s="65" t="s">
        <v>111</v>
      </c>
      <c r="BM128" s="65" t="s">
        <v>182</v>
      </c>
    </row>
    <row r="129" spans="2:47" s="6" customFormat="1" ht="27" customHeight="1">
      <c r="B129" s="19"/>
      <c r="F129" s="246" t="s">
        <v>183</v>
      </c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19"/>
      <c r="T129" s="43"/>
      <c r="AA129" s="44"/>
      <c r="AT129" s="6" t="s">
        <v>114</v>
      </c>
      <c r="AU129" s="6" t="s">
        <v>74</v>
      </c>
    </row>
    <row r="130" spans="2:65" s="6" customFormat="1" ht="27" customHeight="1">
      <c r="B130" s="19"/>
      <c r="C130" s="96" t="s">
        <v>184</v>
      </c>
      <c r="D130" s="96" t="s">
        <v>106</v>
      </c>
      <c r="E130" s="97" t="s">
        <v>185</v>
      </c>
      <c r="F130" s="242" t="s">
        <v>186</v>
      </c>
      <c r="G130" s="243"/>
      <c r="H130" s="243"/>
      <c r="I130" s="243"/>
      <c r="J130" s="99" t="s">
        <v>128</v>
      </c>
      <c r="K130" s="100">
        <v>350</v>
      </c>
      <c r="L130" s="244"/>
      <c r="M130" s="243"/>
      <c r="N130" s="245">
        <f>ROUND($L$130*$K$130,2)</f>
        <v>0</v>
      </c>
      <c r="O130" s="243"/>
      <c r="P130" s="243"/>
      <c r="Q130" s="243"/>
      <c r="R130" s="98" t="s">
        <v>110</v>
      </c>
      <c r="S130" s="19"/>
      <c r="T130" s="101"/>
      <c r="U130" s="102" t="s">
        <v>37</v>
      </c>
      <c r="X130" s="103">
        <v>0</v>
      </c>
      <c r="Y130" s="103">
        <f>$X$130*$K$130</f>
        <v>0</v>
      </c>
      <c r="Z130" s="103">
        <v>0</v>
      </c>
      <c r="AA130" s="104">
        <f>$Z$130*$K$130</f>
        <v>0</v>
      </c>
      <c r="AR130" s="65" t="s">
        <v>111</v>
      </c>
      <c r="AT130" s="65" t="s">
        <v>106</v>
      </c>
      <c r="AU130" s="65" t="s">
        <v>74</v>
      </c>
      <c r="AY130" s="6" t="s">
        <v>105</v>
      </c>
      <c r="BE130" s="105">
        <f>IF($U$130="základní",$N$130,0)</f>
        <v>0</v>
      </c>
      <c r="BF130" s="105">
        <f>IF($U$130="snížená",$N$130,0)</f>
        <v>0</v>
      </c>
      <c r="BG130" s="105">
        <f>IF($U$130="zákl. přenesená",$N$130,0)</f>
        <v>0</v>
      </c>
      <c r="BH130" s="105">
        <f>IF($U$130="sníž. přenesená",$N$130,0)</f>
        <v>0</v>
      </c>
      <c r="BI130" s="105">
        <f>IF($U$130="nulová",$N$130,0)</f>
        <v>0</v>
      </c>
      <c r="BJ130" s="65" t="s">
        <v>17</v>
      </c>
      <c r="BK130" s="105">
        <f>ROUND($L$130*$K$130,2)</f>
        <v>0</v>
      </c>
      <c r="BL130" s="65" t="s">
        <v>111</v>
      </c>
      <c r="BM130" s="65" t="s">
        <v>187</v>
      </c>
    </row>
    <row r="131" spans="2:47" s="6" customFormat="1" ht="27" customHeight="1">
      <c r="B131" s="19"/>
      <c r="F131" s="246" t="s">
        <v>188</v>
      </c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19"/>
      <c r="T131" s="43"/>
      <c r="AA131" s="44"/>
      <c r="AT131" s="6" t="s">
        <v>114</v>
      </c>
      <c r="AU131" s="6" t="s">
        <v>74</v>
      </c>
    </row>
    <row r="132" spans="2:65" s="6" customFormat="1" ht="15.75" customHeight="1">
      <c r="B132" s="19"/>
      <c r="C132" s="96" t="s">
        <v>189</v>
      </c>
      <c r="D132" s="96" t="s">
        <v>106</v>
      </c>
      <c r="E132" s="97" t="s">
        <v>190</v>
      </c>
      <c r="F132" s="242" t="s">
        <v>191</v>
      </c>
      <c r="G132" s="243"/>
      <c r="H132" s="243"/>
      <c r="I132" s="243"/>
      <c r="J132" s="99" t="s">
        <v>128</v>
      </c>
      <c r="K132" s="100">
        <v>755</v>
      </c>
      <c r="L132" s="244"/>
      <c r="M132" s="243"/>
      <c r="N132" s="245">
        <f>ROUND($L$132*$K$132,2)</f>
        <v>0</v>
      </c>
      <c r="O132" s="243"/>
      <c r="P132" s="243"/>
      <c r="Q132" s="243"/>
      <c r="R132" s="98" t="s">
        <v>110</v>
      </c>
      <c r="S132" s="19"/>
      <c r="T132" s="101"/>
      <c r="U132" s="102" t="s">
        <v>37</v>
      </c>
      <c r="X132" s="103">
        <v>0</v>
      </c>
      <c r="Y132" s="103">
        <f>$X$132*$K$132</f>
        <v>0</v>
      </c>
      <c r="Z132" s="103">
        <v>0</v>
      </c>
      <c r="AA132" s="104">
        <f>$Z$132*$K$132</f>
        <v>0</v>
      </c>
      <c r="AR132" s="65" t="s">
        <v>111</v>
      </c>
      <c r="AT132" s="65" t="s">
        <v>106</v>
      </c>
      <c r="AU132" s="65" t="s">
        <v>74</v>
      </c>
      <c r="AY132" s="6" t="s">
        <v>105</v>
      </c>
      <c r="BE132" s="105">
        <f>IF($U$132="základní",$N$132,0)</f>
        <v>0</v>
      </c>
      <c r="BF132" s="105">
        <f>IF($U$132="snížená",$N$132,0)</f>
        <v>0</v>
      </c>
      <c r="BG132" s="105">
        <f>IF($U$132="zákl. přenesená",$N$132,0)</f>
        <v>0</v>
      </c>
      <c r="BH132" s="105">
        <f>IF($U$132="sníž. přenesená",$N$132,0)</f>
        <v>0</v>
      </c>
      <c r="BI132" s="105">
        <f>IF($U$132="nulová",$N$132,0)</f>
        <v>0</v>
      </c>
      <c r="BJ132" s="65" t="s">
        <v>17</v>
      </c>
      <c r="BK132" s="105">
        <f>ROUND($L$132*$K$132,2)</f>
        <v>0</v>
      </c>
      <c r="BL132" s="65" t="s">
        <v>111</v>
      </c>
      <c r="BM132" s="65" t="s">
        <v>192</v>
      </c>
    </row>
    <row r="133" spans="2:47" s="6" customFormat="1" ht="16.5" customHeight="1">
      <c r="B133" s="19"/>
      <c r="F133" s="246" t="s">
        <v>193</v>
      </c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19"/>
      <c r="T133" s="43"/>
      <c r="AA133" s="44"/>
      <c r="AT133" s="6" t="s">
        <v>114</v>
      </c>
      <c r="AU133" s="6" t="s">
        <v>74</v>
      </c>
    </row>
    <row r="134" spans="2:65" s="6" customFormat="1" ht="27" customHeight="1">
      <c r="B134" s="19"/>
      <c r="C134" s="96" t="s">
        <v>194</v>
      </c>
      <c r="D134" s="96" t="s">
        <v>106</v>
      </c>
      <c r="E134" s="97" t="s">
        <v>195</v>
      </c>
      <c r="F134" s="242" t="s">
        <v>196</v>
      </c>
      <c r="G134" s="243"/>
      <c r="H134" s="243"/>
      <c r="I134" s="243"/>
      <c r="J134" s="99" t="s">
        <v>128</v>
      </c>
      <c r="K134" s="100">
        <v>350</v>
      </c>
      <c r="L134" s="244"/>
      <c r="M134" s="243"/>
      <c r="N134" s="245">
        <f>ROUND($L$134*$K$134,2)</f>
        <v>0</v>
      </c>
      <c r="O134" s="243"/>
      <c r="P134" s="243"/>
      <c r="Q134" s="243"/>
      <c r="R134" s="98" t="s">
        <v>110</v>
      </c>
      <c r="S134" s="19"/>
      <c r="T134" s="101"/>
      <c r="U134" s="102" t="s">
        <v>37</v>
      </c>
      <c r="X134" s="103">
        <v>0</v>
      </c>
      <c r="Y134" s="103">
        <f>$X$134*$K$134</f>
        <v>0</v>
      </c>
      <c r="Z134" s="103">
        <v>0</v>
      </c>
      <c r="AA134" s="104">
        <f>$Z$134*$K$134</f>
        <v>0</v>
      </c>
      <c r="AR134" s="65" t="s">
        <v>111</v>
      </c>
      <c r="AT134" s="65" t="s">
        <v>106</v>
      </c>
      <c r="AU134" s="65" t="s">
        <v>74</v>
      </c>
      <c r="AY134" s="6" t="s">
        <v>105</v>
      </c>
      <c r="BE134" s="105">
        <f>IF($U$134="základní",$N$134,0)</f>
        <v>0</v>
      </c>
      <c r="BF134" s="105">
        <f>IF($U$134="snížená",$N$134,0)</f>
        <v>0</v>
      </c>
      <c r="BG134" s="105">
        <f>IF($U$134="zákl. přenesená",$N$134,0)</f>
        <v>0</v>
      </c>
      <c r="BH134" s="105">
        <f>IF($U$134="sníž. přenesená",$N$134,0)</f>
        <v>0</v>
      </c>
      <c r="BI134" s="105">
        <f>IF($U$134="nulová",$N$134,0)</f>
        <v>0</v>
      </c>
      <c r="BJ134" s="65" t="s">
        <v>17</v>
      </c>
      <c r="BK134" s="105">
        <f>ROUND($L$134*$K$134,2)</f>
        <v>0</v>
      </c>
      <c r="BL134" s="65" t="s">
        <v>111</v>
      </c>
      <c r="BM134" s="65" t="s">
        <v>197</v>
      </c>
    </row>
    <row r="135" spans="2:47" s="6" customFormat="1" ht="16.5" customHeight="1">
      <c r="B135" s="19"/>
      <c r="F135" s="246" t="s">
        <v>198</v>
      </c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19"/>
      <c r="T135" s="43"/>
      <c r="AA135" s="44"/>
      <c r="AT135" s="6" t="s">
        <v>114</v>
      </c>
      <c r="AU135" s="6" t="s">
        <v>74</v>
      </c>
    </row>
    <row r="136" spans="2:65" s="6" customFormat="1" ht="15.75" customHeight="1">
      <c r="B136" s="19"/>
      <c r="C136" s="96" t="s">
        <v>199</v>
      </c>
      <c r="D136" s="96" t="s">
        <v>106</v>
      </c>
      <c r="E136" s="97" t="s">
        <v>200</v>
      </c>
      <c r="F136" s="242" t="s">
        <v>201</v>
      </c>
      <c r="G136" s="243"/>
      <c r="H136" s="243"/>
      <c r="I136" s="243"/>
      <c r="J136" s="99" t="s">
        <v>128</v>
      </c>
      <c r="K136" s="100">
        <v>1105</v>
      </c>
      <c r="L136" s="244"/>
      <c r="M136" s="243"/>
      <c r="N136" s="245">
        <f>ROUND($L$136*$K$136,2)</f>
        <v>0</v>
      </c>
      <c r="O136" s="243"/>
      <c r="P136" s="243"/>
      <c r="Q136" s="243"/>
      <c r="R136" s="98" t="s">
        <v>110</v>
      </c>
      <c r="S136" s="19"/>
      <c r="T136" s="101"/>
      <c r="U136" s="102" t="s">
        <v>37</v>
      </c>
      <c r="X136" s="103">
        <v>0</v>
      </c>
      <c r="Y136" s="103">
        <f>$X$136*$K$136</f>
        <v>0</v>
      </c>
      <c r="Z136" s="103">
        <v>0</v>
      </c>
      <c r="AA136" s="104">
        <f>$Z$136*$K$136</f>
        <v>0</v>
      </c>
      <c r="AR136" s="65" t="s">
        <v>111</v>
      </c>
      <c r="AT136" s="65" t="s">
        <v>106</v>
      </c>
      <c r="AU136" s="65" t="s">
        <v>74</v>
      </c>
      <c r="AY136" s="6" t="s">
        <v>105</v>
      </c>
      <c r="BE136" s="105">
        <f>IF($U$136="základní",$N$136,0)</f>
        <v>0</v>
      </c>
      <c r="BF136" s="105">
        <f>IF($U$136="snížená",$N$136,0)</f>
        <v>0</v>
      </c>
      <c r="BG136" s="105">
        <f>IF($U$136="zákl. přenesená",$N$136,0)</f>
        <v>0</v>
      </c>
      <c r="BH136" s="105">
        <f>IF($U$136="sníž. přenesená",$N$136,0)</f>
        <v>0</v>
      </c>
      <c r="BI136" s="105">
        <f>IF($U$136="nulová",$N$136,0)</f>
        <v>0</v>
      </c>
      <c r="BJ136" s="65" t="s">
        <v>17</v>
      </c>
      <c r="BK136" s="105">
        <f>ROUND($L$136*$K$136,2)</f>
        <v>0</v>
      </c>
      <c r="BL136" s="65" t="s">
        <v>111</v>
      </c>
      <c r="BM136" s="65" t="s">
        <v>202</v>
      </c>
    </row>
    <row r="137" spans="2:47" s="6" customFormat="1" ht="16.5" customHeight="1">
      <c r="B137" s="19"/>
      <c r="F137" s="246" t="s">
        <v>201</v>
      </c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19"/>
      <c r="T137" s="43"/>
      <c r="AA137" s="44"/>
      <c r="AT137" s="6" t="s">
        <v>114</v>
      </c>
      <c r="AU137" s="6" t="s">
        <v>74</v>
      </c>
    </row>
    <row r="138" spans="2:51" s="6" customFormat="1" ht="15.75" customHeight="1">
      <c r="B138" s="111"/>
      <c r="E138" s="112"/>
      <c r="F138" s="249" t="s">
        <v>203</v>
      </c>
      <c r="G138" s="250"/>
      <c r="H138" s="250"/>
      <c r="I138" s="250"/>
      <c r="K138" s="113">
        <v>1105</v>
      </c>
      <c r="S138" s="111"/>
      <c r="T138" s="114"/>
      <c r="AA138" s="115"/>
      <c r="AT138" s="112" t="s">
        <v>116</v>
      </c>
      <c r="AU138" s="112" t="s">
        <v>74</v>
      </c>
      <c r="AV138" s="112" t="s">
        <v>74</v>
      </c>
      <c r="AW138" s="112" t="s">
        <v>81</v>
      </c>
      <c r="AX138" s="112" t="s">
        <v>67</v>
      </c>
      <c r="AY138" s="112" t="s">
        <v>105</v>
      </c>
    </row>
    <row r="139" spans="2:65" s="6" customFormat="1" ht="27" customHeight="1">
      <c r="B139" s="19"/>
      <c r="C139" s="96" t="s">
        <v>9</v>
      </c>
      <c r="D139" s="96" t="s">
        <v>106</v>
      </c>
      <c r="E139" s="97" t="s">
        <v>204</v>
      </c>
      <c r="F139" s="242" t="s">
        <v>205</v>
      </c>
      <c r="G139" s="243"/>
      <c r="H139" s="243"/>
      <c r="I139" s="243"/>
      <c r="J139" s="99" t="s">
        <v>206</v>
      </c>
      <c r="K139" s="100">
        <v>1878.5</v>
      </c>
      <c r="L139" s="244"/>
      <c r="M139" s="243"/>
      <c r="N139" s="245">
        <f>ROUND($L$139*$K$139,2)</f>
        <v>0</v>
      </c>
      <c r="O139" s="243"/>
      <c r="P139" s="243"/>
      <c r="Q139" s="243"/>
      <c r="R139" s="98" t="s">
        <v>110</v>
      </c>
      <c r="S139" s="19"/>
      <c r="T139" s="101"/>
      <c r="U139" s="102" t="s">
        <v>37</v>
      </c>
      <c r="X139" s="103">
        <v>0</v>
      </c>
      <c r="Y139" s="103">
        <f>$X$139*$K$139</f>
        <v>0</v>
      </c>
      <c r="Z139" s="103">
        <v>0</v>
      </c>
      <c r="AA139" s="104">
        <f>$Z$139*$K$139</f>
        <v>0</v>
      </c>
      <c r="AR139" s="65" t="s">
        <v>111</v>
      </c>
      <c r="AT139" s="65" t="s">
        <v>106</v>
      </c>
      <c r="AU139" s="65" t="s">
        <v>74</v>
      </c>
      <c r="AY139" s="6" t="s">
        <v>105</v>
      </c>
      <c r="BE139" s="105">
        <f>IF($U$139="základní",$N$139,0)</f>
        <v>0</v>
      </c>
      <c r="BF139" s="105">
        <f>IF($U$139="snížená",$N$139,0)</f>
        <v>0</v>
      </c>
      <c r="BG139" s="105">
        <f>IF($U$139="zákl. přenesená",$N$139,0)</f>
        <v>0</v>
      </c>
      <c r="BH139" s="105">
        <f>IF($U$139="sníž. přenesená",$N$139,0)</f>
        <v>0</v>
      </c>
      <c r="BI139" s="105">
        <f>IF($U$139="nulová",$N$139,0)</f>
        <v>0</v>
      </c>
      <c r="BJ139" s="65" t="s">
        <v>17</v>
      </c>
      <c r="BK139" s="105">
        <f>ROUND($L$139*$K$139,2)</f>
        <v>0</v>
      </c>
      <c r="BL139" s="65" t="s">
        <v>111</v>
      </c>
      <c r="BM139" s="65" t="s">
        <v>207</v>
      </c>
    </row>
    <row r="140" spans="2:47" s="6" customFormat="1" ht="16.5" customHeight="1">
      <c r="B140" s="19"/>
      <c r="F140" s="246" t="s">
        <v>208</v>
      </c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19"/>
      <c r="T140" s="43"/>
      <c r="AA140" s="44"/>
      <c r="AT140" s="6" t="s">
        <v>114</v>
      </c>
      <c r="AU140" s="6" t="s">
        <v>74</v>
      </c>
    </row>
    <row r="141" spans="2:51" s="6" customFormat="1" ht="15.75" customHeight="1">
      <c r="B141" s="111"/>
      <c r="E141" s="112"/>
      <c r="F141" s="249" t="s">
        <v>209</v>
      </c>
      <c r="G141" s="250"/>
      <c r="H141" s="250"/>
      <c r="I141" s="250"/>
      <c r="K141" s="113">
        <v>1878.5</v>
      </c>
      <c r="S141" s="111"/>
      <c r="T141" s="114"/>
      <c r="AA141" s="115"/>
      <c r="AT141" s="112" t="s">
        <v>116</v>
      </c>
      <c r="AU141" s="112" t="s">
        <v>74</v>
      </c>
      <c r="AV141" s="112" t="s">
        <v>74</v>
      </c>
      <c r="AW141" s="112" t="s">
        <v>81</v>
      </c>
      <c r="AX141" s="112" t="s">
        <v>67</v>
      </c>
      <c r="AY141" s="112" t="s">
        <v>105</v>
      </c>
    </row>
    <row r="142" spans="2:65" s="6" customFormat="1" ht="15.75" customHeight="1">
      <c r="B142" s="19"/>
      <c r="C142" s="96" t="s">
        <v>210</v>
      </c>
      <c r="D142" s="96" t="s">
        <v>106</v>
      </c>
      <c r="E142" s="97" t="s">
        <v>211</v>
      </c>
      <c r="F142" s="242" t="s">
        <v>212</v>
      </c>
      <c r="G142" s="243"/>
      <c r="H142" s="243"/>
      <c r="I142" s="243"/>
      <c r="J142" s="99" t="s">
        <v>109</v>
      </c>
      <c r="K142" s="100">
        <v>700</v>
      </c>
      <c r="L142" s="244"/>
      <c r="M142" s="243"/>
      <c r="N142" s="245">
        <f>ROUND($L$142*$K$142,2)</f>
        <v>0</v>
      </c>
      <c r="O142" s="243"/>
      <c r="P142" s="243"/>
      <c r="Q142" s="243"/>
      <c r="R142" s="98" t="s">
        <v>110</v>
      </c>
      <c r="S142" s="19"/>
      <c r="T142" s="101"/>
      <c r="U142" s="102" t="s">
        <v>37</v>
      </c>
      <c r="X142" s="103">
        <v>0</v>
      </c>
      <c r="Y142" s="103">
        <f>$X$142*$K$142</f>
        <v>0</v>
      </c>
      <c r="Z142" s="103">
        <v>0</v>
      </c>
      <c r="AA142" s="104">
        <f>$Z$142*$K$142</f>
        <v>0</v>
      </c>
      <c r="AR142" s="65" t="s">
        <v>111</v>
      </c>
      <c r="AT142" s="65" t="s">
        <v>106</v>
      </c>
      <c r="AU142" s="65" t="s">
        <v>74</v>
      </c>
      <c r="AY142" s="6" t="s">
        <v>105</v>
      </c>
      <c r="BE142" s="105">
        <f>IF($U$142="základní",$N$142,0)</f>
        <v>0</v>
      </c>
      <c r="BF142" s="105">
        <f>IF($U$142="snížená",$N$142,0)</f>
        <v>0</v>
      </c>
      <c r="BG142" s="105">
        <f>IF($U$142="zákl. přenesená",$N$142,0)</f>
        <v>0</v>
      </c>
      <c r="BH142" s="105">
        <f>IF($U$142="sníž. přenesená",$N$142,0)</f>
        <v>0</v>
      </c>
      <c r="BI142" s="105">
        <f>IF($U$142="nulová",$N$142,0)</f>
        <v>0</v>
      </c>
      <c r="BJ142" s="65" t="s">
        <v>17</v>
      </c>
      <c r="BK142" s="105">
        <f>ROUND($L$142*$K$142,2)</f>
        <v>0</v>
      </c>
      <c r="BL142" s="65" t="s">
        <v>111</v>
      </c>
      <c r="BM142" s="65" t="s">
        <v>213</v>
      </c>
    </row>
    <row r="143" spans="2:47" s="6" customFormat="1" ht="16.5" customHeight="1">
      <c r="B143" s="19"/>
      <c r="F143" s="246" t="s">
        <v>214</v>
      </c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19"/>
      <c r="T143" s="43"/>
      <c r="AA143" s="44"/>
      <c r="AT143" s="6" t="s">
        <v>114</v>
      </c>
      <c r="AU143" s="6" t="s">
        <v>74</v>
      </c>
    </row>
    <row r="144" spans="2:63" s="87" customFormat="1" ht="30.75" customHeight="1">
      <c r="B144" s="88"/>
      <c r="D144" s="95" t="s">
        <v>84</v>
      </c>
      <c r="N144" s="253">
        <f>$BK$144</f>
        <v>0</v>
      </c>
      <c r="O144" s="252"/>
      <c r="P144" s="252"/>
      <c r="Q144" s="252"/>
      <c r="S144" s="88"/>
      <c r="T144" s="91"/>
      <c r="W144" s="92">
        <f>SUM($W$145:$W$180)</f>
        <v>0</v>
      </c>
      <c r="Y144" s="92">
        <f>SUM($Y$145:$Y$180)</f>
        <v>87.28155</v>
      </c>
      <c r="AA144" s="93">
        <f>SUM($AA$145:$AA$180)</f>
        <v>0</v>
      </c>
      <c r="AR144" s="90" t="s">
        <v>17</v>
      </c>
      <c r="AT144" s="90" t="s">
        <v>66</v>
      </c>
      <c r="AU144" s="90" t="s">
        <v>17</v>
      </c>
      <c r="AY144" s="90" t="s">
        <v>105</v>
      </c>
      <c r="BK144" s="94">
        <f>SUM($BK$145:$BK$180)</f>
        <v>0</v>
      </c>
    </row>
    <row r="145" spans="2:65" s="6" customFormat="1" ht="39" customHeight="1">
      <c r="B145" s="19"/>
      <c r="C145" s="96" t="s">
        <v>215</v>
      </c>
      <c r="D145" s="96" t="s">
        <v>106</v>
      </c>
      <c r="E145" s="97" t="s">
        <v>216</v>
      </c>
      <c r="F145" s="242" t="s">
        <v>217</v>
      </c>
      <c r="G145" s="243"/>
      <c r="H145" s="243"/>
      <c r="I145" s="243"/>
      <c r="J145" s="99" t="s">
        <v>177</v>
      </c>
      <c r="K145" s="100">
        <v>1650</v>
      </c>
      <c r="L145" s="244"/>
      <c r="M145" s="243"/>
      <c r="N145" s="245">
        <f>ROUND($L$145*$K$145,2)</f>
        <v>0</v>
      </c>
      <c r="O145" s="243"/>
      <c r="P145" s="243"/>
      <c r="Q145" s="243"/>
      <c r="R145" s="98" t="s">
        <v>110</v>
      </c>
      <c r="S145" s="19"/>
      <c r="T145" s="101"/>
      <c r="U145" s="102" t="s">
        <v>37</v>
      </c>
      <c r="X145" s="103">
        <v>0.01528</v>
      </c>
      <c r="Y145" s="103">
        <f>$X$145*$K$145</f>
        <v>25.212</v>
      </c>
      <c r="Z145" s="103">
        <v>0</v>
      </c>
      <c r="AA145" s="104">
        <f>$Z$145*$K$145</f>
        <v>0</v>
      </c>
      <c r="AR145" s="65" t="s">
        <v>111</v>
      </c>
      <c r="AT145" s="65" t="s">
        <v>106</v>
      </c>
      <c r="AU145" s="65" t="s">
        <v>74</v>
      </c>
      <c r="AY145" s="6" t="s">
        <v>105</v>
      </c>
      <c r="BE145" s="105">
        <f>IF($U$145="základní",$N$145,0)</f>
        <v>0</v>
      </c>
      <c r="BF145" s="105">
        <f>IF($U$145="snížená",$N$145,0)</f>
        <v>0</v>
      </c>
      <c r="BG145" s="105">
        <f>IF($U$145="zákl. přenesená",$N$145,0)</f>
        <v>0</v>
      </c>
      <c r="BH145" s="105">
        <f>IF($U$145="sníž. přenesená",$N$145,0)</f>
        <v>0</v>
      </c>
      <c r="BI145" s="105">
        <f>IF($U$145="nulová",$N$145,0)</f>
        <v>0</v>
      </c>
      <c r="BJ145" s="65" t="s">
        <v>17</v>
      </c>
      <c r="BK145" s="105">
        <f>ROUND($L$145*$K$145,2)</f>
        <v>0</v>
      </c>
      <c r="BL145" s="65" t="s">
        <v>111</v>
      </c>
      <c r="BM145" s="65" t="s">
        <v>218</v>
      </c>
    </row>
    <row r="146" spans="2:47" s="6" customFormat="1" ht="16.5" customHeight="1">
      <c r="B146" s="19"/>
      <c r="F146" s="246" t="s">
        <v>219</v>
      </c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19"/>
      <c r="T146" s="43"/>
      <c r="AA146" s="44"/>
      <c r="AT146" s="6" t="s">
        <v>114</v>
      </c>
      <c r="AU146" s="6" t="s">
        <v>74</v>
      </c>
    </row>
    <row r="147" spans="2:51" s="6" customFormat="1" ht="15.75" customHeight="1">
      <c r="B147" s="106"/>
      <c r="E147" s="107"/>
      <c r="F147" s="247" t="s">
        <v>115</v>
      </c>
      <c r="G147" s="248"/>
      <c r="H147" s="248"/>
      <c r="I147" s="248"/>
      <c r="K147" s="107"/>
      <c r="S147" s="106"/>
      <c r="T147" s="109"/>
      <c r="AA147" s="110"/>
      <c r="AT147" s="107" t="s">
        <v>116</v>
      </c>
      <c r="AU147" s="107" t="s">
        <v>74</v>
      </c>
      <c r="AV147" s="107" t="s">
        <v>17</v>
      </c>
      <c r="AW147" s="107" t="s">
        <v>81</v>
      </c>
      <c r="AX147" s="107" t="s">
        <v>67</v>
      </c>
      <c r="AY147" s="107" t="s">
        <v>105</v>
      </c>
    </row>
    <row r="148" spans="2:51" s="6" customFormat="1" ht="15.75" customHeight="1">
      <c r="B148" s="111"/>
      <c r="E148" s="112"/>
      <c r="F148" s="249" t="s">
        <v>220</v>
      </c>
      <c r="G148" s="250"/>
      <c r="H148" s="250"/>
      <c r="I148" s="250"/>
      <c r="K148" s="113">
        <v>500</v>
      </c>
      <c r="S148" s="111"/>
      <c r="T148" s="114"/>
      <c r="AA148" s="115"/>
      <c r="AT148" s="112" t="s">
        <v>116</v>
      </c>
      <c r="AU148" s="112" t="s">
        <v>74</v>
      </c>
      <c r="AV148" s="112" t="s">
        <v>74</v>
      </c>
      <c r="AW148" s="112" t="s">
        <v>81</v>
      </c>
      <c r="AX148" s="112" t="s">
        <v>67</v>
      </c>
      <c r="AY148" s="112" t="s">
        <v>105</v>
      </c>
    </row>
    <row r="149" spans="2:51" s="6" customFormat="1" ht="15.75" customHeight="1">
      <c r="B149" s="106"/>
      <c r="E149" s="107"/>
      <c r="F149" s="247" t="s">
        <v>118</v>
      </c>
      <c r="G149" s="248"/>
      <c r="H149" s="248"/>
      <c r="I149" s="248"/>
      <c r="K149" s="107"/>
      <c r="S149" s="106"/>
      <c r="T149" s="109"/>
      <c r="AA149" s="110"/>
      <c r="AT149" s="107" t="s">
        <v>116</v>
      </c>
      <c r="AU149" s="107" t="s">
        <v>74</v>
      </c>
      <c r="AV149" s="107" t="s">
        <v>17</v>
      </c>
      <c r="AW149" s="107" t="s">
        <v>81</v>
      </c>
      <c r="AX149" s="107" t="s">
        <v>67</v>
      </c>
      <c r="AY149" s="107" t="s">
        <v>105</v>
      </c>
    </row>
    <row r="150" spans="2:51" s="6" customFormat="1" ht="15.75" customHeight="1">
      <c r="B150" s="111"/>
      <c r="E150" s="112"/>
      <c r="F150" s="249" t="s">
        <v>221</v>
      </c>
      <c r="G150" s="250"/>
      <c r="H150" s="250"/>
      <c r="I150" s="250"/>
      <c r="K150" s="113">
        <v>250</v>
      </c>
      <c r="S150" s="111"/>
      <c r="T150" s="114"/>
      <c r="AA150" s="115"/>
      <c r="AT150" s="112" t="s">
        <v>116</v>
      </c>
      <c r="AU150" s="112" t="s">
        <v>74</v>
      </c>
      <c r="AV150" s="112" t="s">
        <v>74</v>
      </c>
      <c r="AW150" s="112" t="s">
        <v>81</v>
      </c>
      <c r="AX150" s="112" t="s">
        <v>67</v>
      </c>
      <c r="AY150" s="112" t="s">
        <v>105</v>
      </c>
    </row>
    <row r="151" spans="2:51" s="6" customFormat="1" ht="15.75" customHeight="1">
      <c r="B151" s="106"/>
      <c r="E151" s="107"/>
      <c r="F151" s="247" t="s">
        <v>119</v>
      </c>
      <c r="G151" s="248"/>
      <c r="H151" s="248"/>
      <c r="I151" s="248"/>
      <c r="K151" s="107"/>
      <c r="S151" s="106"/>
      <c r="T151" s="109"/>
      <c r="AA151" s="110"/>
      <c r="AT151" s="107" t="s">
        <v>116</v>
      </c>
      <c r="AU151" s="107" t="s">
        <v>74</v>
      </c>
      <c r="AV151" s="107" t="s">
        <v>17</v>
      </c>
      <c r="AW151" s="107" t="s">
        <v>81</v>
      </c>
      <c r="AX151" s="107" t="s">
        <v>67</v>
      </c>
      <c r="AY151" s="107" t="s">
        <v>105</v>
      </c>
    </row>
    <row r="152" spans="2:51" s="6" customFormat="1" ht="15.75" customHeight="1">
      <c r="B152" s="111"/>
      <c r="E152" s="112"/>
      <c r="F152" s="249" t="s">
        <v>222</v>
      </c>
      <c r="G152" s="250"/>
      <c r="H152" s="250"/>
      <c r="I152" s="250"/>
      <c r="K152" s="113">
        <v>900</v>
      </c>
      <c r="S152" s="111"/>
      <c r="T152" s="114"/>
      <c r="AA152" s="115"/>
      <c r="AT152" s="112" t="s">
        <v>116</v>
      </c>
      <c r="AU152" s="112" t="s">
        <v>74</v>
      </c>
      <c r="AV152" s="112" t="s">
        <v>74</v>
      </c>
      <c r="AW152" s="112" t="s">
        <v>81</v>
      </c>
      <c r="AX152" s="112" t="s">
        <v>67</v>
      </c>
      <c r="AY152" s="112" t="s">
        <v>105</v>
      </c>
    </row>
    <row r="153" spans="2:65" s="6" customFormat="1" ht="39" customHeight="1">
      <c r="B153" s="19"/>
      <c r="C153" s="96" t="s">
        <v>223</v>
      </c>
      <c r="D153" s="96" t="s">
        <v>106</v>
      </c>
      <c r="E153" s="97" t="s">
        <v>224</v>
      </c>
      <c r="F153" s="242" t="s">
        <v>225</v>
      </c>
      <c r="G153" s="243"/>
      <c r="H153" s="243"/>
      <c r="I153" s="243"/>
      <c r="J153" s="99" t="s">
        <v>128</v>
      </c>
      <c r="K153" s="100">
        <v>23</v>
      </c>
      <c r="L153" s="244"/>
      <c r="M153" s="243"/>
      <c r="N153" s="245">
        <f>ROUND($L$153*$K$153,2)</f>
        <v>0</v>
      </c>
      <c r="O153" s="243"/>
      <c r="P153" s="243"/>
      <c r="Q153" s="243"/>
      <c r="R153" s="98" t="s">
        <v>110</v>
      </c>
      <c r="S153" s="19"/>
      <c r="T153" s="101"/>
      <c r="U153" s="102" t="s">
        <v>37</v>
      </c>
      <c r="X153" s="103">
        <v>2.23565</v>
      </c>
      <c r="Y153" s="103">
        <f>$X$153*$K$153</f>
        <v>51.41995</v>
      </c>
      <c r="Z153" s="103">
        <v>0</v>
      </c>
      <c r="AA153" s="104">
        <f>$Z$153*$K$153</f>
        <v>0</v>
      </c>
      <c r="AR153" s="65" t="s">
        <v>111</v>
      </c>
      <c r="AT153" s="65" t="s">
        <v>106</v>
      </c>
      <c r="AU153" s="65" t="s">
        <v>74</v>
      </c>
      <c r="AY153" s="6" t="s">
        <v>105</v>
      </c>
      <c r="BE153" s="105">
        <f>IF($U$153="základní",$N$153,0)</f>
        <v>0</v>
      </c>
      <c r="BF153" s="105">
        <f>IF($U$153="snížená",$N$153,0)</f>
        <v>0</v>
      </c>
      <c r="BG153" s="105">
        <f>IF($U$153="zákl. přenesená",$N$153,0)</f>
        <v>0</v>
      </c>
      <c r="BH153" s="105">
        <f>IF($U$153="sníž. přenesená",$N$153,0)</f>
        <v>0</v>
      </c>
      <c r="BI153" s="105">
        <f>IF($U$153="nulová",$N$153,0)</f>
        <v>0</v>
      </c>
      <c r="BJ153" s="65" t="s">
        <v>17</v>
      </c>
      <c r="BK153" s="105">
        <f>ROUND($L$153*$K$153,2)</f>
        <v>0</v>
      </c>
      <c r="BL153" s="65" t="s">
        <v>111</v>
      </c>
      <c r="BM153" s="65" t="s">
        <v>226</v>
      </c>
    </row>
    <row r="154" spans="2:47" s="6" customFormat="1" ht="16.5" customHeight="1">
      <c r="B154" s="19"/>
      <c r="F154" s="246" t="s">
        <v>227</v>
      </c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19"/>
      <c r="T154" s="43"/>
      <c r="AA154" s="44"/>
      <c r="AT154" s="6" t="s">
        <v>114</v>
      </c>
      <c r="AU154" s="6" t="s">
        <v>74</v>
      </c>
    </row>
    <row r="155" spans="2:51" s="6" customFormat="1" ht="15.75" customHeight="1">
      <c r="B155" s="106"/>
      <c r="E155" s="107"/>
      <c r="F155" s="247" t="s">
        <v>228</v>
      </c>
      <c r="G155" s="248"/>
      <c r="H155" s="248"/>
      <c r="I155" s="248"/>
      <c r="K155" s="107"/>
      <c r="S155" s="106"/>
      <c r="T155" s="109"/>
      <c r="AA155" s="110"/>
      <c r="AT155" s="107" t="s">
        <v>116</v>
      </c>
      <c r="AU155" s="107" t="s">
        <v>74</v>
      </c>
      <c r="AV155" s="107" t="s">
        <v>17</v>
      </c>
      <c r="AW155" s="107" t="s">
        <v>81</v>
      </c>
      <c r="AX155" s="107" t="s">
        <v>67</v>
      </c>
      <c r="AY155" s="107" t="s">
        <v>105</v>
      </c>
    </row>
    <row r="156" spans="2:51" s="6" customFormat="1" ht="15.75" customHeight="1">
      <c r="B156" s="111"/>
      <c r="E156" s="112"/>
      <c r="F156" s="249" t="s">
        <v>229</v>
      </c>
      <c r="G156" s="250"/>
      <c r="H156" s="250"/>
      <c r="I156" s="250"/>
      <c r="K156" s="113">
        <v>8</v>
      </c>
      <c r="S156" s="111"/>
      <c r="T156" s="114"/>
      <c r="AA156" s="115"/>
      <c r="AT156" s="112" t="s">
        <v>116</v>
      </c>
      <c r="AU156" s="112" t="s">
        <v>74</v>
      </c>
      <c r="AV156" s="112" t="s">
        <v>74</v>
      </c>
      <c r="AW156" s="112" t="s">
        <v>81</v>
      </c>
      <c r="AX156" s="112" t="s">
        <v>67</v>
      </c>
      <c r="AY156" s="112" t="s">
        <v>105</v>
      </c>
    </row>
    <row r="157" spans="2:51" s="6" customFormat="1" ht="15.75" customHeight="1">
      <c r="B157" s="106"/>
      <c r="E157" s="107"/>
      <c r="F157" s="247" t="s">
        <v>119</v>
      </c>
      <c r="G157" s="248"/>
      <c r="H157" s="248"/>
      <c r="I157" s="248"/>
      <c r="K157" s="107"/>
      <c r="S157" s="106"/>
      <c r="T157" s="109"/>
      <c r="AA157" s="110"/>
      <c r="AT157" s="107" t="s">
        <v>116</v>
      </c>
      <c r="AU157" s="107" t="s">
        <v>74</v>
      </c>
      <c r="AV157" s="107" t="s">
        <v>17</v>
      </c>
      <c r="AW157" s="107" t="s">
        <v>81</v>
      </c>
      <c r="AX157" s="107" t="s">
        <v>67</v>
      </c>
      <c r="AY157" s="107" t="s">
        <v>105</v>
      </c>
    </row>
    <row r="158" spans="2:51" s="6" customFormat="1" ht="15.75" customHeight="1">
      <c r="B158" s="111"/>
      <c r="E158" s="112"/>
      <c r="F158" s="249" t="s">
        <v>156</v>
      </c>
      <c r="G158" s="250"/>
      <c r="H158" s="250"/>
      <c r="I158" s="250"/>
      <c r="K158" s="113">
        <v>15</v>
      </c>
      <c r="S158" s="111"/>
      <c r="T158" s="114"/>
      <c r="AA158" s="115"/>
      <c r="AT158" s="112" t="s">
        <v>116</v>
      </c>
      <c r="AU158" s="112" t="s">
        <v>74</v>
      </c>
      <c r="AV158" s="112" t="s">
        <v>74</v>
      </c>
      <c r="AW158" s="112" t="s">
        <v>81</v>
      </c>
      <c r="AX158" s="112" t="s">
        <v>67</v>
      </c>
      <c r="AY158" s="112" t="s">
        <v>105</v>
      </c>
    </row>
    <row r="159" spans="2:65" s="6" customFormat="1" ht="27" customHeight="1">
      <c r="B159" s="19"/>
      <c r="C159" s="96" t="s">
        <v>230</v>
      </c>
      <c r="D159" s="96" t="s">
        <v>106</v>
      </c>
      <c r="E159" s="97" t="s">
        <v>231</v>
      </c>
      <c r="F159" s="242" t="s">
        <v>232</v>
      </c>
      <c r="G159" s="243"/>
      <c r="H159" s="243"/>
      <c r="I159" s="243"/>
      <c r="J159" s="99" t="s">
        <v>177</v>
      </c>
      <c r="K159" s="100">
        <v>1260</v>
      </c>
      <c r="L159" s="244"/>
      <c r="M159" s="243"/>
      <c r="N159" s="245">
        <f>ROUND($L$159*$K$159,2)</f>
        <v>0</v>
      </c>
      <c r="O159" s="243"/>
      <c r="P159" s="243"/>
      <c r="Q159" s="243"/>
      <c r="R159" s="98" t="s">
        <v>110</v>
      </c>
      <c r="S159" s="19"/>
      <c r="T159" s="101"/>
      <c r="U159" s="102" t="s">
        <v>37</v>
      </c>
      <c r="X159" s="103">
        <v>0.00025</v>
      </c>
      <c r="Y159" s="103">
        <f>$X$159*$K$159</f>
        <v>0.315</v>
      </c>
      <c r="Z159" s="103">
        <v>0</v>
      </c>
      <c r="AA159" s="104">
        <f>$Z$159*$K$159</f>
        <v>0</v>
      </c>
      <c r="AR159" s="65" t="s">
        <v>111</v>
      </c>
      <c r="AT159" s="65" t="s">
        <v>106</v>
      </c>
      <c r="AU159" s="65" t="s">
        <v>74</v>
      </c>
      <c r="AY159" s="6" t="s">
        <v>105</v>
      </c>
      <c r="BE159" s="105">
        <f>IF($U$159="základní",$N$159,0)</f>
        <v>0</v>
      </c>
      <c r="BF159" s="105">
        <f>IF($U$159="snížená",$N$159,0)</f>
        <v>0</v>
      </c>
      <c r="BG159" s="105">
        <f>IF($U$159="zákl. přenesená",$N$159,0)</f>
        <v>0</v>
      </c>
      <c r="BH159" s="105">
        <f>IF($U$159="sníž. přenesená",$N$159,0)</f>
        <v>0</v>
      </c>
      <c r="BI159" s="105">
        <f>IF($U$159="nulová",$N$159,0)</f>
        <v>0</v>
      </c>
      <c r="BJ159" s="65" t="s">
        <v>17</v>
      </c>
      <c r="BK159" s="105">
        <f>ROUND($L$159*$K$159,2)</f>
        <v>0</v>
      </c>
      <c r="BL159" s="65" t="s">
        <v>111</v>
      </c>
      <c r="BM159" s="65" t="s">
        <v>233</v>
      </c>
    </row>
    <row r="160" spans="2:47" s="6" customFormat="1" ht="16.5" customHeight="1">
      <c r="B160" s="19"/>
      <c r="F160" s="246" t="s">
        <v>234</v>
      </c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19"/>
      <c r="T160" s="43"/>
      <c r="AA160" s="44"/>
      <c r="AT160" s="6" t="s">
        <v>114</v>
      </c>
      <c r="AU160" s="6" t="s">
        <v>74</v>
      </c>
    </row>
    <row r="161" spans="2:51" s="6" customFormat="1" ht="15.75" customHeight="1">
      <c r="B161" s="106"/>
      <c r="E161" s="107"/>
      <c r="F161" s="247" t="s">
        <v>163</v>
      </c>
      <c r="G161" s="248"/>
      <c r="H161" s="248"/>
      <c r="I161" s="248"/>
      <c r="K161" s="107"/>
      <c r="S161" s="106"/>
      <c r="T161" s="109"/>
      <c r="AA161" s="110"/>
      <c r="AT161" s="107" t="s">
        <v>116</v>
      </c>
      <c r="AU161" s="107" t="s">
        <v>74</v>
      </c>
      <c r="AV161" s="107" t="s">
        <v>17</v>
      </c>
      <c r="AW161" s="107" t="s">
        <v>81</v>
      </c>
      <c r="AX161" s="107" t="s">
        <v>67</v>
      </c>
      <c r="AY161" s="107" t="s">
        <v>105</v>
      </c>
    </row>
    <row r="162" spans="2:51" s="6" customFormat="1" ht="15.75" customHeight="1">
      <c r="B162" s="106"/>
      <c r="E162" s="107"/>
      <c r="F162" s="247" t="s">
        <v>164</v>
      </c>
      <c r="G162" s="248"/>
      <c r="H162" s="248"/>
      <c r="I162" s="248"/>
      <c r="K162" s="107"/>
      <c r="S162" s="106"/>
      <c r="T162" s="109"/>
      <c r="AA162" s="110"/>
      <c r="AT162" s="107" t="s">
        <v>116</v>
      </c>
      <c r="AU162" s="107" t="s">
        <v>74</v>
      </c>
      <c r="AV162" s="107" t="s">
        <v>17</v>
      </c>
      <c r="AW162" s="107" t="s">
        <v>81</v>
      </c>
      <c r="AX162" s="107" t="s">
        <v>67</v>
      </c>
      <c r="AY162" s="107" t="s">
        <v>105</v>
      </c>
    </row>
    <row r="163" spans="2:51" s="6" customFormat="1" ht="15.75" customHeight="1">
      <c r="B163" s="111"/>
      <c r="E163" s="112"/>
      <c r="F163" s="249" t="s">
        <v>235</v>
      </c>
      <c r="G163" s="250"/>
      <c r="H163" s="250"/>
      <c r="I163" s="250"/>
      <c r="K163" s="113">
        <v>240</v>
      </c>
      <c r="S163" s="111"/>
      <c r="T163" s="114"/>
      <c r="AA163" s="115"/>
      <c r="AT163" s="112" t="s">
        <v>116</v>
      </c>
      <c r="AU163" s="112" t="s">
        <v>74</v>
      </c>
      <c r="AV163" s="112" t="s">
        <v>74</v>
      </c>
      <c r="AW163" s="112" t="s">
        <v>81</v>
      </c>
      <c r="AX163" s="112" t="s">
        <v>67</v>
      </c>
      <c r="AY163" s="112" t="s">
        <v>105</v>
      </c>
    </row>
    <row r="164" spans="2:51" s="6" customFormat="1" ht="15.75" customHeight="1">
      <c r="B164" s="106"/>
      <c r="E164" s="107"/>
      <c r="F164" s="247" t="s">
        <v>118</v>
      </c>
      <c r="G164" s="248"/>
      <c r="H164" s="248"/>
      <c r="I164" s="248"/>
      <c r="K164" s="107"/>
      <c r="S164" s="106"/>
      <c r="T164" s="109"/>
      <c r="AA164" s="110"/>
      <c r="AT164" s="107" t="s">
        <v>116</v>
      </c>
      <c r="AU164" s="107" t="s">
        <v>74</v>
      </c>
      <c r="AV164" s="107" t="s">
        <v>17</v>
      </c>
      <c r="AW164" s="107" t="s">
        <v>81</v>
      </c>
      <c r="AX164" s="107" t="s">
        <v>67</v>
      </c>
      <c r="AY164" s="107" t="s">
        <v>105</v>
      </c>
    </row>
    <row r="165" spans="2:51" s="6" customFormat="1" ht="15.75" customHeight="1">
      <c r="B165" s="111"/>
      <c r="E165" s="112"/>
      <c r="F165" s="249" t="s">
        <v>236</v>
      </c>
      <c r="G165" s="250"/>
      <c r="H165" s="250"/>
      <c r="I165" s="250"/>
      <c r="K165" s="113">
        <v>120</v>
      </c>
      <c r="S165" s="111"/>
      <c r="T165" s="114"/>
      <c r="AA165" s="115"/>
      <c r="AT165" s="112" t="s">
        <v>116</v>
      </c>
      <c r="AU165" s="112" t="s">
        <v>74</v>
      </c>
      <c r="AV165" s="112" t="s">
        <v>74</v>
      </c>
      <c r="AW165" s="112" t="s">
        <v>81</v>
      </c>
      <c r="AX165" s="112" t="s">
        <v>67</v>
      </c>
      <c r="AY165" s="112" t="s">
        <v>105</v>
      </c>
    </row>
    <row r="166" spans="2:51" s="6" customFormat="1" ht="15.75" customHeight="1">
      <c r="B166" s="106"/>
      <c r="E166" s="107"/>
      <c r="F166" s="247" t="s">
        <v>119</v>
      </c>
      <c r="G166" s="248"/>
      <c r="H166" s="248"/>
      <c r="I166" s="248"/>
      <c r="K166" s="107"/>
      <c r="S166" s="106"/>
      <c r="T166" s="109"/>
      <c r="AA166" s="110"/>
      <c r="AT166" s="107" t="s">
        <v>116</v>
      </c>
      <c r="AU166" s="107" t="s">
        <v>74</v>
      </c>
      <c r="AV166" s="107" t="s">
        <v>17</v>
      </c>
      <c r="AW166" s="107" t="s">
        <v>81</v>
      </c>
      <c r="AX166" s="107" t="s">
        <v>67</v>
      </c>
      <c r="AY166" s="107" t="s">
        <v>105</v>
      </c>
    </row>
    <row r="167" spans="2:51" s="6" customFormat="1" ht="15.75" customHeight="1">
      <c r="B167" s="111"/>
      <c r="E167" s="112"/>
      <c r="F167" s="249" t="s">
        <v>236</v>
      </c>
      <c r="G167" s="250"/>
      <c r="H167" s="250"/>
      <c r="I167" s="250"/>
      <c r="K167" s="113">
        <v>120</v>
      </c>
      <c r="S167" s="111"/>
      <c r="T167" s="114"/>
      <c r="AA167" s="115"/>
      <c r="AT167" s="112" t="s">
        <v>116</v>
      </c>
      <c r="AU167" s="112" t="s">
        <v>74</v>
      </c>
      <c r="AV167" s="112" t="s">
        <v>74</v>
      </c>
      <c r="AW167" s="112" t="s">
        <v>81</v>
      </c>
      <c r="AX167" s="112" t="s">
        <v>67</v>
      </c>
      <c r="AY167" s="112" t="s">
        <v>105</v>
      </c>
    </row>
    <row r="168" spans="2:51" s="6" customFormat="1" ht="15.75" customHeight="1">
      <c r="B168" s="106"/>
      <c r="E168" s="107"/>
      <c r="F168" s="247" t="s">
        <v>167</v>
      </c>
      <c r="G168" s="248"/>
      <c r="H168" s="248"/>
      <c r="I168" s="248"/>
      <c r="K168" s="107"/>
      <c r="S168" s="106"/>
      <c r="T168" s="109"/>
      <c r="AA168" s="110"/>
      <c r="AT168" s="107" t="s">
        <v>116</v>
      </c>
      <c r="AU168" s="107" t="s">
        <v>74</v>
      </c>
      <c r="AV168" s="107" t="s">
        <v>17</v>
      </c>
      <c r="AW168" s="107" t="s">
        <v>81</v>
      </c>
      <c r="AX168" s="107" t="s">
        <v>67</v>
      </c>
      <c r="AY168" s="107" t="s">
        <v>105</v>
      </c>
    </row>
    <row r="169" spans="2:51" s="6" customFormat="1" ht="15.75" customHeight="1">
      <c r="B169" s="111"/>
      <c r="E169" s="112"/>
      <c r="F169" s="249" t="s">
        <v>237</v>
      </c>
      <c r="G169" s="250"/>
      <c r="H169" s="250"/>
      <c r="I169" s="250"/>
      <c r="K169" s="113">
        <v>780</v>
      </c>
      <c r="S169" s="111"/>
      <c r="T169" s="114"/>
      <c r="AA169" s="115"/>
      <c r="AT169" s="112" t="s">
        <v>116</v>
      </c>
      <c r="AU169" s="112" t="s">
        <v>74</v>
      </c>
      <c r="AV169" s="112" t="s">
        <v>74</v>
      </c>
      <c r="AW169" s="112" t="s">
        <v>81</v>
      </c>
      <c r="AX169" s="112" t="s">
        <v>67</v>
      </c>
      <c r="AY169" s="112" t="s">
        <v>105</v>
      </c>
    </row>
    <row r="170" spans="2:65" s="6" customFormat="1" ht="39" customHeight="1">
      <c r="B170" s="19"/>
      <c r="C170" s="96" t="s">
        <v>166</v>
      </c>
      <c r="D170" s="96" t="s">
        <v>106</v>
      </c>
      <c r="E170" s="97" t="s">
        <v>238</v>
      </c>
      <c r="F170" s="242" t="s">
        <v>239</v>
      </c>
      <c r="G170" s="243"/>
      <c r="H170" s="243"/>
      <c r="I170" s="243"/>
      <c r="J170" s="99" t="s">
        <v>240</v>
      </c>
      <c r="K170" s="100">
        <v>80</v>
      </c>
      <c r="L170" s="244"/>
      <c r="M170" s="243"/>
      <c r="N170" s="245">
        <f>ROUND($L$170*$K$170,2)</f>
        <v>0</v>
      </c>
      <c r="O170" s="243"/>
      <c r="P170" s="243"/>
      <c r="Q170" s="243"/>
      <c r="R170" s="98"/>
      <c r="S170" s="19"/>
      <c r="T170" s="101"/>
      <c r="U170" s="102" t="s">
        <v>37</v>
      </c>
      <c r="X170" s="103">
        <v>0.04569</v>
      </c>
      <c r="Y170" s="103">
        <f>$X$170*$K$170</f>
        <v>3.6552000000000002</v>
      </c>
      <c r="Z170" s="103">
        <v>0</v>
      </c>
      <c r="AA170" s="104">
        <f>$Z$170*$K$170</f>
        <v>0</v>
      </c>
      <c r="AR170" s="65" t="s">
        <v>111</v>
      </c>
      <c r="AT170" s="65" t="s">
        <v>106</v>
      </c>
      <c r="AU170" s="65" t="s">
        <v>74</v>
      </c>
      <c r="AY170" s="6" t="s">
        <v>105</v>
      </c>
      <c r="BE170" s="105">
        <f>IF($U$170="základní",$N$170,0)</f>
        <v>0</v>
      </c>
      <c r="BF170" s="105">
        <f>IF($U$170="snížená",$N$170,0)</f>
        <v>0</v>
      </c>
      <c r="BG170" s="105">
        <f>IF($U$170="zákl. přenesená",$N$170,0)</f>
        <v>0</v>
      </c>
      <c r="BH170" s="105">
        <f>IF($U$170="sníž. přenesená",$N$170,0)</f>
        <v>0</v>
      </c>
      <c r="BI170" s="105">
        <f>IF($U$170="nulová",$N$170,0)</f>
        <v>0</v>
      </c>
      <c r="BJ170" s="65" t="s">
        <v>17</v>
      </c>
      <c r="BK170" s="105">
        <f>ROUND($L$170*$K$170,2)</f>
        <v>0</v>
      </c>
      <c r="BL170" s="65" t="s">
        <v>111</v>
      </c>
      <c r="BM170" s="65" t="s">
        <v>241</v>
      </c>
    </row>
    <row r="171" spans="2:51" s="6" customFormat="1" ht="15.75" customHeight="1">
      <c r="B171" s="106"/>
      <c r="E171" s="108"/>
      <c r="F171" s="247" t="s">
        <v>163</v>
      </c>
      <c r="G171" s="248"/>
      <c r="H171" s="248"/>
      <c r="I171" s="248"/>
      <c r="K171" s="107"/>
      <c r="S171" s="106"/>
      <c r="T171" s="109"/>
      <c r="AA171" s="110"/>
      <c r="AT171" s="107" t="s">
        <v>116</v>
      </c>
      <c r="AU171" s="107" t="s">
        <v>74</v>
      </c>
      <c r="AV171" s="107" t="s">
        <v>17</v>
      </c>
      <c r="AW171" s="107" t="s">
        <v>81</v>
      </c>
      <c r="AX171" s="107" t="s">
        <v>67</v>
      </c>
      <c r="AY171" s="107" t="s">
        <v>105</v>
      </c>
    </row>
    <row r="172" spans="2:51" s="6" customFormat="1" ht="15.75" customHeight="1">
      <c r="B172" s="106"/>
      <c r="E172" s="107"/>
      <c r="F172" s="247" t="s">
        <v>164</v>
      </c>
      <c r="G172" s="248"/>
      <c r="H172" s="248"/>
      <c r="I172" s="248"/>
      <c r="K172" s="107"/>
      <c r="S172" s="106"/>
      <c r="T172" s="109"/>
      <c r="AA172" s="110"/>
      <c r="AT172" s="107" t="s">
        <v>116</v>
      </c>
      <c r="AU172" s="107" t="s">
        <v>74</v>
      </c>
      <c r="AV172" s="107" t="s">
        <v>17</v>
      </c>
      <c r="AW172" s="107" t="s">
        <v>81</v>
      </c>
      <c r="AX172" s="107" t="s">
        <v>67</v>
      </c>
      <c r="AY172" s="107" t="s">
        <v>105</v>
      </c>
    </row>
    <row r="173" spans="2:51" s="6" customFormat="1" ht="15.75" customHeight="1">
      <c r="B173" s="111"/>
      <c r="E173" s="112"/>
      <c r="F173" s="249" t="s">
        <v>165</v>
      </c>
      <c r="G173" s="250"/>
      <c r="H173" s="250"/>
      <c r="I173" s="250"/>
      <c r="K173" s="113">
        <v>40</v>
      </c>
      <c r="S173" s="111"/>
      <c r="T173" s="114"/>
      <c r="AA173" s="115"/>
      <c r="AT173" s="112" t="s">
        <v>116</v>
      </c>
      <c r="AU173" s="112" t="s">
        <v>74</v>
      </c>
      <c r="AV173" s="112" t="s">
        <v>74</v>
      </c>
      <c r="AW173" s="112" t="s">
        <v>81</v>
      </c>
      <c r="AX173" s="112" t="s">
        <v>67</v>
      </c>
      <c r="AY173" s="112" t="s">
        <v>105</v>
      </c>
    </row>
    <row r="174" spans="2:51" s="6" customFormat="1" ht="15.75" customHeight="1">
      <c r="B174" s="106"/>
      <c r="E174" s="107"/>
      <c r="F174" s="247" t="s">
        <v>118</v>
      </c>
      <c r="G174" s="248"/>
      <c r="H174" s="248"/>
      <c r="I174" s="248"/>
      <c r="K174" s="107"/>
      <c r="S174" s="106"/>
      <c r="T174" s="109"/>
      <c r="AA174" s="110"/>
      <c r="AT174" s="107" t="s">
        <v>116</v>
      </c>
      <c r="AU174" s="107" t="s">
        <v>74</v>
      </c>
      <c r="AV174" s="107" t="s">
        <v>17</v>
      </c>
      <c r="AW174" s="107" t="s">
        <v>81</v>
      </c>
      <c r="AX174" s="107" t="s">
        <v>67</v>
      </c>
      <c r="AY174" s="107" t="s">
        <v>105</v>
      </c>
    </row>
    <row r="175" spans="2:51" s="6" customFormat="1" ht="15.75" customHeight="1">
      <c r="B175" s="111"/>
      <c r="E175" s="112"/>
      <c r="F175" s="249" t="s">
        <v>166</v>
      </c>
      <c r="G175" s="250"/>
      <c r="H175" s="250"/>
      <c r="I175" s="250"/>
      <c r="K175" s="113">
        <v>20</v>
      </c>
      <c r="S175" s="111"/>
      <c r="T175" s="114"/>
      <c r="AA175" s="115"/>
      <c r="AT175" s="112" t="s">
        <v>116</v>
      </c>
      <c r="AU175" s="112" t="s">
        <v>74</v>
      </c>
      <c r="AV175" s="112" t="s">
        <v>74</v>
      </c>
      <c r="AW175" s="112" t="s">
        <v>81</v>
      </c>
      <c r="AX175" s="112" t="s">
        <v>67</v>
      </c>
      <c r="AY175" s="112" t="s">
        <v>105</v>
      </c>
    </row>
    <row r="176" spans="2:51" s="6" customFormat="1" ht="15.75" customHeight="1">
      <c r="B176" s="106"/>
      <c r="E176" s="107"/>
      <c r="F176" s="247" t="s">
        <v>119</v>
      </c>
      <c r="G176" s="248"/>
      <c r="H176" s="248"/>
      <c r="I176" s="248"/>
      <c r="K176" s="107"/>
      <c r="S176" s="106"/>
      <c r="T176" s="109"/>
      <c r="AA176" s="110"/>
      <c r="AT176" s="107" t="s">
        <v>116</v>
      </c>
      <c r="AU176" s="107" t="s">
        <v>74</v>
      </c>
      <c r="AV176" s="107" t="s">
        <v>17</v>
      </c>
      <c r="AW176" s="107" t="s">
        <v>81</v>
      </c>
      <c r="AX176" s="107" t="s">
        <v>67</v>
      </c>
      <c r="AY176" s="107" t="s">
        <v>105</v>
      </c>
    </row>
    <row r="177" spans="2:51" s="6" customFormat="1" ht="15.75" customHeight="1">
      <c r="B177" s="111"/>
      <c r="E177" s="112"/>
      <c r="F177" s="249" t="s">
        <v>166</v>
      </c>
      <c r="G177" s="250"/>
      <c r="H177" s="250"/>
      <c r="I177" s="250"/>
      <c r="K177" s="113">
        <v>20</v>
      </c>
      <c r="S177" s="111"/>
      <c r="T177" s="114"/>
      <c r="AA177" s="115"/>
      <c r="AT177" s="112" t="s">
        <v>116</v>
      </c>
      <c r="AU177" s="112" t="s">
        <v>74</v>
      </c>
      <c r="AV177" s="112" t="s">
        <v>74</v>
      </c>
      <c r="AW177" s="112" t="s">
        <v>81</v>
      </c>
      <c r="AX177" s="112" t="s">
        <v>67</v>
      </c>
      <c r="AY177" s="112" t="s">
        <v>105</v>
      </c>
    </row>
    <row r="178" spans="2:65" s="6" customFormat="1" ht="39" customHeight="1">
      <c r="B178" s="19"/>
      <c r="C178" s="96" t="s">
        <v>8</v>
      </c>
      <c r="D178" s="96" t="s">
        <v>106</v>
      </c>
      <c r="E178" s="97" t="s">
        <v>242</v>
      </c>
      <c r="F178" s="242" t="s">
        <v>243</v>
      </c>
      <c r="G178" s="243"/>
      <c r="H178" s="243"/>
      <c r="I178" s="243"/>
      <c r="J178" s="99" t="s">
        <v>240</v>
      </c>
      <c r="K178" s="100">
        <v>260</v>
      </c>
      <c r="L178" s="244"/>
      <c r="M178" s="243"/>
      <c r="N178" s="245">
        <f>ROUND($L$178*$K$178,2)</f>
        <v>0</v>
      </c>
      <c r="O178" s="243"/>
      <c r="P178" s="243"/>
      <c r="Q178" s="243"/>
      <c r="R178" s="98"/>
      <c r="S178" s="19"/>
      <c r="T178" s="101"/>
      <c r="U178" s="102" t="s">
        <v>37</v>
      </c>
      <c r="X178" s="103">
        <v>0.02569</v>
      </c>
      <c r="Y178" s="103">
        <f>$X$178*$K$178</f>
        <v>6.6794</v>
      </c>
      <c r="Z178" s="103">
        <v>0</v>
      </c>
      <c r="AA178" s="104">
        <f>$Z$178*$K$178</f>
        <v>0</v>
      </c>
      <c r="AR178" s="65" t="s">
        <v>111</v>
      </c>
      <c r="AT178" s="65" t="s">
        <v>106</v>
      </c>
      <c r="AU178" s="65" t="s">
        <v>74</v>
      </c>
      <c r="AY178" s="6" t="s">
        <v>105</v>
      </c>
      <c r="BE178" s="105">
        <f>IF($U$178="základní",$N$178,0)</f>
        <v>0</v>
      </c>
      <c r="BF178" s="105">
        <f>IF($U$178="snížená",$N$178,0)</f>
        <v>0</v>
      </c>
      <c r="BG178" s="105">
        <f>IF($U$178="zákl. přenesená",$N$178,0)</f>
        <v>0</v>
      </c>
      <c r="BH178" s="105">
        <f>IF($U$178="sníž. přenesená",$N$178,0)</f>
        <v>0</v>
      </c>
      <c r="BI178" s="105">
        <f>IF($U$178="nulová",$N$178,0)</f>
        <v>0</v>
      </c>
      <c r="BJ178" s="65" t="s">
        <v>17</v>
      </c>
      <c r="BK178" s="105">
        <f>ROUND($L$178*$K$178,2)</f>
        <v>0</v>
      </c>
      <c r="BL178" s="65" t="s">
        <v>111</v>
      </c>
      <c r="BM178" s="65" t="s">
        <v>244</v>
      </c>
    </row>
    <row r="179" spans="2:51" s="6" customFormat="1" ht="15.75" customHeight="1">
      <c r="B179" s="106"/>
      <c r="E179" s="108"/>
      <c r="F179" s="247" t="s">
        <v>167</v>
      </c>
      <c r="G179" s="248"/>
      <c r="H179" s="248"/>
      <c r="I179" s="248"/>
      <c r="K179" s="107"/>
      <c r="S179" s="106"/>
      <c r="T179" s="109"/>
      <c r="AA179" s="110"/>
      <c r="AT179" s="107" t="s">
        <v>116</v>
      </c>
      <c r="AU179" s="107" t="s">
        <v>74</v>
      </c>
      <c r="AV179" s="107" t="s">
        <v>17</v>
      </c>
      <c r="AW179" s="107" t="s">
        <v>81</v>
      </c>
      <c r="AX179" s="107" t="s">
        <v>67</v>
      </c>
      <c r="AY179" s="107" t="s">
        <v>105</v>
      </c>
    </row>
    <row r="180" spans="2:51" s="6" customFormat="1" ht="15.75" customHeight="1">
      <c r="B180" s="111"/>
      <c r="E180" s="112"/>
      <c r="F180" s="249" t="s">
        <v>168</v>
      </c>
      <c r="G180" s="250"/>
      <c r="H180" s="250"/>
      <c r="I180" s="250"/>
      <c r="K180" s="113">
        <v>260</v>
      </c>
      <c r="S180" s="111"/>
      <c r="T180" s="114"/>
      <c r="AA180" s="115"/>
      <c r="AT180" s="112" t="s">
        <v>116</v>
      </c>
      <c r="AU180" s="112" t="s">
        <v>74</v>
      </c>
      <c r="AV180" s="112" t="s">
        <v>74</v>
      </c>
      <c r="AW180" s="112" t="s">
        <v>81</v>
      </c>
      <c r="AX180" s="112" t="s">
        <v>67</v>
      </c>
      <c r="AY180" s="112" t="s">
        <v>105</v>
      </c>
    </row>
    <row r="181" spans="2:63" s="87" customFormat="1" ht="30.75" customHeight="1">
      <c r="B181" s="88"/>
      <c r="D181" s="95" t="s">
        <v>85</v>
      </c>
      <c r="N181" s="253">
        <f>$BK$181</f>
        <v>0</v>
      </c>
      <c r="O181" s="252"/>
      <c r="P181" s="252"/>
      <c r="Q181" s="252"/>
      <c r="S181" s="88"/>
      <c r="T181" s="91"/>
      <c r="W181" s="92">
        <f>SUM($W$182:$W$189)</f>
        <v>0</v>
      </c>
      <c r="Y181" s="92">
        <f>SUM($Y$182:$Y$189)</f>
        <v>0</v>
      </c>
      <c r="AA181" s="93">
        <f>SUM($AA$182:$AA$189)</f>
        <v>0</v>
      </c>
      <c r="AR181" s="90" t="s">
        <v>17</v>
      </c>
      <c r="AT181" s="90" t="s">
        <v>66</v>
      </c>
      <c r="AU181" s="90" t="s">
        <v>17</v>
      </c>
      <c r="AY181" s="90" t="s">
        <v>105</v>
      </c>
      <c r="BK181" s="94">
        <f>SUM($BK$182:$BK$189)</f>
        <v>0</v>
      </c>
    </row>
    <row r="182" spans="2:65" s="6" customFormat="1" ht="27" customHeight="1">
      <c r="B182" s="19"/>
      <c r="C182" s="96" t="s">
        <v>245</v>
      </c>
      <c r="D182" s="96" t="s">
        <v>106</v>
      </c>
      <c r="E182" s="97" t="s">
        <v>246</v>
      </c>
      <c r="F182" s="242" t="s">
        <v>247</v>
      </c>
      <c r="G182" s="243"/>
      <c r="H182" s="243"/>
      <c r="I182" s="243"/>
      <c r="J182" s="99" t="s">
        <v>109</v>
      </c>
      <c r="K182" s="100">
        <v>580</v>
      </c>
      <c r="L182" s="244"/>
      <c r="M182" s="243"/>
      <c r="N182" s="245">
        <f>ROUND($L$182*$K$182,2)</f>
        <v>0</v>
      </c>
      <c r="O182" s="243"/>
      <c r="P182" s="243"/>
      <c r="Q182" s="243"/>
      <c r="R182" s="98" t="s">
        <v>110</v>
      </c>
      <c r="S182" s="19"/>
      <c r="T182" s="101"/>
      <c r="U182" s="102" t="s">
        <v>37</v>
      </c>
      <c r="X182" s="103">
        <v>0</v>
      </c>
      <c r="Y182" s="103">
        <f>$X$182*$K$182</f>
        <v>0</v>
      </c>
      <c r="Z182" s="103">
        <v>0</v>
      </c>
      <c r="AA182" s="104">
        <f>$Z$182*$K$182</f>
        <v>0</v>
      </c>
      <c r="AR182" s="65" t="s">
        <v>111</v>
      </c>
      <c r="AT182" s="65" t="s">
        <v>106</v>
      </c>
      <c r="AU182" s="65" t="s">
        <v>74</v>
      </c>
      <c r="AY182" s="6" t="s">
        <v>105</v>
      </c>
      <c r="BE182" s="105">
        <f>IF($U$182="základní",$N$182,0)</f>
        <v>0</v>
      </c>
      <c r="BF182" s="105">
        <f>IF($U$182="snížená",$N$182,0)</f>
        <v>0</v>
      </c>
      <c r="BG182" s="105">
        <f>IF($U$182="zákl. přenesená",$N$182,0)</f>
        <v>0</v>
      </c>
      <c r="BH182" s="105">
        <f>IF($U$182="sníž. přenesená",$N$182,0)</f>
        <v>0</v>
      </c>
      <c r="BI182" s="105">
        <f>IF($U$182="nulová",$N$182,0)</f>
        <v>0</v>
      </c>
      <c r="BJ182" s="65" t="s">
        <v>17</v>
      </c>
      <c r="BK182" s="105">
        <f>ROUND($L$182*$K$182,2)</f>
        <v>0</v>
      </c>
      <c r="BL182" s="65" t="s">
        <v>111</v>
      </c>
      <c r="BM182" s="65" t="s">
        <v>248</v>
      </c>
    </row>
    <row r="183" spans="2:47" s="6" customFormat="1" ht="16.5" customHeight="1">
      <c r="B183" s="19"/>
      <c r="F183" s="246" t="s">
        <v>247</v>
      </c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19"/>
      <c r="T183" s="43"/>
      <c r="AA183" s="44"/>
      <c r="AT183" s="6" t="s">
        <v>114</v>
      </c>
      <c r="AU183" s="6" t="s">
        <v>74</v>
      </c>
    </row>
    <row r="184" spans="2:51" s="6" customFormat="1" ht="15.75" customHeight="1">
      <c r="B184" s="106"/>
      <c r="E184" s="107"/>
      <c r="F184" s="247" t="s">
        <v>115</v>
      </c>
      <c r="G184" s="248"/>
      <c r="H184" s="248"/>
      <c r="I184" s="248"/>
      <c r="K184" s="107"/>
      <c r="S184" s="106"/>
      <c r="T184" s="109"/>
      <c r="AA184" s="110"/>
      <c r="AT184" s="107" t="s">
        <v>116</v>
      </c>
      <c r="AU184" s="107" t="s">
        <v>74</v>
      </c>
      <c r="AV184" s="107" t="s">
        <v>17</v>
      </c>
      <c r="AW184" s="107" t="s">
        <v>81</v>
      </c>
      <c r="AX184" s="107" t="s">
        <v>67</v>
      </c>
      <c r="AY184" s="107" t="s">
        <v>105</v>
      </c>
    </row>
    <row r="185" spans="2:51" s="6" customFormat="1" ht="15.75" customHeight="1">
      <c r="B185" s="111"/>
      <c r="E185" s="112"/>
      <c r="F185" s="249" t="s">
        <v>249</v>
      </c>
      <c r="G185" s="250"/>
      <c r="H185" s="250"/>
      <c r="I185" s="250"/>
      <c r="K185" s="113">
        <v>150</v>
      </c>
      <c r="S185" s="111"/>
      <c r="T185" s="114"/>
      <c r="AA185" s="115"/>
      <c r="AT185" s="112" t="s">
        <v>116</v>
      </c>
      <c r="AU185" s="112" t="s">
        <v>74</v>
      </c>
      <c r="AV185" s="112" t="s">
        <v>74</v>
      </c>
      <c r="AW185" s="112" t="s">
        <v>81</v>
      </c>
      <c r="AX185" s="112" t="s">
        <v>67</v>
      </c>
      <c r="AY185" s="112" t="s">
        <v>105</v>
      </c>
    </row>
    <row r="186" spans="2:51" s="6" customFormat="1" ht="15.75" customHeight="1">
      <c r="B186" s="106"/>
      <c r="E186" s="107"/>
      <c r="F186" s="247" t="s">
        <v>118</v>
      </c>
      <c r="G186" s="248"/>
      <c r="H186" s="248"/>
      <c r="I186" s="248"/>
      <c r="K186" s="107"/>
      <c r="S186" s="106"/>
      <c r="T186" s="109"/>
      <c r="AA186" s="110"/>
      <c r="AT186" s="107" t="s">
        <v>116</v>
      </c>
      <c r="AU186" s="107" t="s">
        <v>74</v>
      </c>
      <c r="AV186" s="107" t="s">
        <v>17</v>
      </c>
      <c r="AW186" s="107" t="s">
        <v>81</v>
      </c>
      <c r="AX186" s="107" t="s">
        <v>67</v>
      </c>
      <c r="AY186" s="107" t="s">
        <v>105</v>
      </c>
    </row>
    <row r="187" spans="2:51" s="6" customFormat="1" ht="15.75" customHeight="1">
      <c r="B187" s="111"/>
      <c r="E187" s="112"/>
      <c r="F187" s="249" t="s">
        <v>154</v>
      </c>
      <c r="G187" s="250"/>
      <c r="H187" s="250"/>
      <c r="I187" s="250"/>
      <c r="K187" s="113">
        <v>90</v>
      </c>
      <c r="S187" s="111"/>
      <c r="T187" s="114"/>
      <c r="AA187" s="115"/>
      <c r="AT187" s="112" t="s">
        <v>116</v>
      </c>
      <c r="AU187" s="112" t="s">
        <v>74</v>
      </c>
      <c r="AV187" s="112" t="s">
        <v>74</v>
      </c>
      <c r="AW187" s="112" t="s">
        <v>81</v>
      </c>
      <c r="AX187" s="112" t="s">
        <v>67</v>
      </c>
      <c r="AY187" s="112" t="s">
        <v>105</v>
      </c>
    </row>
    <row r="188" spans="2:51" s="6" customFormat="1" ht="15.75" customHeight="1">
      <c r="B188" s="106"/>
      <c r="E188" s="107"/>
      <c r="F188" s="247" t="s">
        <v>119</v>
      </c>
      <c r="G188" s="248"/>
      <c r="H188" s="248"/>
      <c r="I188" s="248"/>
      <c r="K188" s="107"/>
      <c r="S188" s="106"/>
      <c r="T188" s="109"/>
      <c r="AA188" s="110"/>
      <c r="AT188" s="107" t="s">
        <v>116</v>
      </c>
      <c r="AU188" s="107" t="s">
        <v>74</v>
      </c>
      <c r="AV188" s="107" t="s">
        <v>17</v>
      </c>
      <c r="AW188" s="107" t="s">
        <v>81</v>
      </c>
      <c r="AX188" s="107" t="s">
        <v>67</v>
      </c>
      <c r="AY188" s="107" t="s">
        <v>105</v>
      </c>
    </row>
    <row r="189" spans="2:51" s="6" customFormat="1" ht="15.75" customHeight="1">
      <c r="B189" s="111"/>
      <c r="E189" s="112"/>
      <c r="F189" s="249" t="s">
        <v>250</v>
      </c>
      <c r="G189" s="250"/>
      <c r="H189" s="250"/>
      <c r="I189" s="250"/>
      <c r="K189" s="113">
        <v>340</v>
      </c>
      <c r="S189" s="111"/>
      <c r="T189" s="114"/>
      <c r="AA189" s="115"/>
      <c r="AT189" s="112" t="s">
        <v>116</v>
      </c>
      <c r="AU189" s="112" t="s">
        <v>74</v>
      </c>
      <c r="AV189" s="112" t="s">
        <v>74</v>
      </c>
      <c r="AW189" s="112" t="s">
        <v>81</v>
      </c>
      <c r="AX189" s="112" t="s">
        <v>67</v>
      </c>
      <c r="AY189" s="112" t="s">
        <v>105</v>
      </c>
    </row>
    <row r="190" spans="2:63" s="87" customFormat="1" ht="30.75" customHeight="1">
      <c r="B190" s="88"/>
      <c r="D190" s="95" t="s">
        <v>86</v>
      </c>
      <c r="N190" s="253">
        <f>$BK$190</f>
        <v>0</v>
      </c>
      <c r="O190" s="252"/>
      <c r="P190" s="252"/>
      <c r="Q190" s="252"/>
      <c r="S190" s="88"/>
      <c r="T190" s="91"/>
      <c r="W190" s="92">
        <f>$W$191</f>
        <v>0</v>
      </c>
      <c r="Y190" s="92">
        <f>$Y$191</f>
        <v>0</v>
      </c>
      <c r="AA190" s="93">
        <f>$AA$191</f>
        <v>0</v>
      </c>
      <c r="AR190" s="90" t="s">
        <v>17</v>
      </c>
      <c r="AT190" s="90" t="s">
        <v>66</v>
      </c>
      <c r="AU190" s="90" t="s">
        <v>17</v>
      </c>
      <c r="AY190" s="90" t="s">
        <v>105</v>
      </c>
      <c r="BK190" s="94">
        <f>$BK$191</f>
        <v>0</v>
      </c>
    </row>
    <row r="191" spans="2:63" s="87" customFormat="1" ht="15.75" customHeight="1">
      <c r="B191" s="88"/>
      <c r="D191" s="95" t="s">
        <v>87</v>
      </c>
      <c r="N191" s="253">
        <f>$BK$191</f>
        <v>0</v>
      </c>
      <c r="O191" s="252"/>
      <c r="P191" s="252"/>
      <c r="Q191" s="252"/>
      <c r="S191" s="88"/>
      <c r="T191" s="91"/>
      <c r="W191" s="92">
        <f>SUM($W$192:$W$193)</f>
        <v>0</v>
      </c>
      <c r="Y191" s="92">
        <f>SUM($Y$192:$Y$193)</f>
        <v>0</v>
      </c>
      <c r="AA191" s="93">
        <f>SUM($AA$192:$AA$193)</f>
        <v>0</v>
      </c>
      <c r="AR191" s="90" t="s">
        <v>17</v>
      </c>
      <c r="AT191" s="90" t="s">
        <v>66</v>
      </c>
      <c r="AU191" s="90" t="s">
        <v>74</v>
      </c>
      <c r="AY191" s="90" t="s">
        <v>105</v>
      </c>
      <c r="BK191" s="94">
        <f>SUM($BK$192:$BK$193)</f>
        <v>0</v>
      </c>
    </row>
    <row r="192" spans="2:65" s="6" customFormat="1" ht="27" customHeight="1">
      <c r="B192" s="19"/>
      <c r="C192" s="96" t="s">
        <v>251</v>
      </c>
      <c r="D192" s="96" t="s">
        <v>106</v>
      </c>
      <c r="E192" s="97" t="s">
        <v>252</v>
      </c>
      <c r="F192" s="242" t="s">
        <v>253</v>
      </c>
      <c r="G192" s="243"/>
      <c r="H192" s="243"/>
      <c r="I192" s="243"/>
      <c r="J192" s="99" t="s">
        <v>206</v>
      </c>
      <c r="K192" s="100">
        <v>97.946</v>
      </c>
      <c r="L192" s="244"/>
      <c r="M192" s="243"/>
      <c r="N192" s="245">
        <f>ROUND($L$192*$K$192,2)</f>
        <v>0</v>
      </c>
      <c r="O192" s="243"/>
      <c r="P192" s="243"/>
      <c r="Q192" s="243"/>
      <c r="R192" s="98" t="s">
        <v>110</v>
      </c>
      <c r="S192" s="19"/>
      <c r="T192" s="101"/>
      <c r="U192" s="102" t="s">
        <v>37</v>
      </c>
      <c r="X192" s="103">
        <v>0</v>
      </c>
      <c r="Y192" s="103">
        <f>$X$192*$K$192</f>
        <v>0</v>
      </c>
      <c r="Z192" s="103">
        <v>0</v>
      </c>
      <c r="AA192" s="104">
        <f>$Z$192*$K$192</f>
        <v>0</v>
      </c>
      <c r="AR192" s="65" t="s">
        <v>111</v>
      </c>
      <c r="AT192" s="65" t="s">
        <v>106</v>
      </c>
      <c r="AU192" s="65" t="s">
        <v>125</v>
      </c>
      <c r="AY192" s="6" t="s">
        <v>105</v>
      </c>
      <c r="BE192" s="105">
        <f>IF($U$192="základní",$N$192,0)</f>
        <v>0</v>
      </c>
      <c r="BF192" s="105">
        <f>IF($U$192="snížená",$N$192,0)</f>
        <v>0</v>
      </c>
      <c r="BG192" s="105">
        <f>IF($U$192="zákl. přenesená",$N$192,0)</f>
        <v>0</v>
      </c>
      <c r="BH192" s="105">
        <f>IF($U$192="sníž. přenesená",$N$192,0)</f>
        <v>0</v>
      </c>
      <c r="BI192" s="105">
        <f>IF($U$192="nulová",$N$192,0)</f>
        <v>0</v>
      </c>
      <c r="BJ192" s="65" t="s">
        <v>17</v>
      </c>
      <c r="BK192" s="105">
        <f>ROUND($L$192*$K$192,2)</f>
        <v>0</v>
      </c>
      <c r="BL192" s="65" t="s">
        <v>111</v>
      </c>
      <c r="BM192" s="65" t="s">
        <v>254</v>
      </c>
    </row>
    <row r="193" spans="2:47" s="6" customFormat="1" ht="16.5" customHeight="1">
      <c r="B193" s="19"/>
      <c r="F193" s="246" t="s">
        <v>255</v>
      </c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19"/>
      <c r="T193" s="43"/>
      <c r="AA193" s="44"/>
      <c r="AT193" s="6" t="s">
        <v>114</v>
      </c>
      <c r="AU193" s="6" t="s">
        <v>125</v>
      </c>
    </row>
    <row r="194" spans="2:63" s="87" customFormat="1" ht="37.5" customHeight="1">
      <c r="B194" s="88"/>
      <c r="D194" s="89" t="s">
        <v>88</v>
      </c>
      <c r="N194" s="251">
        <f>$BK$194</f>
        <v>0</v>
      </c>
      <c r="O194" s="252"/>
      <c r="P194" s="252"/>
      <c r="Q194" s="252"/>
      <c r="S194" s="88"/>
      <c r="T194" s="91"/>
      <c r="W194" s="92">
        <f>$W$195</f>
        <v>0</v>
      </c>
      <c r="Y194" s="92">
        <f>$Y$195</f>
        <v>0</v>
      </c>
      <c r="AA194" s="93">
        <f>$AA$195</f>
        <v>0</v>
      </c>
      <c r="AR194" s="90" t="s">
        <v>137</v>
      </c>
      <c r="AT194" s="90" t="s">
        <v>66</v>
      </c>
      <c r="AU194" s="90" t="s">
        <v>67</v>
      </c>
      <c r="AY194" s="90" t="s">
        <v>105</v>
      </c>
      <c r="BK194" s="94">
        <f>$BK$195</f>
        <v>0</v>
      </c>
    </row>
    <row r="195" spans="2:63" s="87" customFormat="1" ht="21" customHeight="1">
      <c r="B195" s="88"/>
      <c r="D195" s="95" t="s">
        <v>89</v>
      </c>
      <c r="N195" s="253">
        <f>$BK$195</f>
        <v>0</v>
      </c>
      <c r="O195" s="252"/>
      <c r="P195" s="252"/>
      <c r="Q195" s="252"/>
      <c r="S195" s="88"/>
      <c r="T195" s="91"/>
      <c r="W195" s="92">
        <f>SUM($W$196:$W$205)</f>
        <v>0</v>
      </c>
      <c r="Y195" s="92">
        <f>SUM($Y$196:$Y$205)</f>
        <v>0</v>
      </c>
      <c r="AA195" s="93">
        <f>SUM($AA$196:$AA$205)</f>
        <v>0</v>
      </c>
      <c r="AR195" s="90" t="s">
        <v>137</v>
      </c>
      <c r="AT195" s="90" t="s">
        <v>66</v>
      </c>
      <c r="AU195" s="90" t="s">
        <v>17</v>
      </c>
      <c r="AY195" s="90" t="s">
        <v>105</v>
      </c>
      <c r="BK195" s="94">
        <f>SUM($BK$196:$BK$205)</f>
        <v>0</v>
      </c>
    </row>
    <row r="196" spans="2:65" s="6" customFormat="1" ht="15.75" customHeight="1">
      <c r="B196" s="19"/>
      <c r="C196" s="96" t="s">
        <v>256</v>
      </c>
      <c r="D196" s="96" t="s">
        <v>106</v>
      </c>
      <c r="E196" s="97" t="s">
        <v>257</v>
      </c>
      <c r="F196" s="242" t="s">
        <v>258</v>
      </c>
      <c r="G196" s="243"/>
      <c r="H196" s="243"/>
      <c r="I196" s="243"/>
      <c r="J196" s="99" t="s">
        <v>259</v>
      </c>
      <c r="K196" s="100">
        <v>1</v>
      </c>
      <c r="L196" s="244"/>
      <c r="M196" s="243"/>
      <c r="N196" s="245">
        <f>ROUND($L$196*$K$196,2)</f>
        <v>0</v>
      </c>
      <c r="O196" s="243"/>
      <c r="P196" s="243"/>
      <c r="Q196" s="243"/>
      <c r="R196" s="98" t="s">
        <v>110</v>
      </c>
      <c r="S196" s="19"/>
      <c r="T196" s="101"/>
      <c r="U196" s="102" t="s">
        <v>37</v>
      </c>
      <c r="X196" s="103">
        <v>0</v>
      </c>
      <c r="Y196" s="103">
        <f>$X$196*$K$196</f>
        <v>0</v>
      </c>
      <c r="Z196" s="103">
        <v>0</v>
      </c>
      <c r="AA196" s="104">
        <f>$Z$196*$K$196</f>
        <v>0</v>
      </c>
      <c r="AR196" s="65" t="s">
        <v>260</v>
      </c>
      <c r="AT196" s="65" t="s">
        <v>106</v>
      </c>
      <c r="AU196" s="65" t="s">
        <v>74</v>
      </c>
      <c r="AY196" s="6" t="s">
        <v>105</v>
      </c>
      <c r="BE196" s="105">
        <f>IF($U$196="základní",$N$196,0)</f>
        <v>0</v>
      </c>
      <c r="BF196" s="105">
        <f>IF($U$196="snížená",$N$196,0)</f>
        <v>0</v>
      </c>
      <c r="BG196" s="105">
        <f>IF($U$196="zákl. přenesená",$N$196,0)</f>
        <v>0</v>
      </c>
      <c r="BH196" s="105">
        <f>IF($U$196="sníž. přenesená",$N$196,0)</f>
        <v>0</v>
      </c>
      <c r="BI196" s="105">
        <f>IF($U$196="nulová",$N$196,0)</f>
        <v>0</v>
      </c>
      <c r="BJ196" s="65" t="s">
        <v>17</v>
      </c>
      <c r="BK196" s="105">
        <f>ROUND($L$196*$K$196,2)</f>
        <v>0</v>
      </c>
      <c r="BL196" s="65" t="s">
        <v>260</v>
      </c>
      <c r="BM196" s="65" t="s">
        <v>261</v>
      </c>
    </row>
    <row r="197" spans="2:47" s="6" customFormat="1" ht="16.5" customHeight="1">
      <c r="B197" s="19"/>
      <c r="F197" s="246" t="s">
        <v>262</v>
      </c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19"/>
      <c r="T197" s="43"/>
      <c r="AA197" s="44"/>
      <c r="AT197" s="6" t="s">
        <v>114</v>
      </c>
      <c r="AU197" s="6" t="s">
        <v>74</v>
      </c>
    </row>
    <row r="198" spans="2:51" s="6" customFormat="1" ht="15.75" customHeight="1">
      <c r="B198" s="106"/>
      <c r="E198" s="107"/>
      <c r="F198" s="247" t="s">
        <v>263</v>
      </c>
      <c r="G198" s="248"/>
      <c r="H198" s="248"/>
      <c r="I198" s="248"/>
      <c r="K198" s="107"/>
      <c r="S198" s="106"/>
      <c r="T198" s="109"/>
      <c r="AA198" s="110"/>
      <c r="AT198" s="107" t="s">
        <v>116</v>
      </c>
      <c r="AU198" s="107" t="s">
        <v>74</v>
      </c>
      <c r="AV198" s="107" t="s">
        <v>17</v>
      </c>
      <c r="AW198" s="107" t="s">
        <v>81</v>
      </c>
      <c r="AX198" s="107" t="s">
        <v>67</v>
      </c>
      <c r="AY198" s="107" t="s">
        <v>105</v>
      </c>
    </row>
    <row r="199" spans="2:51" s="6" customFormat="1" ht="15.75" customHeight="1">
      <c r="B199" s="111"/>
      <c r="E199" s="112"/>
      <c r="F199" s="249" t="s">
        <v>17</v>
      </c>
      <c r="G199" s="250"/>
      <c r="H199" s="250"/>
      <c r="I199" s="250"/>
      <c r="K199" s="113">
        <v>1</v>
      </c>
      <c r="S199" s="111"/>
      <c r="T199" s="114"/>
      <c r="AA199" s="115"/>
      <c r="AT199" s="112" t="s">
        <v>116</v>
      </c>
      <c r="AU199" s="112" t="s">
        <v>74</v>
      </c>
      <c r="AV199" s="112" t="s">
        <v>74</v>
      </c>
      <c r="AW199" s="112" t="s">
        <v>81</v>
      </c>
      <c r="AX199" s="112" t="s">
        <v>67</v>
      </c>
      <c r="AY199" s="112" t="s">
        <v>105</v>
      </c>
    </row>
    <row r="200" spans="2:65" s="6" customFormat="1" ht="15.75" customHeight="1">
      <c r="B200" s="19"/>
      <c r="C200" s="96" t="s">
        <v>264</v>
      </c>
      <c r="D200" s="96" t="s">
        <v>106</v>
      </c>
      <c r="E200" s="97" t="s">
        <v>265</v>
      </c>
      <c r="F200" s="242" t="s">
        <v>266</v>
      </c>
      <c r="G200" s="243"/>
      <c r="H200" s="243"/>
      <c r="I200" s="243"/>
      <c r="J200" s="99" t="s">
        <v>259</v>
      </c>
      <c r="K200" s="100">
        <v>1</v>
      </c>
      <c r="L200" s="244"/>
      <c r="M200" s="243"/>
      <c r="N200" s="245">
        <f>ROUND($L$200*$K$200,2)</f>
        <v>0</v>
      </c>
      <c r="O200" s="243"/>
      <c r="P200" s="243"/>
      <c r="Q200" s="243"/>
      <c r="R200" s="98" t="s">
        <v>110</v>
      </c>
      <c r="S200" s="19"/>
      <c r="T200" s="101"/>
      <c r="U200" s="102" t="s">
        <v>37</v>
      </c>
      <c r="X200" s="103">
        <v>0</v>
      </c>
      <c r="Y200" s="103">
        <f>$X$200*$K$200</f>
        <v>0</v>
      </c>
      <c r="Z200" s="103">
        <v>0</v>
      </c>
      <c r="AA200" s="104">
        <f>$Z$200*$K$200</f>
        <v>0</v>
      </c>
      <c r="AR200" s="65" t="s">
        <v>267</v>
      </c>
      <c r="AT200" s="65" t="s">
        <v>106</v>
      </c>
      <c r="AU200" s="65" t="s">
        <v>74</v>
      </c>
      <c r="AY200" s="6" t="s">
        <v>105</v>
      </c>
      <c r="BE200" s="105">
        <f>IF($U$200="základní",$N$200,0)</f>
        <v>0</v>
      </c>
      <c r="BF200" s="105">
        <f>IF($U$200="snížená",$N$200,0)</f>
        <v>0</v>
      </c>
      <c r="BG200" s="105">
        <f>IF($U$200="zákl. přenesená",$N$200,0)</f>
        <v>0</v>
      </c>
      <c r="BH200" s="105">
        <f>IF($U$200="sníž. přenesená",$N$200,0)</f>
        <v>0</v>
      </c>
      <c r="BI200" s="105">
        <f>IF($U$200="nulová",$N$200,0)</f>
        <v>0</v>
      </c>
      <c r="BJ200" s="65" t="s">
        <v>17</v>
      </c>
      <c r="BK200" s="105">
        <f>ROUND($L$200*$K$200,2)</f>
        <v>0</v>
      </c>
      <c r="BL200" s="65" t="s">
        <v>267</v>
      </c>
      <c r="BM200" s="65" t="s">
        <v>268</v>
      </c>
    </row>
    <row r="201" spans="2:47" s="6" customFormat="1" ht="16.5" customHeight="1">
      <c r="B201" s="19"/>
      <c r="F201" s="246" t="s">
        <v>269</v>
      </c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19"/>
      <c r="T201" s="43"/>
      <c r="AA201" s="44"/>
      <c r="AT201" s="6" t="s">
        <v>114</v>
      </c>
      <c r="AU201" s="6" t="s">
        <v>74</v>
      </c>
    </row>
    <row r="202" spans="2:65" s="6" customFormat="1" ht="27" customHeight="1">
      <c r="B202" s="19"/>
      <c r="C202" s="96" t="s">
        <v>270</v>
      </c>
      <c r="D202" s="96" t="s">
        <v>106</v>
      </c>
      <c r="E202" s="97" t="s">
        <v>271</v>
      </c>
      <c r="F202" s="242" t="s">
        <v>272</v>
      </c>
      <c r="G202" s="243"/>
      <c r="H202" s="243"/>
      <c r="I202" s="243"/>
      <c r="J202" s="99" t="s">
        <v>259</v>
      </c>
      <c r="K202" s="100">
        <v>1</v>
      </c>
      <c r="L202" s="244"/>
      <c r="M202" s="243"/>
      <c r="N202" s="245">
        <f>ROUND($L$202*$K$202,2)</f>
        <v>0</v>
      </c>
      <c r="O202" s="243"/>
      <c r="P202" s="243"/>
      <c r="Q202" s="243"/>
      <c r="R202" s="98" t="s">
        <v>110</v>
      </c>
      <c r="S202" s="19"/>
      <c r="T202" s="101"/>
      <c r="U202" s="102" t="s">
        <v>37</v>
      </c>
      <c r="X202" s="103">
        <v>0</v>
      </c>
      <c r="Y202" s="103">
        <f>$X$202*$K$202</f>
        <v>0</v>
      </c>
      <c r="Z202" s="103">
        <v>0</v>
      </c>
      <c r="AA202" s="104">
        <f>$Z$202*$K$202</f>
        <v>0</v>
      </c>
      <c r="AR202" s="65" t="s">
        <v>267</v>
      </c>
      <c r="AT202" s="65" t="s">
        <v>106</v>
      </c>
      <c r="AU202" s="65" t="s">
        <v>74</v>
      </c>
      <c r="AY202" s="6" t="s">
        <v>105</v>
      </c>
      <c r="BE202" s="105">
        <f>IF($U$202="základní",$N$202,0)</f>
        <v>0</v>
      </c>
      <c r="BF202" s="105">
        <f>IF($U$202="snížená",$N$202,0)</f>
        <v>0</v>
      </c>
      <c r="BG202" s="105">
        <f>IF($U$202="zákl. přenesená",$N$202,0)</f>
        <v>0</v>
      </c>
      <c r="BH202" s="105">
        <f>IF($U$202="sníž. přenesená",$N$202,0)</f>
        <v>0</v>
      </c>
      <c r="BI202" s="105">
        <f>IF($U$202="nulová",$N$202,0)</f>
        <v>0</v>
      </c>
      <c r="BJ202" s="65" t="s">
        <v>17</v>
      </c>
      <c r="BK202" s="105">
        <f>ROUND($L$202*$K$202,2)</f>
        <v>0</v>
      </c>
      <c r="BL202" s="65" t="s">
        <v>267</v>
      </c>
      <c r="BM202" s="65" t="s">
        <v>273</v>
      </c>
    </row>
    <row r="203" spans="2:47" s="6" customFormat="1" ht="16.5" customHeight="1">
      <c r="B203" s="19"/>
      <c r="F203" s="246" t="s">
        <v>274</v>
      </c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19"/>
      <c r="T203" s="43"/>
      <c r="AA203" s="44"/>
      <c r="AT203" s="6" t="s">
        <v>114</v>
      </c>
      <c r="AU203" s="6" t="s">
        <v>74</v>
      </c>
    </row>
    <row r="204" spans="2:65" s="6" customFormat="1" ht="15.75" customHeight="1">
      <c r="B204" s="19"/>
      <c r="C204" s="96" t="s">
        <v>275</v>
      </c>
      <c r="D204" s="96" t="s">
        <v>106</v>
      </c>
      <c r="E204" s="97" t="s">
        <v>276</v>
      </c>
      <c r="F204" s="242" t="s">
        <v>277</v>
      </c>
      <c r="G204" s="243"/>
      <c r="H204" s="243"/>
      <c r="I204" s="243"/>
      <c r="J204" s="99" t="s">
        <v>259</v>
      </c>
      <c r="K204" s="100">
        <v>1</v>
      </c>
      <c r="L204" s="244"/>
      <c r="M204" s="243"/>
      <c r="N204" s="245">
        <f>ROUND($L$204*$K$204,2)</f>
        <v>0</v>
      </c>
      <c r="O204" s="243"/>
      <c r="P204" s="243"/>
      <c r="Q204" s="243"/>
      <c r="R204" s="98" t="s">
        <v>110</v>
      </c>
      <c r="S204" s="19"/>
      <c r="T204" s="101"/>
      <c r="U204" s="102" t="s">
        <v>37</v>
      </c>
      <c r="X204" s="103">
        <v>0</v>
      </c>
      <c r="Y204" s="103">
        <f>$X$204*$K$204</f>
        <v>0</v>
      </c>
      <c r="Z204" s="103">
        <v>0</v>
      </c>
      <c r="AA204" s="104">
        <f>$Z$204*$K$204</f>
        <v>0</v>
      </c>
      <c r="AR204" s="65" t="s">
        <v>267</v>
      </c>
      <c r="AT204" s="65" t="s">
        <v>106</v>
      </c>
      <c r="AU204" s="65" t="s">
        <v>74</v>
      </c>
      <c r="AY204" s="6" t="s">
        <v>105</v>
      </c>
      <c r="BE204" s="105">
        <f>IF($U$204="základní",$N$204,0)</f>
        <v>0</v>
      </c>
      <c r="BF204" s="105">
        <f>IF($U$204="snížená",$N$204,0)</f>
        <v>0</v>
      </c>
      <c r="BG204" s="105">
        <f>IF($U$204="zákl. přenesená",$N$204,0)</f>
        <v>0</v>
      </c>
      <c r="BH204" s="105">
        <f>IF($U$204="sníž. přenesená",$N$204,0)</f>
        <v>0</v>
      </c>
      <c r="BI204" s="105">
        <f>IF($U$204="nulová",$N$204,0)</f>
        <v>0</v>
      </c>
      <c r="BJ204" s="65" t="s">
        <v>17</v>
      </c>
      <c r="BK204" s="105">
        <f>ROUND($L$204*$K$204,2)</f>
        <v>0</v>
      </c>
      <c r="BL204" s="65" t="s">
        <v>267</v>
      </c>
      <c r="BM204" s="65" t="s">
        <v>278</v>
      </c>
    </row>
    <row r="205" spans="2:47" s="6" customFormat="1" ht="16.5" customHeight="1">
      <c r="B205" s="19"/>
      <c r="F205" s="246" t="s">
        <v>279</v>
      </c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19"/>
      <c r="T205" s="116"/>
      <c r="U205" s="117"/>
      <c r="V205" s="117"/>
      <c r="W205" s="117"/>
      <c r="X205" s="117"/>
      <c r="Y205" s="117"/>
      <c r="Z205" s="117"/>
      <c r="AA205" s="118"/>
      <c r="AT205" s="6" t="s">
        <v>114</v>
      </c>
      <c r="AU205" s="6" t="s">
        <v>74</v>
      </c>
    </row>
    <row r="206" spans="2:19" s="6" customFormat="1" ht="7.5" customHeight="1"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19"/>
    </row>
    <row r="207" s="2" customFormat="1" ht="14.25" customHeight="1"/>
  </sheetData>
  <sheetProtection/>
  <mergeCells count="233">
    <mergeCell ref="F205:R205"/>
    <mergeCell ref="N74:Q74"/>
    <mergeCell ref="N75:Q75"/>
    <mergeCell ref="N76:Q76"/>
    <mergeCell ref="N144:Q144"/>
    <mergeCell ref="N181:Q181"/>
    <mergeCell ref="N190:Q190"/>
    <mergeCell ref="N191:Q191"/>
    <mergeCell ref="F201:R201"/>
    <mergeCell ref="F202:I202"/>
    <mergeCell ref="N202:Q202"/>
    <mergeCell ref="H1:K1"/>
    <mergeCell ref="S2:AC2"/>
    <mergeCell ref="E21:AN21"/>
    <mergeCell ref="F203:R203"/>
    <mergeCell ref="F189:I189"/>
    <mergeCell ref="F192:I192"/>
    <mergeCell ref="L192:M192"/>
    <mergeCell ref="N192:Q192"/>
    <mergeCell ref="F204:I204"/>
    <mergeCell ref="L204:M204"/>
    <mergeCell ref="N204:Q204"/>
    <mergeCell ref="F197:R197"/>
    <mergeCell ref="F198:I198"/>
    <mergeCell ref="F199:I199"/>
    <mergeCell ref="F200:I200"/>
    <mergeCell ref="L200:M200"/>
    <mergeCell ref="N200:Q200"/>
    <mergeCell ref="L202:M202"/>
    <mergeCell ref="F193:R193"/>
    <mergeCell ref="F196:I196"/>
    <mergeCell ref="L196:M196"/>
    <mergeCell ref="N196:Q196"/>
    <mergeCell ref="N194:Q194"/>
    <mergeCell ref="N195:Q195"/>
    <mergeCell ref="F183:R183"/>
    <mergeCell ref="F184:I184"/>
    <mergeCell ref="F185:I185"/>
    <mergeCell ref="F186:I186"/>
    <mergeCell ref="F187:I187"/>
    <mergeCell ref="F188:I188"/>
    <mergeCell ref="F178:I178"/>
    <mergeCell ref="L178:M178"/>
    <mergeCell ref="N178:Q178"/>
    <mergeCell ref="F179:I179"/>
    <mergeCell ref="F180:I180"/>
    <mergeCell ref="F182:I182"/>
    <mergeCell ref="L182:M182"/>
    <mergeCell ref="N182:Q182"/>
    <mergeCell ref="F172:I172"/>
    <mergeCell ref="F173:I173"/>
    <mergeCell ref="F174:I174"/>
    <mergeCell ref="F175:I175"/>
    <mergeCell ref="F176:I176"/>
    <mergeCell ref="F177:I177"/>
    <mergeCell ref="F168:I168"/>
    <mergeCell ref="F169:I169"/>
    <mergeCell ref="F170:I170"/>
    <mergeCell ref="L170:M170"/>
    <mergeCell ref="N170:Q170"/>
    <mergeCell ref="F171:I171"/>
    <mergeCell ref="F162:I162"/>
    <mergeCell ref="F163:I163"/>
    <mergeCell ref="F164:I164"/>
    <mergeCell ref="F165:I165"/>
    <mergeCell ref="F166:I166"/>
    <mergeCell ref="F167:I167"/>
    <mergeCell ref="F158:I158"/>
    <mergeCell ref="F159:I159"/>
    <mergeCell ref="L159:M159"/>
    <mergeCell ref="N159:Q159"/>
    <mergeCell ref="F160:R160"/>
    <mergeCell ref="F161:I161"/>
    <mergeCell ref="L153:M153"/>
    <mergeCell ref="N153:Q153"/>
    <mergeCell ref="F154:R154"/>
    <mergeCell ref="F155:I155"/>
    <mergeCell ref="F156:I156"/>
    <mergeCell ref="F157:I157"/>
    <mergeCell ref="F148:I148"/>
    <mergeCell ref="F149:I149"/>
    <mergeCell ref="F150:I150"/>
    <mergeCell ref="F151:I151"/>
    <mergeCell ref="F152:I152"/>
    <mergeCell ref="F153:I153"/>
    <mergeCell ref="F143:R143"/>
    <mergeCell ref="F145:I145"/>
    <mergeCell ref="L145:M145"/>
    <mergeCell ref="N145:Q145"/>
    <mergeCell ref="F146:R146"/>
    <mergeCell ref="F147:I147"/>
    <mergeCell ref="F139:I139"/>
    <mergeCell ref="L139:M139"/>
    <mergeCell ref="N139:Q139"/>
    <mergeCell ref="F140:R140"/>
    <mergeCell ref="F141:I141"/>
    <mergeCell ref="F142:I142"/>
    <mergeCell ref="L142:M142"/>
    <mergeCell ref="N142:Q142"/>
    <mergeCell ref="F135:R135"/>
    <mergeCell ref="F136:I136"/>
    <mergeCell ref="L136:M136"/>
    <mergeCell ref="N136:Q136"/>
    <mergeCell ref="F137:R137"/>
    <mergeCell ref="F138:I138"/>
    <mergeCell ref="F131:R131"/>
    <mergeCell ref="F132:I132"/>
    <mergeCell ref="L132:M132"/>
    <mergeCell ref="N132:Q132"/>
    <mergeCell ref="F133:R133"/>
    <mergeCell ref="F134:I134"/>
    <mergeCell ref="L134:M134"/>
    <mergeCell ref="N134:Q134"/>
    <mergeCell ref="F127:R127"/>
    <mergeCell ref="F128:I128"/>
    <mergeCell ref="L128:M128"/>
    <mergeCell ref="N128:Q128"/>
    <mergeCell ref="F129:R129"/>
    <mergeCell ref="F130:I130"/>
    <mergeCell ref="L130:M130"/>
    <mergeCell ref="N130:Q130"/>
    <mergeCell ref="L124:M124"/>
    <mergeCell ref="N124:Q124"/>
    <mergeCell ref="F125:R125"/>
    <mergeCell ref="F126:I126"/>
    <mergeCell ref="L126:M126"/>
    <mergeCell ref="N126:Q126"/>
    <mergeCell ref="F119:I119"/>
    <mergeCell ref="F120:I120"/>
    <mergeCell ref="F121:I121"/>
    <mergeCell ref="F122:I122"/>
    <mergeCell ref="F123:I123"/>
    <mergeCell ref="F124:I124"/>
    <mergeCell ref="N113:Q113"/>
    <mergeCell ref="F114:R114"/>
    <mergeCell ref="F115:I115"/>
    <mergeCell ref="F116:I116"/>
    <mergeCell ref="F117:I117"/>
    <mergeCell ref="F118:I118"/>
    <mergeCell ref="F109:I109"/>
    <mergeCell ref="F110:I110"/>
    <mergeCell ref="F111:I111"/>
    <mergeCell ref="F112:I112"/>
    <mergeCell ref="F113:I113"/>
    <mergeCell ref="L113:M113"/>
    <mergeCell ref="F103:R103"/>
    <mergeCell ref="F104:I104"/>
    <mergeCell ref="F105:I105"/>
    <mergeCell ref="F106:I106"/>
    <mergeCell ref="F107:I107"/>
    <mergeCell ref="F108:I108"/>
    <mergeCell ref="F98:R98"/>
    <mergeCell ref="F99:I99"/>
    <mergeCell ref="F100:I100"/>
    <mergeCell ref="F101:I101"/>
    <mergeCell ref="F102:I102"/>
    <mergeCell ref="L102:M102"/>
    <mergeCell ref="N102:Q102"/>
    <mergeCell ref="F95:I95"/>
    <mergeCell ref="L95:M95"/>
    <mergeCell ref="N95:Q95"/>
    <mergeCell ref="F96:R96"/>
    <mergeCell ref="F97:I97"/>
    <mergeCell ref="L97:M97"/>
    <mergeCell ref="N97:Q97"/>
    <mergeCell ref="F89:I89"/>
    <mergeCell ref="F90:I90"/>
    <mergeCell ref="F91:I91"/>
    <mergeCell ref="F92:I92"/>
    <mergeCell ref="F93:I93"/>
    <mergeCell ref="F94:I94"/>
    <mergeCell ref="N85:Q85"/>
    <mergeCell ref="F86:R86"/>
    <mergeCell ref="F87:I87"/>
    <mergeCell ref="L87:M87"/>
    <mergeCell ref="N87:Q87"/>
    <mergeCell ref="F88:R88"/>
    <mergeCell ref="F81:I81"/>
    <mergeCell ref="F82:I82"/>
    <mergeCell ref="F83:I83"/>
    <mergeCell ref="F84:I84"/>
    <mergeCell ref="F85:I85"/>
    <mergeCell ref="L85:M85"/>
    <mergeCell ref="F77:I77"/>
    <mergeCell ref="L77:M77"/>
    <mergeCell ref="N77:Q77"/>
    <mergeCell ref="F78:R78"/>
    <mergeCell ref="F79:I79"/>
    <mergeCell ref="F80:I80"/>
    <mergeCell ref="C64:R64"/>
    <mergeCell ref="F66:Q66"/>
    <mergeCell ref="M68:P68"/>
    <mergeCell ref="M70:Q70"/>
    <mergeCell ref="F73:I73"/>
    <mergeCell ref="L73:M73"/>
    <mergeCell ref="N73:Q73"/>
    <mergeCell ref="N52:Q52"/>
    <mergeCell ref="N53:Q53"/>
    <mergeCell ref="N54:Q54"/>
    <mergeCell ref="N55:Q55"/>
    <mergeCell ref="N56:Q56"/>
    <mergeCell ref="N57:Q57"/>
    <mergeCell ref="M44:Q44"/>
    <mergeCell ref="C47:G47"/>
    <mergeCell ref="N47:Q47"/>
    <mergeCell ref="N49:Q49"/>
    <mergeCell ref="N50:Q50"/>
    <mergeCell ref="N51:Q51"/>
    <mergeCell ref="H30:J30"/>
    <mergeCell ref="M30:P30"/>
    <mergeCell ref="L32:P32"/>
    <mergeCell ref="C38:R38"/>
    <mergeCell ref="F40:Q40"/>
    <mergeCell ref="M42:P42"/>
    <mergeCell ref="H27:J27"/>
    <mergeCell ref="M27:P27"/>
    <mergeCell ref="H28:J28"/>
    <mergeCell ref="M28:P28"/>
    <mergeCell ref="H29:J29"/>
    <mergeCell ref="M29:P29"/>
    <mergeCell ref="C2:R2"/>
    <mergeCell ref="C4:R4"/>
    <mergeCell ref="F6:Q6"/>
    <mergeCell ref="O9:P9"/>
    <mergeCell ref="O11:P11"/>
    <mergeCell ref="H26:J26"/>
    <mergeCell ref="M26:P26"/>
    <mergeCell ref="O12:P12"/>
    <mergeCell ref="O14:P14"/>
    <mergeCell ref="O15:P15"/>
    <mergeCell ref="O17:P17"/>
    <mergeCell ref="O18:P18"/>
    <mergeCell ref="M24:P24"/>
  </mergeCells>
  <hyperlinks>
    <hyperlink ref="F1:G1" location="C2" tooltip="Krycí list soupisu" display="1) Krycí list soupisu"/>
    <hyperlink ref="H1:K1" location="C47" tooltip="Rekapitulace" display="2) Rekapitulace"/>
    <hyperlink ref="L1:M1" location="C7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3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26"/>
      <c r="C2" s="127"/>
      <c r="D2" s="127"/>
      <c r="E2" s="127"/>
      <c r="F2" s="127"/>
      <c r="G2" s="127"/>
      <c r="H2" s="127"/>
      <c r="I2" s="127"/>
      <c r="J2" s="127"/>
      <c r="K2" s="128"/>
    </row>
    <row r="3" spans="2:11" s="131" customFormat="1" ht="45" customHeight="1">
      <c r="B3" s="129"/>
      <c r="C3" s="258" t="s">
        <v>287</v>
      </c>
      <c r="D3" s="258"/>
      <c r="E3" s="258"/>
      <c r="F3" s="258"/>
      <c r="G3" s="258"/>
      <c r="H3" s="258"/>
      <c r="I3" s="258"/>
      <c r="J3" s="258"/>
      <c r="K3" s="130"/>
    </row>
    <row r="4" spans="2:11" ht="25.5" customHeight="1">
      <c r="B4" s="132"/>
      <c r="C4" s="259" t="s">
        <v>288</v>
      </c>
      <c r="D4" s="259"/>
      <c r="E4" s="259"/>
      <c r="F4" s="259"/>
      <c r="G4" s="259"/>
      <c r="H4" s="259"/>
      <c r="I4" s="259"/>
      <c r="J4" s="259"/>
      <c r="K4" s="133"/>
    </row>
    <row r="5" spans="2:11" ht="5.25" customHeight="1">
      <c r="B5" s="132"/>
      <c r="C5" s="134"/>
      <c r="D5" s="134"/>
      <c r="E5" s="134"/>
      <c r="F5" s="134"/>
      <c r="G5" s="134"/>
      <c r="H5" s="134"/>
      <c r="I5" s="134"/>
      <c r="J5" s="134"/>
      <c r="K5" s="133"/>
    </row>
    <row r="6" spans="2:11" ht="15" customHeight="1">
      <c r="B6" s="132"/>
      <c r="C6" s="260" t="s">
        <v>289</v>
      </c>
      <c r="D6" s="260"/>
      <c r="E6" s="260"/>
      <c r="F6" s="260"/>
      <c r="G6" s="260"/>
      <c r="H6" s="260"/>
      <c r="I6" s="260"/>
      <c r="J6" s="260"/>
      <c r="K6" s="133"/>
    </row>
    <row r="7" spans="2:11" ht="15" customHeight="1">
      <c r="B7" s="136"/>
      <c r="C7" s="260" t="s">
        <v>290</v>
      </c>
      <c r="D7" s="260"/>
      <c r="E7" s="260"/>
      <c r="F7" s="260"/>
      <c r="G7" s="260"/>
      <c r="H7" s="260"/>
      <c r="I7" s="260"/>
      <c r="J7" s="260"/>
      <c r="K7" s="133"/>
    </row>
    <row r="8" spans="2:11" ht="12.75" customHeight="1">
      <c r="B8" s="136"/>
      <c r="C8" s="135"/>
      <c r="D8" s="135"/>
      <c r="E8" s="135"/>
      <c r="F8" s="135"/>
      <c r="G8" s="135"/>
      <c r="H8" s="135"/>
      <c r="I8" s="135"/>
      <c r="J8" s="135"/>
      <c r="K8" s="133"/>
    </row>
    <row r="9" spans="2:11" ht="15" customHeight="1">
      <c r="B9" s="136"/>
      <c r="C9" s="260" t="s">
        <v>291</v>
      </c>
      <c r="D9" s="260"/>
      <c r="E9" s="260"/>
      <c r="F9" s="260"/>
      <c r="G9" s="260"/>
      <c r="H9" s="260"/>
      <c r="I9" s="260"/>
      <c r="J9" s="260"/>
      <c r="K9" s="133"/>
    </row>
    <row r="10" spans="2:11" ht="15" customHeight="1">
      <c r="B10" s="136"/>
      <c r="C10" s="135"/>
      <c r="D10" s="260" t="s">
        <v>292</v>
      </c>
      <c r="E10" s="260"/>
      <c r="F10" s="260"/>
      <c r="G10" s="260"/>
      <c r="H10" s="260"/>
      <c r="I10" s="260"/>
      <c r="J10" s="260"/>
      <c r="K10" s="133"/>
    </row>
    <row r="11" spans="2:11" ht="15" customHeight="1">
      <c r="B11" s="136"/>
      <c r="C11" s="137"/>
      <c r="D11" s="260" t="s">
        <v>293</v>
      </c>
      <c r="E11" s="260"/>
      <c r="F11" s="260"/>
      <c r="G11" s="260"/>
      <c r="H11" s="260"/>
      <c r="I11" s="260"/>
      <c r="J11" s="260"/>
      <c r="K11" s="133"/>
    </row>
    <row r="12" spans="2:11" ht="12.75" customHeight="1">
      <c r="B12" s="136"/>
      <c r="C12" s="137"/>
      <c r="D12" s="137"/>
      <c r="E12" s="137"/>
      <c r="F12" s="137"/>
      <c r="G12" s="137"/>
      <c r="H12" s="137"/>
      <c r="I12" s="137"/>
      <c r="J12" s="137"/>
      <c r="K12" s="133"/>
    </row>
    <row r="13" spans="2:11" ht="15" customHeight="1">
      <c r="B13" s="136"/>
      <c r="C13" s="137"/>
      <c r="D13" s="260" t="s">
        <v>294</v>
      </c>
      <c r="E13" s="260"/>
      <c r="F13" s="260"/>
      <c r="G13" s="260"/>
      <c r="H13" s="260"/>
      <c r="I13" s="260"/>
      <c r="J13" s="260"/>
      <c r="K13" s="133"/>
    </row>
    <row r="14" spans="2:11" ht="15" customHeight="1">
      <c r="B14" s="136"/>
      <c r="C14" s="137"/>
      <c r="D14" s="260" t="s">
        <v>295</v>
      </c>
      <c r="E14" s="260"/>
      <c r="F14" s="260"/>
      <c r="G14" s="260"/>
      <c r="H14" s="260"/>
      <c r="I14" s="260"/>
      <c r="J14" s="260"/>
      <c r="K14" s="133"/>
    </row>
    <row r="15" spans="2:11" ht="15" customHeight="1">
      <c r="B15" s="136"/>
      <c r="C15" s="137"/>
      <c r="D15" s="260" t="s">
        <v>296</v>
      </c>
      <c r="E15" s="260"/>
      <c r="F15" s="260"/>
      <c r="G15" s="260"/>
      <c r="H15" s="260"/>
      <c r="I15" s="260"/>
      <c r="J15" s="260"/>
      <c r="K15" s="133"/>
    </row>
    <row r="16" spans="2:11" ht="15" customHeight="1">
      <c r="B16" s="136"/>
      <c r="C16" s="137"/>
      <c r="D16" s="137"/>
      <c r="E16" s="138" t="s">
        <v>71</v>
      </c>
      <c r="F16" s="260" t="s">
        <v>297</v>
      </c>
      <c r="G16" s="260"/>
      <c r="H16" s="260"/>
      <c r="I16" s="260"/>
      <c r="J16" s="260"/>
      <c r="K16" s="133"/>
    </row>
    <row r="17" spans="2:11" ht="15" customHeight="1">
      <c r="B17" s="136"/>
      <c r="C17" s="137"/>
      <c r="D17" s="137"/>
      <c r="E17" s="138" t="s">
        <v>298</v>
      </c>
      <c r="F17" s="260" t="s">
        <v>299</v>
      </c>
      <c r="G17" s="260"/>
      <c r="H17" s="260"/>
      <c r="I17" s="260"/>
      <c r="J17" s="260"/>
      <c r="K17" s="133"/>
    </row>
    <row r="18" spans="2:11" ht="15" customHeight="1">
      <c r="B18" s="136"/>
      <c r="C18" s="137"/>
      <c r="D18" s="137"/>
      <c r="E18" s="138" t="s">
        <v>300</v>
      </c>
      <c r="F18" s="260" t="s">
        <v>301</v>
      </c>
      <c r="G18" s="260"/>
      <c r="H18" s="260"/>
      <c r="I18" s="260"/>
      <c r="J18" s="260"/>
      <c r="K18" s="133"/>
    </row>
    <row r="19" spans="2:11" ht="15" customHeight="1">
      <c r="B19" s="136"/>
      <c r="C19" s="137"/>
      <c r="D19" s="137"/>
      <c r="E19" s="138" t="s">
        <v>302</v>
      </c>
      <c r="F19" s="260" t="s">
        <v>303</v>
      </c>
      <c r="G19" s="260"/>
      <c r="H19" s="260"/>
      <c r="I19" s="260"/>
      <c r="J19" s="260"/>
      <c r="K19" s="133"/>
    </row>
    <row r="20" spans="2:11" ht="15" customHeight="1">
      <c r="B20" s="136"/>
      <c r="C20" s="137"/>
      <c r="D20" s="137"/>
      <c r="E20" s="138" t="s">
        <v>304</v>
      </c>
      <c r="F20" s="260" t="s">
        <v>305</v>
      </c>
      <c r="G20" s="260"/>
      <c r="H20" s="260"/>
      <c r="I20" s="260"/>
      <c r="J20" s="260"/>
      <c r="K20" s="133"/>
    </row>
    <row r="21" spans="2:11" ht="15" customHeight="1">
      <c r="B21" s="136"/>
      <c r="C21" s="137"/>
      <c r="D21" s="137"/>
      <c r="E21" s="138" t="s">
        <v>306</v>
      </c>
      <c r="F21" s="260" t="s">
        <v>307</v>
      </c>
      <c r="G21" s="260"/>
      <c r="H21" s="260"/>
      <c r="I21" s="260"/>
      <c r="J21" s="260"/>
      <c r="K21" s="133"/>
    </row>
    <row r="22" spans="2:11" ht="12.75" customHeight="1">
      <c r="B22" s="136"/>
      <c r="C22" s="137"/>
      <c r="D22" s="137"/>
      <c r="E22" s="137"/>
      <c r="F22" s="137"/>
      <c r="G22" s="137"/>
      <c r="H22" s="137"/>
      <c r="I22" s="137"/>
      <c r="J22" s="137"/>
      <c r="K22" s="133"/>
    </row>
    <row r="23" spans="2:11" ht="15" customHeight="1">
      <c r="B23" s="136"/>
      <c r="C23" s="260" t="s">
        <v>308</v>
      </c>
      <c r="D23" s="260"/>
      <c r="E23" s="260"/>
      <c r="F23" s="260"/>
      <c r="G23" s="260"/>
      <c r="H23" s="260"/>
      <c r="I23" s="260"/>
      <c r="J23" s="260"/>
      <c r="K23" s="133"/>
    </row>
    <row r="24" spans="2:11" ht="15" customHeight="1">
      <c r="B24" s="136"/>
      <c r="C24" s="260" t="s">
        <v>309</v>
      </c>
      <c r="D24" s="260"/>
      <c r="E24" s="260"/>
      <c r="F24" s="260"/>
      <c r="G24" s="260"/>
      <c r="H24" s="260"/>
      <c r="I24" s="260"/>
      <c r="J24" s="260"/>
      <c r="K24" s="133"/>
    </row>
    <row r="25" spans="2:11" ht="15" customHeight="1">
      <c r="B25" s="136"/>
      <c r="C25" s="135"/>
      <c r="D25" s="260" t="s">
        <v>310</v>
      </c>
      <c r="E25" s="260"/>
      <c r="F25" s="260"/>
      <c r="G25" s="260"/>
      <c r="H25" s="260"/>
      <c r="I25" s="260"/>
      <c r="J25" s="260"/>
      <c r="K25" s="133"/>
    </row>
    <row r="26" spans="2:11" ht="15" customHeight="1">
      <c r="B26" s="136"/>
      <c r="C26" s="137"/>
      <c r="D26" s="260" t="s">
        <v>311</v>
      </c>
      <c r="E26" s="260"/>
      <c r="F26" s="260"/>
      <c r="G26" s="260"/>
      <c r="H26" s="260"/>
      <c r="I26" s="260"/>
      <c r="J26" s="260"/>
      <c r="K26" s="133"/>
    </row>
    <row r="27" spans="2:11" ht="12.75" customHeight="1">
      <c r="B27" s="136"/>
      <c r="C27" s="137"/>
      <c r="D27" s="137"/>
      <c r="E27" s="137"/>
      <c r="F27" s="137"/>
      <c r="G27" s="137"/>
      <c r="H27" s="137"/>
      <c r="I27" s="137"/>
      <c r="J27" s="137"/>
      <c r="K27" s="133"/>
    </row>
    <row r="28" spans="2:11" ht="15" customHeight="1">
      <c r="B28" s="136"/>
      <c r="C28" s="137"/>
      <c r="D28" s="260" t="s">
        <v>312</v>
      </c>
      <c r="E28" s="260"/>
      <c r="F28" s="260"/>
      <c r="G28" s="260"/>
      <c r="H28" s="260"/>
      <c r="I28" s="260"/>
      <c r="J28" s="260"/>
      <c r="K28" s="133"/>
    </row>
    <row r="29" spans="2:11" ht="15" customHeight="1">
      <c r="B29" s="136"/>
      <c r="C29" s="137"/>
      <c r="D29" s="260" t="s">
        <v>313</v>
      </c>
      <c r="E29" s="260"/>
      <c r="F29" s="260"/>
      <c r="G29" s="260"/>
      <c r="H29" s="260"/>
      <c r="I29" s="260"/>
      <c r="J29" s="260"/>
      <c r="K29" s="133"/>
    </row>
    <row r="30" spans="2:11" ht="12.75" customHeight="1">
      <c r="B30" s="136"/>
      <c r="C30" s="137"/>
      <c r="D30" s="137"/>
      <c r="E30" s="137"/>
      <c r="F30" s="137"/>
      <c r="G30" s="137"/>
      <c r="H30" s="137"/>
      <c r="I30" s="137"/>
      <c r="J30" s="137"/>
      <c r="K30" s="133"/>
    </row>
    <row r="31" spans="2:11" ht="15" customHeight="1">
      <c r="B31" s="136"/>
      <c r="C31" s="137"/>
      <c r="D31" s="260" t="s">
        <v>314</v>
      </c>
      <c r="E31" s="260"/>
      <c r="F31" s="260"/>
      <c r="G31" s="260"/>
      <c r="H31" s="260"/>
      <c r="I31" s="260"/>
      <c r="J31" s="260"/>
      <c r="K31" s="133"/>
    </row>
    <row r="32" spans="2:11" ht="15" customHeight="1">
      <c r="B32" s="136"/>
      <c r="C32" s="137"/>
      <c r="D32" s="260" t="s">
        <v>315</v>
      </c>
      <c r="E32" s="260"/>
      <c r="F32" s="260"/>
      <c r="G32" s="260"/>
      <c r="H32" s="260"/>
      <c r="I32" s="260"/>
      <c r="J32" s="260"/>
      <c r="K32" s="133"/>
    </row>
    <row r="33" spans="2:11" ht="15" customHeight="1">
      <c r="B33" s="136"/>
      <c r="C33" s="137"/>
      <c r="D33" s="260" t="s">
        <v>316</v>
      </c>
      <c r="E33" s="260"/>
      <c r="F33" s="260"/>
      <c r="G33" s="260"/>
      <c r="H33" s="260"/>
      <c r="I33" s="260"/>
      <c r="J33" s="260"/>
      <c r="K33" s="133"/>
    </row>
    <row r="34" spans="2:11" ht="15" customHeight="1">
      <c r="B34" s="136"/>
      <c r="C34" s="137"/>
      <c r="D34" s="135"/>
      <c r="E34" s="139" t="s">
        <v>91</v>
      </c>
      <c r="F34" s="135"/>
      <c r="G34" s="260" t="s">
        <v>317</v>
      </c>
      <c r="H34" s="260"/>
      <c r="I34" s="260"/>
      <c r="J34" s="260"/>
      <c r="K34" s="133"/>
    </row>
    <row r="35" spans="2:11" ht="15" customHeight="1">
      <c r="B35" s="136"/>
      <c r="C35" s="137"/>
      <c r="D35" s="135"/>
      <c r="E35" s="139" t="s">
        <v>318</v>
      </c>
      <c r="F35" s="135"/>
      <c r="G35" s="260" t="s">
        <v>319</v>
      </c>
      <c r="H35" s="260"/>
      <c r="I35" s="260"/>
      <c r="J35" s="260"/>
      <c r="K35" s="133"/>
    </row>
    <row r="36" spans="2:11" ht="15" customHeight="1">
      <c r="B36" s="136"/>
      <c r="C36" s="137"/>
      <c r="D36" s="135"/>
      <c r="E36" s="139" t="s">
        <v>48</v>
      </c>
      <c r="F36" s="135"/>
      <c r="G36" s="260" t="s">
        <v>320</v>
      </c>
      <c r="H36" s="260"/>
      <c r="I36" s="260"/>
      <c r="J36" s="260"/>
      <c r="K36" s="133"/>
    </row>
    <row r="37" spans="2:11" ht="15" customHeight="1">
      <c r="B37" s="136"/>
      <c r="C37" s="137"/>
      <c r="D37" s="135"/>
      <c r="E37" s="139" t="s">
        <v>92</v>
      </c>
      <c r="F37" s="135"/>
      <c r="G37" s="260" t="s">
        <v>321</v>
      </c>
      <c r="H37" s="260"/>
      <c r="I37" s="260"/>
      <c r="J37" s="260"/>
      <c r="K37" s="133"/>
    </row>
    <row r="38" spans="2:11" ht="15" customHeight="1">
      <c r="B38" s="136"/>
      <c r="C38" s="137"/>
      <c r="D38" s="135"/>
      <c r="E38" s="139" t="s">
        <v>93</v>
      </c>
      <c r="F38" s="135"/>
      <c r="G38" s="260" t="s">
        <v>322</v>
      </c>
      <c r="H38" s="260"/>
      <c r="I38" s="260"/>
      <c r="J38" s="260"/>
      <c r="K38" s="133"/>
    </row>
    <row r="39" spans="2:11" ht="15" customHeight="1">
      <c r="B39" s="136"/>
      <c r="C39" s="137"/>
      <c r="D39" s="135"/>
      <c r="E39" s="139" t="s">
        <v>94</v>
      </c>
      <c r="F39" s="135"/>
      <c r="G39" s="260" t="s">
        <v>323</v>
      </c>
      <c r="H39" s="260"/>
      <c r="I39" s="260"/>
      <c r="J39" s="260"/>
      <c r="K39" s="133"/>
    </row>
    <row r="40" spans="2:11" ht="15" customHeight="1">
      <c r="B40" s="136"/>
      <c r="C40" s="137"/>
      <c r="D40" s="135"/>
      <c r="E40" s="139" t="s">
        <v>324</v>
      </c>
      <c r="F40" s="135"/>
      <c r="G40" s="260" t="s">
        <v>325</v>
      </c>
      <c r="H40" s="260"/>
      <c r="I40" s="260"/>
      <c r="J40" s="260"/>
      <c r="K40" s="133"/>
    </row>
    <row r="41" spans="2:11" ht="15" customHeight="1">
      <c r="B41" s="136"/>
      <c r="C41" s="137"/>
      <c r="D41" s="135"/>
      <c r="E41" s="139"/>
      <c r="F41" s="135"/>
      <c r="G41" s="260" t="s">
        <v>326</v>
      </c>
      <c r="H41" s="260"/>
      <c r="I41" s="260"/>
      <c r="J41" s="260"/>
      <c r="K41" s="133"/>
    </row>
    <row r="42" spans="2:11" ht="15" customHeight="1">
      <c r="B42" s="136"/>
      <c r="C42" s="137"/>
      <c r="D42" s="135"/>
      <c r="E42" s="139" t="s">
        <v>327</v>
      </c>
      <c r="F42" s="135"/>
      <c r="G42" s="260" t="s">
        <v>328</v>
      </c>
      <c r="H42" s="260"/>
      <c r="I42" s="260"/>
      <c r="J42" s="260"/>
      <c r="K42" s="133"/>
    </row>
    <row r="43" spans="2:11" ht="15" customHeight="1">
      <c r="B43" s="136"/>
      <c r="C43" s="137"/>
      <c r="D43" s="135"/>
      <c r="E43" s="139" t="s">
        <v>97</v>
      </c>
      <c r="F43" s="135"/>
      <c r="G43" s="260" t="s">
        <v>329</v>
      </c>
      <c r="H43" s="260"/>
      <c r="I43" s="260"/>
      <c r="J43" s="260"/>
      <c r="K43" s="133"/>
    </row>
    <row r="44" spans="2:11" ht="12.75" customHeight="1">
      <c r="B44" s="136"/>
      <c r="C44" s="137"/>
      <c r="D44" s="135"/>
      <c r="E44" s="135"/>
      <c r="F44" s="135"/>
      <c r="G44" s="135"/>
      <c r="H44" s="135"/>
      <c r="I44" s="135"/>
      <c r="J44" s="135"/>
      <c r="K44" s="133"/>
    </row>
    <row r="45" spans="2:11" ht="15" customHeight="1">
      <c r="B45" s="136"/>
      <c r="C45" s="137"/>
      <c r="D45" s="260" t="s">
        <v>330</v>
      </c>
      <c r="E45" s="260"/>
      <c r="F45" s="260"/>
      <c r="G45" s="260"/>
      <c r="H45" s="260"/>
      <c r="I45" s="260"/>
      <c r="J45" s="260"/>
      <c r="K45" s="133"/>
    </row>
    <row r="46" spans="2:11" ht="15" customHeight="1">
      <c r="B46" s="136"/>
      <c r="C46" s="137"/>
      <c r="D46" s="137"/>
      <c r="E46" s="260" t="s">
        <v>331</v>
      </c>
      <c r="F46" s="260"/>
      <c r="G46" s="260"/>
      <c r="H46" s="260"/>
      <c r="I46" s="260"/>
      <c r="J46" s="260"/>
      <c r="K46" s="133"/>
    </row>
    <row r="47" spans="2:11" ht="15" customHeight="1">
      <c r="B47" s="136"/>
      <c r="C47" s="137"/>
      <c r="D47" s="137"/>
      <c r="E47" s="260" t="s">
        <v>332</v>
      </c>
      <c r="F47" s="260"/>
      <c r="G47" s="260"/>
      <c r="H47" s="260"/>
      <c r="I47" s="260"/>
      <c r="J47" s="260"/>
      <c r="K47" s="133"/>
    </row>
    <row r="48" spans="2:11" ht="15" customHeight="1">
      <c r="B48" s="136"/>
      <c r="C48" s="137"/>
      <c r="D48" s="137"/>
      <c r="E48" s="260" t="s">
        <v>333</v>
      </c>
      <c r="F48" s="260"/>
      <c r="G48" s="260"/>
      <c r="H48" s="260"/>
      <c r="I48" s="260"/>
      <c r="J48" s="260"/>
      <c r="K48" s="133"/>
    </row>
    <row r="49" spans="2:11" ht="15" customHeight="1">
      <c r="B49" s="136"/>
      <c r="C49" s="137"/>
      <c r="D49" s="260" t="s">
        <v>334</v>
      </c>
      <c r="E49" s="260"/>
      <c r="F49" s="260"/>
      <c r="G49" s="260"/>
      <c r="H49" s="260"/>
      <c r="I49" s="260"/>
      <c r="J49" s="260"/>
      <c r="K49" s="133"/>
    </row>
    <row r="50" spans="2:11" ht="25.5" customHeight="1">
      <c r="B50" s="132"/>
      <c r="C50" s="259" t="s">
        <v>335</v>
      </c>
      <c r="D50" s="259"/>
      <c r="E50" s="259"/>
      <c r="F50" s="259"/>
      <c r="G50" s="259"/>
      <c r="H50" s="259"/>
      <c r="I50" s="259"/>
      <c r="J50" s="259"/>
      <c r="K50" s="133"/>
    </row>
    <row r="51" spans="2:11" ht="5.25" customHeight="1">
      <c r="B51" s="132"/>
      <c r="C51" s="134"/>
      <c r="D51" s="134"/>
      <c r="E51" s="134"/>
      <c r="F51" s="134"/>
      <c r="G51" s="134"/>
      <c r="H51" s="134"/>
      <c r="I51" s="134"/>
      <c r="J51" s="134"/>
      <c r="K51" s="133"/>
    </row>
    <row r="52" spans="2:11" ht="15" customHeight="1">
      <c r="B52" s="132"/>
      <c r="C52" s="260" t="s">
        <v>336</v>
      </c>
      <c r="D52" s="260"/>
      <c r="E52" s="260"/>
      <c r="F52" s="260"/>
      <c r="G52" s="260"/>
      <c r="H52" s="260"/>
      <c r="I52" s="260"/>
      <c r="J52" s="260"/>
      <c r="K52" s="133"/>
    </row>
    <row r="53" spans="2:11" ht="15" customHeight="1">
      <c r="B53" s="132"/>
      <c r="C53" s="260" t="s">
        <v>337</v>
      </c>
      <c r="D53" s="260"/>
      <c r="E53" s="260"/>
      <c r="F53" s="260"/>
      <c r="G53" s="260"/>
      <c r="H53" s="260"/>
      <c r="I53" s="260"/>
      <c r="J53" s="260"/>
      <c r="K53" s="133"/>
    </row>
    <row r="54" spans="2:11" ht="12.75" customHeight="1">
      <c r="B54" s="132"/>
      <c r="C54" s="135"/>
      <c r="D54" s="135"/>
      <c r="E54" s="135"/>
      <c r="F54" s="135"/>
      <c r="G54" s="135"/>
      <c r="H54" s="135"/>
      <c r="I54" s="135"/>
      <c r="J54" s="135"/>
      <c r="K54" s="133"/>
    </row>
    <row r="55" spans="2:11" ht="15" customHeight="1">
      <c r="B55" s="132"/>
      <c r="C55" s="260" t="s">
        <v>338</v>
      </c>
      <c r="D55" s="260"/>
      <c r="E55" s="260"/>
      <c r="F55" s="260"/>
      <c r="G55" s="260"/>
      <c r="H55" s="260"/>
      <c r="I55" s="260"/>
      <c r="J55" s="260"/>
      <c r="K55" s="133"/>
    </row>
    <row r="56" spans="2:11" ht="15" customHeight="1">
      <c r="B56" s="132"/>
      <c r="C56" s="137"/>
      <c r="D56" s="260" t="s">
        <v>339</v>
      </c>
      <c r="E56" s="260"/>
      <c r="F56" s="260"/>
      <c r="G56" s="260"/>
      <c r="H56" s="260"/>
      <c r="I56" s="260"/>
      <c r="J56" s="260"/>
      <c r="K56" s="133"/>
    </row>
    <row r="57" spans="2:11" ht="15" customHeight="1">
      <c r="B57" s="132"/>
      <c r="C57" s="137"/>
      <c r="D57" s="260" t="s">
        <v>340</v>
      </c>
      <c r="E57" s="260"/>
      <c r="F57" s="260"/>
      <c r="G57" s="260"/>
      <c r="H57" s="260"/>
      <c r="I57" s="260"/>
      <c r="J57" s="260"/>
      <c r="K57" s="133"/>
    </row>
    <row r="58" spans="2:11" ht="15" customHeight="1">
      <c r="B58" s="132"/>
      <c r="C58" s="137"/>
      <c r="D58" s="260" t="s">
        <v>341</v>
      </c>
      <c r="E58" s="260"/>
      <c r="F58" s="260"/>
      <c r="G58" s="260"/>
      <c r="H58" s="260"/>
      <c r="I58" s="260"/>
      <c r="J58" s="260"/>
      <c r="K58" s="133"/>
    </row>
    <row r="59" spans="2:11" ht="15" customHeight="1">
      <c r="B59" s="132"/>
      <c r="C59" s="137"/>
      <c r="D59" s="260" t="s">
        <v>342</v>
      </c>
      <c r="E59" s="260"/>
      <c r="F59" s="260"/>
      <c r="G59" s="260"/>
      <c r="H59" s="260"/>
      <c r="I59" s="260"/>
      <c r="J59" s="260"/>
      <c r="K59" s="133"/>
    </row>
    <row r="60" spans="2:11" ht="15" customHeight="1">
      <c r="B60" s="132"/>
      <c r="C60" s="137"/>
      <c r="D60" s="261" t="s">
        <v>343</v>
      </c>
      <c r="E60" s="261"/>
      <c r="F60" s="261"/>
      <c r="G60" s="261"/>
      <c r="H60" s="261"/>
      <c r="I60" s="261"/>
      <c r="J60" s="261"/>
      <c r="K60" s="133"/>
    </row>
    <row r="61" spans="2:11" ht="15" customHeight="1">
      <c r="B61" s="132"/>
      <c r="C61" s="137"/>
      <c r="D61" s="260" t="s">
        <v>344</v>
      </c>
      <c r="E61" s="260"/>
      <c r="F61" s="260"/>
      <c r="G61" s="260"/>
      <c r="H61" s="260"/>
      <c r="I61" s="260"/>
      <c r="J61" s="260"/>
      <c r="K61" s="133"/>
    </row>
    <row r="62" spans="2:11" ht="12.75" customHeight="1">
      <c r="B62" s="132"/>
      <c r="C62" s="137"/>
      <c r="D62" s="137"/>
      <c r="E62" s="140"/>
      <c r="F62" s="137"/>
      <c r="G62" s="137"/>
      <c r="H62" s="137"/>
      <c r="I62" s="137"/>
      <c r="J62" s="137"/>
      <c r="K62" s="133"/>
    </row>
    <row r="63" spans="2:11" ht="15" customHeight="1">
      <c r="B63" s="132"/>
      <c r="C63" s="137"/>
      <c r="D63" s="260" t="s">
        <v>345</v>
      </c>
      <c r="E63" s="260"/>
      <c r="F63" s="260"/>
      <c r="G63" s="260"/>
      <c r="H63" s="260"/>
      <c r="I63" s="260"/>
      <c r="J63" s="260"/>
      <c r="K63" s="133"/>
    </row>
    <row r="64" spans="2:11" ht="15" customHeight="1">
      <c r="B64" s="132"/>
      <c r="C64" s="137"/>
      <c r="D64" s="261" t="s">
        <v>346</v>
      </c>
      <c r="E64" s="261"/>
      <c r="F64" s="261"/>
      <c r="G64" s="261"/>
      <c r="H64" s="261"/>
      <c r="I64" s="261"/>
      <c r="J64" s="261"/>
      <c r="K64" s="133"/>
    </row>
    <row r="65" spans="2:11" ht="15" customHeight="1">
      <c r="B65" s="132"/>
      <c r="C65" s="137"/>
      <c r="D65" s="260" t="s">
        <v>347</v>
      </c>
      <c r="E65" s="260"/>
      <c r="F65" s="260"/>
      <c r="G65" s="260"/>
      <c r="H65" s="260"/>
      <c r="I65" s="260"/>
      <c r="J65" s="260"/>
      <c r="K65" s="133"/>
    </row>
    <row r="66" spans="2:11" ht="15" customHeight="1">
      <c r="B66" s="132"/>
      <c r="C66" s="137"/>
      <c r="D66" s="260" t="s">
        <v>348</v>
      </c>
      <c r="E66" s="260"/>
      <c r="F66" s="260"/>
      <c r="G66" s="260"/>
      <c r="H66" s="260"/>
      <c r="I66" s="260"/>
      <c r="J66" s="260"/>
      <c r="K66" s="133"/>
    </row>
    <row r="67" spans="2:11" ht="15" customHeight="1">
      <c r="B67" s="132"/>
      <c r="C67" s="137"/>
      <c r="D67" s="260" t="s">
        <v>349</v>
      </c>
      <c r="E67" s="260"/>
      <c r="F67" s="260"/>
      <c r="G67" s="260"/>
      <c r="H67" s="260"/>
      <c r="I67" s="260"/>
      <c r="J67" s="260"/>
      <c r="K67" s="133"/>
    </row>
    <row r="68" spans="2:11" ht="15" customHeight="1">
      <c r="B68" s="132"/>
      <c r="C68" s="137"/>
      <c r="D68" s="260" t="s">
        <v>350</v>
      </c>
      <c r="E68" s="260"/>
      <c r="F68" s="260"/>
      <c r="G68" s="260"/>
      <c r="H68" s="260"/>
      <c r="I68" s="260"/>
      <c r="J68" s="260"/>
      <c r="K68" s="133"/>
    </row>
    <row r="69" spans="2:11" ht="12.75" customHeight="1">
      <c r="B69" s="141"/>
      <c r="C69" s="142"/>
      <c r="D69" s="142"/>
      <c r="E69" s="142"/>
      <c r="F69" s="142"/>
      <c r="G69" s="142"/>
      <c r="H69" s="142"/>
      <c r="I69" s="142"/>
      <c r="J69" s="142"/>
      <c r="K69" s="143"/>
    </row>
    <row r="70" spans="2:11" ht="18.75" customHeight="1">
      <c r="B70" s="144"/>
      <c r="C70" s="144"/>
      <c r="D70" s="144"/>
      <c r="E70" s="144"/>
      <c r="F70" s="144"/>
      <c r="G70" s="144"/>
      <c r="H70" s="144"/>
      <c r="I70" s="144"/>
      <c r="J70" s="144"/>
      <c r="K70" s="145"/>
    </row>
    <row r="71" spans="2:11" ht="18.75" customHeight="1"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2:11" ht="7.5" customHeight="1">
      <c r="B72" s="146"/>
      <c r="C72" s="147"/>
      <c r="D72" s="147"/>
      <c r="E72" s="147"/>
      <c r="F72" s="147"/>
      <c r="G72" s="147"/>
      <c r="H72" s="147"/>
      <c r="I72" s="147"/>
      <c r="J72" s="147"/>
      <c r="K72" s="148"/>
    </row>
    <row r="73" spans="2:11" ht="45" customHeight="1">
      <c r="B73" s="149"/>
      <c r="C73" s="262" t="s">
        <v>286</v>
      </c>
      <c r="D73" s="262"/>
      <c r="E73" s="262"/>
      <c r="F73" s="262"/>
      <c r="G73" s="262"/>
      <c r="H73" s="262"/>
      <c r="I73" s="262"/>
      <c r="J73" s="262"/>
      <c r="K73" s="150"/>
    </row>
    <row r="74" spans="2:11" ht="17.25" customHeight="1">
      <c r="B74" s="149"/>
      <c r="C74" s="151" t="s">
        <v>351</v>
      </c>
      <c r="D74" s="151"/>
      <c r="E74" s="151"/>
      <c r="F74" s="151" t="s">
        <v>352</v>
      </c>
      <c r="G74" s="152"/>
      <c r="H74" s="151" t="s">
        <v>92</v>
      </c>
      <c r="I74" s="151" t="s">
        <v>52</v>
      </c>
      <c r="J74" s="151" t="s">
        <v>353</v>
      </c>
      <c r="K74" s="150"/>
    </row>
    <row r="75" spans="2:11" ht="17.25" customHeight="1">
      <c r="B75" s="149"/>
      <c r="C75" s="153" t="s">
        <v>354</v>
      </c>
      <c r="D75" s="153"/>
      <c r="E75" s="153"/>
      <c r="F75" s="154" t="s">
        <v>355</v>
      </c>
      <c r="G75" s="155"/>
      <c r="H75" s="153"/>
      <c r="I75" s="153"/>
      <c r="J75" s="153" t="s">
        <v>356</v>
      </c>
      <c r="K75" s="150"/>
    </row>
    <row r="76" spans="2:11" ht="5.25" customHeight="1">
      <c r="B76" s="149"/>
      <c r="C76" s="156"/>
      <c r="D76" s="156"/>
      <c r="E76" s="156"/>
      <c r="F76" s="156"/>
      <c r="G76" s="157"/>
      <c r="H76" s="156"/>
      <c r="I76" s="156"/>
      <c r="J76" s="156"/>
      <c r="K76" s="150"/>
    </row>
    <row r="77" spans="2:11" ht="15" customHeight="1">
      <c r="B77" s="149"/>
      <c r="C77" s="139" t="s">
        <v>357</v>
      </c>
      <c r="D77" s="139"/>
      <c r="E77" s="139"/>
      <c r="F77" s="158" t="s">
        <v>358</v>
      </c>
      <c r="G77" s="157"/>
      <c r="H77" s="139" t="s">
        <v>359</v>
      </c>
      <c r="I77" s="139" t="s">
        <v>360</v>
      </c>
      <c r="J77" s="139" t="s">
        <v>361</v>
      </c>
      <c r="K77" s="150"/>
    </row>
    <row r="78" spans="2:11" ht="15" customHeight="1">
      <c r="B78" s="159"/>
      <c r="C78" s="139" t="s">
        <v>362</v>
      </c>
      <c r="D78" s="139"/>
      <c r="E78" s="139"/>
      <c r="F78" s="158" t="s">
        <v>363</v>
      </c>
      <c r="G78" s="157"/>
      <c r="H78" s="139" t="s">
        <v>364</v>
      </c>
      <c r="I78" s="139" t="s">
        <v>360</v>
      </c>
      <c r="J78" s="139">
        <v>50</v>
      </c>
      <c r="K78" s="150"/>
    </row>
    <row r="79" spans="2:11" ht="15" customHeight="1">
      <c r="B79" s="159"/>
      <c r="C79" s="139" t="s">
        <v>365</v>
      </c>
      <c r="D79" s="139"/>
      <c r="E79" s="139"/>
      <c r="F79" s="158" t="s">
        <v>358</v>
      </c>
      <c r="G79" s="157"/>
      <c r="H79" s="139" t="s">
        <v>366</v>
      </c>
      <c r="I79" s="139" t="s">
        <v>367</v>
      </c>
      <c r="J79" s="139"/>
      <c r="K79" s="150"/>
    </row>
    <row r="80" spans="2:11" ht="15" customHeight="1">
      <c r="B80" s="159"/>
      <c r="C80" s="139" t="s">
        <v>368</v>
      </c>
      <c r="D80" s="139"/>
      <c r="E80" s="139"/>
      <c r="F80" s="158" t="s">
        <v>363</v>
      </c>
      <c r="G80" s="157"/>
      <c r="H80" s="139" t="s">
        <v>369</v>
      </c>
      <c r="I80" s="139" t="s">
        <v>360</v>
      </c>
      <c r="J80" s="139">
        <v>50</v>
      </c>
      <c r="K80" s="150"/>
    </row>
    <row r="81" spans="2:11" ht="15" customHeight="1">
      <c r="B81" s="159"/>
      <c r="C81" s="139" t="s">
        <v>370</v>
      </c>
      <c r="D81" s="139"/>
      <c r="E81" s="139"/>
      <c r="F81" s="158" t="s">
        <v>363</v>
      </c>
      <c r="G81" s="157"/>
      <c r="H81" s="139" t="s">
        <v>371</v>
      </c>
      <c r="I81" s="139" t="s">
        <v>360</v>
      </c>
      <c r="J81" s="139">
        <v>20</v>
      </c>
      <c r="K81" s="150"/>
    </row>
    <row r="82" spans="2:11" ht="15" customHeight="1">
      <c r="B82" s="159"/>
      <c r="C82" s="139" t="s">
        <v>372</v>
      </c>
      <c r="D82" s="139"/>
      <c r="E82" s="139"/>
      <c r="F82" s="158" t="s">
        <v>363</v>
      </c>
      <c r="G82" s="157"/>
      <c r="H82" s="139" t="s">
        <v>373</v>
      </c>
      <c r="I82" s="139" t="s">
        <v>360</v>
      </c>
      <c r="J82" s="139">
        <v>20</v>
      </c>
      <c r="K82" s="150"/>
    </row>
    <row r="83" spans="2:11" ht="15" customHeight="1">
      <c r="B83" s="159"/>
      <c r="C83" s="139" t="s">
        <v>374</v>
      </c>
      <c r="D83" s="139"/>
      <c r="E83" s="139"/>
      <c r="F83" s="158" t="s">
        <v>363</v>
      </c>
      <c r="G83" s="157"/>
      <c r="H83" s="139" t="s">
        <v>375</v>
      </c>
      <c r="I83" s="139" t="s">
        <v>360</v>
      </c>
      <c r="J83" s="139">
        <v>50</v>
      </c>
      <c r="K83" s="150"/>
    </row>
    <row r="84" spans="2:11" ht="15" customHeight="1">
      <c r="B84" s="159"/>
      <c r="C84" s="139" t="s">
        <v>376</v>
      </c>
      <c r="D84" s="139"/>
      <c r="E84" s="139"/>
      <c r="F84" s="158" t="s">
        <v>363</v>
      </c>
      <c r="G84" s="157"/>
      <c r="H84" s="139" t="s">
        <v>376</v>
      </c>
      <c r="I84" s="139" t="s">
        <v>360</v>
      </c>
      <c r="J84" s="139">
        <v>50</v>
      </c>
      <c r="K84" s="150"/>
    </row>
    <row r="85" spans="2:11" ht="15" customHeight="1">
      <c r="B85" s="159"/>
      <c r="C85" s="139" t="s">
        <v>98</v>
      </c>
      <c r="D85" s="139"/>
      <c r="E85" s="139"/>
      <c r="F85" s="158" t="s">
        <v>363</v>
      </c>
      <c r="G85" s="157"/>
      <c r="H85" s="139" t="s">
        <v>377</v>
      </c>
      <c r="I85" s="139" t="s">
        <v>360</v>
      </c>
      <c r="J85" s="139">
        <v>255</v>
      </c>
      <c r="K85" s="150"/>
    </row>
    <row r="86" spans="2:11" ht="15" customHeight="1">
      <c r="B86" s="159"/>
      <c r="C86" s="139" t="s">
        <v>378</v>
      </c>
      <c r="D86" s="139"/>
      <c r="E86" s="139"/>
      <c r="F86" s="158" t="s">
        <v>358</v>
      </c>
      <c r="G86" s="157"/>
      <c r="H86" s="139" t="s">
        <v>379</v>
      </c>
      <c r="I86" s="139" t="s">
        <v>380</v>
      </c>
      <c r="J86" s="139"/>
      <c r="K86" s="150"/>
    </row>
    <row r="87" spans="2:11" ht="15" customHeight="1">
      <c r="B87" s="159"/>
      <c r="C87" s="139" t="s">
        <v>381</v>
      </c>
      <c r="D87" s="139"/>
      <c r="E87" s="139"/>
      <c r="F87" s="158" t="s">
        <v>358</v>
      </c>
      <c r="G87" s="157"/>
      <c r="H87" s="139" t="s">
        <v>382</v>
      </c>
      <c r="I87" s="139" t="s">
        <v>383</v>
      </c>
      <c r="J87" s="139"/>
      <c r="K87" s="150"/>
    </row>
    <row r="88" spans="2:11" ht="15" customHeight="1">
      <c r="B88" s="159"/>
      <c r="C88" s="139" t="s">
        <v>384</v>
      </c>
      <c r="D88" s="139"/>
      <c r="E88" s="139"/>
      <c r="F88" s="158" t="s">
        <v>358</v>
      </c>
      <c r="G88" s="157"/>
      <c r="H88" s="139" t="s">
        <v>384</v>
      </c>
      <c r="I88" s="139" t="s">
        <v>383</v>
      </c>
      <c r="J88" s="139"/>
      <c r="K88" s="150"/>
    </row>
    <row r="89" spans="2:11" ht="15" customHeight="1">
      <c r="B89" s="159"/>
      <c r="C89" s="139" t="s">
        <v>35</v>
      </c>
      <c r="D89" s="139"/>
      <c r="E89" s="139"/>
      <c r="F89" s="158" t="s">
        <v>358</v>
      </c>
      <c r="G89" s="157"/>
      <c r="H89" s="139" t="s">
        <v>385</v>
      </c>
      <c r="I89" s="139" t="s">
        <v>383</v>
      </c>
      <c r="J89" s="139"/>
      <c r="K89" s="150"/>
    </row>
    <row r="90" spans="2:11" ht="15" customHeight="1">
      <c r="B90" s="159"/>
      <c r="C90" s="139" t="s">
        <v>43</v>
      </c>
      <c r="D90" s="139"/>
      <c r="E90" s="139"/>
      <c r="F90" s="158" t="s">
        <v>358</v>
      </c>
      <c r="G90" s="157"/>
      <c r="H90" s="139" t="s">
        <v>386</v>
      </c>
      <c r="I90" s="139" t="s">
        <v>383</v>
      </c>
      <c r="J90" s="139"/>
      <c r="K90" s="150"/>
    </row>
    <row r="91" spans="2:11" ht="15" customHeight="1">
      <c r="B91" s="160"/>
      <c r="C91" s="161"/>
      <c r="D91" s="161"/>
      <c r="E91" s="161"/>
      <c r="F91" s="161"/>
      <c r="G91" s="161"/>
      <c r="H91" s="161"/>
      <c r="I91" s="161"/>
      <c r="J91" s="161"/>
      <c r="K91" s="162"/>
    </row>
    <row r="92" spans="2:11" ht="18.75" customHeight="1">
      <c r="B92" s="163"/>
      <c r="C92" s="164"/>
      <c r="D92" s="164"/>
      <c r="E92" s="164"/>
      <c r="F92" s="164"/>
      <c r="G92" s="164"/>
      <c r="H92" s="164"/>
      <c r="I92" s="164"/>
      <c r="J92" s="164"/>
      <c r="K92" s="163"/>
    </row>
    <row r="93" spans="2:11" ht="18.75" customHeight="1">
      <c r="B93" s="145"/>
      <c r="C93" s="145"/>
      <c r="D93" s="145"/>
      <c r="E93" s="145"/>
      <c r="F93" s="145"/>
      <c r="G93" s="145"/>
      <c r="H93" s="145"/>
      <c r="I93" s="145"/>
      <c r="J93" s="145"/>
      <c r="K93" s="145"/>
    </row>
    <row r="94" spans="2:11" ht="7.5" customHeight="1">
      <c r="B94" s="146"/>
      <c r="C94" s="147"/>
      <c r="D94" s="147"/>
      <c r="E94" s="147"/>
      <c r="F94" s="147"/>
      <c r="G94" s="147"/>
      <c r="H94" s="147"/>
      <c r="I94" s="147"/>
      <c r="J94" s="147"/>
      <c r="K94" s="148"/>
    </row>
    <row r="95" spans="2:11" ht="45" customHeight="1">
      <c r="B95" s="149"/>
      <c r="C95" s="262" t="s">
        <v>387</v>
      </c>
      <c r="D95" s="262"/>
      <c r="E95" s="262"/>
      <c r="F95" s="262"/>
      <c r="G95" s="262"/>
      <c r="H95" s="262"/>
      <c r="I95" s="262"/>
      <c r="J95" s="262"/>
      <c r="K95" s="150"/>
    </row>
    <row r="96" spans="2:11" ht="17.25" customHeight="1">
      <c r="B96" s="149"/>
      <c r="C96" s="151" t="s">
        <v>351</v>
      </c>
      <c r="D96" s="151"/>
      <c r="E96" s="151"/>
      <c r="F96" s="151" t="s">
        <v>352</v>
      </c>
      <c r="G96" s="152"/>
      <c r="H96" s="151" t="s">
        <v>92</v>
      </c>
      <c r="I96" s="151" t="s">
        <v>52</v>
      </c>
      <c r="J96" s="151" t="s">
        <v>353</v>
      </c>
      <c r="K96" s="150"/>
    </row>
    <row r="97" spans="2:11" ht="17.25" customHeight="1">
      <c r="B97" s="149"/>
      <c r="C97" s="153" t="s">
        <v>354</v>
      </c>
      <c r="D97" s="153"/>
      <c r="E97" s="153"/>
      <c r="F97" s="154" t="s">
        <v>355</v>
      </c>
      <c r="G97" s="155"/>
      <c r="H97" s="153"/>
      <c r="I97" s="153"/>
      <c r="J97" s="153" t="s">
        <v>356</v>
      </c>
      <c r="K97" s="150"/>
    </row>
    <row r="98" spans="2:11" ht="5.25" customHeight="1">
      <c r="B98" s="149"/>
      <c r="C98" s="151"/>
      <c r="D98" s="151"/>
      <c r="E98" s="151"/>
      <c r="F98" s="151"/>
      <c r="G98" s="165"/>
      <c r="H98" s="151"/>
      <c r="I98" s="151"/>
      <c r="J98" s="151"/>
      <c r="K98" s="150"/>
    </row>
    <row r="99" spans="2:11" ht="15" customHeight="1">
      <c r="B99" s="149"/>
      <c r="C99" s="139" t="s">
        <v>357</v>
      </c>
      <c r="D99" s="139"/>
      <c r="E99" s="139"/>
      <c r="F99" s="158" t="s">
        <v>358</v>
      </c>
      <c r="G99" s="139"/>
      <c r="H99" s="139" t="s">
        <v>388</v>
      </c>
      <c r="I99" s="139" t="s">
        <v>360</v>
      </c>
      <c r="J99" s="139" t="s">
        <v>361</v>
      </c>
      <c r="K99" s="150"/>
    </row>
    <row r="100" spans="2:11" ht="15" customHeight="1">
      <c r="B100" s="159"/>
      <c r="C100" s="139" t="s">
        <v>362</v>
      </c>
      <c r="D100" s="139"/>
      <c r="E100" s="139"/>
      <c r="F100" s="158" t="s">
        <v>363</v>
      </c>
      <c r="G100" s="139"/>
      <c r="H100" s="139" t="s">
        <v>388</v>
      </c>
      <c r="I100" s="139" t="s">
        <v>360</v>
      </c>
      <c r="J100" s="139">
        <v>50</v>
      </c>
      <c r="K100" s="150"/>
    </row>
    <row r="101" spans="2:11" ht="15" customHeight="1">
      <c r="B101" s="159"/>
      <c r="C101" s="139" t="s">
        <v>365</v>
      </c>
      <c r="D101" s="139"/>
      <c r="E101" s="139"/>
      <c r="F101" s="158" t="s">
        <v>358</v>
      </c>
      <c r="G101" s="139"/>
      <c r="H101" s="139" t="s">
        <v>388</v>
      </c>
      <c r="I101" s="139" t="s">
        <v>367</v>
      </c>
      <c r="J101" s="139"/>
      <c r="K101" s="150"/>
    </row>
    <row r="102" spans="2:11" ht="15" customHeight="1">
      <c r="B102" s="159"/>
      <c r="C102" s="139" t="s">
        <v>368</v>
      </c>
      <c r="D102" s="139"/>
      <c r="E102" s="139"/>
      <c r="F102" s="158" t="s">
        <v>363</v>
      </c>
      <c r="G102" s="139"/>
      <c r="H102" s="139" t="s">
        <v>388</v>
      </c>
      <c r="I102" s="139" t="s">
        <v>360</v>
      </c>
      <c r="J102" s="139">
        <v>50</v>
      </c>
      <c r="K102" s="150"/>
    </row>
    <row r="103" spans="2:11" ht="15" customHeight="1">
      <c r="B103" s="159"/>
      <c r="C103" s="139" t="s">
        <v>376</v>
      </c>
      <c r="D103" s="139"/>
      <c r="E103" s="139"/>
      <c r="F103" s="158" t="s">
        <v>363</v>
      </c>
      <c r="G103" s="139"/>
      <c r="H103" s="139" t="s">
        <v>388</v>
      </c>
      <c r="I103" s="139" t="s">
        <v>360</v>
      </c>
      <c r="J103" s="139">
        <v>50</v>
      </c>
      <c r="K103" s="150"/>
    </row>
    <row r="104" spans="2:11" ht="15" customHeight="1">
      <c r="B104" s="159"/>
      <c r="C104" s="139" t="s">
        <v>374</v>
      </c>
      <c r="D104" s="139"/>
      <c r="E104" s="139"/>
      <c r="F104" s="158" t="s">
        <v>363</v>
      </c>
      <c r="G104" s="139"/>
      <c r="H104" s="139" t="s">
        <v>388</v>
      </c>
      <c r="I104" s="139" t="s">
        <v>360</v>
      </c>
      <c r="J104" s="139">
        <v>50</v>
      </c>
      <c r="K104" s="150"/>
    </row>
    <row r="105" spans="2:11" ht="15" customHeight="1">
      <c r="B105" s="159"/>
      <c r="C105" s="139" t="s">
        <v>48</v>
      </c>
      <c r="D105" s="139"/>
      <c r="E105" s="139"/>
      <c r="F105" s="158" t="s">
        <v>358</v>
      </c>
      <c r="G105" s="139"/>
      <c r="H105" s="139" t="s">
        <v>389</v>
      </c>
      <c r="I105" s="139" t="s">
        <v>360</v>
      </c>
      <c r="J105" s="139">
        <v>20</v>
      </c>
      <c r="K105" s="150"/>
    </row>
    <row r="106" spans="2:11" ht="15" customHeight="1">
      <c r="B106" s="159"/>
      <c r="C106" s="139" t="s">
        <v>390</v>
      </c>
      <c r="D106" s="139"/>
      <c r="E106" s="139"/>
      <c r="F106" s="158" t="s">
        <v>358</v>
      </c>
      <c r="G106" s="139"/>
      <c r="H106" s="139" t="s">
        <v>391</v>
      </c>
      <c r="I106" s="139" t="s">
        <v>360</v>
      </c>
      <c r="J106" s="139">
        <v>120</v>
      </c>
      <c r="K106" s="150"/>
    </row>
    <row r="107" spans="2:11" ht="15" customHeight="1">
      <c r="B107" s="159"/>
      <c r="C107" s="139" t="s">
        <v>35</v>
      </c>
      <c r="D107" s="139"/>
      <c r="E107" s="139"/>
      <c r="F107" s="158" t="s">
        <v>358</v>
      </c>
      <c r="G107" s="139"/>
      <c r="H107" s="139" t="s">
        <v>392</v>
      </c>
      <c r="I107" s="139" t="s">
        <v>383</v>
      </c>
      <c r="J107" s="139"/>
      <c r="K107" s="150"/>
    </row>
    <row r="108" spans="2:11" ht="15" customHeight="1">
      <c r="B108" s="159"/>
      <c r="C108" s="139" t="s">
        <v>43</v>
      </c>
      <c r="D108" s="139"/>
      <c r="E108" s="139"/>
      <c r="F108" s="158" t="s">
        <v>358</v>
      </c>
      <c r="G108" s="139"/>
      <c r="H108" s="139" t="s">
        <v>393</v>
      </c>
      <c r="I108" s="139" t="s">
        <v>383</v>
      </c>
      <c r="J108" s="139"/>
      <c r="K108" s="150"/>
    </row>
    <row r="109" spans="2:11" ht="15" customHeight="1">
      <c r="B109" s="159"/>
      <c r="C109" s="139" t="s">
        <v>52</v>
      </c>
      <c r="D109" s="139"/>
      <c r="E109" s="139"/>
      <c r="F109" s="158" t="s">
        <v>358</v>
      </c>
      <c r="G109" s="139"/>
      <c r="H109" s="139" t="s">
        <v>394</v>
      </c>
      <c r="I109" s="139" t="s">
        <v>395</v>
      </c>
      <c r="J109" s="139"/>
      <c r="K109" s="150"/>
    </row>
    <row r="110" spans="2:11" ht="15" customHeight="1">
      <c r="B110" s="160"/>
      <c r="C110" s="166"/>
      <c r="D110" s="166"/>
      <c r="E110" s="166"/>
      <c r="F110" s="166"/>
      <c r="G110" s="166"/>
      <c r="H110" s="166"/>
      <c r="I110" s="166"/>
      <c r="J110" s="166"/>
      <c r="K110" s="162"/>
    </row>
    <row r="111" spans="2:11" ht="18.75" customHeight="1">
      <c r="B111" s="167"/>
      <c r="C111" s="135"/>
      <c r="D111" s="135"/>
      <c r="E111" s="135"/>
      <c r="F111" s="168"/>
      <c r="G111" s="135"/>
      <c r="H111" s="135"/>
      <c r="I111" s="135"/>
      <c r="J111" s="135"/>
      <c r="K111" s="167"/>
    </row>
    <row r="112" spans="2:11" ht="18.75" customHeight="1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</row>
    <row r="113" spans="2:11" ht="7.5" customHeight="1">
      <c r="B113" s="169"/>
      <c r="C113" s="170"/>
      <c r="D113" s="170"/>
      <c r="E113" s="170"/>
      <c r="F113" s="170"/>
      <c r="G113" s="170"/>
      <c r="H113" s="170"/>
      <c r="I113" s="170"/>
      <c r="J113" s="170"/>
      <c r="K113" s="171"/>
    </row>
    <row r="114" spans="2:11" ht="45" customHeight="1">
      <c r="B114" s="172"/>
      <c r="C114" s="258" t="s">
        <v>396</v>
      </c>
      <c r="D114" s="258"/>
      <c r="E114" s="258"/>
      <c r="F114" s="258"/>
      <c r="G114" s="258"/>
      <c r="H114" s="258"/>
      <c r="I114" s="258"/>
      <c r="J114" s="258"/>
      <c r="K114" s="173"/>
    </row>
    <row r="115" spans="2:11" ht="17.25" customHeight="1">
      <c r="B115" s="174"/>
      <c r="C115" s="151" t="s">
        <v>351</v>
      </c>
      <c r="D115" s="151"/>
      <c r="E115" s="151"/>
      <c r="F115" s="151" t="s">
        <v>352</v>
      </c>
      <c r="G115" s="152"/>
      <c r="H115" s="151" t="s">
        <v>92</v>
      </c>
      <c r="I115" s="151" t="s">
        <v>52</v>
      </c>
      <c r="J115" s="151" t="s">
        <v>353</v>
      </c>
      <c r="K115" s="175"/>
    </row>
    <row r="116" spans="2:11" ht="17.25" customHeight="1">
      <c r="B116" s="174"/>
      <c r="C116" s="153" t="s">
        <v>354</v>
      </c>
      <c r="D116" s="153"/>
      <c r="E116" s="153"/>
      <c r="F116" s="154" t="s">
        <v>355</v>
      </c>
      <c r="G116" s="155"/>
      <c r="H116" s="153"/>
      <c r="I116" s="153"/>
      <c r="J116" s="153" t="s">
        <v>356</v>
      </c>
      <c r="K116" s="175"/>
    </row>
    <row r="117" spans="2:11" ht="5.25" customHeight="1">
      <c r="B117" s="176"/>
      <c r="C117" s="156"/>
      <c r="D117" s="156"/>
      <c r="E117" s="156"/>
      <c r="F117" s="156"/>
      <c r="G117" s="139"/>
      <c r="H117" s="156"/>
      <c r="I117" s="156"/>
      <c r="J117" s="156"/>
      <c r="K117" s="177"/>
    </row>
    <row r="118" spans="2:11" ht="15" customHeight="1">
      <c r="B118" s="176"/>
      <c r="C118" s="139" t="s">
        <v>357</v>
      </c>
      <c r="D118" s="156"/>
      <c r="E118" s="156"/>
      <c r="F118" s="158" t="s">
        <v>358</v>
      </c>
      <c r="G118" s="139"/>
      <c r="H118" s="139" t="s">
        <v>388</v>
      </c>
      <c r="I118" s="139" t="s">
        <v>360</v>
      </c>
      <c r="J118" s="139" t="s">
        <v>361</v>
      </c>
      <c r="K118" s="178"/>
    </row>
    <row r="119" spans="2:11" ht="15" customHeight="1">
      <c r="B119" s="176"/>
      <c r="C119" s="139" t="s">
        <v>397</v>
      </c>
      <c r="D119" s="139"/>
      <c r="E119" s="139"/>
      <c r="F119" s="158" t="s">
        <v>358</v>
      </c>
      <c r="G119" s="139"/>
      <c r="H119" s="139" t="s">
        <v>398</v>
      </c>
      <c r="I119" s="139" t="s">
        <v>360</v>
      </c>
      <c r="J119" s="139" t="s">
        <v>361</v>
      </c>
      <c r="K119" s="178"/>
    </row>
    <row r="120" spans="2:11" ht="15" customHeight="1">
      <c r="B120" s="176"/>
      <c r="C120" s="139" t="s">
        <v>306</v>
      </c>
      <c r="D120" s="139"/>
      <c r="E120" s="139"/>
      <c r="F120" s="158" t="s">
        <v>358</v>
      </c>
      <c r="G120" s="139"/>
      <c r="H120" s="139" t="s">
        <v>399</v>
      </c>
      <c r="I120" s="139" t="s">
        <v>360</v>
      </c>
      <c r="J120" s="139" t="s">
        <v>361</v>
      </c>
      <c r="K120" s="178"/>
    </row>
    <row r="121" spans="2:11" ht="15" customHeight="1">
      <c r="B121" s="176"/>
      <c r="C121" s="139" t="s">
        <v>400</v>
      </c>
      <c r="D121" s="139"/>
      <c r="E121" s="139"/>
      <c r="F121" s="158" t="s">
        <v>363</v>
      </c>
      <c r="G121" s="139"/>
      <c r="H121" s="139" t="s">
        <v>401</v>
      </c>
      <c r="I121" s="139" t="s">
        <v>360</v>
      </c>
      <c r="J121" s="139">
        <v>15</v>
      </c>
      <c r="K121" s="178"/>
    </row>
    <row r="122" spans="2:11" ht="15" customHeight="1">
      <c r="B122" s="176"/>
      <c r="C122" s="139" t="s">
        <v>362</v>
      </c>
      <c r="D122" s="139"/>
      <c r="E122" s="139"/>
      <c r="F122" s="158" t="s">
        <v>363</v>
      </c>
      <c r="G122" s="139"/>
      <c r="H122" s="139" t="s">
        <v>388</v>
      </c>
      <c r="I122" s="139" t="s">
        <v>360</v>
      </c>
      <c r="J122" s="139">
        <v>50</v>
      </c>
      <c r="K122" s="178"/>
    </row>
    <row r="123" spans="2:11" ht="15" customHeight="1">
      <c r="B123" s="176"/>
      <c r="C123" s="139" t="s">
        <v>368</v>
      </c>
      <c r="D123" s="139"/>
      <c r="E123" s="139"/>
      <c r="F123" s="158" t="s">
        <v>363</v>
      </c>
      <c r="G123" s="139"/>
      <c r="H123" s="139" t="s">
        <v>388</v>
      </c>
      <c r="I123" s="139" t="s">
        <v>360</v>
      </c>
      <c r="J123" s="139">
        <v>50</v>
      </c>
      <c r="K123" s="178"/>
    </row>
    <row r="124" spans="2:11" ht="15" customHeight="1">
      <c r="B124" s="176"/>
      <c r="C124" s="139" t="s">
        <v>374</v>
      </c>
      <c r="D124" s="139"/>
      <c r="E124" s="139"/>
      <c r="F124" s="158" t="s">
        <v>363</v>
      </c>
      <c r="G124" s="139"/>
      <c r="H124" s="139" t="s">
        <v>388</v>
      </c>
      <c r="I124" s="139" t="s">
        <v>360</v>
      </c>
      <c r="J124" s="139">
        <v>50</v>
      </c>
      <c r="K124" s="178"/>
    </row>
    <row r="125" spans="2:11" ht="15" customHeight="1">
      <c r="B125" s="176"/>
      <c r="C125" s="139" t="s">
        <v>376</v>
      </c>
      <c r="D125" s="139"/>
      <c r="E125" s="139"/>
      <c r="F125" s="158" t="s">
        <v>363</v>
      </c>
      <c r="G125" s="139"/>
      <c r="H125" s="139" t="s">
        <v>388</v>
      </c>
      <c r="I125" s="139" t="s">
        <v>360</v>
      </c>
      <c r="J125" s="139">
        <v>50</v>
      </c>
      <c r="K125" s="178"/>
    </row>
    <row r="126" spans="2:11" ht="15" customHeight="1">
      <c r="B126" s="176"/>
      <c r="C126" s="139" t="s">
        <v>98</v>
      </c>
      <c r="D126" s="139"/>
      <c r="E126" s="139"/>
      <c r="F126" s="158" t="s">
        <v>363</v>
      </c>
      <c r="G126" s="139"/>
      <c r="H126" s="139" t="s">
        <v>402</v>
      </c>
      <c r="I126" s="139" t="s">
        <v>360</v>
      </c>
      <c r="J126" s="139">
        <v>255</v>
      </c>
      <c r="K126" s="178"/>
    </row>
    <row r="127" spans="2:11" ht="15" customHeight="1">
      <c r="B127" s="176"/>
      <c r="C127" s="139" t="s">
        <v>378</v>
      </c>
      <c r="D127" s="139"/>
      <c r="E127" s="139"/>
      <c r="F127" s="158" t="s">
        <v>358</v>
      </c>
      <c r="G127" s="139"/>
      <c r="H127" s="139" t="s">
        <v>403</v>
      </c>
      <c r="I127" s="139" t="s">
        <v>380</v>
      </c>
      <c r="J127" s="139"/>
      <c r="K127" s="178"/>
    </row>
    <row r="128" spans="2:11" ht="15" customHeight="1">
      <c r="B128" s="176"/>
      <c r="C128" s="139" t="s">
        <v>381</v>
      </c>
      <c r="D128" s="139"/>
      <c r="E128" s="139"/>
      <c r="F128" s="158" t="s">
        <v>358</v>
      </c>
      <c r="G128" s="139"/>
      <c r="H128" s="139" t="s">
        <v>404</v>
      </c>
      <c r="I128" s="139" t="s">
        <v>383</v>
      </c>
      <c r="J128" s="139"/>
      <c r="K128" s="178"/>
    </row>
    <row r="129" spans="2:11" ht="15" customHeight="1">
      <c r="B129" s="176"/>
      <c r="C129" s="139" t="s">
        <v>384</v>
      </c>
      <c r="D129" s="139"/>
      <c r="E129" s="139"/>
      <c r="F129" s="158" t="s">
        <v>358</v>
      </c>
      <c r="G129" s="139"/>
      <c r="H129" s="139" t="s">
        <v>384</v>
      </c>
      <c r="I129" s="139" t="s">
        <v>383</v>
      </c>
      <c r="J129" s="139"/>
      <c r="K129" s="178"/>
    </row>
    <row r="130" spans="2:11" ht="15" customHeight="1">
      <c r="B130" s="176"/>
      <c r="C130" s="139" t="s">
        <v>35</v>
      </c>
      <c r="D130" s="139"/>
      <c r="E130" s="139"/>
      <c r="F130" s="158" t="s">
        <v>358</v>
      </c>
      <c r="G130" s="139"/>
      <c r="H130" s="139" t="s">
        <v>405</v>
      </c>
      <c r="I130" s="139" t="s">
        <v>383</v>
      </c>
      <c r="J130" s="139"/>
      <c r="K130" s="178"/>
    </row>
    <row r="131" spans="2:11" ht="15" customHeight="1">
      <c r="B131" s="176"/>
      <c r="C131" s="139" t="s">
        <v>406</v>
      </c>
      <c r="D131" s="139"/>
      <c r="E131" s="139"/>
      <c r="F131" s="158" t="s">
        <v>358</v>
      </c>
      <c r="G131" s="139"/>
      <c r="H131" s="139" t="s">
        <v>407</v>
      </c>
      <c r="I131" s="139" t="s">
        <v>383</v>
      </c>
      <c r="J131" s="139"/>
      <c r="K131" s="178"/>
    </row>
    <row r="132" spans="2:11" ht="15" customHeight="1">
      <c r="B132" s="179"/>
      <c r="C132" s="180"/>
      <c r="D132" s="180"/>
      <c r="E132" s="180"/>
      <c r="F132" s="180"/>
      <c r="G132" s="180"/>
      <c r="H132" s="180"/>
      <c r="I132" s="180"/>
      <c r="J132" s="180"/>
      <c r="K132" s="181"/>
    </row>
    <row r="133" spans="2:11" ht="18.75" customHeight="1">
      <c r="B133" s="135"/>
      <c r="C133" s="135"/>
      <c r="D133" s="135"/>
      <c r="E133" s="135"/>
      <c r="F133" s="168"/>
      <c r="G133" s="135"/>
      <c r="H133" s="135"/>
      <c r="I133" s="135"/>
      <c r="J133" s="135"/>
      <c r="K133" s="135"/>
    </row>
    <row r="134" spans="2:11" ht="18.75" customHeight="1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</row>
    <row r="135" spans="2:11" ht="7.5" customHeight="1">
      <c r="B135" s="146"/>
      <c r="C135" s="147"/>
      <c r="D135" s="147"/>
      <c r="E135" s="147"/>
      <c r="F135" s="147"/>
      <c r="G135" s="147"/>
      <c r="H135" s="147"/>
      <c r="I135" s="147"/>
      <c r="J135" s="147"/>
      <c r="K135" s="148"/>
    </row>
    <row r="136" spans="2:11" ht="45" customHeight="1">
      <c r="B136" s="149"/>
      <c r="C136" s="262" t="s">
        <v>408</v>
      </c>
      <c r="D136" s="262"/>
      <c r="E136" s="262"/>
      <c r="F136" s="262"/>
      <c r="G136" s="262"/>
      <c r="H136" s="262"/>
      <c r="I136" s="262"/>
      <c r="J136" s="262"/>
      <c r="K136" s="150"/>
    </row>
    <row r="137" spans="2:11" ht="17.25" customHeight="1">
      <c r="B137" s="149"/>
      <c r="C137" s="151" t="s">
        <v>351</v>
      </c>
      <c r="D137" s="151"/>
      <c r="E137" s="151"/>
      <c r="F137" s="151" t="s">
        <v>352</v>
      </c>
      <c r="G137" s="152"/>
      <c r="H137" s="151" t="s">
        <v>92</v>
      </c>
      <c r="I137" s="151" t="s">
        <v>52</v>
      </c>
      <c r="J137" s="151" t="s">
        <v>353</v>
      </c>
      <c r="K137" s="150"/>
    </row>
    <row r="138" spans="2:11" ht="17.25" customHeight="1">
      <c r="B138" s="149"/>
      <c r="C138" s="153" t="s">
        <v>354</v>
      </c>
      <c r="D138" s="153"/>
      <c r="E138" s="153"/>
      <c r="F138" s="154" t="s">
        <v>355</v>
      </c>
      <c r="G138" s="155"/>
      <c r="H138" s="153"/>
      <c r="I138" s="153"/>
      <c r="J138" s="153" t="s">
        <v>356</v>
      </c>
      <c r="K138" s="150"/>
    </row>
    <row r="139" spans="2:11" ht="5.25" customHeight="1">
      <c r="B139" s="159"/>
      <c r="C139" s="156"/>
      <c r="D139" s="156"/>
      <c r="E139" s="156"/>
      <c r="F139" s="156"/>
      <c r="G139" s="157"/>
      <c r="H139" s="156"/>
      <c r="I139" s="156"/>
      <c r="J139" s="156"/>
      <c r="K139" s="178"/>
    </row>
    <row r="140" spans="2:11" ht="15" customHeight="1">
      <c r="B140" s="159"/>
      <c r="C140" s="182" t="s">
        <v>357</v>
      </c>
      <c r="D140" s="139"/>
      <c r="E140" s="139"/>
      <c r="F140" s="183" t="s">
        <v>358</v>
      </c>
      <c r="G140" s="139"/>
      <c r="H140" s="182" t="s">
        <v>388</v>
      </c>
      <c r="I140" s="182" t="s">
        <v>360</v>
      </c>
      <c r="J140" s="182" t="s">
        <v>361</v>
      </c>
      <c r="K140" s="178"/>
    </row>
    <row r="141" spans="2:11" ht="15" customHeight="1">
      <c r="B141" s="159"/>
      <c r="C141" s="182" t="s">
        <v>397</v>
      </c>
      <c r="D141" s="139"/>
      <c r="E141" s="139"/>
      <c r="F141" s="183" t="s">
        <v>358</v>
      </c>
      <c r="G141" s="139"/>
      <c r="H141" s="182" t="s">
        <v>409</v>
      </c>
      <c r="I141" s="182" t="s">
        <v>360</v>
      </c>
      <c r="J141" s="182" t="s">
        <v>361</v>
      </c>
      <c r="K141" s="178"/>
    </row>
    <row r="142" spans="2:11" ht="15" customHeight="1">
      <c r="B142" s="159"/>
      <c r="C142" s="182" t="s">
        <v>306</v>
      </c>
      <c r="D142" s="139"/>
      <c r="E142" s="139"/>
      <c r="F142" s="183" t="s">
        <v>358</v>
      </c>
      <c r="G142" s="139"/>
      <c r="H142" s="182" t="s">
        <v>410</v>
      </c>
      <c r="I142" s="182" t="s">
        <v>360</v>
      </c>
      <c r="J142" s="182" t="s">
        <v>361</v>
      </c>
      <c r="K142" s="178"/>
    </row>
    <row r="143" spans="2:11" ht="15" customHeight="1">
      <c r="B143" s="159"/>
      <c r="C143" s="182" t="s">
        <v>362</v>
      </c>
      <c r="D143" s="139"/>
      <c r="E143" s="139"/>
      <c r="F143" s="183" t="s">
        <v>363</v>
      </c>
      <c r="G143" s="139"/>
      <c r="H143" s="182" t="s">
        <v>388</v>
      </c>
      <c r="I143" s="182" t="s">
        <v>360</v>
      </c>
      <c r="J143" s="182">
        <v>50</v>
      </c>
      <c r="K143" s="178"/>
    </row>
    <row r="144" spans="2:11" ht="15" customHeight="1">
      <c r="B144" s="159"/>
      <c r="C144" s="182" t="s">
        <v>365</v>
      </c>
      <c r="D144" s="139"/>
      <c r="E144" s="139"/>
      <c r="F144" s="183" t="s">
        <v>358</v>
      </c>
      <c r="G144" s="139"/>
      <c r="H144" s="182" t="s">
        <v>388</v>
      </c>
      <c r="I144" s="182" t="s">
        <v>367</v>
      </c>
      <c r="J144" s="182"/>
      <c r="K144" s="178"/>
    </row>
    <row r="145" spans="2:11" ht="15" customHeight="1">
      <c r="B145" s="159"/>
      <c r="C145" s="182" t="s">
        <v>368</v>
      </c>
      <c r="D145" s="139"/>
      <c r="E145" s="139"/>
      <c r="F145" s="183" t="s">
        <v>363</v>
      </c>
      <c r="G145" s="139"/>
      <c r="H145" s="182" t="s">
        <v>388</v>
      </c>
      <c r="I145" s="182" t="s">
        <v>360</v>
      </c>
      <c r="J145" s="182">
        <v>50</v>
      </c>
      <c r="K145" s="178"/>
    </row>
    <row r="146" spans="2:11" ht="15" customHeight="1">
      <c r="B146" s="159"/>
      <c r="C146" s="182" t="s">
        <v>376</v>
      </c>
      <c r="D146" s="139"/>
      <c r="E146" s="139"/>
      <c r="F146" s="183" t="s">
        <v>363</v>
      </c>
      <c r="G146" s="139"/>
      <c r="H146" s="182" t="s">
        <v>388</v>
      </c>
      <c r="I146" s="182" t="s">
        <v>360</v>
      </c>
      <c r="J146" s="182">
        <v>50</v>
      </c>
      <c r="K146" s="178"/>
    </row>
    <row r="147" spans="2:11" ht="15" customHeight="1">
      <c r="B147" s="159"/>
      <c r="C147" s="182" t="s">
        <v>374</v>
      </c>
      <c r="D147" s="139"/>
      <c r="E147" s="139"/>
      <c r="F147" s="183" t="s">
        <v>363</v>
      </c>
      <c r="G147" s="139"/>
      <c r="H147" s="182" t="s">
        <v>388</v>
      </c>
      <c r="I147" s="182" t="s">
        <v>360</v>
      </c>
      <c r="J147" s="182">
        <v>50</v>
      </c>
      <c r="K147" s="178"/>
    </row>
    <row r="148" spans="2:11" ht="15" customHeight="1">
      <c r="B148" s="159"/>
      <c r="C148" s="182" t="s">
        <v>78</v>
      </c>
      <c r="D148" s="139"/>
      <c r="E148" s="139"/>
      <c r="F148" s="183" t="s">
        <v>358</v>
      </c>
      <c r="G148" s="139"/>
      <c r="H148" s="182" t="s">
        <v>411</v>
      </c>
      <c r="I148" s="182" t="s">
        <v>360</v>
      </c>
      <c r="J148" s="182" t="s">
        <v>412</v>
      </c>
      <c r="K148" s="178"/>
    </row>
    <row r="149" spans="2:11" ht="15" customHeight="1">
      <c r="B149" s="159"/>
      <c r="C149" s="182" t="s">
        <v>413</v>
      </c>
      <c r="D149" s="139"/>
      <c r="E149" s="139"/>
      <c r="F149" s="183" t="s">
        <v>358</v>
      </c>
      <c r="G149" s="139"/>
      <c r="H149" s="182" t="s">
        <v>414</v>
      </c>
      <c r="I149" s="182" t="s">
        <v>383</v>
      </c>
      <c r="J149" s="182"/>
      <c r="K149" s="178"/>
    </row>
    <row r="150" spans="2:11" ht="15" customHeight="1">
      <c r="B150" s="184"/>
      <c r="C150" s="166"/>
      <c r="D150" s="166"/>
      <c r="E150" s="166"/>
      <c r="F150" s="166"/>
      <c r="G150" s="166"/>
      <c r="H150" s="166"/>
      <c r="I150" s="166"/>
      <c r="J150" s="166"/>
      <c r="K150" s="185"/>
    </row>
    <row r="151" spans="2:11" ht="18.75" customHeight="1">
      <c r="B151" s="135"/>
      <c r="C151" s="139"/>
      <c r="D151" s="139"/>
      <c r="E151" s="139"/>
      <c r="F151" s="158"/>
      <c r="G151" s="139"/>
      <c r="H151" s="139"/>
      <c r="I151" s="139"/>
      <c r="J151" s="139"/>
      <c r="K151" s="135"/>
    </row>
    <row r="152" spans="2:11" ht="18.75" customHeight="1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</row>
    <row r="153" spans="2:11" ht="7.5" customHeight="1">
      <c r="B153" s="126"/>
      <c r="C153" s="127"/>
      <c r="D153" s="127"/>
      <c r="E153" s="127"/>
      <c r="F153" s="127"/>
      <c r="G153" s="127"/>
      <c r="H153" s="127"/>
      <c r="I153" s="127"/>
      <c r="J153" s="127"/>
      <c r="K153" s="128"/>
    </row>
    <row r="154" spans="2:11" ht="45" customHeight="1">
      <c r="B154" s="129"/>
      <c r="C154" s="258" t="s">
        <v>415</v>
      </c>
      <c r="D154" s="258"/>
      <c r="E154" s="258"/>
      <c r="F154" s="258"/>
      <c r="G154" s="258"/>
      <c r="H154" s="258"/>
      <c r="I154" s="258"/>
      <c r="J154" s="258"/>
      <c r="K154" s="130"/>
    </row>
    <row r="155" spans="2:11" ht="17.25" customHeight="1">
      <c r="B155" s="129"/>
      <c r="C155" s="151" t="s">
        <v>351</v>
      </c>
      <c r="D155" s="151"/>
      <c r="E155" s="151"/>
      <c r="F155" s="151" t="s">
        <v>352</v>
      </c>
      <c r="G155" s="186"/>
      <c r="H155" s="187" t="s">
        <v>92</v>
      </c>
      <c r="I155" s="187" t="s">
        <v>52</v>
      </c>
      <c r="J155" s="151" t="s">
        <v>353</v>
      </c>
      <c r="K155" s="130"/>
    </row>
    <row r="156" spans="2:11" ht="17.25" customHeight="1">
      <c r="B156" s="132"/>
      <c r="C156" s="153" t="s">
        <v>354</v>
      </c>
      <c r="D156" s="153"/>
      <c r="E156" s="153"/>
      <c r="F156" s="154" t="s">
        <v>355</v>
      </c>
      <c r="G156" s="188"/>
      <c r="H156" s="189"/>
      <c r="I156" s="189"/>
      <c r="J156" s="153" t="s">
        <v>356</v>
      </c>
      <c r="K156" s="133"/>
    </row>
    <row r="157" spans="2:11" ht="5.25" customHeight="1">
      <c r="B157" s="159"/>
      <c r="C157" s="156"/>
      <c r="D157" s="156"/>
      <c r="E157" s="156"/>
      <c r="F157" s="156"/>
      <c r="G157" s="157"/>
      <c r="H157" s="156"/>
      <c r="I157" s="156"/>
      <c r="J157" s="156"/>
      <c r="K157" s="178"/>
    </row>
    <row r="158" spans="2:11" ht="15" customHeight="1">
      <c r="B158" s="159"/>
      <c r="C158" s="139" t="s">
        <v>357</v>
      </c>
      <c r="D158" s="139"/>
      <c r="E158" s="139"/>
      <c r="F158" s="158" t="s">
        <v>358</v>
      </c>
      <c r="G158" s="139"/>
      <c r="H158" s="139" t="s">
        <v>388</v>
      </c>
      <c r="I158" s="139" t="s">
        <v>360</v>
      </c>
      <c r="J158" s="139" t="s">
        <v>361</v>
      </c>
      <c r="K158" s="178"/>
    </row>
    <row r="159" spans="2:11" ht="15" customHeight="1">
      <c r="B159" s="159"/>
      <c r="C159" s="139" t="s">
        <v>397</v>
      </c>
      <c r="D159" s="139"/>
      <c r="E159" s="139"/>
      <c r="F159" s="158" t="s">
        <v>358</v>
      </c>
      <c r="G159" s="139"/>
      <c r="H159" s="139" t="s">
        <v>398</v>
      </c>
      <c r="I159" s="139" t="s">
        <v>360</v>
      </c>
      <c r="J159" s="139" t="s">
        <v>361</v>
      </c>
      <c r="K159" s="178"/>
    </row>
    <row r="160" spans="2:11" ht="15" customHeight="1">
      <c r="B160" s="159"/>
      <c r="C160" s="139" t="s">
        <v>306</v>
      </c>
      <c r="D160" s="139"/>
      <c r="E160" s="139"/>
      <c r="F160" s="158" t="s">
        <v>358</v>
      </c>
      <c r="G160" s="139"/>
      <c r="H160" s="139" t="s">
        <v>416</v>
      </c>
      <c r="I160" s="139" t="s">
        <v>360</v>
      </c>
      <c r="J160" s="139" t="s">
        <v>361</v>
      </c>
      <c r="K160" s="178"/>
    </row>
    <row r="161" spans="2:11" ht="15" customHeight="1">
      <c r="B161" s="159"/>
      <c r="C161" s="139" t="s">
        <v>362</v>
      </c>
      <c r="D161" s="139"/>
      <c r="E161" s="139"/>
      <c r="F161" s="158" t="s">
        <v>363</v>
      </c>
      <c r="G161" s="139"/>
      <c r="H161" s="139" t="s">
        <v>416</v>
      </c>
      <c r="I161" s="139" t="s">
        <v>360</v>
      </c>
      <c r="J161" s="139">
        <v>50</v>
      </c>
      <c r="K161" s="178"/>
    </row>
    <row r="162" spans="2:11" ht="15" customHeight="1">
      <c r="B162" s="159"/>
      <c r="C162" s="139" t="s">
        <v>365</v>
      </c>
      <c r="D162" s="139"/>
      <c r="E162" s="139"/>
      <c r="F162" s="158" t="s">
        <v>358</v>
      </c>
      <c r="G162" s="139"/>
      <c r="H162" s="139" t="s">
        <v>416</v>
      </c>
      <c r="I162" s="139" t="s">
        <v>367</v>
      </c>
      <c r="J162" s="139"/>
      <c r="K162" s="178"/>
    </row>
    <row r="163" spans="2:11" ht="15" customHeight="1">
      <c r="B163" s="159"/>
      <c r="C163" s="139" t="s">
        <v>368</v>
      </c>
      <c r="D163" s="139"/>
      <c r="E163" s="139"/>
      <c r="F163" s="158" t="s">
        <v>363</v>
      </c>
      <c r="G163" s="139"/>
      <c r="H163" s="139" t="s">
        <v>416</v>
      </c>
      <c r="I163" s="139" t="s">
        <v>360</v>
      </c>
      <c r="J163" s="139">
        <v>50</v>
      </c>
      <c r="K163" s="178"/>
    </row>
    <row r="164" spans="2:11" ht="15" customHeight="1">
      <c r="B164" s="159"/>
      <c r="C164" s="139" t="s">
        <v>376</v>
      </c>
      <c r="D164" s="139"/>
      <c r="E164" s="139"/>
      <c r="F164" s="158" t="s">
        <v>363</v>
      </c>
      <c r="G164" s="139"/>
      <c r="H164" s="139" t="s">
        <v>416</v>
      </c>
      <c r="I164" s="139" t="s">
        <v>360</v>
      </c>
      <c r="J164" s="139">
        <v>50</v>
      </c>
      <c r="K164" s="178"/>
    </row>
    <row r="165" spans="2:11" ht="15" customHeight="1">
      <c r="B165" s="159"/>
      <c r="C165" s="139" t="s">
        <v>374</v>
      </c>
      <c r="D165" s="139"/>
      <c r="E165" s="139"/>
      <c r="F165" s="158" t="s">
        <v>363</v>
      </c>
      <c r="G165" s="139"/>
      <c r="H165" s="139" t="s">
        <v>416</v>
      </c>
      <c r="I165" s="139" t="s">
        <v>360</v>
      </c>
      <c r="J165" s="139">
        <v>50</v>
      </c>
      <c r="K165" s="178"/>
    </row>
    <row r="166" spans="2:11" ht="15" customHeight="1">
      <c r="B166" s="159"/>
      <c r="C166" s="139" t="s">
        <v>91</v>
      </c>
      <c r="D166" s="139"/>
      <c r="E166" s="139"/>
      <c r="F166" s="158" t="s">
        <v>358</v>
      </c>
      <c r="G166" s="139"/>
      <c r="H166" s="139" t="s">
        <v>417</v>
      </c>
      <c r="I166" s="139" t="s">
        <v>418</v>
      </c>
      <c r="J166" s="139"/>
      <c r="K166" s="178"/>
    </row>
    <row r="167" spans="2:11" ht="15" customHeight="1">
      <c r="B167" s="159"/>
      <c r="C167" s="139" t="s">
        <v>52</v>
      </c>
      <c r="D167" s="139"/>
      <c r="E167" s="139"/>
      <c r="F167" s="158" t="s">
        <v>358</v>
      </c>
      <c r="G167" s="139"/>
      <c r="H167" s="139" t="s">
        <v>419</v>
      </c>
      <c r="I167" s="139" t="s">
        <v>420</v>
      </c>
      <c r="J167" s="139">
        <v>1</v>
      </c>
      <c r="K167" s="178"/>
    </row>
    <row r="168" spans="2:11" ht="15" customHeight="1">
      <c r="B168" s="159"/>
      <c r="C168" s="139" t="s">
        <v>48</v>
      </c>
      <c r="D168" s="139"/>
      <c r="E168" s="139"/>
      <c r="F168" s="158" t="s">
        <v>358</v>
      </c>
      <c r="G168" s="139"/>
      <c r="H168" s="139" t="s">
        <v>421</v>
      </c>
      <c r="I168" s="139" t="s">
        <v>360</v>
      </c>
      <c r="J168" s="139">
        <v>20</v>
      </c>
      <c r="K168" s="178"/>
    </row>
    <row r="169" spans="2:11" ht="15" customHeight="1">
      <c r="B169" s="159"/>
      <c r="C169" s="139" t="s">
        <v>92</v>
      </c>
      <c r="D169" s="139"/>
      <c r="E169" s="139"/>
      <c r="F169" s="158" t="s">
        <v>358</v>
      </c>
      <c r="G169" s="139"/>
      <c r="H169" s="139" t="s">
        <v>422</v>
      </c>
      <c r="I169" s="139" t="s">
        <v>360</v>
      </c>
      <c r="J169" s="139">
        <v>255</v>
      </c>
      <c r="K169" s="178"/>
    </row>
    <row r="170" spans="2:11" ht="15" customHeight="1">
      <c r="B170" s="159"/>
      <c r="C170" s="139" t="s">
        <v>93</v>
      </c>
      <c r="D170" s="139"/>
      <c r="E170" s="139"/>
      <c r="F170" s="158" t="s">
        <v>358</v>
      </c>
      <c r="G170" s="139"/>
      <c r="H170" s="139" t="s">
        <v>322</v>
      </c>
      <c r="I170" s="139" t="s">
        <v>360</v>
      </c>
      <c r="J170" s="139">
        <v>10</v>
      </c>
      <c r="K170" s="178"/>
    </row>
    <row r="171" spans="2:11" ht="15" customHeight="1">
      <c r="B171" s="159"/>
      <c r="C171" s="139" t="s">
        <v>94</v>
      </c>
      <c r="D171" s="139"/>
      <c r="E171" s="139"/>
      <c r="F171" s="158" t="s">
        <v>358</v>
      </c>
      <c r="G171" s="139"/>
      <c r="H171" s="139" t="s">
        <v>423</v>
      </c>
      <c r="I171" s="139" t="s">
        <v>383</v>
      </c>
      <c r="J171" s="139"/>
      <c r="K171" s="178"/>
    </row>
    <row r="172" spans="2:11" ht="15" customHeight="1">
      <c r="B172" s="159"/>
      <c r="C172" s="139" t="s">
        <v>424</v>
      </c>
      <c r="D172" s="139"/>
      <c r="E172" s="139"/>
      <c r="F172" s="158" t="s">
        <v>358</v>
      </c>
      <c r="G172" s="139"/>
      <c r="H172" s="139" t="s">
        <v>425</v>
      </c>
      <c r="I172" s="139" t="s">
        <v>383</v>
      </c>
      <c r="J172" s="139"/>
      <c r="K172" s="178"/>
    </row>
    <row r="173" spans="2:11" ht="15" customHeight="1">
      <c r="B173" s="159"/>
      <c r="C173" s="139" t="s">
        <v>413</v>
      </c>
      <c r="D173" s="139"/>
      <c r="E173" s="139"/>
      <c r="F173" s="158" t="s">
        <v>358</v>
      </c>
      <c r="G173" s="139"/>
      <c r="H173" s="139" t="s">
        <v>426</v>
      </c>
      <c r="I173" s="139" t="s">
        <v>383</v>
      </c>
      <c r="J173" s="139"/>
      <c r="K173" s="178"/>
    </row>
    <row r="174" spans="2:11" ht="15" customHeight="1">
      <c r="B174" s="159"/>
      <c r="C174" s="139" t="s">
        <v>97</v>
      </c>
      <c r="D174" s="139"/>
      <c r="E174" s="139"/>
      <c r="F174" s="158" t="s">
        <v>363</v>
      </c>
      <c r="G174" s="139"/>
      <c r="H174" s="139" t="s">
        <v>427</v>
      </c>
      <c r="I174" s="139" t="s">
        <v>360</v>
      </c>
      <c r="J174" s="139">
        <v>50</v>
      </c>
      <c r="K174" s="178"/>
    </row>
    <row r="175" spans="2:11" ht="15" customHeight="1">
      <c r="B175" s="184"/>
      <c r="C175" s="166"/>
      <c r="D175" s="166"/>
      <c r="E175" s="166"/>
      <c r="F175" s="166"/>
      <c r="G175" s="166"/>
      <c r="H175" s="166"/>
      <c r="I175" s="166"/>
      <c r="J175" s="166"/>
      <c r="K175" s="185"/>
    </row>
    <row r="176" spans="2:11" ht="18.75" customHeight="1">
      <c r="B176" s="135"/>
      <c r="C176" s="139"/>
      <c r="D176" s="139"/>
      <c r="E176" s="139"/>
      <c r="F176" s="158"/>
      <c r="G176" s="139"/>
      <c r="H176" s="139"/>
      <c r="I176" s="139"/>
      <c r="J176" s="139"/>
      <c r="K176" s="135"/>
    </row>
    <row r="177" spans="2:11" ht="18.75" customHeight="1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</row>
    <row r="178" spans="2:11" ht="13.5">
      <c r="B178" s="126"/>
      <c r="C178" s="127"/>
      <c r="D178" s="127"/>
      <c r="E178" s="127"/>
      <c r="F178" s="127"/>
      <c r="G178" s="127"/>
      <c r="H178" s="127"/>
      <c r="I178" s="127"/>
      <c r="J178" s="127"/>
      <c r="K178" s="128"/>
    </row>
    <row r="179" spans="2:11" ht="21">
      <c r="B179" s="129"/>
      <c r="C179" s="258" t="s">
        <v>428</v>
      </c>
      <c r="D179" s="258"/>
      <c r="E179" s="258"/>
      <c r="F179" s="258"/>
      <c r="G179" s="258"/>
      <c r="H179" s="258"/>
      <c r="I179" s="258"/>
      <c r="J179" s="258"/>
      <c r="K179" s="130"/>
    </row>
    <row r="180" spans="2:11" ht="25.5" customHeight="1">
      <c r="B180" s="129"/>
      <c r="C180" s="190" t="s">
        <v>429</v>
      </c>
      <c r="D180" s="190"/>
      <c r="E180" s="190"/>
      <c r="F180" s="190" t="s">
        <v>430</v>
      </c>
      <c r="G180" s="191"/>
      <c r="H180" s="264" t="s">
        <v>431</v>
      </c>
      <c r="I180" s="264"/>
      <c r="J180" s="264"/>
      <c r="K180" s="130"/>
    </row>
    <row r="181" spans="2:11" ht="5.25" customHeight="1">
      <c r="B181" s="159"/>
      <c r="C181" s="156"/>
      <c r="D181" s="156"/>
      <c r="E181" s="156"/>
      <c r="F181" s="156"/>
      <c r="G181" s="139"/>
      <c r="H181" s="156"/>
      <c r="I181" s="156"/>
      <c r="J181" s="156"/>
      <c r="K181" s="178"/>
    </row>
    <row r="182" spans="2:11" ht="15" customHeight="1">
      <c r="B182" s="159"/>
      <c r="C182" s="139" t="s">
        <v>432</v>
      </c>
      <c r="D182" s="139"/>
      <c r="E182" s="139"/>
      <c r="F182" s="158" t="s">
        <v>37</v>
      </c>
      <c r="G182" s="139"/>
      <c r="H182" s="265" t="s">
        <v>433</v>
      </c>
      <c r="I182" s="265"/>
      <c r="J182" s="265"/>
      <c r="K182" s="178"/>
    </row>
    <row r="183" spans="2:11" ht="15" customHeight="1">
      <c r="B183" s="159"/>
      <c r="C183" s="163"/>
      <c r="D183" s="139"/>
      <c r="E183" s="139"/>
      <c r="F183" s="158" t="s">
        <v>39</v>
      </c>
      <c r="G183" s="139"/>
      <c r="H183" s="265" t="s">
        <v>434</v>
      </c>
      <c r="I183" s="265"/>
      <c r="J183" s="265"/>
      <c r="K183" s="178"/>
    </row>
    <row r="184" spans="2:11" ht="15" customHeight="1">
      <c r="B184" s="159"/>
      <c r="C184" s="163"/>
      <c r="D184" s="139"/>
      <c r="E184" s="139"/>
      <c r="F184" s="158" t="s">
        <v>42</v>
      </c>
      <c r="G184" s="139"/>
      <c r="H184" s="265" t="s">
        <v>435</v>
      </c>
      <c r="I184" s="265"/>
      <c r="J184" s="265"/>
      <c r="K184" s="178"/>
    </row>
    <row r="185" spans="2:11" ht="15" customHeight="1">
      <c r="B185" s="159"/>
      <c r="C185" s="139"/>
      <c r="D185" s="139"/>
      <c r="E185" s="139"/>
      <c r="F185" s="158" t="s">
        <v>40</v>
      </c>
      <c r="G185" s="139"/>
      <c r="H185" s="265" t="s">
        <v>436</v>
      </c>
      <c r="I185" s="265"/>
      <c r="J185" s="265"/>
      <c r="K185" s="178"/>
    </row>
    <row r="186" spans="2:11" ht="15" customHeight="1">
      <c r="B186" s="159"/>
      <c r="C186" s="139"/>
      <c r="D186" s="139"/>
      <c r="E186" s="139"/>
      <c r="F186" s="158" t="s">
        <v>41</v>
      </c>
      <c r="G186" s="139"/>
      <c r="H186" s="265" t="s">
        <v>437</v>
      </c>
      <c r="I186" s="265"/>
      <c r="J186" s="265"/>
      <c r="K186" s="178"/>
    </row>
    <row r="187" spans="2:11" ht="15" customHeight="1">
      <c r="B187" s="159"/>
      <c r="C187" s="139"/>
      <c r="D187" s="139"/>
      <c r="E187" s="139"/>
      <c r="F187" s="158"/>
      <c r="G187" s="139"/>
      <c r="H187" s="139"/>
      <c r="I187" s="139"/>
      <c r="J187" s="139"/>
      <c r="K187" s="178"/>
    </row>
    <row r="188" spans="2:11" ht="15" customHeight="1">
      <c r="B188" s="159"/>
      <c r="C188" s="139" t="s">
        <v>395</v>
      </c>
      <c r="D188" s="139"/>
      <c r="E188" s="139"/>
      <c r="F188" s="158" t="s">
        <v>71</v>
      </c>
      <c r="G188" s="139"/>
      <c r="H188" s="265" t="s">
        <v>438</v>
      </c>
      <c r="I188" s="265"/>
      <c r="J188" s="265"/>
      <c r="K188" s="178"/>
    </row>
    <row r="189" spans="2:11" ht="15" customHeight="1">
      <c r="B189" s="159"/>
      <c r="C189" s="163"/>
      <c r="D189" s="139"/>
      <c r="E189" s="139"/>
      <c r="F189" s="158" t="s">
        <v>300</v>
      </c>
      <c r="G189" s="139"/>
      <c r="H189" s="265" t="s">
        <v>301</v>
      </c>
      <c r="I189" s="265"/>
      <c r="J189" s="265"/>
      <c r="K189" s="178"/>
    </row>
    <row r="190" spans="2:11" ht="15" customHeight="1">
      <c r="B190" s="159"/>
      <c r="C190" s="139"/>
      <c r="D190" s="139"/>
      <c r="E190" s="139"/>
      <c r="F190" s="158" t="s">
        <v>298</v>
      </c>
      <c r="G190" s="139"/>
      <c r="H190" s="265" t="s">
        <v>439</v>
      </c>
      <c r="I190" s="265"/>
      <c r="J190" s="265"/>
      <c r="K190" s="178"/>
    </row>
    <row r="191" spans="2:11" ht="15" customHeight="1">
      <c r="B191" s="192"/>
      <c r="C191" s="163"/>
      <c r="D191" s="163"/>
      <c r="E191" s="163"/>
      <c r="F191" s="158" t="s">
        <v>302</v>
      </c>
      <c r="G191" s="144"/>
      <c r="H191" s="263" t="s">
        <v>303</v>
      </c>
      <c r="I191" s="263"/>
      <c r="J191" s="263"/>
      <c r="K191" s="193"/>
    </row>
    <row r="192" spans="2:11" ht="15" customHeight="1">
      <c r="B192" s="192"/>
      <c r="C192" s="163"/>
      <c r="D192" s="163"/>
      <c r="E192" s="163"/>
      <c r="F192" s="158" t="s">
        <v>304</v>
      </c>
      <c r="G192" s="144"/>
      <c r="H192" s="263" t="s">
        <v>440</v>
      </c>
      <c r="I192" s="263"/>
      <c r="J192" s="263"/>
      <c r="K192" s="193"/>
    </row>
    <row r="193" spans="2:11" ht="15" customHeight="1">
      <c r="B193" s="192"/>
      <c r="C193" s="163"/>
      <c r="D193" s="163"/>
      <c r="E193" s="163"/>
      <c r="F193" s="194"/>
      <c r="G193" s="144"/>
      <c r="H193" s="195"/>
      <c r="I193" s="195"/>
      <c r="J193" s="195"/>
      <c r="K193" s="193"/>
    </row>
    <row r="194" spans="2:11" ht="15" customHeight="1">
      <c r="B194" s="192"/>
      <c r="C194" s="139" t="s">
        <v>420</v>
      </c>
      <c r="D194" s="163"/>
      <c r="E194" s="163"/>
      <c r="F194" s="158">
        <v>1</v>
      </c>
      <c r="G194" s="144"/>
      <c r="H194" s="263" t="s">
        <v>441</v>
      </c>
      <c r="I194" s="263"/>
      <c r="J194" s="263"/>
      <c r="K194" s="193"/>
    </row>
    <row r="195" spans="2:11" ht="15" customHeight="1">
      <c r="B195" s="192"/>
      <c r="C195" s="163"/>
      <c r="D195" s="163"/>
      <c r="E195" s="163"/>
      <c r="F195" s="158">
        <v>2</v>
      </c>
      <c r="G195" s="144"/>
      <c r="H195" s="263" t="s">
        <v>442</v>
      </c>
      <c r="I195" s="263"/>
      <c r="J195" s="263"/>
      <c r="K195" s="193"/>
    </row>
    <row r="196" spans="2:11" ht="15" customHeight="1">
      <c r="B196" s="192"/>
      <c r="C196" s="163"/>
      <c r="D196" s="163"/>
      <c r="E196" s="163"/>
      <c r="F196" s="158">
        <v>3</v>
      </c>
      <c r="G196" s="144"/>
      <c r="H196" s="263" t="s">
        <v>443</v>
      </c>
      <c r="I196" s="263"/>
      <c r="J196" s="263"/>
      <c r="K196" s="193"/>
    </row>
    <row r="197" spans="2:11" ht="15" customHeight="1">
      <c r="B197" s="192"/>
      <c r="C197" s="163"/>
      <c r="D197" s="163"/>
      <c r="E197" s="163"/>
      <c r="F197" s="158">
        <v>4</v>
      </c>
      <c r="G197" s="144"/>
      <c r="H197" s="263" t="s">
        <v>444</v>
      </c>
      <c r="I197" s="263"/>
      <c r="J197" s="263"/>
      <c r="K197" s="193"/>
    </row>
    <row r="198" spans="2:11" ht="12.75" customHeight="1">
      <c r="B198" s="196"/>
      <c r="C198" s="197"/>
      <c r="D198" s="197"/>
      <c r="E198" s="197"/>
      <c r="F198" s="197"/>
      <c r="G198" s="197"/>
      <c r="H198" s="197"/>
      <c r="I198" s="197"/>
      <c r="J198" s="197"/>
      <c r="K198" s="198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2013-10-22T07:20:41Z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