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0"/>
  </bookViews>
  <sheets>
    <sheet name="Krycí list" sheetId="1" r:id="rId1"/>
    <sheet name="Rekapitulace" sheetId="2" r:id="rId2"/>
    <sheet name="Rozpocet" sheetId="3" r:id="rId3"/>
    <sheet name="9. Zadání s výkazem výměr a poz" sheetId="4" r:id="rId4"/>
  </sheets>
  <definedNames>
    <definedName name="_xlnm.Print_Titles" localSheetId="3">'9. Zadání s výkazem výměr a poz'!$8:$10</definedName>
  </definedNames>
  <calcPr fullCalcOnLoad="1"/>
</workbook>
</file>

<file path=xl/sharedStrings.xml><?xml version="1.0" encoding="utf-8"?>
<sst xmlns="http://schemas.openxmlformats.org/spreadsheetml/2006/main" count="447" uniqueCount="213">
  <si>
    <t>KRYCÍ LIST ROZPOČTU</t>
  </si>
  <si>
    <t>Název stavby</t>
  </si>
  <si>
    <t>Karlovy Vary, Tržní kolonáda</t>
  </si>
  <si>
    <t>JKSO</t>
  </si>
  <si>
    <t xml:space="preserve"> </t>
  </si>
  <si>
    <t>Kód stavby</t>
  </si>
  <si>
    <t>668b</t>
  </si>
  <si>
    <t>Název objektu</t>
  </si>
  <si>
    <t xml:space="preserve">Tržní kolonáda - 2.etapa. Obnova nátěrů </t>
  </si>
  <si>
    <t>EČO</t>
  </si>
  <si>
    <t>CS ÚRS 2010 02</t>
  </si>
  <si>
    <t>Kód objektu</t>
  </si>
  <si>
    <t>SO 02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</si>
  <si>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</si>
  <si>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</si>
  <si>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</si>
  <si>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</si>
  <si>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</si>
  <si>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</si>
  <si>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</si>
  <si>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</si>
  <si>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</si>
  <si>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G.PROJEKT - Ing. Roman Gajdoš</t>
  </si>
  <si>
    <t>Zhotovitel</t>
  </si>
  <si>
    <t>Rozpočet číslo</t>
  </si>
  <si>
    <t>Zpracoval</t>
  </si>
  <si>
    <t>Dne</t>
  </si>
  <si>
    <t>Polomisová Lucie</t>
  </si>
  <si>
    <t>08.11.2013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</si>
  <si>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</si>
  <si>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</si>
  <si>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</si>
  <si>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</si>
  <si>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</si>
  <si>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</si>
  <si>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</si>
  <si>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</si>
  <si>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</si>
  <si>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</si>
  <si>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</si>
  <si>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</si>
  <si>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</si>
  <si>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</si>
  <si>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</si>
  <si>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</si>
  <si>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</si>
  <si>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</si>
  <si>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</si>
  <si>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</si>
  <si>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</si>
  <si>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</si>
  <si>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</si>
  <si>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</si>
  <si>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</si>
  <si>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</si>
  <si>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</si>
  <si>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</si>
  <si>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</si>
  <si>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</si>
  <si>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</si>
  <si>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</si>
  <si>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</si>
  <si>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</si>
  <si>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</si>
  <si>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</si>
  <si>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</si>
  <si>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</si>
  <si>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</si>
  <si>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</si>
  <si>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</si>
  <si>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</si>
  <si>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</si>
  <si>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</si>
  <si>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</si>
  <si>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</si>
  <si>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</si>
  <si>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</si>
  <si>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</si>
  <si>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</si>
  <si>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</si>
  <si>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</si>
  <si>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</si>
  <si>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</si>
  <si>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</si>
  <si>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</si>
  <si>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8.11.2013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</si>
  <si>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</si>
  <si>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</si>
  <si>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</si>
  <si>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</si>
  <si>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</si>
  <si>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</si>
  <si>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</si>
  <si>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</si>
  <si>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</si>
  <si>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</si>
  <si>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</si>
  <si>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</si>
  <si>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</si>
  <si>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</si>
  <si>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</si>
  <si>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</si>
  <si>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</si>
  <si>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</si>
  <si>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</si>
  <si>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</si>
  <si>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</si>
  <si>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</si>
  <si>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</si>
  <si>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9</t>
  </si>
  <si>
    <t>Ostatní konstrukce a práce-bourání</t>
  </si>
  <si>
    <t>1</t>
  </si>
  <si>
    <t>94</t>
  </si>
  <si>
    <t>Lešení a stavební výtahy</t>
  </si>
  <si>
    <t>K</t>
  </si>
  <si>
    <t>003</t>
  </si>
  <si>
    <t>941112111</t>
  </si>
  <si>
    <t>Montáž lešení řadového trubkového lehkého bez podlah zatížení do 200 kg/m2 š do 0,9 m v do 10 m</t>
  </si>
  <si>
    <t>m2</t>
  </si>
  <si>
    <t>2</t>
  </si>
  <si>
    <t>941112211</t>
  </si>
  <si>
    <t>Příplatek k lešení řadovému trubkovému lehkému bez podlah š 0,9 m v 10m za první a ZKD den použití</t>
  </si>
  <si>
    <t>3</t>
  </si>
  <si>
    <t>941111811</t>
  </si>
  <si>
    <t>Demontáž lešení řadového trubkového lehkého s podlahami zatížení do 200 kg/m2 š do 0,9 m v do 10 m</t>
  </si>
  <si>
    <t>4</t>
  </si>
  <si>
    <t>943311111</t>
  </si>
  <si>
    <t>Montáž lešení prostorového modulového lehkého bez podlah zatížení do 200 kg/m2 v do 10 m</t>
  </si>
  <si>
    <t>m3</t>
  </si>
  <si>
    <t>5</t>
  </si>
  <si>
    <t>943311211</t>
  </si>
  <si>
    <t>Příplatek k lešení prostorovému modulovému lehkému bez podlah v do 10 m za první a ZKD den použití</t>
  </si>
  <si>
    <t>6</t>
  </si>
  <si>
    <t>943311811</t>
  </si>
  <si>
    <t>Demontáž lešení prostorového modulového lehkého bez podlah zatížení do 200 kg/m2 v do 10 m</t>
  </si>
  <si>
    <t>7</t>
  </si>
  <si>
    <t>949221111</t>
  </si>
  <si>
    <t>Montáž lešeňové podlahy s příčníky pro dílcová lešení v do 10 m</t>
  </si>
  <si>
    <t>8</t>
  </si>
  <si>
    <t>949221211</t>
  </si>
  <si>
    <t>Příplatek k lešeňové podlaze pro dílcová lešení za první a ZKD den použití</t>
  </si>
  <si>
    <t>949221831</t>
  </si>
  <si>
    <t>Demontáž lešeňové podlahy pro dílcová lešení ve světlíku o ploše do 6 m2 s příčníky</t>
  </si>
  <si>
    <t>10</t>
  </si>
  <si>
    <t>944511111</t>
  </si>
  <si>
    <t>Montáž ochranné sítě z textilie z umělých vláken</t>
  </si>
  <si>
    <t>11</t>
  </si>
  <si>
    <t>944511211</t>
  </si>
  <si>
    <t>Příplatek k ochranné síti za první a ZKD den použití</t>
  </si>
  <si>
    <t>12</t>
  </si>
  <si>
    <t>944511811</t>
  </si>
  <si>
    <t>Demontáž ochranné sítě z textilie z umělých vláken</t>
  </si>
  <si>
    <t>Práce a dodávky PSV</t>
  </si>
  <si>
    <t>783</t>
  </si>
  <si>
    <t>Dokončovací práce - nátěry</t>
  </si>
  <si>
    <t>13</t>
  </si>
  <si>
    <t>783902811</t>
  </si>
  <si>
    <t>Odstranění nátěrů odstraňovačem nátěrů s umytím</t>
  </si>
  <si>
    <t>14</t>
  </si>
  <si>
    <t>783295212</t>
  </si>
  <si>
    <t>Nátěry vodou ředitelné KDK barva dražší lesklý povrch 1x antikorozní a 2x email</t>
  </si>
  <si>
    <t>15</t>
  </si>
  <si>
    <t>16</t>
  </si>
  <si>
    <t>015</t>
  </si>
  <si>
    <t>938902121</t>
  </si>
  <si>
    <t xml:space="preserve">Čištění ploch dřevěných konstrukcí brusnými papíry </t>
  </si>
  <si>
    <t>17</t>
  </si>
  <si>
    <t>783625930</t>
  </si>
  <si>
    <t>Opravy nátěrů syntetických truhlářských konstrukcí dvojnásobné a 2x email a 2x tmel</t>
  </si>
  <si>
    <t>OST</t>
  </si>
  <si>
    <t>O01</t>
  </si>
  <si>
    <t>18</t>
  </si>
  <si>
    <t>HZS2312</t>
  </si>
  <si>
    <t>Hodinová zúčtovací sazba malíř, natěrač, lakýrník specialista</t>
  </si>
  <si>
    <t>hod</t>
  </si>
  <si>
    <t>112</t>
  </si>
  <si>
    <t>příplatek za pracnost členitých prvků</t>
  </si>
  <si>
    <t>Čištění ploch dřevěných konstrukcí brusnými papíry</t>
  </si>
  <si>
    <t>(18,5+1,1-2,8*2)*(0,10+0,08)*2</t>
  </si>
  <si>
    <t>parapet zábradlí 18,5+1,1 m</t>
  </si>
  <si>
    <t>(18,5+1,1-2,8*2)*1*2</t>
  </si>
  <si>
    <t>zábradlí - 18,5 +1,1 m</t>
  </si>
  <si>
    <t>4,8*1,5*0,5*2,35</t>
  </si>
  <si>
    <t>štít malého vikýře 4,8 m</t>
  </si>
  <si>
    <t>4,55*0,2*4*2+1,4*0,15*4+1*1*1,5*2</t>
  </si>
  <si>
    <t>boční pole u schodiště k okapu 1,1 m</t>
  </si>
  <si>
    <t>(4,55*0,2*4*2+1,4*0,15*4+3,4*0,12*4+(1*1*1,5+2,6*1*0,5)*2)*5</t>
  </si>
  <si>
    <t>pohledové pole 3,7m ( 2 sloupy + krajková kce) - 5x</t>
  </si>
  <si>
    <t>(6,9*1,5*0,5+1,8*1,25*0,5*2-(3,1*1,05*0,5))*2,35*8</t>
  </si>
  <si>
    <t>vnitřní krajková výplň vč.kce 8x</t>
  </si>
  <si>
    <t>3,7*0,95*1,35</t>
  </si>
  <si>
    <t>doplnění přesahu střechy (na délku nátěru zábradlí) 3,7 m</t>
  </si>
  <si>
    <t>14,8*(4,65+4)-4,8*4,65*0,5+2,8*4,34*0,5*2</t>
  </si>
  <si>
    <t>podhled od boční stěny 14,8 m</t>
  </si>
  <si>
    <t>(6,9*1,5*0,5+1,8*1,25*0,5*2-(3,1*0,85*0,5))*1,35</t>
  </si>
  <si>
    <t>vnitřní boční stěna u pramene Karla IV - vrchní část</t>
  </si>
  <si>
    <t>(3,1+1)*8*3,14*0,05+8*0,3</t>
  </si>
  <si>
    <t>táhla</t>
  </si>
  <si>
    <t>119,41 * 30</t>
  </si>
  <si>
    <t>(18,5+6,9)*4,55+4,8*1,6*0,5</t>
  </si>
  <si>
    <t>207 * 30</t>
  </si>
  <si>
    <t>15*6,9*2</t>
  </si>
  <si>
    <t>540,27 * 30</t>
  </si>
  <si>
    <t>15*6,9*(4,55+5,89)*0,5</t>
  </si>
  <si>
    <t>87,775 * 60</t>
  </si>
  <si>
    <t>18,5*4,55+4,8*1,5*0,5</t>
  </si>
  <si>
    <t>Celková cena zadání</t>
  </si>
  <si>
    <t>Jednotková cena zadání</t>
  </si>
  <si>
    <t>Datum:   8.11.2013</t>
  </si>
  <si>
    <t xml:space="preserve">JKSO:   </t>
  </si>
  <si>
    <t>ZADÁNÍ S VÝKAZEM VÝMĚR</t>
  </si>
  <si>
    <t>Stavba:   Karlovy Vary, Tržní kolonáda</t>
  </si>
  <si>
    <t>Objekt: 2.etapa. Obnova nátěrů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</si>
</sst>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MS Sans Serif"/>
      <family val="0"/>
    </font>
    <font>
      <b/>
      <u val="single"/>
      <sz val="8"/>
      <color indexed="10"/>
      <name val="Arial CE"/>
      <family val="0"/>
    </font>
    <font>
      <sz val="8"/>
      <color indexed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6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69" fontId="2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7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7" xfId="0" applyNumberFormat="1" applyFont="1" applyFill="1" applyBorder="1" applyAlignment="1" applyProtection="1">
      <alignment horizontal="right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  <xf numFmtId="0" fontId="36" fillId="0" borderId="0" xfId="46" applyFont="1" applyAlignment="1">
      <alignment horizontal="left" vertical="top"/>
      <protection locked="0"/>
    </xf>
    <xf numFmtId="166" fontId="36" fillId="0" borderId="0" xfId="46" applyNumberFormat="1" applyAlignment="1">
      <alignment horizontal="right" vertical="top"/>
      <protection locked="0"/>
    </xf>
    <xf numFmtId="167" fontId="36" fillId="0" borderId="0" xfId="46" applyNumberFormat="1" applyAlignment="1">
      <alignment horizontal="right" vertical="top"/>
      <protection locked="0"/>
    </xf>
    <xf numFmtId="0" fontId="36" fillId="0" borderId="0" xfId="46" applyAlignment="1">
      <alignment horizontal="left" vertical="top" wrapText="1"/>
      <protection locked="0"/>
    </xf>
    <xf numFmtId="165" fontId="36" fillId="0" borderId="0" xfId="46" applyNumberFormat="1" applyAlignment="1">
      <alignment horizontal="right" vertical="top"/>
      <protection locked="0"/>
    </xf>
    <xf numFmtId="0" fontId="36" fillId="0" borderId="0" xfId="46" applyAlignment="1">
      <alignment horizontal="left" vertical="top"/>
      <protection locked="0"/>
    </xf>
    <xf numFmtId="166" fontId="37" fillId="0" borderId="0" xfId="46" applyNumberFormat="1" applyFont="1" applyAlignment="1">
      <alignment horizontal="right"/>
      <protection locked="0"/>
    </xf>
    <xf numFmtId="167" fontId="37" fillId="0" borderId="0" xfId="46" applyNumberFormat="1" applyFont="1" applyAlignment="1">
      <alignment horizontal="right"/>
      <protection locked="0"/>
    </xf>
    <xf numFmtId="0" fontId="37" fillId="0" borderId="0" xfId="46" applyFont="1" applyAlignment="1">
      <alignment horizontal="left" wrapText="1"/>
      <protection locked="0"/>
    </xf>
    <xf numFmtId="165" fontId="37" fillId="0" borderId="0" xfId="46" applyNumberFormat="1" applyFont="1" applyAlignment="1">
      <alignment horizontal="right"/>
      <protection locked="0"/>
    </xf>
    <xf numFmtId="166" fontId="38" fillId="0" borderId="63" xfId="46" applyNumberFormat="1" applyFont="1" applyBorder="1" applyAlignment="1">
      <alignment horizontal="right"/>
      <protection locked="0"/>
    </xf>
    <xf numFmtId="166" fontId="38" fillId="0" borderId="64" xfId="46" applyNumberFormat="1" applyFont="1" applyBorder="1" applyAlignment="1">
      <alignment horizontal="right"/>
      <protection locked="0"/>
    </xf>
    <xf numFmtId="167" fontId="38" fillId="0" borderId="64" xfId="46" applyNumberFormat="1" applyFont="1" applyBorder="1" applyAlignment="1">
      <alignment horizontal="right"/>
      <protection locked="0"/>
    </xf>
    <xf numFmtId="0" fontId="38" fillId="0" borderId="64" xfId="46" applyFont="1" applyBorder="1" applyAlignment="1">
      <alignment horizontal="left" wrapText="1"/>
      <protection locked="0"/>
    </xf>
    <xf numFmtId="165" fontId="38" fillId="0" borderId="65" xfId="46" applyNumberFormat="1" applyFont="1" applyBorder="1" applyAlignment="1">
      <alignment horizontal="right"/>
      <protection locked="0"/>
    </xf>
    <xf numFmtId="166" fontId="38" fillId="0" borderId="66" xfId="46" applyNumberFormat="1" applyFont="1" applyBorder="1" applyAlignment="1">
      <alignment horizontal="right"/>
      <protection locked="0"/>
    </xf>
    <xf numFmtId="166" fontId="38" fillId="0" borderId="67" xfId="46" applyNumberFormat="1" applyFont="1" applyBorder="1" applyAlignment="1">
      <alignment horizontal="right"/>
      <protection locked="0"/>
    </xf>
    <xf numFmtId="167" fontId="38" fillId="0" borderId="67" xfId="46" applyNumberFormat="1" applyFont="1" applyBorder="1" applyAlignment="1">
      <alignment horizontal="right"/>
      <protection locked="0"/>
    </xf>
    <xf numFmtId="0" fontId="38" fillId="0" borderId="67" xfId="46" applyFont="1" applyBorder="1" applyAlignment="1">
      <alignment horizontal="left" wrapText="1"/>
      <protection locked="0"/>
    </xf>
    <xf numFmtId="165" fontId="38" fillId="0" borderId="68" xfId="46" applyNumberFormat="1" applyFont="1" applyBorder="1" applyAlignment="1">
      <alignment horizontal="right"/>
      <protection locked="0"/>
    </xf>
    <xf numFmtId="166" fontId="3" fillId="0" borderId="69" xfId="46" applyNumberFormat="1" applyFont="1" applyBorder="1" applyAlignment="1">
      <alignment horizontal="right"/>
      <protection locked="0"/>
    </xf>
    <xf numFmtId="166" fontId="3" fillId="0" borderId="70" xfId="46" applyNumberFormat="1" applyFont="1" applyBorder="1" applyAlignment="1">
      <alignment horizontal="right"/>
      <protection locked="0"/>
    </xf>
    <xf numFmtId="167" fontId="3" fillId="0" borderId="70" xfId="46" applyNumberFormat="1" applyFont="1" applyBorder="1" applyAlignment="1">
      <alignment horizontal="right"/>
      <protection locked="0"/>
    </xf>
    <xf numFmtId="0" fontId="3" fillId="0" borderId="70" xfId="46" applyFont="1" applyBorder="1" applyAlignment="1">
      <alignment horizontal="left" wrapText="1"/>
      <protection locked="0"/>
    </xf>
    <xf numFmtId="165" fontId="3" fillId="0" borderId="71" xfId="46" applyNumberFormat="1" applyFont="1" applyBorder="1" applyAlignment="1">
      <alignment horizontal="right"/>
      <protection locked="0"/>
    </xf>
    <xf numFmtId="166" fontId="14" fillId="0" borderId="0" xfId="46" applyNumberFormat="1" applyFont="1" applyAlignment="1">
      <alignment horizontal="right"/>
      <protection locked="0"/>
    </xf>
    <xf numFmtId="167" fontId="14" fillId="0" borderId="0" xfId="46" applyNumberFormat="1" applyFont="1" applyAlignment="1">
      <alignment horizontal="right"/>
      <protection locked="0"/>
    </xf>
    <xf numFmtId="0" fontId="14" fillId="0" borderId="0" xfId="46" applyFont="1" applyAlignment="1">
      <alignment horizontal="left" wrapText="1"/>
      <protection locked="0"/>
    </xf>
    <xf numFmtId="165" fontId="14" fillId="0" borderId="0" xfId="46" applyNumberFormat="1" applyFont="1" applyAlignment="1">
      <alignment horizontal="right"/>
      <protection locked="0"/>
    </xf>
    <xf numFmtId="166" fontId="3" fillId="0" borderId="63" xfId="46" applyNumberFormat="1" applyFont="1" applyBorder="1" applyAlignment="1">
      <alignment horizontal="right"/>
      <protection locked="0"/>
    </xf>
    <xf numFmtId="166" fontId="3" fillId="0" borderId="64" xfId="46" applyNumberFormat="1" applyFont="1" applyBorder="1" applyAlignment="1">
      <alignment horizontal="right"/>
      <protection locked="0"/>
    </xf>
    <xf numFmtId="167" fontId="3" fillId="0" borderId="64" xfId="46" applyNumberFormat="1" applyFont="1" applyBorder="1" applyAlignment="1">
      <alignment horizontal="right"/>
      <protection locked="0"/>
    </xf>
    <xf numFmtId="0" fontId="3" fillId="0" borderId="64" xfId="46" applyFont="1" applyBorder="1" applyAlignment="1">
      <alignment horizontal="left" wrapText="1"/>
      <protection locked="0"/>
    </xf>
    <xf numFmtId="165" fontId="3" fillId="0" borderId="65" xfId="46" applyNumberFormat="1" applyFont="1" applyBorder="1" applyAlignment="1">
      <alignment horizontal="right"/>
      <protection locked="0"/>
    </xf>
    <xf numFmtId="166" fontId="3" fillId="0" borderId="66" xfId="46" applyNumberFormat="1" applyFont="1" applyBorder="1" applyAlignment="1">
      <alignment horizontal="right"/>
      <protection locked="0"/>
    </xf>
    <xf numFmtId="166" fontId="3" fillId="0" borderId="67" xfId="46" applyNumberFormat="1" applyFont="1" applyBorder="1" applyAlignment="1">
      <alignment horizontal="right"/>
      <protection locked="0"/>
    </xf>
    <xf numFmtId="167" fontId="3" fillId="0" borderId="67" xfId="46" applyNumberFormat="1" applyFont="1" applyBorder="1" applyAlignment="1">
      <alignment horizontal="right"/>
      <protection locked="0"/>
    </xf>
    <xf numFmtId="0" fontId="3" fillId="0" borderId="67" xfId="46" applyFont="1" applyBorder="1" applyAlignment="1">
      <alignment horizontal="left" wrapText="1"/>
      <protection locked="0"/>
    </xf>
    <xf numFmtId="165" fontId="3" fillId="0" borderId="68" xfId="46" applyNumberFormat="1" applyFont="1" applyBorder="1" applyAlignment="1">
      <alignment horizontal="right"/>
      <protection locked="0"/>
    </xf>
    <xf numFmtId="166" fontId="38" fillId="0" borderId="72" xfId="46" applyNumberFormat="1" applyFont="1" applyBorder="1" applyAlignment="1">
      <alignment horizontal="right"/>
      <protection locked="0"/>
    </xf>
    <xf numFmtId="166" fontId="38" fillId="0" borderId="73" xfId="46" applyNumberFormat="1" applyFont="1" applyBorder="1" applyAlignment="1">
      <alignment horizontal="right"/>
      <protection locked="0"/>
    </xf>
    <xf numFmtId="167" fontId="38" fillId="0" borderId="73" xfId="46" applyNumberFormat="1" applyFont="1" applyBorder="1" applyAlignment="1">
      <alignment horizontal="right"/>
      <protection locked="0"/>
    </xf>
    <xf numFmtId="0" fontId="38" fillId="0" borderId="73" xfId="46" applyFont="1" applyBorder="1" applyAlignment="1">
      <alignment horizontal="left" wrapText="1"/>
      <protection locked="0"/>
    </xf>
    <xf numFmtId="165" fontId="38" fillId="0" borderId="74" xfId="46" applyNumberFormat="1" applyFont="1" applyBorder="1" applyAlignment="1">
      <alignment horizontal="right"/>
      <protection locked="0"/>
    </xf>
    <xf numFmtId="166" fontId="38" fillId="0" borderId="69" xfId="46" applyNumberFormat="1" applyFont="1" applyBorder="1" applyAlignment="1">
      <alignment horizontal="right"/>
      <protection locked="0"/>
    </xf>
    <xf numFmtId="166" fontId="38" fillId="0" borderId="70" xfId="46" applyNumberFormat="1" applyFont="1" applyBorder="1" applyAlignment="1">
      <alignment horizontal="right"/>
      <protection locked="0"/>
    </xf>
    <xf numFmtId="167" fontId="38" fillId="0" borderId="70" xfId="46" applyNumberFormat="1" applyFont="1" applyBorder="1" applyAlignment="1">
      <alignment horizontal="right"/>
      <protection locked="0"/>
    </xf>
    <xf numFmtId="0" fontId="38" fillId="0" borderId="70" xfId="46" applyFont="1" applyBorder="1" applyAlignment="1">
      <alignment horizontal="left" wrapText="1"/>
      <protection locked="0"/>
    </xf>
    <xf numFmtId="165" fontId="38" fillId="0" borderId="71" xfId="46" applyNumberFormat="1" applyFont="1" applyBorder="1" applyAlignment="1">
      <alignment horizontal="right"/>
      <protection locked="0"/>
    </xf>
    <xf numFmtId="0" fontId="5" fillId="33" borderId="0" xfId="46" applyFont="1" applyFill="1" applyAlignment="1" applyProtection="1">
      <alignment horizontal="left"/>
      <protection/>
    </xf>
    <xf numFmtId="0" fontId="3" fillId="34" borderId="75" xfId="46" applyFont="1" applyFill="1" applyBorder="1" applyAlignment="1" applyProtection="1">
      <alignment horizontal="center" vertical="center" wrapText="1"/>
      <protection/>
    </xf>
    <xf numFmtId="0" fontId="3" fillId="33" borderId="0" xfId="46" applyFont="1" applyFill="1" applyAlignment="1" applyProtection="1">
      <alignment horizontal="left"/>
      <protection/>
    </xf>
    <xf numFmtId="0" fontId="14" fillId="33" borderId="0" xfId="46" applyFont="1" applyFill="1" applyAlignment="1" applyProtection="1">
      <alignment horizontal="left"/>
      <protection/>
    </xf>
    <xf numFmtId="0" fontId="13" fillId="33" borderId="0" xfId="46" applyFont="1" applyFill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 t="s">
        <v>10</v>
      </c>
      <c r="Q7" s="25"/>
      <c r="R7" s="23"/>
      <c r="S7" s="21"/>
    </row>
    <row r="8" spans="1:19" ht="17.25" customHeight="1" hidden="1">
      <c r="A8" s="15"/>
      <c r="B8" s="16" t="s">
        <v>11</v>
      </c>
      <c r="C8" s="16"/>
      <c r="D8" s="16"/>
      <c r="E8" s="22" t="s">
        <v>12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13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14</v>
      </c>
      <c r="P9" s="29"/>
      <c r="Q9" s="30"/>
      <c r="R9" s="28"/>
      <c r="S9" s="21"/>
    </row>
    <row r="10" spans="1:19" ht="17.25" customHeight="1" hidden="1">
      <c r="A10" s="15"/>
      <c r="B10" s="16" t="s">
        <v>15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16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17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18</v>
      </c>
      <c r="P25" s="16" t="s">
        <v>19</v>
      </c>
      <c r="Q25" s="16"/>
      <c r="R25" s="16"/>
      <c r="S25" s="21"/>
    </row>
    <row r="26" spans="1:19" ht="17.25" customHeight="1">
      <c r="A26" s="15"/>
      <c r="B26" s="16" t="s">
        <v>20</v>
      </c>
      <c r="C26" s="16"/>
      <c r="D26" s="16"/>
      <c r="E26" s="17" t="s">
        <v>4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21</v>
      </c>
      <c r="C27" s="16"/>
      <c r="D27" s="16"/>
      <c r="E27" s="22" t="s">
        <v>22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23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6" t="s">
        <v>26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 t="s">
        <v>6</v>
      </c>
      <c r="F31" s="16"/>
      <c r="G31" s="33" t="s">
        <v>27</v>
      </c>
      <c r="H31" s="38"/>
      <c r="I31" s="39"/>
      <c r="J31" s="16"/>
      <c r="K31" s="16"/>
      <c r="L31" s="16"/>
      <c r="M31" s="16"/>
      <c r="N31" s="16"/>
      <c r="O31" s="40" t="s">
        <v>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29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30</v>
      </c>
      <c r="B34" s="50"/>
      <c r="C34" s="50"/>
      <c r="D34" s="51"/>
      <c r="E34" s="52" t="s">
        <v>31</v>
      </c>
      <c r="F34" s="51"/>
      <c r="G34" s="52" t="s">
        <v>32</v>
      </c>
      <c r="H34" s="50"/>
      <c r="I34" s="51"/>
      <c r="J34" s="52" t="s">
        <v>33</v>
      </c>
      <c r="K34" s="50"/>
      <c r="L34" s="52" t="s">
        <v>34</v>
      </c>
      <c r="M34" s="50"/>
      <c r="N34" s="50"/>
      <c r="O34" s="51"/>
      <c r="P34" s="52" t="s">
        <v>35</v>
      </c>
      <c r="Q34" s="50"/>
      <c r="R34" s="50"/>
      <c r="S34" s="53"/>
    </row>
    <row r="35" spans="1:19" ht="20.25" customHeight="1">
      <c r="A35" s="54"/>
      <c r="B35" s="55"/>
      <c r="C35" s="55"/>
      <c r="D35" s="171">
        <v>0</v>
      </c>
      <c r="E35" s="56">
        <f>IF(D35=0,0,R47/D35)</f>
        <v>0</v>
      </c>
      <c r="F35" s="57"/>
      <c r="G35" s="58"/>
      <c r="H35" s="55"/>
      <c r="I35" s="171">
        <v>0</v>
      </c>
      <c r="J35" s="56">
        <f>IF(I35=0,0,R47/I35)</f>
        <v>0</v>
      </c>
      <c r="K35" s="59"/>
      <c r="L35" s="58"/>
      <c r="M35" s="55"/>
      <c r="N35" s="55"/>
      <c r="O35" s="171">
        <v>0</v>
      </c>
      <c r="P35" s="58"/>
      <c r="Q35" s="55"/>
      <c r="R35" s="60">
        <f>IF(O35=0,0,R47/O35)</f>
        <v>0</v>
      </c>
      <c r="S35" s="61"/>
    </row>
    <row r="36" spans="1:19" ht="20.25" customHeight="1">
      <c r="A36" s="45"/>
      <c r="B36" s="46"/>
      <c r="C36" s="46"/>
      <c r="D36" s="46"/>
      <c r="E36" s="47" t="s">
        <v>36</v>
      </c>
      <c r="F36" s="46"/>
      <c r="G36" s="46"/>
      <c r="H36" s="46"/>
      <c r="I36" s="46"/>
      <c r="J36" s="62" t="s">
        <v>37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3" t="s">
        <v>38</v>
      </c>
      <c r="B37" s="64"/>
      <c r="C37" s="65" t="s">
        <v>39</v>
      </c>
      <c r="D37" s="66"/>
      <c r="E37" s="66"/>
      <c r="F37" s="67"/>
      <c r="G37" s="63" t="s">
        <v>40</v>
      </c>
      <c r="H37" s="68"/>
      <c r="I37" s="65" t="s">
        <v>41</v>
      </c>
      <c r="J37" s="66"/>
      <c r="K37" s="66"/>
      <c r="L37" s="63" t="s">
        <v>42</v>
      </c>
      <c r="M37" s="68"/>
      <c r="N37" s="65" t="s">
        <v>43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44</v>
      </c>
      <c r="C38" s="19"/>
      <c r="D38" s="71" t="s">
        <v>45</v>
      </c>
      <c r="E38" s="72">
        <f>SUMIF(Rozpocet!O5:O65535,8,Rozpocet!I5:I65535)</f>
        <v>0</v>
      </c>
      <c r="F38" s="73"/>
      <c r="G38" s="69">
        <v>8</v>
      </c>
      <c r="H38" s="74" t="s">
        <v>46</v>
      </c>
      <c r="I38" s="35"/>
      <c r="J38" s="172">
        <v>0</v>
      </c>
      <c r="K38" s="75"/>
      <c r="L38" s="69">
        <v>13</v>
      </c>
      <c r="M38" s="33" t="s">
        <v>47</v>
      </c>
      <c r="N38" s="38"/>
      <c r="O38" s="38"/>
      <c r="P38" s="175"/>
      <c r="Q38" s="76" t="s">
        <v>48</v>
      </c>
      <c r="R38" s="174">
        <v>0</v>
      </c>
      <c r="S38" s="73"/>
    </row>
    <row r="39" spans="1:19" ht="20.25" customHeight="1">
      <c r="A39" s="69">
        <v>2</v>
      </c>
      <c r="B39" s="77"/>
      <c r="C39" s="28"/>
      <c r="D39" s="71" t="s">
        <v>49</v>
      </c>
      <c r="E39" s="72">
        <f>SUMIF(Rozpocet!O10:O65536,4,Rozpocet!I10:I65536)</f>
        <v>0</v>
      </c>
      <c r="F39" s="73"/>
      <c r="G39" s="69">
        <v>9</v>
      </c>
      <c r="H39" s="16" t="s">
        <v>50</v>
      </c>
      <c r="I39" s="71"/>
      <c r="J39" s="172">
        <v>0</v>
      </c>
      <c r="K39" s="75"/>
      <c r="L39" s="69">
        <v>14</v>
      </c>
      <c r="M39" s="33" t="s">
        <v>51</v>
      </c>
      <c r="N39" s="38"/>
      <c r="O39" s="38"/>
      <c r="P39" s="175"/>
      <c r="Q39" s="76" t="s">
        <v>48</v>
      </c>
      <c r="R39" s="174">
        <v>0</v>
      </c>
      <c r="S39" s="73"/>
    </row>
    <row r="40" spans="1:19" ht="20.25" customHeight="1">
      <c r="A40" s="69">
        <v>3</v>
      </c>
      <c r="B40" s="70" t="s">
        <v>52</v>
      </c>
      <c r="C40" s="19"/>
      <c r="D40" s="71" t="s">
        <v>45</v>
      </c>
      <c r="E40" s="72">
        <f>SUMIF(Rozpocet!O11:O65536,32,Rozpocet!I11:I65536)</f>
        <v>0</v>
      </c>
      <c r="F40" s="73"/>
      <c r="G40" s="69">
        <v>10</v>
      </c>
      <c r="H40" s="74" t="s">
        <v>53</v>
      </c>
      <c r="I40" s="35"/>
      <c r="J40" s="172">
        <v>0</v>
      </c>
      <c r="K40" s="75"/>
      <c r="L40" s="69">
        <v>15</v>
      </c>
      <c r="M40" s="33" t="s">
        <v>54</v>
      </c>
      <c r="N40" s="38"/>
      <c r="O40" s="38"/>
      <c r="P40" s="175"/>
      <c r="Q40" s="76" t="s">
        <v>48</v>
      </c>
      <c r="R40" s="174">
        <v>0</v>
      </c>
      <c r="S40" s="73"/>
    </row>
    <row r="41" spans="1:19" ht="20.25" customHeight="1">
      <c r="A41" s="69">
        <v>4</v>
      </c>
      <c r="B41" s="77"/>
      <c r="C41" s="28"/>
      <c r="D41" s="71" t="s">
        <v>49</v>
      </c>
      <c r="E41" s="72">
        <f>SUMIF(Rozpocet!O12:O65536,16,Rozpocet!I12:I65536)+SUMIF(Rozpocet!O12:O65536,128,Rozpocet!I12:I65536)</f>
        <v>0</v>
      </c>
      <c r="F41" s="73"/>
      <c r="G41" s="69">
        <v>11</v>
      </c>
      <c r="H41" s="74"/>
      <c r="I41" s="35"/>
      <c r="J41" s="172">
        <v>0</v>
      </c>
      <c r="K41" s="75"/>
      <c r="L41" s="69">
        <v>16</v>
      </c>
      <c r="M41" s="33" t="s">
        <v>55</v>
      </c>
      <c r="N41" s="38"/>
      <c r="O41" s="38"/>
      <c r="P41" s="175"/>
      <c r="Q41" s="76" t="s">
        <v>48</v>
      </c>
      <c r="R41" s="174">
        <v>0</v>
      </c>
      <c r="S41" s="73"/>
    </row>
    <row r="42" spans="1:19" ht="20.25" customHeight="1">
      <c r="A42" s="69">
        <v>5</v>
      </c>
      <c r="B42" s="70" t="s">
        <v>56</v>
      </c>
      <c r="C42" s="19"/>
      <c r="D42" s="71" t="s">
        <v>45</v>
      </c>
      <c r="E42" s="72">
        <f>SUMIF(Rozpocet!O13:O65536,256,Rozpocet!I13:I65536)</f>
        <v>0</v>
      </c>
      <c r="F42" s="73"/>
      <c r="G42" s="78"/>
      <c r="H42" s="38"/>
      <c r="I42" s="35"/>
      <c r="J42" s="79"/>
      <c r="K42" s="75"/>
      <c r="L42" s="69">
        <v>17</v>
      </c>
      <c r="M42" s="33" t="s">
        <v>57</v>
      </c>
      <c r="N42" s="38"/>
      <c r="O42" s="38"/>
      <c r="P42" s="175"/>
      <c r="Q42" s="76" t="s">
        <v>48</v>
      </c>
      <c r="R42" s="174">
        <v>0</v>
      </c>
      <c r="S42" s="73"/>
    </row>
    <row r="43" spans="1:19" ht="20.25" customHeight="1">
      <c r="A43" s="69">
        <v>6</v>
      </c>
      <c r="B43" s="77"/>
      <c r="C43" s="28"/>
      <c r="D43" s="71" t="s">
        <v>49</v>
      </c>
      <c r="E43" s="72">
        <f>SUMIF(Rozpocet!O14:O65536,64,Rozpocet!I14:I65536)</f>
        <v>0</v>
      </c>
      <c r="F43" s="73"/>
      <c r="G43" s="78"/>
      <c r="H43" s="38"/>
      <c r="I43" s="35"/>
      <c r="J43" s="79"/>
      <c r="K43" s="75"/>
      <c r="L43" s="69">
        <v>18</v>
      </c>
      <c r="M43" s="74" t="s">
        <v>58</v>
      </c>
      <c r="N43" s="38"/>
      <c r="O43" s="38"/>
      <c r="P43" s="38"/>
      <c r="Q43" s="35"/>
      <c r="R43" s="72">
        <f>SUMIF(Rozpocet!O14:O65536,1024,Rozpocet!I14:I65536)</f>
        <v>0</v>
      </c>
      <c r="S43" s="73"/>
    </row>
    <row r="44" spans="1:19" ht="20.25" customHeight="1">
      <c r="A44" s="69">
        <v>7</v>
      </c>
      <c r="B44" s="80" t="s">
        <v>59</v>
      </c>
      <c r="C44" s="38"/>
      <c r="D44" s="35"/>
      <c r="E44" s="81">
        <f>SUM(E38:E43)</f>
        <v>0</v>
      </c>
      <c r="F44" s="48"/>
      <c r="G44" s="69">
        <v>12</v>
      </c>
      <c r="H44" s="80" t="s">
        <v>60</v>
      </c>
      <c r="I44" s="35"/>
      <c r="J44" s="82">
        <f>SUM(J38:J41)</f>
        <v>0</v>
      </c>
      <c r="K44" s="83"/>
      <c r="L44" s="69">
        <v>19</v>
      </c>
      <c r="M44" s="70" t="s">
        <v>61</v>
      </c>
      <c r="N44" s="18"/>
      <c r="O44" s="18"/>
      <c r="P44" s="18"/>
      <c r="Q44" s="84"/>
      <c r="R44" s="81">
        <f>SUM(R38:R43)</f>
        <v>0</v>
      </c>
      <c r="S44" s="48"/>
    </row>
    <row r="45" spans="1:19" ht="20.25" customHeight="1">
      <c r="A45" s="85">
        <v>20</v>
      </c>
      <c r="B45" s="86" t="s">
        <v>62</v>
      </c>
      <c r="C45" s="87"/>
      <c r="D45" s="88"/>
      <c r="E45" s="89">
        <f>SUMIF(Rozpocet!O14:O65536,512,Rozpocet!I14:I65536)</f>
        <v>0</v>
      </c>
      <c r="F45" s="44"/>
      <c r="G45" s="85">
        <v>21</v>
      </c>
      <c r="H45" s="86" t="s">
        <v>63</v>
      </c>
      <c r="I45" s="88"/>
      <c r="J45" s="173">
        <v>0</v>
      </c>
      <c r="K45" s="90">
        <f>M49</f>
        <v>21</v>
      </c>
      <c r="L45" s="85">
        <v>22</v>
      </c>
      <c r="M45" s="86" t="s">
        <v>64</v>
      </c>
      <c r="N45" s="87"/>
      <c r="O45" s="87"/>
      <c r="P45" s="87"/>
      <c r="Q45" s="88"/>
      <c r="R45" s="89">
        <f>SUMIF(Rozpocet!O14:O65536,"&lt;4",Rozpocet!I14:I65536)+SUMIF(Rozpocet!O14:O65536,"&gt;1024",Rozpocet!I14:I65536)</f>
        <v>0</v>
      </c>
      <c r="S45" s="44"/>
    </row>
    <row r="46" spans="1:19" ht="20.25" customHeight="1">
      <c r="A46" s="91" t="s">
        <v>21</v>
      </c>
      <c r="B46" s="13"/>
      <c r="C46" s="13"/>
      <c r="D46" s="13"/>
      <c r="E46" s="13"/>
      <c r="F46" s="92"/>
      <c r="G46" s="93"/>
      <c r="H46" s="13"/>
      <c r="I46" s="13"/>
      <c r="J46" s="13"/>
      <c r="K46" s="13"/>
      <c r="L46" s="63" t="s">
        <v>65</v>
      </c>
      <c r="M46" s="51"/>
      <c r="N46" s="65" t="s">
        <v>66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4"/>
      <c r="H47" s="16"/>
      <c r="I47" s="16"/>
      <c r="J47" s="16"/>
      <c r="K47" s="16"/>
      <c r="L47" s="69">
        <v>23</v>
      </c>
      <c r="M47" s="74" t="s">
        <v>67</v>
      </c>
      <c r="N47" s="38"/>
      <c r="O47" s="38"/>
      <c r="P47" s="38"/>
      <c r="Q47" s="73"/>
      <c r="R47" s="81">
        <f>ROUND(E44+J44+R44+E45+J45+R45,2)</f>
        <v>0</v>
      </c>
      <c r="S47" s="48"/>
    </row>
    <row r="48" spans="1:19" ht="20.25" customHeight="1">
      <c r="A48" s="95" t="s">
        <v>68</v>
      </c>
      <c r="B48" s="27"/>
      <c r="C48" s="27"/>
      <c r="D48" s="27"/>
      <c r="E48" s="27"/>
      <c r="F48" s="28"/>
      <c r="G48" s="96" t="s">
        <v>69</v>
      </c>
      <c r="H48" s="27"/>
      <c r="I48" s="27"/>
      <c r="J48" s="27"/>
      <c r="K48" s="27"/>
      <c r="L48" s="69">
        <v>24</v>
      </c>
      <c r="M48" s="97">
        <v>15</v>
      </c>
      <c r="N48" s="28" t="s">
        <v>48</v>
      </c>
      <c r="O48" s="98">
        <f>R47-O49</f>
        <v>0</v>
      </c>
      <c r="P48" s="38" t="s">
        <v>70</v>
      </c>
      <c r="Q48" s="35"/>
      <c r="R48" s="99">
        <f>ROUNDUP(O48*M48/100,1)</f>
        <v>0</v>
      </c>
      <c r="S48" s="100"/>
    </row>
    <row r="49" spans="1:19" ht="20.25" customHeight="1">
      <c r="A49" s="101" t="s">
        <v>20</v>
      </c>
      <c r="B49" s="18"/>
      <c r="C49" s="18"/>
      <c r="D49" s="18"/>
      <c r="E49" s="18"/>
      <c r="F49" s="19"/>
      <c r="G49" s="102"/>
      <c r="H49" s="18"/>
      <c r="I49" s="18"/>
      <c r="J49" s="18"/>
      <c r="K49" s="18"/>
      <c r="L49" s="69">
        <v>25</v>
      </c>
      <c r="M49" s="103">
        <v>21</v>
      </c>
      <c r="N49" s="35" t="s">
        <v>48</v>
      </c>
      <c r="O49" s="98">
        <f>ROUND(SUMIF(Rozpocet!N14:N65536,M49,Rozpocet!I14:I65536)+SUMIF(P38:P42,M49,R38:R42)+IF(K45=M49,J45,0),2)</f>
        <v>0</v>
      </c>
      <c r="P49" s="38" t="s">
        <v>70</v>
      </c>
      <c r="Q49" s="35"/>
      <c r="R49" s="72">
        <f>ROUNDUP(O49*M49/100,1)</f>
        <v>0</v>
      </c>
      <c r="S49" s="73"/>
    </row>
    <row r="50" spans="1:19" ht="20.25" customHeight="1">
      <c r="A50" s="15"/>
      <c r="B50" s="16"/>
      <c r="C50" s="16"/>
      <c r="D50" s="16"/>
      <c r="E50" s="16"/>
      <c r="F50" s="23"/>
      <c r="G50" s="94"/>
      <c r="H50" s="16"/>
      <c r="I50" s="16"/>
      <c r="J50" s="16"/>
      <c r="K50" s="16"/>
      <c r="L50" s="85">
        <v>26</v>
      </c>
      <c r="M50" s="104" t="s">
        <v>71</v>
      </c>
      <c r="N50" s="87"/>
      <c r="O50" s="87"/>
      <c r="P50" s="87"/>
      <c r="Q50" s="105"/>
      <c r="R50" s="106">
        <f>R47+R48+R49</f>
        <v>0</v>
      </c>
      <c r="S50" s="107"/>
    </row>
    <row r="51" spans="1:19" ht="20.25" customHeight="1">
      <c r="A51" s="95" t="s">
        <v>68</v>
      </c>
      <c r="B51" s="27"/>
      <c r="C51" s="27"/>
      <c r="D51" s="27"/>
      <c r="E51" s="27"/>
      <c r="F51" s="28"/>
      <c r="G51" s="96" t="s">
        <v>69</v>
      </c>
      <c r="H51" s="27"/>
      <c r="I51" s="27"/>
      <c r="J51" s="27"/>
      <c r="K51" s="27"/>
      <c r="L51" s="63" t="s">
        <v>72</v>
      </c>
      <c r="M51" s="51"/>
      <c r="N51" s="65" t="s">
        <v>73</v>
      </c>
      <c r="O51" s="50"/>
      <c r="P51" s="50"/>
      <c r="Q51" s="50"/>
      <c r="R51" s="108"/>
      <c r="S51" s="53"/>
    </row>
    <row r="52" spans="1:19" ht="20.25" customHeight="1">
      <c r="A52" s="101" t="s">
        <v>23</v>
      </c>
      <c r="B52" s="18"/>
      <c r="C52" s="18"/>
      <c r="D52" s="18"/>
      <c r="E52" s="18"/>
      <c r="F52" s="19"/>
      <c r="G52" s="102"/>
      <c r="H52" s="18"/>
      <c r="I52" s="18"/>
      <c r="J52" s="18"/>
      <c r="K52" s="18"/>
      <c r="L52" s="69">
        <v>27</v>
      </c>
      <c r="M52" s="74" t="s">
        <v>74</v>
      </c>
      <c r="N52" s="38"/>
      <c r="O52" s="38"/>
      <c r="P52" s="38"/>
      <c r="Q52" s="35"/>
      <c r="R52" s="174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4"/>
      <c r="H53" s="16"/>
      <c r="I53" s="16"/>
      <c r="J53" s="16"/>
      <c r="K53" s="16"/>
      <c r="L53" s="69">
        <v>28</v>
      </c>
      <c r="M53" s="74" t="s">
        <v>75</v>
      </c>
      <c r="N53" s="38"/>
      <c r="O53" s="38"/>
      <c r="P53" s="38"/>
      <c r="Q53" s="35"/>
      <c r="R53" s="174">
        <v>0</v>
      </c>
      <c r="S53" s="73"/>
    </row>
    <row r="54" spans="1:19" ht="20.25" customHeight="1">
      <c r="A54" s="109" t="s">
        <v>68</v>
      </c>
      <c r="B54" s="43"/>
      <c r="C54" s="43"/>
      <c r="D54" s="43"/>
      <c r="E54" s="43"/>
      <c r="F54" s="110"/>
      <c r="G54" s="111" t="s">
        <v>69</v>
      </c>
      <c r="H54" s="43"/>
      <c r="I54" s="43"/>
      <c r="J54" s="43"/>
      <c r="K54" s="43"/>
      <c r="L54" s="85">
        <v>29</v>
      </c>
      <c r="M54" s="86" t="s">
        <v>76</v>
      </c>
      <c r="N54" s="87"/>
      <c r="O54" s="87"/>
      <c r="P54" s="87"/>
      <c r="Q54" s="88"/>
      <c r="R54" s="176">
        <v>0</v>
      </c>
      <c r="S54" s="112"/>
    </row>
  </sheetData>
  <sheetProtection password="CC35" sheet="1" objects="1" scenarios="1"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3" t="s">
        <v>77</v>
      </c>
      <c r="B1" s="114"/>
      <c r="C1" s="114"/>
      <c r="D1" s="114"/>
      <c r="E1" s="114"/>
    </row>
    <row r="2" spans="1:5" ht="12" customHeight="1">
      <c r="A2" s="115" t="s">
        <v>78</v>
      </c>
      <c r="B2" s="116" t="str">
        <f>'Krycí list'!E5</f>
        <v>Karlovy Vary, Tržní kolonáda</v>
      </c>
      <c r="C2" s="117"/>
      <c r="D2" s="117"/>
      <c r="E2" s="117"/>
    </row>
    <row r="3" spans="1:5" ht="12" customHeight="1">
      <c r="A3" s="115" t="s">
        <v>79</v>
      </c>
      <c r="B3" s="116" t="str">
        <f>'Krycí list'!E7</f>
        <v>Tržní kolonáda - 2.etapa. Obnova nátěrů </v>
      </c>
      <c r="C3" s="118"/>
      <c r="D3" s="116"/>
      <c r="E3" s="119"/>
    </row>
    <row r="4" spans="1:5" ht="12" customHeight="1">
      <c r="A4" s="115" t="s">
        <v>80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81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82</v>
      </c>
      <c r="B7" s="116" t="str">
        <f>'Krycí list'!E26</f>
        <v> </v>
      </c>
      <c r="C7" s="118"/>
      <c r="D7" s="116"/>
      <c r="E7" s="119"/>
    </row>
    <row r="8" spans="1:5" ht="12" customHeight="1">
      <c r="A8" s="116" t="s">
        <v>83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84</v>
      </c>
      <c r="B9" s="116" t="s">
        <v>85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86</v>
      </c>
      <c r="B11" s="121" t="s">
        <v>87</v>
      </c>
      <c r="C11" s="122" t="s">
        <v>88</v>
      </c>
      <c r="D11" s="123" t="s">
        <v>89</v>
      </c>
      <c r="E11" s="122" t="s">
        <v>90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9</v>
      </c>
      <c r="B15" s="137" t="str">
        <f>Rozpocet!E15</f>
        <v>Ostatní konstrukce a práce-bourání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Rozpocet!D16</f>
        <v>94</v>
      </c>
      <c r="B16" s="137" t="str">
        <f>Rozpocet!E16</f>
        <v>Lešení a stavební výtahy</v>
      </c>
      <c r="C16" s="138">
        <f>Rozpocet!I16</f>
        <v>0</v>
      </c>
      <c r="D16" s="139">
        <f>Rozpocet!K16</f>
        <v>0</v>
      </c>
      <c r="E16" s="139">
        <f>Rozpocet!M16</f>
        <v>0</v>
      </c>
    </row>
    <row r="17" spans="1:5" s="131" customFormat="1" ht="12.75" customHeight="1">
      <c r="A17" s="132" t="str">
        <f>Rozpocet!D29</f>
        <v>PSV</v>
      </c>
      <c r="B17" s="133" t="str">
        <f>Rozpocet!E29</f>
        <v>Práce a dodávky PSV</v>
      </c>
      <c r="C17" s="134">
        <f>Rozpocet!I29</f>
        <v>0</v>
      </c>
      <c r="D17" s="135">
        <f>Rozpocet!K29</f>
        <v>0</v>
      </c>
      <c r="E17" s="135">
        <f>Rozpocet!M29</f>
        <v>0</v>
      </c>
    </row>
    <row r="18" spans="1:5" s="131" customFormat="1" ht="12.75" customHeight="1">
      <c r="A18" s="136" t="str">
        <f>Rozpocet!D30</f>
        <v>783</v>
      </c>
      <c r="B18" s="137" t="str">
        <f>Rozpocet!E30</f>
        <v>Dokončovací práce - nátěry</v>
      </c>
      <c r="C18" s="138">
        <f>Rozpocet!I30</f>
        <v>0</v>
      </c>
      <c r="D18" s="139">
        <f>Rozpocet!K30</f>
        <v>0</v>
      </c>
      <c r="E18" s="139">
        <f>Rozpocet!M30</f>
        <v>0</v>
      </c>
    </row>
    <row r="19" spans="1:5" s="131" customFormat="1" ht="12.75" customHeight="1">
      <c r="A19" s="132" t="str">
        <f>Rozpocet!D36</f>
        <v>OST</v>
      </c>
      <c r="B19" s="133" t="str">
        <f>Rozpocet!E36</f>
        <v>Ostatní</v>
      </c>
      <c r="C19" s="134">
        <f>Rozpocet!I36</f>
        <v>0</v>
      </c>
      <c r="D19" s="135">
        <f>Rozpocet!K36</f>
        <v>0</v>
      </c>
      <c r="E19" s="135">
        <f>Rozpocet!M36</f>
        <v>0</v>
      </c>
    </row>
    <row r="20" spans="1:5" s="131" customFormat="1" ht="12.75" customHeight="1">
      <c r="A20" s="136" t="str">
        <f>Rozpocet!D37</f>
        <v>O01</v>
      </c>
      <c r="B20" s="137" t="str">
        <f>Rozpocet!E37</f>
        <v>Ostatní</v>
      </c>
      <c r="C20" s="138">
        <f>Rozpocet!I37</f>
        <v>0</v>
      </c>
      <c r="D20" s="139">
        <f>Rozpocet!K37</f>
        <v>0</v>
      </c>
      <c r="E20" s="139">
        <f>Rozpocet!M37</f>
        <v>0</v>
      </c>
    </row>
    <row r="21" spans="2:5" s="140" customFormat="1" ht="12.75" customHeight="1">
      <c r="B21" s="141" t="s">
        <v>91</v>
      </c>
      <c r="C21" s="142">
        <f>Rozpocet!I39</f>
        <v>0</v>
      </c>
      <c r="D21" s="143">
        <f>Rozpocet!K39</f>
        <v>0</v>
      </c>
      <c r="E21" s="143">
        <f>Rozpocet!M39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3" t="s">
        <v>92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145"/>
    </row>
    <row r="2" spans="1:16" ht="11.25" customHeight="1">
      <c r="A2" s="115" t="s">
        <v>78</v>
      </c>
      <c r="B2" s="116"/>
      <c r="C2" s="116" t="str">
        <f>'Krycí list'!E5</f>
        <v>Karlovy Vary, Tržní kolonáda</v>
      </c>
      <c r="D2" s="116"/>
      <c r="E2" s="116"/>
      <c r="F2" s="116"/>
      <c r="G2" s="116"/>
      <c r="H2" s="116"/>
      <c r="I2" s="116"/>
      <c r="J2" s="116"/>
      <c r="K2" s="116"/>
      <c r="L2" s="144"/>
      <c r="M2" s="144"/>
      <c r="N2" s="144"/>
      <c r="O2" s="145"/>
      <c r="P2" s="145"/>
    </row>
    <row r="3" spans="1:16" ht="11.25" customHeight="1">
      <c r="A3" s="115" t="s">
        <v>79</v>
      </c>
      <c r="B3" s="116"/>
      <c r="C3" s="116" t="str">
        <f>'Krycí list'!E7</f>
        <v>Tržní kolonáda - 2.etapa. Obnova nátěrů </v>
      </c>
      <c r="D3" s="116"/>
      <c r="E3" s="116"/>
      <c r="F3" s="116"/>
      <c r="G3" s="116"/>
      <c r="H3" s="116"/>
      <c r="I3" s="116"/>
      <c r="J3" s="116"/>
      <c r="K3" s="116"/>
      <c r="L3" s="144"/>
      <c r="M3" s="144"/>
      <c r="N3" s="144"/>
      <c r="O3" s="145"/>
      <c r="P3" s="145"/>
    </row>
    <row r="4" spans="1:16" ht="11.25" customHeight="1">
      <c r="A4" s="115" t="s">
        <v>80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4"/>
      <c r="M4" s="144"/>
      <c r="N4" s="144"/>
      <c r="O4" s="145"/>
      <c r="P4" s="145"/>
    </row>
    <row r="5" spans="1:16" ht="11.25" customHeight="1">
      <c r="A5" s="116" t="s">
        <v>93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4"/>
      <c r="M5" s="144"/>
      <c r="N5" s="144"/>
      <c r="O5" s="145"/>
      <c r="P5" s="145"/>
    </row>
    <row r="6" spans="1:16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4"/>
      <c r="M6" s="144"/>
      <c r="N6" s="144"/>
      <c r="O6" s="145"/>
      <c r="P6" s="145"/>
    </row>
    <row r="7" spans="1:16" ht="11.25" customHeight="1">
      <c r="A7" s="116" t="s">
        <v>82</v>
      </c>
      <c r="B7" s="116"/>
      <c r="C7" s="116" t="str">
        <f>'Krycí list'!E26</f>
        <v> </v>
      </c>
      <c r="D7" s="116"/>
      <c r="E7" s="116"/>
      <c r="F7" s="116"/>
      <c r="G7" s="116"/>
      <c r="H7" s="116"/>
      <c r="I7" s="116"/>
      <c r="J7" s="116"/>
      <c r="K7" s="116"/>
      <c r="L7" s="144"/>
      <c r="M7" s="144"/>
      <c r="N7" s="144"/>
      <c r="O7" s="145"/>
      <c r="P7" s="145"/>
    </row>
    <row r="8" spans="1:16" ht="11.25" customHeight="1">
      <c r="A8" s="116" t="s">
        <v>83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44"/>
      <c r="M8" s="144"/>
      <c r="N8" s="144"/>
      <c r="O8" s="145"/>
      <c r="P8" s="145"/>
    </row>
    <row r="9" spans="1:16" ht="11.25" customHeight="1">
      <c r="A9" s="116" t="s">
        <v>84</v>
      </c>
      <c r="B9" s="116"/>
      <c r="C9" s="116" t="s">
        <v>85</v>
      </c>
      <c r="D9" s="116"/>
      <c r="E9" s="116"/>
      <c r="F9" s="116"/>
      <c r="G9" s="116"/>
      <c r="H9" s="116"/>
      <c r="I9" s="116"/>
      <c r="J9" s="116"/>
      <c r="K9" s="116"/>
      <c r="L9" s="144"/>
      <c r="M9" s="144"/>
      <c r="N9" s="144"/>
      <c r="O9" s="145"/>
      <c r="P9" s="145"/>
    </row>
    <row r="10" spans="1:16" ht="5.25" customHeight="1">
      <c r="A10" s="144"/>
      <c r="B10" s="144"/>
      <c r="C10" s="144"/>
      <c r="D10" s="144"/>
      <c r="E10" s="144"/>
      <c r="F10" s="144"/>
      <c r="G10" s="144"/>
      <c r="H10" s="161"/>
      <c r="I10" s="144"/>
      <c r="J10" s="144"/>
      <c r="K10" s="144"/>
      <c r="L10" s="144"/>
      <c r="M10" s="144"/>
      <c r="N10" s="161"/>
      <c r="O10" s="145"/>
      <c r="P10" s="145"/>
    </row>
    <row r="11" spans="1:16" ht="21.75" customHeight="1">
      <c r="A11" s="120" t="s">
        <v>94</v>
      </c>
      <c r="B11" s="121" t="s">
        <v>95</v>
      </c>
      <c r="C11" s="121" t="s">
        <v>96</v>
      </c>
      <c r="D11" s="121" t="s">
        <v>97</v>
      </c>
      <c r="E11" s="121" t="s">
        <v>87</v>
      </c>
      <c r="F11" s="121" t="s">
        <v>98</v>
      </c>
      <c r="G11" s="121" t="s">
        <v>99</v>
      </c>
      <c r="H11" s="162" t="s">
        <v>100</v>
      </c>
      <c r="I11" s="121" t="s">
        <v>88</v>
      </c>
      <c r="J11" s="121" t="s">
        <v>101</v>
      </c>
      <c r="K11" s="121" t="s">
        <v>89</v>
      </c>
      <c r="L11" s="121" t="s">
        <v>102</v>
      </c>
      <c r="M11" s="121" t="s">
        <v>103</v>
      </c>
      <c r="N11" s="168" t="s">
        <v>104</v>
      </c>
      <c r="O11" s="146" t="s">
        <v>105</v>
      </c>
      <c r="P11" s="147" t="s">
        <v>106</v>
      </c>
    </row>
    <row r="12" spans="1:16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63">
        <v>8</v>
      </c>
      <c r="I12" s="125">
        <v>9</v>
      </c>
      <c r="J12" s="125"/>
      <c r="K12" s="125"/>
      <c r="L12" s="125"/>
      <c r="M12" s="125"/>
      <c r="N12" s="169">
        <v>10</v>
      </c>
      <c r="O12" s="148">
        <v>11</v>
      </c>
      <c r="P12" s="149">
        <v>12</v>
      </c>
    </row>
    <row r="13" spans="1:16" ht="3.75" customHeight="1">
      <c r="A13" s="144"/>
      <c r="B13" s="144"/>
      <c r="C13" s="144"/>
      <c r="D13" s="144"/>
      <c r="E13" s="144"/>
      <c r="F13" s="144"/>
      <c r="G13" s="144"/>
      <c r="H13" s="161"/>
      <c r="I13" s="144"/>
      <c r="J13" s="144"/>
      <c r="K13" s="144"/>
      <c r="L13" s="144"/>
      <c r="M13" s="144"/>
      <c r="N13" s="161"/>
      <c r="O13" s="145"/>
      <c r="P13" s="150"/>
    </row>
    <row r="14" spans="1:16" s="131" customFormat="1" ht="12.75" customHeight="1">
      <c r="A14" s="151"/>
      <c r="B14" s="152" t="s">
        <v>65</v>
      </c>
      <c r="C14" s="151"/>
      <c r="D14" s="151" t="s">
        <v>44</v>
      </c>
      <c r="E14" s="151" t="s">
        <v>107</v>
      </c>
      <c r="F14" s="151"/>
      <c r="G14" s="151"/>
      <c r="H14" s="164"/>
      <c r="I14" s="153">
        <f>I15+I16</f>
        <v>0</v>
      </c>
      <c r="J14" s="151"/>
      <c r="K14" s="154">
        <f>K15+K16</f>
        <v>0</v>
      </c>
      <c r="L14" s="151"/>
      <c r="M14" s="154">
        <f>M15+M16</f>
        <v>0</v>
      </c>
      <c r="N14" s="164"/>
      <c r="P14" s="133" t="s">
        <v>108</v>
      </c>
    </row>
    <row r="15" spans="2:16" s="131" customFormat="1" ht="12.75" customHeight="1">
      <c r="B15" s="136" t="s">
        <v>65</v>
      </c>
      <c r="D15" s="137" t="s">
        <v>109</v>
      </c>
      <c r="E15" s="137" t="s">
        <v>110</v>
      </c>
      <c r="H15" s="165"/>
      <c r="N15" s="165"/>
      <c r="P15" s="137" t="s">
        <v>111</v>
      </c>
    </row>
    <row r="16" spans="2:16" s="131" customFormat="1" ht="12.75" customHeight="1">
      <c r="B16" s="136" t="s">
        <v>65</v>
      </c>
      <c r="D16" s="137" t="s">
        <v>112</v>
      </c>
      <c r="E16" s="137" t="s">
        <v>113</v>
      </c>
      <c r="H16" s="165"/>
      <c r="I16" s="138">
        <f>SUM(I17:I28)</f>
        <v>0</v>
      </c>
      <c r="K16" s="139">
        <f>SUM(K17:K28)</f>
        <v>0</v>
      </c>
      <c r="M16" s="139">
        <f>SUM(M17:M28)</f>
        <v>0</v>
      </c>
      <c r="N16" s="165"/>
      <c r="P16" s="137" t="s">
        <v>111</v>
      </c>
    </row>
    <row r="17" spans="1:16" s="16" customFormat="1" ht="24" customHeight="1">
      <c r="A17" s="155" t="s">
        <v>111</v>
      </c>
      <c r="B17" s="155" t="s">
        <v>114</v>
      </c>
      <c r="C17" s="155" t="s">
        <v>115</v>
      </c>
      <c r="D17" s="16" t="s">
        <v>116</v>
      </c>
      <c r="E17" s="156" t="s">
        <v>117</v>
      </c>
      <c r="F17" s="155" t="s">
        <v>118</v>
      </c>
      <c r="G17" s="157">
        <v>87.775</v>
      </c>
      <c r="H17" s="166">
        <v>0</v>
      </c>
      <c r="I17" s="158">
        <f aca="true" t="shared" si="0" ref="I17:I28">ROUND(G17*H17,2)</f>
        <v>0</v>
      </c>
      <c r="J17" s="159">
        <v>0</v>
      </c>
      <c r="K17" s="157">
        <f aca="true" t="shared" si="1" ref="K17:K28">G17*J17</f>
        <v>0</v>
      </c>
      <c r="L17" s="159">
        <v>0</v>
      </c>
      <c r="M17" s="157">
        <f aca="true" t="shared" si="2" ref="M17:M28">G17*L17</f>
        <v>0</v>
      </c>
      <c r="N17" s="170">
        <v>21</v>
      </c>
      <c r="O17" s="160">
        <v>4</v>
      </c>
      <c r="P17" s="16" t="s">
        <v>119</v>
      </c>
    </row>
    <row r="18" spans="1:16" s="16" customFormat="1" ht="24" customHeight="1">
      <c r="A18" s="155" t="s">
        <v>119</v>
      </c>
      <c r="B18" s="155" t="s">
        <v>114</v>
      </c>
      <c r="C18" s="155" t="s">
        <v>115</v>
      </c>
      <c r="D18" s="16" t="s">
        <v>120</v>
      </c>
      <c r="E18" s="156" t="s">
        <v>121</v>
      </c>
      <c r="F18" s="155" t="s">
        <v>118</v>
      </c>
      <c r="G18" s="157">
        <v>5266.5</v>
      </c>
      <c r="H18" s="166">
        <v>0</v>
      </c>
      <c r="I18" s="158">
        <f t="shared" si="0"/>
        <v>0</v>
      </c>
      <c r="J18" s="159">
        <v>0</v>
      </c>
      <c r="K18" s="157">
        <f t="shared" si="1"/>
        <v>0</v>
      </c>
      <c r="L18" s="159">
        <v>0</v>
      </c>
      <c r="M18" s="157">
        <f t="shared" si="2"/>
        <v>0</v>
      </c>
      <c r="N18" s="170">
        <v>21</v>
      </c>
      <c r="O18" s="160">
        <v>4</v>
      </c>
      <c r="P18" s="16" t="s">
        <v>119</v>
      </c>
    </row>
    <row r="19" spans="1:16" s="16" customFormat="1" ht="24" customHeight="1">
      <c r="A19" s="155" t="s">
        <v>122</v>
      </c>
      <c r="B19" s="155" t="s">
        <v>114</v>
      </c>
      <c r="C19" s="155" t="s">
        <v>115</v>
      </c>
      <c r="D19" s="16" t="s">
        <v>123</v>
      </c>
      <c r="E19" s="156" t="s">
        <v>124</v>
      </c>
      <c r="F19" s="155" t="s">
        <v>118</v>
      </c>
      <c r="G19" s="157">
        <v>87.775</v>
      </c>
      <c r="H19" s="166">
        <v>0</v>
      </c>
      <c r="I19" s="158">
        <f t="shared" si="0"/>
        <v>0</v>
      </c>
      <c r="J19" s="159">
        <v>0</v>
      </c>
      <c r="K19" s="157">
        <f t="shared" si="1"/>
        <v>0</v>
      </c>
      <c r="L19" s="159">
        <v>0</v>
      </c>
      <c r="M19" s="157">
        <f t="shared" si="2"/>
        <v>0</v>
      </c>
      <c r="N19" s="170">
        <v>21</v>
      </c>
      <c r="O19" s="160">
        <v>4</v>
      </c>
      <c r="P19" s="16" t="s">
        <v>119</v>
      </c>
    </row>
    <row r="20" spans="1:16" s="16" customFormat="1" ht="24" customHeight="1">
      <c r="A20" s="155" t="s">
        <v>125</v>
      </c>
      <c r="B20" s="155" t="s">
        <v>114</v>
      </c>
      <c r="C20" s="155" t="s">
        <v>115</v>
      </c>
      <c r="D20" s="16" t="s">
        <v>126</v>
      </c>
      <c r="E20" s="156" t="s">
        <v>127</v>
      </c>
      <c r="F20" s="155" t="s">
        <v>128</v>
      </c>
      <c r="G20" s="157">
        <v>540.27</v>
      </c>
      <c r="H20" s="166">
        <v>0</v>
      </c>
      <c r="I20" s="158">
        <f t="shared" si="0"/>
        <v>0</v>
      </c>
      <c r="J20" s="159">
        <v>0</v>
      </c>
      <c r="K20" s="157">
        <f t="shared" si="1"/>
        <v>0</v>
      </c>
      <c r="L20" s="159">
        <v>0</v>
      </c>
      <c r="M20" s="157">
        <f t="shared" si="2"/>
        <v>0</v>
      </c>
      <c r="N20" s="170">
        <v>21</v>
      </c>
      <c r="O20" s="160">
        <v>4</v>
      </c>
      <c r="P20" s="16" t="s">
        <v>119</v>
      </c>
    </row>
    <row r="21" spans="1:16" s="16" customFormat="1" ht="24" customHeight="1">
      <c r="A21" s="155" t="s">
        <v>129</v>
      </c>
      <c r="B21" s="155" t="s">
        <v>114</v>
      </c>
      <c r="C21" s="155" t="s">
        <v>115</v>
      </c>
      <c r="D21" s="16" t="s">
        <v>130</v>
      </c>
      <c r="E21" s="156" t="s">
        <v>131</v>
      </c>
      <c r="F21" s="155" t="s">
        <v>128</v>
      </c>
      <c r="G21" s="157">
        <v>16208.1</v>
      </c>
      <c r="H21" s="166">
        <v>0</v>
      </c>
      <c r="I21" s="158">
        <f t="shared" si="0"/>
        <v>0</v>
      </c>
      <c r="J21" s="159">
        <v>0</v>
      </c>
      <c r="K21" s="157">
        <f t="shared" si="1"/>
        <v>0</v>
      </c>
      <c r="L21" s="159">
        <v>0</v>
      </c>
      <c r="M21" s="157">
        <f t="shared" si="2"/>
        <v>0</v>
      </c>
      <c r="N21" s="170">
        <v>21</v>
      </c>
      <c r="O21" s="160">
        <v>4</v>
      </c>
      <c r="P21" s="16" t="s">
        <v>119</v>
      </c>
    </row>
    <row r="22" spans="1:16" s="16" customFormat="1" ht="24" customHeight="1">
      <c r="A22" s="155" t="s">
        <v>132</v>
      </c>
      <c r="B22" s="155" t="s">
        <v>114</v>
      </c>
      <c r="C22" s="155" t="s">
        <v>115</v>
      </c>
      <c r="D22" s="16" t="s">
        <v>133</v>
      </c>
      <c r="E22" s="156" t="s">
        <v>134</v>
      </c>
      <c r="F22" s="155" t="s">
        <v>128</v>
      </c>
      <c r="G22" s="157">
        <v>540.27</v>
      </c>
      <c r="H22" s="166">
        <v>0</v>
      </c>
      <c r="I22" s="158">
        <f t="shared" si="0"/>
        <v>0</v>
      </c>
      <c r="J22" s="159">
        <v>0</v>
      </c>
      <c r="K22" s="157">
        <f t="shared" si="1"/>
        <v>0</v>
      </c>
      <c r="L22" s="159">
        <v>0</v>
      </c>
      <c r="M22" s="157">
        <f t="shared" si="2"/>
        <v>0</v>
      </c>
      <c r="N22" s="170">
        <v>21</v>
      </c>
      <c r="O22" s="160">
        <v>4</v>
      </c>
      <c r="P22" s="16" t="s">
        <v>119</v>
      </c>
    </row>
    <row r="23" spans="1:16" s="16" customFormat="1" ht="13.5" customHeight="1">
      <c r="A23" s="155" t="s">
        <v>135</v>
      </c>
      <c r="B23" s="155" t="s">
        <v>114</v>
      </c>
      <c r="C23" s="155" t="s">
        <v>115</v>
      </c>
      <c r="D23" s="16" t="s">
        <v>136</v>
      </c>
      <c r="E23" s="156" t="s">
        <v>137</v>
      </c>
      <c r="F23" s="155" t="s">
        <v>118</v>
      </c>
      <c r="G23" s="157">
        <v>207</v>
      </c>
      <c r="H23" s="166">
        <v>0</v>
      </c>
      <c r="I23" s="158">
        <f t="shared" si="0"/>
        <v>0</v>
      </c>
      <c r="J23" s="159">
        <v>0</v>
      </c>
      <c r="K23" s="157">
        <f t="shared" si="1"/>
        <v>0</v>
      </c>
      <c r="L23" s="159">
        <v>0</v>
      </c>
      <c r="M23" s="157">
        <f t="shared" si="2"/>
        <v>0</v>
      </c>
      <c r="N23" s="170">
        <v>21</v>
      </c>
      <c r="O23" s="160">
        <v>4</v>
      </c>
      <c r="P23" s="16" t="s">
        <v>119</v>
      </c>
    </row>
    <row r="24" spans="1:16" s="16" customFormat="1" ht="13.5" customHeight="1">
      <c r="A24" s="155" t="s">
        <v>138</v>
      </c>
      <c r="B24" s="155" t="s">
        <v>114</v>
      </c>
      <c r="C24" s="155" t="s">
        <v>115</v>
      </c>
      <c r="D24" s="16" t="s">
        <v>139</v>
      </c>
      <c r="E24" s="156" t="s">
        <v>140</v>
      </c>
      <c r="F24" s="155" t="s">
        <v>118</v>
      </c>
      <c r="G24" s="157">
        <v>6210</v>
      </c>
      <c r="H24" s="166">
        <v>0</v>
      </c>
      <c r="I24" s="158">
        <f t="shared" si="0"/>
        <v>0</v>
      </c>
      <c r="J24" s="159">
        <v>0</v>
      </c>
      <c r="K24" s="157">
        <f t="shared" si="1"/>
        <v>0</v>
      </c>
      <c r="L24" s="159">
        <v>0</v>
      </c>
      <c r="M24" s="157">
        <f t="shared" si="2"/>
        <v>0</v>
      </c>
      <c r="N24" s="170">
        <v>21</v>
      </c>
      <c r="O24" s="160">
        <v>4</v>
      </c>
      <c r="P24" s="16" t="s">
        <v>119</v>
      </c>
    </row>
    <row r="25" spans="1:16" s="16" customFormat="1" ht="24" customHeight="1">
      <c r="A25" s="155" t="s">
        <v>109</v>
      </c>
      <c r="B25" s="155" t="s">
        <v>114</v>
      </c>
      <c r="C25" s="155" t="s">
        <v>115</v>
      </c>
      <c r="D25" s="16" t="s">
        <v>141</v>
      </c>
      <c r="E25" s="156" t="s">
        <v>142</v>
      </c>
      <c r="F25" s="155" t="s">
        <v>118</v>
      </c>
      <c r="G25" s="157">
        <v>207</v>
      </c>
      <c r="H25" s="166">
        <v>0</v>
      </c>
      <c r="I25" s="158">
        <f t="shared" si="0"/>
        <v>0</v>
      </c>
      <c r="J25" s="159">
        <v>0</v>
      </c>
      <c r="K25" s="157">
        <f t="shared" si="1"/>
        <v>0</v>
      </c>
      <c r="L25" s="159">
        <v>0</v>
      </c>
      <c r="M25" s="157">
        <f t="shared" si="2"/>
        <v>0</v>
      </c>
      <c r="N25" s="170">
        <v>21</v>
      </c>
      <c r="O25" s="160">
        <v>4</v>
      </c>
      <c r="P25" s="16" t="s">
        <v>119</v>
      </c>
    </row>
    <row r="26" spans="1:16" s="16" customFormat="1" ht="13.5" customHeight="1">
      <c r="A26" s="155" t="s">
        <v>143</v>
      </c>
      <c r="B26" s="155" t="s">
        <v>114</v>
      </c>
      <c r="C26" s="155" t="s">
        <v>115</v>
      </c>
      <c r="D26" s="16" t="s">
        <v>144</v>
      </c>
      <c r="E26" s="156" t="s">
        <v>145</v>
      </c>
      <c r="F26" s="155" t="s">
        <v>118</v>
      </c>
      <c r="G26" s="157">
        <v>119.41</v>
      </c>
      <c r="H26" s="166">
        <v>0</v>
      </c>
      <c r="I26" s="158">
        <f t="shared" si="0"/>
        <v>0</v>
      </c>
      <c r="J26" s="159">
        <v>0</v>
      </c>
      <c r="K26" s="157">
        <f t="shared" si="1"/>
        <v>0</v>
      </c>
      <c r="L26" s="159">
        <v>0</v>
      </c>
      <c r="M26" s="157">
        <f t="shared" si="2"/>
        <v>0</v>
      </c>
      <c r="N26" s="170">
        <v>21</v>
      </c>
      <c r="O26" s="160">
        <v>4</v>
      </c>
      <c r="P26" s="16" t="s">
        <v>119</v>
      </c>
    </row>
    <row r="27" spans="1:16" s="16" customFormat="1" ht="13.5" customHeight="1">
      <c r="A27" s="155" t="s">
        <v>146</v>
      </c>
      <c r="B27" s="155" t="s">
        <v>114</v>
      </c>
      <c r="C27" s="155" t="s">
        <v>115</v>
      </c>
      <c r="D27" s="16" t="s">
        <v>147</v>
      </c>
      <c r="E27" s="156" t="s">
        <v>148</v>
      </c>
      <c r="F27" s="155" t="s">
        <v>118</v>
      </c>
      <c r="G27" s="157">
        <v>3582.3</v>
      </c>
      <c r="H27" s="166">
        <v>0</v>
      </c>
      <c r="I27" s="158">
        <f t="shared" si="0"/>
        <v>0</v>
      </c>
      <c r="J27" s="159">
        <v>0</v>
      </c>
      <c r="K27" s="157">
        <f t="shared" si="1"/>
        <v>0</v>
      </c>
      <c r="L27" s="159">
        <v>0</v>
      </c>
      <c r="M27" s="157">
        <f t="shared" si="2"/>
        <v>0</v>
      </c>
      <c r="N27" s="170">
        <v>21</v>
      </c>
      <c r="O27" s="160">
        <v>4</v>
      </c>
      <c r="P27" s="16" t="s">
        <v>119</v>
      </c>
    </row>
    <row r="28" spans="1:16" s="16" customFormat="1" ht="13.5" customHeight="1">
      <c r="A28" s="155" t="s">
        <v>149</v>
      </c>
      <c r="B28" s="155" t="s">
        <v>114</v>
      </c>
      <c r="C28" s="155" t="s">
        <v>115</v>
      </c>
      <c r="D28" s="16" t="s">
        <v>150</v>
      </c>
      <c r="E28" s="156" t="s">
        <v>151</v>
      </c>
      <c r="F28" s="155" t="s">
        <v>118</v>
      </c>
      <c r="G28" s="157">
        <v>119.41</v>
      </c>
      <c r="H28" s="166">
        <v>0</v>
      </c>
      <c r="I28" s="158">
        <f t="shared" si="0"/>
        <v>0</v>
      </c>
      <c r="J28" s="159">
        <v>0</v>
      </c>
      <c r="K28" s="157">
        <f t="shared" si="1"/>
        <v>0</v>
      </c>
      <c r="L28" s="159">
        <v>0</v>
      </c>
      <c r="M28" s="157">
        <f t="shared" si="2"/>
        <v>0</v>
      </c>
      <c r="N28" s="170">
        <v>21</v>
      </c>
      <c r="O28" s="160">
        <v>4</v>
      </c>
      <c r="P28" s="16" t="s">
        <v>119</v>
      </c>
    </row>
    <row r="29" spans="2:16" s="131" customFormat="1" ht="12.75" customHeight="1">
      <c r="B29" s="132" t="s">
        <v>65</v>
      </c>
      <c r="D29" s="133" t="s">
        <v>52</v>
      </c>
      <c r="E29" s="133" t="s">
        <v>152</v>
      </c>
      <c r="H29" s="165"/>
      <c r="I29" s="134">
        <f>I30</f>
        <v>0</v>
      </c>
      <c r="K29" s="135">
        <f>K30</f>
        <v>0</v>
      </c>
      <c r="M29" s="135">
        <f>M30</f>
        <v>0</v>
      </c>
      <c r="N29" s="165"/>
      <c r="P29" s="133" t="s">
        <v>108</v>
      </c>
    </row>
    <row r="30" spans="2:16" s="131" customFormat="1" ht="12.75" customHeight="1">
      <c r="B30" s="136" t="s">
        <v>65</v>
      </c>
      <c r="D30" s="137" t="s">
        <v>153</v>
      </c>
      <c r="E30" s="137" t="s">
        <v>154</v>
      </c>
      <c r="H30" s="165"/>
      <c r="I30" s="138">
        <f>SUM(I31:I35)</f>
        <v>0</v>
      </c>
      <c r="K30" s="139">
        <f>SUM(K31:K35)</f>
        <v>0</v>
      </c>
      <c r="M30" s="139">
        <f>SUM(M31:M35)</f>
        <v>0</v>
      </c>
      <c r="N30" s="165"/>
      <c r="P30" s="137" t="s">
        <v>111</v>
      </c>
    </row>
    <row r="31" spans="1:16" s="16" customFormat="1" ht="13.5" customHeight="1">
      <c r="A31" s="155" t="s">
        <v>155</v>
      </c>
      <c r="B31" s="155" t="s">
        <v>114</v>
      </c>
      <c r="C31" s="155" t="s">
        <v>153</v>
      </c>
      <c r="D31" s="16" t="s">
        <v>156</v>
      </c>
      <c r="E31" s="156" t="s">
        <v>157</v>
      </c>
      <c r="F31" s="155" t="s">
        <v>118</v>
      </c>
      <c r="G31" s="157">
        <v>7.55</v>
      </c>
      <c r="H31" s="166">
        <v>0</v>
      </c>
      <c r="I31" s="158">
        <f>ROUND(G31*H31,2)</f>
        <v>0</v>
      </c>
      <c r="J31" s="159">
        <v>0</v>
      </c>
      <c r="K31" s="157">
        <f>G31*J31</f>
        <v>0</v>
      </c>
      <c r="L31" s="159">
        <v>0</v>
      </c>
      <c r="M31" s="157">
        <f>G31*L31</f>
        <v>0</v>
      </c>
      <c r="N31" s="170">
        <v>21</v>
      </c>
      <c r="O31" s="160">
        <v>16</v>
      </c>
      <c r="P31" s="16" t="s">
        <v>119</v>
      </c>
    </row>
    <row r="32" spans="1:16" s="16" customFormat="1" ht="13.5" customHeight="1">
      <c r="A32" s="155" t="s">
        <v>158</v>
      </c>
      <c r="B32" s="155" t="s">
        <v>114</v>
      </c>
      <c r="C32" s="155" t="s">
        <v>153</v>
      </c>
      <c r="D32" s="16" t="s">
        <v>159</v>
      </c>
      <c r="E32" s="156" t="s">
        <v>160</v>
      </c>
      <c r="F32" s="155" t="s">
        <v>118</v>
      </c>
      <c r="G32" s="157">
        <v>7.55</v>
      </c>
      <c r="H32" s="166">
        <v>0</v>
      </c>
      <c r="I32" s="158">
        <f>ROUND(G32*H32,2)</f>
        <v>0</v>
      </c>
      <c r="J32" s="159">
        <v>0</v>
      </c>
      <c r="K32" s="157">
        <f>G32*J32</f>
        <v>0</v>
      </c>
      <c r="L32" s="159">
        <v>0</v>
      </c>
      <c r="M32" s="157">
        <f>G32*L32</f>
        <v>0</v>
      </c>
      <c r="N32" s="170">
        <v>21</v>
      </c>
      <c r="O32" s="160">
        <v>16</v>
      </c>
      <c r="P32" s="16" t="s">
        <v>119</v>
      </c>
    </row>
    <row r="33" spans="1:16" s="16" customFormat="1" ht="13.5" customHeight="1">
      <c r="A33" s="155" t="s">
        <v>161</v>
      </c>
      <c r="B33" s="155" t="s">
        <v>114</v>
      </c>
      <c r="C33" s="155" t="s">
        <v>153</v>
      </c>
      <c r="D33" s="16" t="s">
        <v>156</v>
      </c>
      <c r="E33" s="156" t="s">
        <v>157</v>
      </c>
      <c r="F33" s="155" t="s">
        <v>118</v>
      </c>
      <c r="G33" s="157">
        <v>380.375</v>
      </c>
      <c r="H33" s="166">
        <v>0</v>
      </c>
      <c r="I33" s="158">
        <f>ROUND(G33*H33,2)</f>
        <v>0</v>
      </c>
      <c r="J33" s="159">
        <v>0</v>
      </c>
      <c r="K33" s="157">
        <f>G33*J33</f>
        <v>0</v>
      </c>
      <c r="L33" s="159">
        <v>0</v>
      </c>
      <c r="M33" s="157">
        <f>G33*L33</f>
        <v>0</v>
      </c>
      <c r="N33" s="170">
        <v>21</v>
      </c>
      <c r="O33" s="160">
        <v>16</v>
      </c>
      <c r="P33" s="16" t="s">
        <v>119</v>
      </c>
    </row>
    <row r="34" spans="1:16" s="16" customFormat="1" ht="13.5" customHeight="1">
      <c r="A34" s="155" t="s">
        <v>162</v>
      </c>
      <c r="B34" s="155" t="s">
        <v>114</v>
      </c>
      <c r="C34" s="155" t="s">
        <v>163</v>
      </c>
      <c r="D34" s="16" t="s">
        <v>164</v>
      </c>
      <c r="E34" s="156" t="s">
        <v>165</v>
      </c>
      <c r="F34" s="155" t="s">
        <v>118</v>
      </c>
      <c r="G34" s="157">
        <v>380.375</v>
      </c>
      <c r="H34" s="166">
        <v>0</v>
      </c>
      <c r="I34" s="158">
        <f>ROUND(G34*H34,2)</f>
        <v>0</v>
      </c>
      <c r="J34" s="159">
        <v>0</v>
      </c>
      <c r="K34" s="157">
        <f>G34*J34</f>
        <v>0</v>
      </c>
      <c r="L34" s="159">
        <v>0</v>
      </c>
      <c r="M34" s="157">
        <f>G34*L34</f>
        <v>0</v>
      </c>
      <c r="N34" s="170">
        <v>21</v>
      </c>
      <c r="O34" s="160">
        <v>4</v>
      </c>
      <c r="P34" s="16" t="s">
        <v>119</v>
      </c>
    </row>
    <row r="35" spans="1:16" s="16" customFormat="1" ht="24" customHeight="1">
      <c r="A35" s="155" t="s">
        <v>166</v>
      </c>
      <c r="B35" s="155" t="s">
        <v>114</v>
      </c>
      <c r="C35" s="155" t="s">
        <v>153</v>
      </c>
      <c r="D35" s="16" t="s">
        <v>167</v>
      </c>
      <c r="E35" s="156" t="s">
        <v>168</v>
      </c>
      <c r="F35" s="155" t="s">
        <v>118</v>
      </c>
      <c r="G35" s="157">
        <v>380.375</v>
      </c>
      <c r="H35" s="166">
        <v>0</v>
      </c>
      <c r="I35" s="158">
        <f>ROUND(G35*H35,2)</f>
        <v>0</v>
      </c>
      <c r="J35" s="159">
        <v>0</v>
      </c>
      <c r="K35" s="157">
        <f>G35*J35</f>
        <v>0</v>
      </c>
      <c r="L35" s="159">
        <v>0</v>
      </c>
      <c r="M35" s="157">
        <f>G35*L35</f>
        <v>0</v>
      </c>
      <c r="N35" s="170">
        <v>21</v>
      </c>
      <c r="O35" s="160">
        <v>16</v>
      </c>
      <c r="P35" s="16" t="s">
        <v>119</v>
      </c>
    </row>
    <row r="36" spans="2:16" s="131" customFormat="1" ht="12.75" customHeight="1">
      <c r="B36" s="132" t="s">
        <v>65</v>
      </c>
      <c r="D36" s="133" t="s">
        <v>169</v>
      </c>
      <c r="E36" s="133" t="s">
        <v>57</v>
      </c>
      <c r="H36" s="165"/>
      <c r="I36" s="134">
        <f>I37</f>
        <v>0</v>
      </c>
      <c r="K36" s="135">
        <f>K37</f>
        <v>0</v>
      </c>
      <c r="M36" s="135">
        <f>M37</f>
        <v>0</v>
      </c>
      <c r="N36" s="165"/>
      <c r="P36" s="133" t="s">
        <v>108</v>
      </c>
    </row>
    <row r="37" spans="2:16" s="131" customFormat="1" ht="12.75" customHeight="1">
      <c r="B37" s="136" t="s">
        <v>65</v>
      </c>
      <c r="D37" s="137" t="s">
        <v>170</v>
      </c>
      <c r="E37" s="137" t="s">
        <v>57</v>
      </c>
      <c r="H37" s="165"/>
      <c r="I37" s="138">
        <f>I38</f>
        <v>0</v>
      </c>
      <c r="K37" s="139">
        <f>K38</f>
        <v>0</v>
      </c>
      <c r="M37" s="139">
        <f>M38</f>
        <v>0</v>
      </c>
      <c r="N37" s="165"/>
      <c r="P37" s="137" t="s">
        <v>111</v>
      </c>
    </row>
    <row r="38" spans="1:16" s="16" customFormat="1" ht="13.5" customHeight="1">
      <c r="A38" s="155" t="s">
        <v>171</v>
      </c>
      <c r="B38" s="155" t="s">
        <v>114</v>
      </c>
      <c r="C38" s="155" t="s">
        <v>62</v>
      </c>
      <c r="D38" s="16" t="s">
        <v>172</v>
      </c>
      <c r="E38" s="156" t="s">
        <v>173</v>
      </c>
      <c r="F38" s="155" t="s">
        <v>174</v>
      </c>
      <c r="G38" s="157">
        <v>112</v>
      </c>
      <c r="H38" s="166">
        <v>0</v>
      </c>
      <c r="I38" s="158">
        <f>ROUND(G38*H38,2)</f>
        <v>0</v>
      </c>
      <c r="J38" s="159">
        <v>0</v>
      </c>
      <c r="K38" s="157">
        <f>G38*J38</f>
        <v>0</v>
      </c>
      <c r="L38" s="159">
        <v>0</v>
      </c>
      <c r="M38" s="157">
        <f>G38*L38</f>
        <v>0</v>
      </c>
      <c r="N38" s="170">
        <v>21</v>
      </c>
      <c r="O38" s="160">
        <v>512</v>
      </c>
      <c r="P38" s="16" t="s">
        <v>119</v>
      </c>
    </row>
    <row r="39" spans="5:14" s="140" customFormat="1" ht="12.75" customHeight="1">
      <c r="E39" s="141" t="s">
        <v>91</v>
      </c>
      <c r="H39" s="167"/>
      <c r="I39" s="142">
        <f>I14+I29+I36</f>
        <v>0</v>
      </c>
      <c r="K39" s="143">
        <f>K14+K29+K36</f>
        <v>0</v>
      </c>
      <c r="M39" s="143">
        <f>M14+M29+M36</f>
        <v>0</v>
      </c>
      <c r="N39" s="167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zoomScalePageLayoutView="0" workbookViewId="0" topLeftCell="A13">
      <selection activeCell="F11" sqref="F11"/>
    </sheetView>
  </sheetViews>
  <sheetFormatPr defaultColWidth="9.00390625" defaultRowHeight="12" customHeight="1"/>
  <cols>
    <col min="1" max="1" width="5.7109375" style="181" customWidth="1"/>
    <col min="2" max="2" width="6.57421875" style="180" customWidth="1"/>
    <col min="3" max="3" width="10.00390625" style="180" customWidth="1"/>
    <col min="4" max="4" width="42.8515625" style="180" customWidth="1"/>
    <col min="5" max="5" width="3.7109375" style="180" customWidth="1"/>
    <col min="6" max="6" width="9.28125" style="179" customWidth="1"/>
    <col min="7" max="7" width="13.421875" style="178" customWidth="1"/>
    <col min="8" max="8" width="16.421875" style="178" customWidth="1"/>
    <col min="9" max="16384" width="9.00390625" style="177" customWidth="1"/>
  </cols>
  <sheetData>
    <row r="1" spans="1:8" s="182" customFormat="1" ht="19.5" customHeight="1">
      <c r="A1" s="230" t="s">
        <v>210</v>
      </c>
      <c r="B1" s="226"/>
      <c r="C1" s="226"/>
      <c r="D1" s="226"/>
      <c r="E1" s="226"/>
      <c r="F1" s="226"/>
      <c r="G1" s="226"/>
      <c r="H1" s="226"/>
    </row>
    <row r="2" spans="1:8" s="182" customFormat="1" ht="12.75" customHeight="1">
      <c r="A2" s="229" t="s">
        <v>211</v>
      </c>
      <c r="B2" s="228"/>
      <c r="C2" s="228"/>
      <c r="D2" s="228"/>
      <c r="E2" s="228"/>
      <c r="F2" s="228"/>
      <c r="G2" s="226"/>
      <c r="H2" s="226"/>
    </row>
    <row r="3" spans="1:8" s="182" customFormat="1" ht="12.75" customHeight="1">
      <c r="A3" s="229" t="s">
        <v>212</v>
      </c>
      <c r="B3" s="228"/>
      <c r="C3" s="228"/>
      <c r="D3" s="228"/>
      <c r="E3" s="228"/>
      <c r="F3" s="226"/>
      <c r="G3" s="226"/>
      <c r="H3" s="226"/>
    </row>
    <row r="4" spans="1:8" s="182" customFormat="1" ht="12.75" customHeight="1">
      <c r="A4" s="229"/>
      <c r="B4" s="228"/>
      <c r="C4" s="229"/>
      <c r="D4" s="228"/>
      <c r="E4" s="228"/>
      <c r="F4" s="226"/>
      <c r="G4" s="226"/>
      <c r="H4" s="226"/>
    </row>
    <row r="5" spans="1:8" s="182" customFormat="1" ht="12.75" customHeight="1">
      <c r="A5" s="228" t="s">
        <v>209</v>
      </c>
      <c r="B5" s="228"/>
      <c r="C5" s="228"/>
      <c r="D5" s="228"/>
      <c r="E5" s="228"/>
      <c r="F5" s="226"/>
      <c r="G5" s="226"/>
      <c r="H5" s="228" t="s">
        <v>208</v>
      </c>
    </row>
    <row r="6" spans="1:8" s="182" customFormat="1" ht="6" customHeight="1" thickBot="1">
      <c r="A6" s="226"/>
      <c r="B6" s="226"/>
      <c r="C6" s="226"/>
      <c r="D6" s="226"/>
      <c r="E6" s="226"/>
      <c r="F6" s="226"/>
      <c r="G6" s="226"/>
      <c r="H6" s="226"/>
    </row>
    <row r="7" spans="1:8" s="182" customFormat="1" ht="25.5" customHeight="1" thickBot="1">
      <c r="A7" s="227" t="s">
        <v>94</v>
      </c>
      <c r="B7" s="227" t="s">
        <v>96</v>
      </c>
      <c r="C7" s="227" t="s">
        <v>97</v>
      </c>
      <c r="D7" s="227" t="s">
        <v>87</v>
      </c>
      <c r="E7" s="227" t="s">
        <v>98</v>
      </c>
      <c r="F7" s="227" t="s">
        <v>99</v>
      </c>
      <c r="G7" s="227" t="s">
        <v>207</v>
      </c>
      <c r="H7" s="227" t="s">
        <v>206</v>
      </c>
    </row>
    <row r="8" spans="1:8" s="182" customFormat="1" ht="12.75" customHeight="1" thickBot="1">
      <c r="A8" s="227" t="s">
        <v>111</v>
      </c>
      <c r="B8" s="227" t="s">
        <v>119</v>
      </c>
      <c r="C8" s="227" t="s">
        <v>122</v>
      </c>
      <c r="D8" s="227" t="s">
        <v>125</v>
      </c>
      <c r="E8" s="227" t="s">
        <v>129</v>
      </c>
      <c r="F8" s="227" t="s">
        <v>132</v>
      </c>
      <c r="G8" s="227" t="s">
        <v>135</v>
      </c>
      <c r="H8" s="227" t="s">
        <v>138</v>
      </c>
    </row>
    <row r="9" spans="1:8" s="182" customFormat="1" ht="4.5" customHeight="1">
      <c r="A9" s="226"/>
      <c r="B9" s="226"/>
      <c r="C9" s="226"/>
      <c r="D9" s="226"/>
      <c r="E9" s="226"/>
      <c r="F9" s="226"/>
      <c r="G9" s="226"/>
      <c r="H9" s="226"/>
    </row>
    <row r="10" spans="1:8" s="182" customFormat="1" ht="21" customHeight="1">
      <c r="A10" s="205"/>
      <c r="B10" s="204"/>
      <c r="C10" s="204" t="s">
        <v>44</v>
      </c>
      <c r="D10" s="204" t="s">
        <v>107</v>
      </c>
      <c r="E10" s="204"/>
      <c r="F10" s="203"/>
      <c r="G10" s="202"/>
      <c r="H10" s="202"/>
    </row>
    <row r="11" spans="1:8" s="182" customFormat="1" ht="21" customHeight="1">
      <c r="A11" s="205"/>
      <c r="B11" s="204"/>
      <c r="C11" s="204" t="s">
        <v>109</v>
      </c>
      <c r="D11" s="204" t="s">
        <v>110</v>
      </c>
      <c r="E11" s="204"/>
      <c r="F11" s="203"/>
      <c r="G11" s="202"/>
      <c r="H11" s="202"/>
    </row>
    <row r="12" spans="1:8" s="182" customFormat="1" ht="21" customHeight="1" thickBot="1">
      <c r="A12" s="205"/>
      <c r="B12" s="204"/>
      <c r="C12" s="204" t="s">
        <v>112</v>
      </c>
      <c r="D12" s="204" t="s">
        <v>113</v>
      </c>
      <c r="E12" s="204"/>
      <c r="F12" s="203"/>
      <c r="G12" s="202"/>
      <c r="H12" s="202"/>
    </row>
    <row r="13" spans="1:8" s="182" customFormat="1" ht="24" customHeight="1" thickBot="1">
      <c r="A13" s="201">
        <v>1</v>
      </c>
      <c r="B13" s="200" t="s">
        <v>115</v>
      </c>
      <c r="C13" s="200" t="s">
        <v>116</v>
      </c>
      <c r="D13" s="200" t="s">
        <v>117</v>
      </c>
      <c r="E13" s="200" t="s">
        <v>118</v>
      </c>
      <c r="F13" s="199">
        <v>87.775</v>
      </c>
      <c r="G13" s="198"/>
      <c r="H13" s="197"/>
    </row>
    <row r="14" spans="1:8" s="182" customFormat="1" ht="13.5" customHeight="1" thickBot="1">
      <c r="A14" s="225"/>
      <c r="B14" s="224"/>
      <c r="C14" s="224"/>
      <c r="D14" s="224" t="s">
        <v>205</v>
      </c>
      <c r="E14" s="224"/>
      <c r="F14" s="223">
        <v>87.775</v>
      </c>
      <c r="G14" s="222"/>
      <c r="H14" s="221"/>
    </row>
    <row r="15" spans="1:8" s="182" customFormat="1" ht="24" customHeight="1" thickBot="1">
      <c r="A15" s="201">
        <v>2</v>
      </c>
      <c r="B15" s="200" t="s">
        <v>115</v>
      </c>
      <c r="C15" s="200" t="s">
        <v>120</v>
      </c>
      <c r="D15" s="200" t="s">
        <v>121</v>
      </c>
      <c r="E15" s="200" t="s">
        <v>118</v>
      </c>
      <c r="F15" s="199">
        <v>5266.5</v>
      </c>
      <c r="G15" s="198"/>
      <c r="H15" s="197"/>
    </row>
    <row r="16" spans="1:8" s="182" customFormat="1" ht="13.5" customHeight="1" thickBot="1">
      <c r="A16" s="225"/>
      <c r="B16" s="224"/>
      <c r="C16" s="224"/>
      <c r="D16" s="224" t="s">
        <v>204</v>
      </c>
      <c r="E16" s="224"/>
      <c r="F16" s="223">
        <v>5266.5</v>
      </c>
      <c r="G16" s="222"/>
      <c r="H16" s="221"/>
    </row>
    <row r="17" spans="1:8" s="182" customFormat="1" ht="24" customHeight="1">
      <c r="A17" s="215">
        <v>3</v>
      </c>
      <c r="B17" s="214" t="s">
        <v>115</v>
      </c>
      <c r="C17" s="214" t="s">
        <v>123</v>
      </c>
      <c r="D17" s="214" t="s">
        <v>124</v>
      </c>
      <c r="E17" s="214" t="s">
        <v>118</v>
      </c>
      <c r="F17" s="213">
        <v>87.775</v>
      </c>
      <c r="G17" s="212"/>
      <c r="H17" s="211"/>
    </row>
    <row r="18" spans="1:8" s="182" customFormat="1" ht="24" customHeight="1" thickBot="1">
      <c r="A18" s="210">
        <v>4</v>
      </c>
      <c r="B18" s="209" t="s">
        <v>115</v>
      </c>
      <c r="C18" s="209" t="s">
        <v>126</v>
      </c>
      <c r="D18" s="209" t="s">
        <v>127</v>
      </c>
      <c r="E18" s="209" t="s">
        <v>128</v>
      </c>
      <c r="F18" s="208">
        <v>540.27</v>
      </c>
      <c r="G18" s="207"/>
      <c r="H18" s="206"/>
    </row>
    <row r="19" spans="1:8" s="182" customFormat="1" ht="13.5" customHeight="1" thickBot="1">
      <c r="A19" s="225"/>
      <c r="B19" s="224"/>
      <c r="C19" s="224"/>
      <c r="D19" s="224" t="s">
        <v>203</v>
      </c>
      <c r="E19" s="224"/>
      <c r="F19" s="223">
        <v>540.27</v>
      </c>
      <c r="G19" s="222"/>
      <c r="H19" s="221"/>
    </row>
    <row r="20" spans="1:8" s="182" customFormat="1" ht="24" customHeight="1" thickBot="1">
      <c r="A20" s="201">
        <v>5</v>
      </c>
      <c r="B20" s="200" t="s">
        <v>115</v>
      </c>
      <c r="C20" s="200" t="s">
        <v>130</v>
      </c>
      <c r="D20" s="200" t="s">
        <v>131</v>
      </c>
      <c r="E20" s="200" t="s">
        <v>128</v>
      </c>
      <c r="F20" s="199">
        <v>16208.1</v>
      </c>
      <c r="G20" s="198"/>
      <c r="H20" s="197"/>
    </row>
    <row r="21" spans="1:8" s="182" customFormat="1" ht="13.5" customHeight="1" thickBot="1">
      <c r="A21" s="225"/>
      <c r="B21" s="224"/>
      <c r="C21" s="224"/>
      <c r="D21" s="224" t="s">
        <v>202</v>
      </c>
      <c r="E21" s="224"/>
      <c r="F21" s="223">
        <v>16208.1</v>
      </c>
      <c r="G21" s="222"/>
      <c r="H21" s="221"/>
    </row>
    <row r="22" spans="1:8" s="182" customFormat="1" ht="24" customHeight="1">
      <c r="A22" s="215">
        <v>6</v>
      </c>
      <c r="B22" s="214" t="s">
        <v>115</v>
      </c>
      <c r="C22" s="214" t="s">
        <v>133</v>
      </c>
      <c r="D22" s="214" t="s">
        <v>134</v>
      </c>
      <c r="E22" s="214" t="s">
        <v>128</v>
      </c>
      <c r="F22" s="213">
        <v>540.27</v>
      </c>
      <c r="G22" s="212"/>
      <c r="H22" s="211"/>
    </row>
    <row r="23" spans="1:8" s="182" customFormat="1" ht="24" customHeight="1" thickBot="1">
      <c r="A23" s="210">
        <v>7</v>
      </c>
      <c r="B23" s="209" t="s">
        <v>115</v>
      </c>
      <c r="C23" s="209" t="s">
        <v>136</v>
      </c>
      <c r="D23" s="209" t="s">
        <v>137</v>
      </c>
      <c r="E23" s="209" t="s">
        <v>118</v>
      </c>
      <c r="F23" s="208">
        <v>207</v>
      </c>
      <c r="G23" s="207"/>
      <c r="H23" s="206"/>
    </row>
    <row r="24" spans="1:8" s="182" customFormat="1" ht="13.5" customHeight="1" thickBot="1">
      <c r="A24" s="225"/>
      <c r="B24" s="224"/>
      <c r="C24" s="224"/>
      <c r="D24" s="224" t="s">
        <v>201</v>
      </c>
      <c r="E24" s="224"/>
      <c r="F24" s="223">
        <v>207</v>
      </c>
      <c r="G24" s="222"/>
      <c r="H24" s="221"/>
    </row>
    <row r="25" spans="1:8" s="182" customFormat="1" ht="24" customHeight="1" thickBot="1">
      <c r="A25" s="201">
        <v>8</v>
      </c>
      <c r="B25" s="200" t="s">
        <v>115</v>
      </c>
      <c r="C25" s="200" t="s">
        <v>139</v>
      </c>
      <c r="D25" s="200" t="s">
        <v>140</v>
      </c>
      <c r="E25" s="200" t="s">
        <v>118</v>
      </c>
      <c r="F25" s="199">
        <v>6210</v>
      </c>
      <c r="G25" s="198"/>
      <c r="H25" s="197"/>
    </row>
    <row r="26" spans="1:8" s="182" customFormat="1" ht="13.5" customHeight="1" thickBot="1">
      <c r="A26" s="225"/>
      <c r="B26" s="224"/>
      <c r="C26" s="224"/>
      <c r="D26" s="224" t="s">
        <v>200</v>
      </c>
      <c r="E26" s="224"/>
      <c r="F26" s="223">
        <v>6210</v>
      </c>
      <c r="G26" s="222"/>
      <c r="H26" s="221"/>
    </row>
    <row r="27" spans="1:8" s="182" customFormat="1" ht="24" customHeight="1">
      <c r="A27" s="215">
        <v>9</v>
      </c>
      <c r="B27" s="214" t="s">
        <v>115</v>
      </c>
      <c r="C27" s="214" t="s">
        <v>141</v>
      </c>
      <c r="D27" s="214" t="s">
        <v>142</v>
      </c>
      <c r="E27" s="214" t="s">
        <v>118</v>
      </c>
      <c r="F27" s="213">
        <v>207</v>
      </c>
      <c r="G27" s="212"/>
      <c r="H27" s="211"/>
    </row>
    <row r="28" spans="1:8" s="182" customFormat="1" ht="13.5" customHeight="1" thickBot="1">
      <c r="A28" s="210">
        <v>10</v>
      </c>
      <c r="B28" s="209" t="s">
        <v>115</v>
      </c>
      <c r="C28" s="209" t="s">
        <v>144</v>
      </c>
      <c r="D28" s="209" t="s">
        <v>145</v>
      </c>
      <c r="E28" s="209" t="s">
        <v>118</v>
      </c>
      <c r="F28" s="208">
        <v>119.41</v>
      </c>
      <c r="G28" s="207"/>
      <c r="H28" s="206"/>
    </row>
    <row r="29" spans="1:8" s="182" customFormat="1" ht="13.5" customHeight="1" thickBot="1">
      <c r="A29" s="225"/>
      <c r="B29" s="224"/>
      <c r="C29" s="224"/>
      <c r="D29" s="224" t="s">
        <v>199</v>
      </c>
      <c r="E29" s="224"/>
      <c r="F29" s="223">
        <v>119.41</v>
      </c>
      <c r="G29" s="222"/>
      <c r="H29" s="221"/>
    </row>
    <row r="30" spans="1:8" s="182" customFormat="1" ht="13.5" customHeight="1" thickBot="1">
      <c r="A30" s="201">
        <v>11</v>
      </c>
      <c r="B30" s="200" t="s">
        <v>115</v>
      </c>
      <c r="C30" s="200" t="s">
        <v>147</v>
      </c>
      <c r="D30" s="200" t="s">
        <v>148</v>
      </c>
      <c r="E30" s="200" t="s">
        <v>118</v>
      </c>
      <c r="F30" s="199">
        <v>3582.3</v>
      </c>
      <c r="G30" s="198"/>
      <c r="H30" s="197"/>
    </row>
    <row r="31" spans="1:8" s="182" customFormat="1" ht="13.5" customHeight="1" thickBot="1">
      <c r="A31" s="225"/>
      <c r="B31" s="224"/>
      <c r="C31" s="224"/>
      <c r="D31" s="224" t="s">
        <v>198</v>
      </c>
      <c r="E31" s="224"/>
      <c r="F31" s="223">
        <v>3582.3</v>
      </c>
      <c r="G31" s="222"/>
      <c r="H31" s="221"/>
    </row>
    <row r="32" spans="1:8" s="182" customFormat="1" ht="13.5" customHeight="1" thickBot="1">
      <c r="A32" s="201">
        <v>12</v>
      </c>
      <c r="B32" s="200" t="s">
        <v>115</v>
      </c>
      <c r="C32" s="200" t="s">
        <v>150</v>
      </c>
      <c r="D32" s="200" t="s">
        <v>151</v>
      </c>
      <c r="E32" s="200" t="s">
        <v>118</v>
      </c>
      <c r="F32" s="199">
        <v>119.41</v>
      </c>
      <c r="G32" s="198"/>
      <c r="H32" s="197"/>
    </row>
    <row r="33" spans="1:8" s="182" customFormat="1" ht="21" customHeight="1">
      <c r="A33" s="205"/>
      <c r="B33" s="204"/>
      <c r="C33" s="204" t="s">
        <v>52</v>
      </c>
      <c r="D33" s="204" t="s">
        <v>152</v>
      </c>
      <c r="E33" s="204"/>
      <c r="F33" s="203"/>
      <c r="G33" s="202"/>
      <c r="H33" s="202"/>
    </row>
    <row r="34" spans="1:8" s="182" customFormat="1" ht="21" customHeight="1" thickBot="1">
      <c r="A34" s="205"/>
      <c r="B34" s="204"/>
      <c r="C34" s="204" t="s">
        <v>153</v>
      </c>
      <c r="D34" s="204" t="s">
        <v>154</v>
      </c>
      <c r="E34" s="204"/>
      <c r="F34" s="203"/>
      <c r="G34" s="202"/>
      <c r="H34" s="202"/>
    </row>
    <row r="35" spans="1:8" s="182" customFormat="1" ht="13.5" customHeight="1" thickBot="1">
      <c r="A35" s="201">
        <v>13</v>
      </c>
      <c r="B35" s="200" t="s">
        <v>153</v>
      </c>
      <c r="C35" s="200" t="s">
        <v>156</v>
      </c>
      <c r="D35" s="200" t="s">
        <v>157</v>
      </c>
      <c r="E35" s="200" t="s">
        <v>118</v>
      </c>
      <c r="F35" s="199">
        <v>7.55</v>
      </c>
      <c r="G35" s="198"/>
      <c r="H35" s="197"/>
    </row>
    <row r="36" spans="1:8" s="182" customFormat="1" ht="13.5" customHeight="1">
      <c r="A36" s="196"/>
      <c r="B36" s="195"/>
      <c r="C36" s="195"/>
      <c r="D36" s="195" t="s">
        <v>197</v>
      </c>
      <c r="E36" s="195"/>
      <c r="F36" s="194"/>
      <c r="G36" s="193"/>
      <c r="H36" s="192"/>
    </row>
    <row r="37" spans="1:8" s="182" customFormat="1" ht="13.5" customHeight="1" thickBot="1">
      <c r="A37" s="191"/>
      <c r="B37" s="190"/>
      <c r="C37" s="190"/>
      <c r="D37" s="190" t="s">
        <v>196</v>
      </c>
      <c r="E37" s="190"/>
      <c r="F37" s="189">
        <v>7.5496</v>
      </c>
      <c r="G37" s="188"/>
      <c r="H37" s="187"/>
    </row>
    <row r="38" spans="1:8" s="182" customFormat="1" ht="24" customHeight="1">
      <c r="A38" s="215">
        <v>14</v>
      </c>
      <c r="B38" s="214" t="s">
        <v>153</v>
      </c>
      <c r="C38" s="214" t="s">
        <v>159</v>
      </c>
      <c r="D38" s="214" t="s">
        <v>160</v>
      </c>
      <c r="E38" s="214" t="s">
        <v>118</v>
      </c>
      <c r="F38" s="213">
        <v>7.55</v>
      </c>
      <c r="G38" s="212"/>
      <c r="H38" s="211"/>
    </row>
    <row r="39" spans="1:8" s="182" customFormat="1" ht="13.5" customHeight="1" thickBot="1">
      <c r="A39" s="210">
        <v>15</v>
      </c>
      <c r="B39" s="209" t="s">
        <v>153</v>
      </c>
      <c r="C39" s="209" t="s">
        <v>156</v>
      </c>
      <c r="D39" s="209" t="s">
        <v>157</v>
      </c>
      <c r="E39" s="209" t="s">
        <v>118</v>
      </c>
      <c r="F39" s="208">
        <v>380.375</v>
      </c>
      <c r="G39" s="207"/>
      <c r="H39" s="206"/>
    </row>
    <row r="40" spans="1:8" s="182" customFormat="1" ht="13.5" customHeight="1">
      <c r="A40" s="196"/>
      <c r="B40" s="195"/>
      <c r="C40" s="195"/>
      <c r="D40" s="195" t="s">
        <v>195</v>
      </c>
      <c r="E40" s="195"/>
      <c r="F40" s="194"/>
      <c r="G40" s="193"/>
      <c r="H40" s="192"/>
    </row>
    <row r="41" spans="1:8" s="182" customFormat="1" ht="13.5" customHeight="1">
      <c r="A41" s="220"/>
      <c r="B41" s="219"/>
      <c r="C41" s="219"/>
      <c r="D41" s="219" t="s">
        <v>194</v>
      </c>
      <c r="E41" s="219"/>
      <c r="F41" s="218">
        <v>8.245125</v>
      </c>
      <c r="G41" s="217"/>
      <c r="H41" s="216"/>
    </row>
    <row r="42" spans="1:8" s="182" customFormat="1" ht="13.5" customHeight="1">
      <c r="A42" s="220"/>
      <c r="B42" s="219"/>
      <c r="C42" s="219"/>
      <c r="D42" s="219" t="s">
        <v>193</v>
      </c>
      <c r="E42" s="219"/>
      <c r="F42" s="218"/>
      <c r="G42" s="217"/>
      <c r="H42" s="216"/>
    </row>
    <row r="43" spans="1:8" s="182" customFormat="1" ht="13.5" customHeight="1">
      <c r="A43" s="220"/>
      <c r="B43" s="219"/>
      <c r="C43" s="219"/>
      <c r="D43" s="219" t="s">
        <v>192</v>
      </c>
      <c r="E43" s="219"/>
      <c r="F43" s="218">
        <v>129.012</v>
      </c>
      <c r="G43" s="217"/>
      <c r="H43" s="216"/>
    </row>
    <row r="44" spans="1:8" s="182" customFormat="1" ht="13.5" customHeight="1">
      <c r="A44" s="220"/>
      <c r="B44" s="219"/>
      <c r="C44" s="219"/>
      <c r="D44" s="219" t="s">
        <v>191</v>
      </c>
      <c r="E44" s="219"/>
      <c r="F44" s="218"/>
      <c r="G44" s="217"/>
      <c r="H44" s="216"/>
    </row>
    <row r="45" spans="1:8" s="182" customFormat="1" ht="13.5" customHeight="1">
      <c r="A45" s="220"/>
      <c r="B45" s="219"/>
      <c r="C45" s="219"/>
      <c r="D45" s="219" t="s">
        <v>190</v>
      </c>
      <c r="E45" s="219"/>
      <c r="F45" s="218">
        <v>4.74525</v>
      </c>
      <c r="G45" s="217"/>
      <c r="H45" s="216"/>
    </row>
    <row r="46" spans="1:8" s="182" customFormat="1" ht="13.5" customHeight="1">
      <c r="A46" s="220"/>
      <c r="B46" s="219"/>
      <c r="C46" s="219"/>
      <c r="D46" s="219" t="s">
        <v>189</v>
      </c>
      <c r="E46" s="219"/>
      <c r="F46" s="218"/>
      <c r="G46" s="217"/>
      <c r="H46" s="216"/>
    </row>
    <row r="47" spans="1:8" s="182" customFormat="1" ht="13.5" customHeight="1">
      <c r="A47" s="220"/>
      <c r="B47" s="219"/>
      <c r="C47" s="219"/>
      <c r="D47" s="219" t="s">
        <v>188</v>
      </c>
      <c r="E47" s="219"/>
      <c r="F47" s="218">
        <v>108.993</v>
      </c>
      <c r="G47" s="217"/>
      <c r="H47" s="216"/>
    </row>
    <row r="48" spans="1:8" s="182" customFormat="1" ht="13.5" customHeight="1">
      <c r="A48" s="220"/>
      <c r="B48" s="219"/>
      <c r="C48" s="219"/>
      <c r="D48" s="219" t="s">
        <v>187</v>
      </c>
      <c r="E48" s="219"/>
      <c r="F48" s="218"/>
      <c r="G48" s="217"/>
      <c r="H48" s="216"/>
    </row>
    <row r="49" spans="1:8" s="182" customFormat="1" ht="24" customHeight="1">
      <c r="A49" s="220"/>
      <c r="B49" s="219"/>
      <c r="C49" s="219"/>
      <c r="D49" s="219" t="s">
        <v>186</v>
      </c>
      <c r="E49" s="219"/>
      <c r="F49" s="218">
        <v>76.76</v>
      </c>
      <c r="G49" s="217"/>
      <c r="H49" s="216"/>
    </row>
    <row r="50" spans="1:8" s="182" customFormat="1" ht="13.5" customHeight="1">
      <c r="A50" s="220"/>
      <c r="B50" s="219"/>
      <c r="C50" s="219"/>
      <c r="D50" s="219" t="s">
        <v>185</v>
      </c>
      <c r="E50" s="219"/>
      <c r="F50" s="218"/>
      <c r="G50" s="217"/>
      <c r="H50" s="216"/>
    </row>
    <row r="51" spans="1:8" s="182" customFormat="1" ht="13.5" customHeight="1">
      <c r="A51" s="220"/>
      <c r="B51" s="219"/>
      <c r="C51" s="219"/>
      <c r="D51" s="219" t="s">
        <v>184</v>
      </c>
      <c r="E51" s="219"/>
      <c r="F51" s="218">
        <v>11.12</v>
      </c>
      <c r="G51" s="217"/>
      <c r="H51" s="216"/>
    </row>
    <row r="52" spans="1:8" s="182" customFormat="1" ht="13.5" customHeight="1">
      <c r="A52" s="220"/>
      <c r="B52" s="219"/>
      <c r="C52" s="219"/>
      <c r="D52" s="219" t="s">
        <v>183</v>
      </c>
      <c r="E52" s="219"/>
      <c r="F52" s="218"/>
      <c r="G52" s="217"/>
      <c r="H52" s="216"/>
    </row>
    <row r="53" spans="1:8" s="182" customFormat="1" ht="13.5" customHeight="1">
      <c r="A53" s="220"/>
      <c r="B53" s="219"/>
      <c r="C53" s="219"/>
      <c r="D53" s="219" t="s">
        <v>182</v>
      </c>
      <c r="E53" s="219"/>
      <c r="F53" s="218">
        <v>8.46</v>
      </c>
      <c r="G53" s="217"/>
      <c r="H53" s="216"/>
    </row>
    <row r="54" spans="1:8" s="182" customFormat="1" ht="13.5" customHeight="1">
      <c r="A54" s="220"/>
      <c r="B54" s="219"/>
      <c r="C54" s="219"/>
      <c r="D54" s="219" t="s">
        <v>181</v>
      </c>
      <c r="E54" s="219"/>
      <c r="F54" s="218"/>
      <c r="G54" s="217"/>
      <c r="H54" s="216"/>
    </row>
    <row r="55" spans="1:8" s="182" customFormat="1" ht="13.5" customHeight="1">
      <c r="A55" s="220"/>
      <c r="B55" s="219"/>
      <c r="C55" s="219"/>
      <c r="D55" s="219" t="s">
        <v>180</v>
      </c>
      <c r="E55" s="219"/>
      <c r="F55" s="218">
        <v>28</v>
      </c>
      <c r="G55" s="217"/>
      <c r="H55" s="216"/>
    </row>
    <row r="56" spans="1:8" s="182" customFormat="1" ht="13.5" customHeight="1">
      <c r="A56" s="220"/>
      <c r="B56" s="219"/>
      <c r="C56" s="219"/>
      <c r="D56" s="219" t="s">
        <v>179</v>
      </c>
      <c r="E56" s="219"/>
      <c r="F56" s="218"/>
      <c r="G56" s="217"/>
      <c r="H56" s="216"/>
    </row>
    <row r="57" spans="1:8" s="182" customFormat="1" ht="13.5" customHeight="1" thickBot="1">
      <c r="A57" s="191"/>
      <c r="B57" s="190"/>
      <c r="C57" s="190"/>
      <c r="D57" s="190" t="s">
        <v>178</v>
      </c>
      <c r="E57" s="190"/>
      <c r="F57" s="189">
        <v>5.04</v>
      </c>
      <c r="G57" s="188"/>
      <c r="H57" s="187"/>
    </row>
    <row r="58" spans="1:8" s="182" customFormat="1" ht="13.5" customHeight="1">
      <c r="A58" s="215">
        <v>16</v>
      </c>
      <c r="B58" s="214" t="s">
        <v>163</v>
      </c>
      <c r="C58" s="214" t="s">
        <v>164</v>
      </c>
      <c r="D58" s="214" t="s">
        <v>177</v>
      </c>
      <c r="E58" s="214" t="s">
        <v>118</v>
      </c>
      <c r="F58" s="213">
        <v>380.375</v>
      </c>
      <c r="G58" s="212"/>
      <c r="H58" s="211"/>
    </row>
    <row r="59" spans="1:8" s="182" customFormat="1" ht="24" customHeight="1" thickBot="1">
      <c r="A59" s="210">
        <v>17</v>
      </c>
      <c r="B59" s="209" t="s">
        <v>153</v>
      </c>
      <c r="C59" s="209" t="s">
        <v>167</v>
      </c>
      <c r="D59" s="209" t="s">
        <v>168</v>
      </c>
      <c r="E59" s="209" t="s">
        <v>118</v>
      </c>
      <c r="F59" s="208">
        <v>380.375</v>
      </c>
      <c r="G59" s="207"/>
      <c r="H59" s="206"/>
    </row>
    <row r="60" spans="1:8" s="182" customFormat="1" ht="21" customHeight="1">
      <c r="A60" s="205"/>
      <c r="B60" s="204"/>
      <c r="C60" s="204" t="s">
        <v>169</v>
      </c>
      <c r="D60" s="204" t="s">
        <v>57</v>
      </c>
      <c r="E60" s="204"/>
      <c r="F60" s="203"/>
      <c r="G60" s="202"/>
      <c r="H60" s="202"/>
    </row>
    <row r="61" spans="1:8" s="182" customFormat="1" ht="21" customHeight="1" thickBot="1">
      <c r="A61" s="205"/>
      <c r="B61" s="204"/>
      <c r="C61" s="204" t="s">
        <v>170</v>
      </c>
      <c r="D61" s="204" t="s">
        <v>57</v>
      </c>
      <c r="E61" s="204"/>
      <c r="F61" s="203"/>
      <c r="G61" s="202"/>
      <c r="H61" s="202"/>
    </row>
    <row r="62" spans="1:8" s="182" customFormat="1" ht="13.5" customHeight="1" thickBot="1">
      <c r="A62" s="201">
        <v>18</v>
      </c>
      <c r="B62" s="200" t="s">
        <v>62</v>
      </c>
      <c r="C62" s="200" t="s">
        <v>172</v>
      </c>
      <c r="D62" s="200" t="s">
        <v>173</v>
      </c>
      <c r="E62" s="200" t="s">
        <v>174</v>
      </c>
      <c r="F62" s="199">
        <v>112</v>
      </c>
      <c r="G62" s="198"/>
      <c r="H62" s="197"/>
    </row>
    <row r="63" spans="1:8" s="182" customFormat="1" ht="13.5" customHeight="1">
      <c r="A63" s="196"/>
      <c r="B63" s="195"/>
      <c r="C63" s="195"/>
      <c r="D63" s="195" t="s">
        <v>176</v>
      </c>
      <c r="E63" s="195"/>
      <c r="F63" s="194"/>
      <c r="G63" s="193"/>
      <c r="H63" s="192"/>
    </row>
    <row r="64" spans="1:8" s="182" customFormat="1" ht="13.5" customHeight="1" thickBot="1">
      <c r="A64" s="191"/>
      <c r="B64" s="190"/>
      <c r="C64" s="190"/>
      <c r="D64" s="190" t="s">
        <v>175</v>
      </c>
      <c r="E64" s="190"/>
      <c r="F64" s="189">
        <v>112</v>
      </c>
      <c r="G64" s="188"/>
      <c r="H64" s="187"/>
    </row>
    <row r="65" spans="1:8" s="182" customFormat="1" ht="21" customHeight="1">
      <c r="A65" s="186"/>
      <c r="B65" s="185"/>
      <c r="C65" s="185"/>
      <c r="D65" s="185" t="s">
        <v>91</v>
      </c>
      <c r="E65" s="185"/>
      <c r="F65" s="184"/>
      <c r="G65" s="183"/>
      <c r="H65" s="183"/>
    </row>
  </sheetData>
  <sheetProtection/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Polomisová</cp:lastModifiedBy>
  <dcterms:modified xsi:type="dcterms:W3CDTF">2013-11-08T10:29:57Z</dcterms:modified>
  <cp:category/>
  <cp:version/>
  <cp:contentType/>
  <cp:contentStatus/>
</cp:coreProperties>
</file>