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0" yWindow="615" windowWidth="23655" windowHeight="9150" activeTab="3"/>
  </bookViews>
  <sheets>
    <sheet name="Rekapitulace stavby" sheetId="1" r:id="rId1"/>
    <sheet name="01a - Stavební část - Opr..." sheetId="2" r:id="rId2"/>
    <sheet name="VON - Vedlejší a ostatní ..." sheetId="3" r:id="rId3"/>
    <sheet name="Pokyny pro vyplnění" sheetId="4" r:id="rId4"/>
  </sheets>
  <definedNames>
    <definedName name="_xlnm._FilterDatabase" localSheetId="1" hidden="1">'01a - Stavební část - Opr...'!$C$95:$K$306</definedName>
    <definedName name="_xlnm._FilterDatabase" localSheetId="2" hidden="1">'VON - Vedlejší a ostatní ...'!$C$82:$K$109</definedName>
    <definedName name="_xlnm.Print_Titles" localSheetId="1">'01a - Stavební část - Opr...'!$95:$95</definedName>
    <definedName name="_xlnm.Print_Titles" localSheetId="0">'Rekapitulace stavby'!$52:$52</definedName>
    <definedName name="_xlnm.Print_Titles" localSheetId="2">'VON - Vedlejší a ostatní ...'!$82:$82</definedName>
    <definedName name="_xlnm.Print_Area" localSheetId="1">'01a - Stavební část - Opr...'!$C$4:$J$39,'01a - Stavební část - Opr...'!$C$45:$J$77,'01a - Stavební část - Opr...'!$C$83:$K$306</definedName>
    <definedName name="_xlnm.Print_Area" localSheetId="3">'Pokyny pro vyplnění'!$B$2:$K$71,'Pokyny pro vyplnění'!$B$74:$K$118,'Pokyny pro vyplnění'!$B$121:$K$190,'Pokyny pro vyplnění'!$B$198:$K$218</definedName>
    <definedName name="_xlnm.Print_Area" localSheetId="0">'Rekapitulace stavby'!$D$4:$AO$36,'Rekapitulace stavby'!$C$42:$AQ$57</definedName>
    <definedName name="_xlnm.Print_Area" localSheetId="2">'VON - Vedlejší a ostatní ...'!$C$4:$J$39,'VON - Vedlejší a ostatní ...'!$C$45:$J$64,'VON - Vedlejší a ostatní ...'!$C$70:$K$109</definedName>
  </definedNames>
  <calcPr calcId="125725"/>
</workbook>
</file>

<file path=xl/calcChain.xml><?xml version="1.0" encoding="utf-8"?>
<calcChain xmlns="http://schemas.openxmlformats.org/spreadsheetml/2006/main">
  <c r="J37" i="3"/>
  <c r="J36"/>
  <c r="AY56" i="1"/>
  <c r="J35" i="3"/>
  <c r="AX56" i="1"/>
  <c r="BI107" i="3"/>
  <c r="BH107"/>
  <c r="BG107"/>
  <c r="BF107"/>
  <c r="T107"/>
  <c r="R107"/>
  <c r="P107"/>
  <c r="BK107"/>
  <c r="J107"/>
  <c r="BE107" s="1"/>
  <c r="BI104"/>
  <c r="BH104"/>
  <c r="BG104"/>
  <c r="BF104"/>
  <c r="T104"/>
  <c r="T103"/>
  <c r="R104"/>
  <c r="R103" s="1"/>
  <c r="P104"/>
  <c r="P103"/>
  <c r="BK104"/>
  <c r="BK103" s="1"/>
  <c r="J103" s="1"/>
  <c r="J63" s="1"/>
  <c r="J104"/>
  <c r="BE104"/>
  <c r="BI100"/>
  <c r="BH100"/>
  <c r="BG100"/>
  <c r="BF100"/>
  <c r="T100"/>
  <c r="R100"/>
  <c r="P100"/>
  <c r="BK100"/>
  <c r="J100"/>
  <c r="BE100" s="1"/>
  <c r="BI98"/>
  <c r="BH98"/>
  <c r="BG98"/>
  <c r="BF98"/>
  <c r="T98"/>
  <c r="R98"/>
  <c r="R92" s="1"/>
  <c r="P98"/>
  <c r="BK98"/>
  <c r="J98"/>
  <c r="BE98" s="1"/>
  <c r="BI96"/>
  <c r="BH96"/>
  <c r="BG96"/>
  <c r="BF96"/>
  <c r="F34" s="1"/>
  <c r="BA56" i="1" s="1"/>
  <c r="T96" i="3"/>
  <c r="R96"/>
  <c r="P96"/>
  <c r="BK96"/>
  <c r="BK92" s="1"/>
  <c r="J92" s="1"/>
  <c r="J62" s="1"/>
  <c r="J96"/>
  <c r="BE96"/>
  <c r="BI93"/>
  <c r="BH93"/>
  <c r="BG93"/>
  <c r="BF93"/>
  <c r="T93"/>
  <c r="T92" s="1"/>
  <c r="R93"/>
  <c r="P93"/>
  <c r="P92" s="1"/>
  <c r="BK93"/>
  <c r="J93"/>
  <c r="BE93" s="1"/>
  <c r="BI89"/>
  <c r="BH89"/>
  <c r="BG89"/>
  <c r="BF89"/>
  <c r="T89"/>
  <c r="R89"/>
  <c r="P89"/>
  <c r="BK89"/>
  <c r="J89"/>
  <c r="BE89" s="1"/>
  <c r="BI86"/>
  <c r="F37" s="1"/>
  <c r="BD56" i="1" s="1"/>
  <c r="BH86" i="3"/>
  <c r="F36" s="1"/>
  <c r="BC56" i="1" s="1"/>
  <c r="BG86" i="3"/>
  <c r="F35" s="1"/>
  <c r="BB56" i="1" s="1"/>
  <c r="BF86" i="3"/>
  <c r="J34"/>
  <c r="AW56" i="1" s="1"/>
  <c r="T86" i="3"/>
  <c r="T85" s="1"/>
  <c r="T84" s="1"/>
  <c r="T83" s="1"/>
  <c r="R86"/>
  <c r="R85" s="1"/>
  <c r="R84" s="1"/>
  <c r="R83" s="1"/>
  <c r="P86"/>
  <c r="P85" s="1"/>
  <c r="P84" s="1"/>
  <c r="P83" s="1"/>
  <c r="AU56" i="1" s="1"/>
  <c r="BK86" i="3"/>
  <c r="BK85" s="1"/>
  <c r="J86"/>
  <c r="BE86"/>
  <c r="J33" s="1"/>
  <c r="AV56" i="1" s="1"/>
  <c r="J80" i="3"/>
  <c r="J79"/>
  <c r="F79"/>
  <c r="F77"/>
  <c r="E75"/>
  <c r="J55"/>
  <c r="J54"/>
  <c r="F54"/>
  <c r="F52"/>
  <c r="E50"/>
  <c r="J18"/>
  <c r="E18"/>
  <c r="F55" s="1"/>
  <c r="J17"/>
  <c r="J12"/>
  <c r="J52" s="1"/>
  <c r="J77"/>
  <c r="E7"/>
  <c r="E73" s="1"/>
  <c r="E48"/>
  <c r="J37" i="2"/>
  <c r="J36"/>
  <c r="AY55" i="1" s="1"/>
  <c r="J35" i="2"/>
  <c r="AX55" i="1" s="1"/>
  <c r="BI304" i="2"/>
  <c r="BH304"/>
  <c r="BG304"/>
  <c r="BF304"/>
  <c r="T304"/>
  <c r="R304"/>
  <c r="P304"/>
  <c r="BK304"/>
  <c r="J304"/>
  <c r="BE304" s="1"/>
  <c r="BI298"/>
  <c r="BH298"/>
  <c r="BG298"/>
  <c r="BF298"/>
  <c r="T298"/>
  <c r="T297" s="1"/>
  <c r="R298"/>
  <c r="R297" s="1"/>
  <c r="P298"/>
  <c r="P297" s="1"/>
  <c r="BK298"/>
  <c r="BK297" s="1"/>
  <c r="J297" s="1"/>
  <c r="J76" s="1"/>
  <c r="J298"/>
  <c r="BE298"/>
  <c r="BI294"/>
  <c r="BH294"/>
  <c r="BG294"/>
  <c r="BF294"/>
  <c r="T294"/>
  <c r="R294"/>
  <c r="P294"/>
  <c r="BK294"/>
  <c r="J294"/>
  <c r="BE294" s="1"/>
  <c r="BI288"/>
  <c r="BH288"/>
  <c r="BG288"/>
  <c r="BF288"/>
  <c r="T288"/>
  <c r="R288"/>
  <c r="P288"/>
  <c r="BK288"/>
  <c r="J288"/>
  <c r="BE288" s="1"/>
  <c r="BI284"/>
  <c r="BH284"/>
  <c r="BG284"/>
  <c r="BF284"/>
  <c r="T284"/>
  <c r="R284"/>
  <c r="P284"/>
  <c r="BK284"/>
  <c r="J284"/>
  <c r="BE284" s="1"/>
  <c r="BI279"/>
  <c r="BH279"/>
  <c r="BG279"/>
  <c r="BF279"/>
  <c r="T279"/>
  <c r="R279"/>
  <c r="P279"/>
  <c r="BK279"/>
  <c r="J279"/>
  <c r="BE279"/>
  <c r="BI275"/>
  <c r="BH275"/>
  <c r="BG275"/>
  <c r="BF275"/>
  <c r="T275"/>
  <c r="T274" s="1"/>
  <c r="R275"/>
  <c r="R274" s="1"/>
  <c r="P275"/>
  <c r="P274" s="1"/>
  <c r="BK275"/>
  <c r="BK274" s="1"/>
  <c r="J275"/>
  <c r="BE275"/>
  <c r="BI271"/>
  <c r="BH271"/>
  <c r="BG271"/>
  <c r="BF271"/>
  <c r="T271"/>
  <c r="R271"/>
  <c r="P271"/>
  <c r="BK271"/>
  <c r="J271"/>
  <c r="BE271" s="1"/>
  <c r="BI266"/>
  <c r="BH266"/>
  <c r="BG266"/>
  <c r="BF266"/>
  <c r="T266"/>
  <c r="R266"/>
  <c r="P266"/>
  <c r="BK266"/>
  <c r="J266"/>
  <c r="BE266"/>
  <c r="BI263"/>
  <c r="BH263"/>
  <c r="BG263"/>
  <c r="BF263"/>
  <c r="T263"/>
  <c r="R263"/>
  <c r="P263"/>
  <c r="BK263"/>
  <c r="J263"/>
  <c r="BE263" s="1"/>
  <c r="BI260"/>
  <c r="BH260"/>
  <c r="BG260"/>
  <c r="BF260"/>
  <c r="T260"/>
  <c r="R260"/>
  <c r="P260"/>
  <c r="BK260"/>
  <c r="J260"/>
  <c r="BE260"/>
  <c r="BI257"/>
  <c r="BH257"/>
  <c r="BG257"/>
  <c r="BF257"/>
  <c r="T257"/>
  <c r="T256" s="1"/>
  <c r="R257"/>
  <c r="R256"/>
  <c r="P257"/>
  <c r="P256" s="1"/>
  <c r="BK257"/>
  <c r="BK256"/>
  <c r="J256"/>
  <c r="J74" s="1"/>
  <c r="J257"/>
  <c r="BE257"/>
  <c r="BI253"/>
  <c r="BH253"/>
  <c r="BG253"/>
  <c r="BF253"/>
  <c r="T253"/>
  <c r="R253"/>
  <c r="P253"/>
  <c r="BK253"/>
  <c r="J253"/>
  <c r="BE253" s="1"/>
  <c r="BI247"/>
  <c r="BH247"/>
  <c r="BG247"/>
  <c r="BF247"/>
  <c r="T247"/>
  <c r="R247"/>
  <c r="P247"/>
  <c r="P240" s="1"/>
  <c r="P239" s="1"/>
  <c r="BK247"/>
  <c r="J247"/>
  <c r="BE247"/>
  <c r="BI241"/>
  <c r="BH241"/>
  <c r="BG241"/>
  <c r="BF241"/>
  <c r="T241"/>
  <c r="T240" s="1"/>
  <c r="T239" s="1"/>
  <c r="R241"/>
  <c r="R240"/>
  <c r="R239" s="1"/>
  <c r="P241"/>
  <c r="BK241"/>
  <c r="BK240"/>
  <c r="J240" s="1"/>
  <c r="J73" s="1"/>
  <c r="J241"/>
  <c r="BE241"/>
  <c r="BI236"/>
  <c r="BH236"/>
  <c r="BG236"/>
  <c r="BF236"/>
  <c r="T236"/>
  <c r="T235"/>
  <c r="R236"/>
  <c r="R235" s="1"/>
  <c r="P236"/>
  <c r="P235"/>
  <c r="BK236"/>
  <c r="BK235" s="1"/>
  <c r="J235" s="1"/>
  <c r="J71" s="1"/>
  <c r="J236"/>
  <c r="BE236"/>
  <c r="BI232"/>
  <c r="BH232"/>
  <c r="BG232"/>
  <c r="BF232"/>
  <c r="T232"/>
  <c r="R232"/>
  <c r="P232"/>
  <c r="BK232"/>
  <c r="J232"/>
  <c r="BE232"/>
  <c r="BI227"/>
  <c r="BH227"/>
  <c r="BG227"/>
  <c r="BF227"/>
  <c r="T227"/>
  <c r="R227"/>
  <c r="P227"/>
  <c r="BK227"/>
  <c r="J227"/>
  <c r="BE227" s="1"/>
  <c r="BI223"/>
  <c r="BH223"/>
  <c r="BG223"/>
  <c r="BF223"/>
  <c r="T223"/>
  <c r="R223"/>
  <c r="P223"/>
  <c r="P216" s="1"/>
  <c r="BK223"/>
  <c r="J223"/>
  <c r="BE223"/>
  <c r="BI220"/>
  <c r="BH220"/>
  <c r="BG220"/>
  <c r="BF220"/>
  <c r="T220"/>
  <c r="T216" s="1"/>
  <c r="R220"/>
  <c r="P220"/>
  <c r="BK220"/>
  <c r="J220"/>
  <c r="BE220" s="1"/>
  <c r="BI217"/>
  <c r="BH217"/>
  <c r="BG217"/>
  <c r="BF217"/>
  <c r="T217"/>
  <c r="R217"/>
  <c r="R216" s="1"/>
  <c r="P217"/>
  <c r="BK217"/>
  <c r="BK216" s="1"/>
  <c r="J216" s="1"/>
  <c r="J70" s="1"/>
  <c r="J217"/>
  <c r="BE217"/>
  <c r="BI212"/>
  <c r="BH212"/>
  <c r="BG212"/>
  <c r="BF212"/>
  <c r="T212"/>
  <c r="R212"/>
  <c r="P212"/>
  <c r="BK212"/>
  <c r="J212"/>
  <c r="BE212"/>
  <c r="BI207"/>
  <c r="BH207"/>
  <c r="BG207"/>
  <c r="BF207"/>
  <c r="T207"/>
  <c r="T206" s="1"/>
  <c r="R207"/>
  <c r="R206"/>
  <c r="P207"/>
  <c r="P206" s="1"/>
  <c r="BK207"/>
  <c r="BK206"/>
  <c r="J206"/>
  <c r="J69" s="1"/>
  <c r="J207"/>
  <c r="BE207"/>
  <c r="BI202"/>
  <c r="BH202"/>
  <c r="BG202"/>
  <c r="BF202"/>
  <c r="T202"/>
  <c r="R202"/>
  <c r="P202"/>
  <c r="BK202"/>
  <c r="J202"/>
  <c r="BE202" s="1"/>
  <c r="BI200"/>
  <c r="BH200"/>
  <c r="BG200"/>
  <c r="BF200"/>
  <c r="T200"/>
  <c r="R200"/>
  <c r="P200"/>
  <c r="BK200"/>
  <c r="J200"/>
  <c r="BE200"/>
  <c r="BI196"/>
  <c r="BH196"/>
  <c r="BG196"/>
  <c r="BF196"/>
  <c r="T196"/>
  <c r="R196"/>
  <c r="P196"/>
  <c r="BK196"/>
  <c r="J196"/>
  <c r="BE196" s="1"/>
  <c r="BI191"/>
  <c r="BH191"/>
  <c r="BG191"/>
  <c r="BF191"/>
  <c r="T191"/>
  <c r="R191"/>
  <c r="P191"/>
  <c r="BK191"/>
  <c r="J191"/>
  <c r="BE191"/>
  <c r="BI188"/>
  <c r="BH188"/>
  <c r="BG188"/>
  <c r="BF188"/>
  <c r="T188"/>
  <c r="R188"/>
  <c r="P188"/>
  <c r="BK188"/>
  <c r="J188"/>
  <c r="BE188" s="1"/>
  <c r="BI185"/>
  <c r="BH185"/>
  <c r="BG185"/>
  <c r="BF185"/>
  <c r="T185"/>
  <c r="R185"/>
  <c r="P185"/>
  <c r="BK185"/>
  <c r="J185"/>
  <c r="BE185"/>
  <c r="BI182"/>
  <c r="BH182"/>
  <c r="BG182"/>
  <c r="BF182"/>
  <c r="T182"/>
  <c r="T181" s="1"/>
  <c r="R182"/>
  <c r="R181"/>
  <c r="P182"/>
  <c r="P181" s="1"/>
  <c r="BK182"/>
  <c r="BK181"/>
  <c r="J181" s="1"/>
  <c r="J68" s="1"/>
  <c r="J182"/>
  <c r="BE182"/>
  <c r="BI178"/>
  <c r="BH178"/>
  <c r="BG178"/>
  <c r="BF178"/>
  <c r="T178"/>
  <c r="R178"/>
  <c r="P178"/>
  <c r="BK178"/>
  <c r="J178"/>
  <c r="BE178" s="1"/>
  <c r="BI174"/>
  <c r="BH174"/>
  <c r="BG174"/>
  <c r="BF174"/>
  <c r="T174"/>
  <c r="R174"/>
  <c r="P174"/>
  <c r="BK174"/>
  <c r="J174"/>
  <c r="BE174"/>
  <c r="BI168"/>
  <c r="BH168"/>
  <c r="BG168"/>
  <c r="BF168"/>
  <c r="T168"/>
  <c r="R168"/>
  <c r="P168"/>
  <c r="BK168"/>
  <c r="J168"/>
  <c r="BE168"/>
  <c r="BI160"/>
  <c r="BH160"/>
  <c r="BG160"/>
  <c r="BF160"/>
  <c r="T160"/>
  <c r="T159"/>
  <c r="R160"/>
  <c r="R159"/>
  <c r="P160"/>
  <c r="P159"/>
  <c r="BK160"/>
  <c r="BK159"/>
  <c r="J159" s="1"/>
  <c r="J67" s="1"/>
  <c r="J160"/>
  <c r="BE160" s="1"/>
  <c r="BI156"/>
  <c r="BH156"/>
  <c r="BG156"/>
  <c r="BF156"/>
  <c r="T156"/>
  <c r="R156"/>
  <c r="P156"/>
  <c r="BK156"/>
  <c r="J156"/>
  <c r="BE156"/>
  <c r="BI151"/>
  <c r="BH151"/>
  <c r="BG151"/>
  <c r="BF151"/>
  <c r="T151"/>
  <c r="R151"/>
  <c r="P151"/>
  <c r="BK151"/>
  <c r="J151"/>
  <c r="BE151"/>
  <c r="BI147"/>
  <c r="BH147"/>
  <c r="BG147"/>
  <c r="BF147"/>
  <c r="T147"/>
  <c r="T146"/>
  <c r="R147"/>
  <c r="R146" s="1"/>
  <c r="R145" s="1"/>
  <c r="P147"/>
  <c r="P146"/>
  <c r="BK147"/>
  <c r="BK146" s="1"/>
  <c r="J147"/>
  <c r="BE147"/>
  <c r="BI142"/>
  <c r="BH142"/>
  <c r="BG142"/>
  <c r="BF142"/>
  <c r="T142"/>
  <c r="T141"/>
  <c r="R142"/>
  <c r="R141"/>
  <c r="P142"/>
  <c r="P141"/>
  <c r="BK142"/>
  <c r="BK141"/>
  <c r="J141" s="1"/>
  <c r="J64" s="1"/>
  <c r="J142"/>
  <c r="BE142" s="1"/>
  <c r="BI135"/>
  <c r="BH135"/>
  <c r="BG135"/>
  <c r="BF135"/>
  <c r="T135"/>
  <c r="R135"/>
  <c r="P135"/>
  <c r="BK135"/>
  <c r="J135"/>
  <c r="BE135"/>
  <c r="BI130"/>
  <c r="BH130"/>
  <c r="BG130"/>
  <c r="BF130"/>
  <c r="T130"/>
  <c r="R130"/>
  <c r="P130"/>
  <c r="BK130"/>
  <c r="J130"/>
  <c r="BE130"/>
  <c r="BI126"/>
  <c r="BH126"/>
  <c r="BG126"/>
  <c r="BF126"/>
  <c r="T126"/>
  <c r="R126"/>
  <c r="P126"/>
  <c r="BK126"/>
  <c r="J126"/>
  <c r="BE126"/>
  <c r="BI120"/>
  <c r="BH120"/>
  <c r="BG120"/>
  <c r="BF120"/>
  <c r="T120"/>
  <c r="R120"/>
  <c r="P120"/>
  <c r="BK120"/>
  <c r="J120"/>
  <c r="BE120"/>
  <c r="BI114"/>
  <c r="BH114"/>
  <c r="BG114"/>
  <c r="BF114"/>
  <c r="T114"/>
  <c r="T113"/>
  <c r="T112" s="1"/>
  <c r="R114"/>
  <c r="R113" s="1"/>
  <c r="R112" s="1"/>
  <c r="P114"/>
  <c r="P113"/>
  <c r="P112" s="1"/>
  <c r="BK114"/>
  <c r="BK113" s="1"/>
  <c r="J114"/>
  <c r="BE114"/>
  <c r="BI109"/>
  <c r="BH109"/>
  <c r="BG109"/>
  <c r="BF109"/>
  <c r="T109"/>
  <c r="R109"/>
  <c r="P109"/>
  <c r="BK109"/>
  <c r="J109"/>
  <c r="BE109"/>
  <c r="BI105"/>
  <c r="BH105"/>
  <c r="BG105"/>
  <c r="BF105"/>
  <c r="T105"/>
  <c r="R105"/>
  <c r="P105"/>
  <c r="BK105"/>
  <c r="J105"/>
  <c r="BE105"/>
  <c r="BI103"/>
  <c r="BH103"/>
  <c r="BG103"/>
  <c r="BF103"/>
  <c r="T103"/>
  <c r="R103"/>
  <c r="P103"/>
  <c r="BK103"/>
  <c r="J103"/>
  <c r="BE103"/>
  <c r="BI99"/>
  <c r="F37"/>
  <c r="BD55" i="1" s="1"/>
  <c r="BH99" i="2"/>
  <c r="F36" s="1"/>
  <c r="BC55" i="1" s="1"/>
  <c r="BC54" s="1"/>
  <c r="BG99" i="2"/>
  <c r="F35"/>
  <c r="BB55" i="1" s="1"/>
  <c r="BB54" s="1"/>
  <c r="BF99" i="2"/>
  <c r="J34" s="1"/>
  <c r="AW55" i="1" s="1"/>
  <c r="T99" i="2"/>
  <c r="T98"/>
  <c r="R99"/>
  <c r="R98"/>
  <c r="P99"/>
  <c r="P98"/>
  <c r="BK99"/>
  <c r="BK98" s="1"/>
  <c r="J99"/>
  <c r="BE99" s="1"/>
  <c r="J93"/>
  <c r="J92"/>
  <c r="F92"/>
  <c r="F90"/>
  <c r="E88"/>
  <c r="J55"/>
  <c r="J54"/>
  <c r="F54"/>
  <c r="F52"/>
  <c r="E50"/>
  <c r="J18"/>
  <c r="E18"/>
  <c r="F93" s="1"/>
  <c r="J17"/>
  <c r="J12"/>
  <c r="J90" s="1"/>
  <c r="E7"/>
  <c r="E48" s="1"/>
  <c r="AS54" i="1"/>
  <c r="L50"/>
  <c r="AM50"/>
  <c r="AM49"/>
  <c r="L49"/>
  <c r="AM47"/>
  <c r="L47"/>
  <c r="L45"/>
  <c r="L44"/>
  <c r="E86" i="2" l="1"/>
  <c r="BD54" i="1"/>
  <c r="W33" s="1"/>
  <c r="AT56"/>
  <c r="F80" i="3"/>
  <c r="BK84"/>
  <c r="J85"/>
  <c r="J61" s="1"/>
  <c r="BK112" i="2"/>
  <c r="J112" s="1"/>
  <c r="J62" s="1"/>
  <c r="J113"/>
  <c r="J63" s="1"/>
  <c r="J98"/>
  <c r="J61" s="1"/>
  <c r="AX54" i="1"/>
  <c r="W31"/>
  <c r="F33" i="2"/>
  <c r="AZ55" i="1" s="1"/>
  <c r="J33" i="2"/>
  <c r="AV55" i="1" s="1"/>
  <c r="AT55" s="1"/>
  <c r="R97" i="2"/>
  <c r="R96" s="1"/>
  <c r="P145"/>
  <c r="P97" s="1"/>
  <c r="P96" s="1"/>
  <c r="AU55" i="1" s="1"/>
  <c r="AU54" s="1"/>
  <c r="W32"/>
  <c r="AY54"/>
  <c r="BK145" i="2"/>
  <c r="J145" s="1"/>
  <c r="J65" s="1"/>
  <c r="J146"/>
  <c r="J66" s="1"/>
  <c r="J274"/>
  <c r="J75" s="1"/>
  <c r="BK239"/>
  <c r="J239" s="1"/>
  <c r="J72" s="1"/>
  <c r="T145"/>
  <c r="T97" s="1"/>
  <c r="T96" s="1"/>
  <c r="J52"/>
  <c r="F55"/>
  <c r="F33" i="3"/>
  <c r="AZ56" i="1" s="1"/>
  <c r="F34" i="2"/>
  <c r="BA55" i="1" s="1"/>
  <c r="BA54" s="1"/>
  <c r="AZ54" l="1"/>
  <c r="W29" s="1"/>
  <c r="W30"/>
  <c r="AW54"/>
  <c r="AK30" s="1"/>
  <c r="BK83" i="3"/>
  <c r="J83" s="1"/>
  <c r="J84"/>
  <c r="J60" s="1"/>
  <c r="BK97" i="2"/>
  <c r="AV54" i="1" l="1"/>
  <c r="BK96" i="2"/>
  <c r="J96" s="1"/>
  <c r="J97"/>
  <c r="J60" s="1"/>
  <c r="AK29" i="1"/>
  <c r="AT54"/>
  <c r="J30" i="3"/>
  <c r="J59"/>
  <c r="AG56" i="1" l="1"/>
  <c r="AN56" s="1"/>
  <c r="J39" i="3"/>
  <c r="J59" i="2"/>
  <c r="J30"/>
  <c r="AG55" i="1" l="1"/>
  <c r="J39" i="2"/>
  <c r="AG54" i="1" l="1"/>
  <c r="AN55"/>
  <c r="AN54" l="1"/>
  <c r="AK26"/>
  <c r="AK35" s="1"/>
</calcChain>
</file>

<file path=xl/sharedStrings.xml><?xml version="1.0" encoding="utf-8"?>
<sst xmlns="http://schemas.openxmlformats.org/spreadsheetml/2006/main" count="2729" uniqueCount="698">
  <si>
    <t>Export Komplet</t>
  </si>
  <si>
    <t>VZ</t>
  </si>
  <si>
    <t>2.0</t>
  </si>
  <si>
    <t>ZAMOK</t>
  </si>
  <si>
    <t>False</t>
  </si>
  <si>
    <t>{691714bb-28d9-4242-8dee-ed15876bf73e}</t>
  </si>
  <si>
    <t>0,01</t>
  </si>
  <si>
    <t>21</t>
  </si>
  <si>
    <t>15</t>
  </si>
  <si>
    <t>REKAPITULACE STAVBY</t>
  </si>
  <si>
    <t>v ---  níže se nacházejí doplnkové a pomocné údaje k sestavám  --- v</t>
  </si>
  <si>
    <t>Návod na vyplnění</t>
  </si>
  <si>
    <t>0,001</t>
  </si>
  <si>
    <t>Kód:</t>
  </si>
  <si>
    <t>19h085</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</si>
  <si>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</si>
  <si>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</si>
  <si>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Vyhlídka Karla IV. - oprava pochozích střech I.Etapa</t>
  </si>
  <si>
    <t>KSO:</t>
  </si>
  <si>
    <t>815 99 1</t>
  </si>
  <si>
    <t>CC-CZ:</t>
  </si>
  <si>
    <t/>
  </si>
  <si>
    <t>Místo:</t>
  </si>
  <si>
    <t>Karlovy Vary</t>
  </si>
  <si>
    <t>Datum:</t>
  </si>
  <si>
    <t>4. 7. 2019</t>
  </si>
  <si>
    <t>Zadavatel:</t>
  </si>
  <si>
    <t>IČ:</t>
  </si>
  <si>
    <t>Statutární město Karlovy Vary</t>
  </si>
  <si>
    <t>DIČ:</t>
  </si>
  <si>
    <t>Uchazeč:</t>
  </si>
  <si>
    <t>Vyplň údaj</t>
  </si>
  <si>
    <t>Projektant:</t>
  </si>
  <si>
    <t>Ing. Kubíček, Ing. Redl</t>
  </si>
  <si>
    <t>True</t>
  </si>
  <si>
    <t>Zpracovatel:</t>
  </si>
  <si>
    <t>Daniela Hahnová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</si>
  <si>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</si>
  <si>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</si>
  <si>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</si>
  <si>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</si>
  <si>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</si>
  <si>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</si>
  <si>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</si>
  <si>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</si>
  <si>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</si>
  <si>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</si>
  <si>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</si>
  <si>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</si>
  <si>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</si>
  <si>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</si>
  <si>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</si>
  <si>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</si>
  <si>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</si>
  <si>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</si>
  <si>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</si>
  <si>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</si>
  <si>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</si>
  <si>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</si>
  <si>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</si>
  <si>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</si>
  <si>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</si>
  <si>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</si>
  <si>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</si>
  <si>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</si>
  <si>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</si>
  <si>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</si>
  <si>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</si>
  <si>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</si>
  <si>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</si>
  <si>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</si>
  <si>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</si>
  <si>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</si>
  <si>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</si>
  <si>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</si>
  <si>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</si>
  <si>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</si>
  <si>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</si>
  <si>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01a</t>
  </si>
  <si>
    <t>Stavební část - Oprava pochozích střech</t>
  </si>
  <si>
    <t>STA</t>
  </si>
  <si>
    <t>1</t>
  </si>
  <si>
    <t>{2ddbc5c1-0efb-4dea-b192-443ac89567a0}</t>
  </si>
  <si>
    <t>2</t>
  </si>
  <si>
    <t>VON</t>
  </si>
  <si>
    <t>Vedlejší a ostatní náklady</t>
  </si>
  <si>
    <t>{8abbbd60-e02b-48fe-942a-b2a445771972}</t>
  </si>
  <si>
    <t>KRYCÍ LIST SOUPISU PRACÍ</t>
  </si>
  <si>
    <t>Objekt:</t>
  </si>
  <si>
    <t>01a - Stavební část - Oprava pochozích střech</t>
  </si>
  <si>
    <t>REKAPITULACE ČLENĚNÍ SOUPISU PRACÍ</t>
  </si>
  <si>
    <t>Kód dílu - Popis</t>
  </si>
  <si>
    <t>Cena celkem [CZK]</t>
  </si>
  <si>
    <t>-1</t>
  </si>
  <si>
    <t>HSV - Práce a dodávky HSV</t>
  </si>
  <si>
    <t xml:space="preserve">    3 - Svislé a kompletní konstrukce</t>
  </si>
  <si>
    <t xml:space="preserve">    6 - Úpravy povrchů, podlahy a osazování výplní</t>
  </si>
  <si>
    <t xml:space="preserve">      62 - Úprava povrchů vnějších</t>
  </si>
  <si>
    <t xml:space="preserve">      63 - Podlahy a podlahové konstrukce</t>
  </si>
  <si>
    <t xml:space="preserve">    9 - Ostatní konstrukce a práce, bourání</t>
  </si>
  <si>
    <t xml:space="preserve">      94 - Lešení a stavební výtahy</t>
  </si>
  <si>
    <t xml:space="preserve">      95 - Různé dokončovací konstrukce a práce pozemních staveb</t>
  </si>
  <si>
    <t xml:space="preserve">      96 - Bourání konstrukcí</t>
  </si>
  <si>
    <t xml:space="preserve">      98 - Demolice a sanace</t>
  </si>
  <si>
    <t xml:space="preserve">    997 - Přesun sutě</t>
  </si>
  <si>
    <t xml:space="preserve">    998 - Přesun hmot</t>
  </si>
  <si>
    <t>PSV - Práce a dodávky PSV</t>
  </si>
  <si>
    <t xml:space="preserve">    711 - Izolace proti vodě, vlhkosti a plynům</t>
  </si>
  <si>
    <t xml:space="preserve">    764 - Konstrukce klempířské</t>
  </si>
  <si>
    <t xml:space="preserve">    771 - Podlahy z dlaždic</t>
  </si>
  <si>
    <t xml:space="preserve">    782 - Dokončovací práce - obklady z kamene</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</si>
  <si>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</si>
  <si>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</si>
  <si>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</si>
  <si>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</si>
  <si>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</si>
  <si>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</si>
  <si>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</si>
  <si>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</si>
  <si>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</si>
  <si>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</si>
  <si>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</si>
  <si>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</si>
  <si>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</si>
  <si>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</si>
  <si>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</si>
  <si>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</si>
  <si>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</si>
  <si>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</si>
  <si>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</si>
  <si>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311261111</t>
  </si>
  <si>
    <t>Osazování betonových bloků objemu přes 0,06 do 0,10 m3 na MC 25</t>
  </si>
  <si>
    <t>kus</t>
  </si>
  <si>
    <t>CS ÚRS 2019 01</t>
  </si>
  <si>
    <t>4</t>
  </si>
  <si>
    <t>153791026</t>
  </si>
  <si>
    <t>PP</t>
  </si>
  <si>
    <t>Osazování betonových bloků prostého, lehkého nebo železového na maltu MC-25, objemu přes 0,06 do 0,10 m3</t>
  </si>
  <si>
    <t>PSC</t>
  </si>
  <si>
    <t xml:space="preserve">Poznámka k souboru cen:_x000D_
1. Při rozměru dílců na konstrukční výšku podlaží anebo na konstrukční šířku modulu objektu (k osám podpor) platí ceny katalogu 801-2 Budovy a haly - montované._x000D_
2. Dodávka bloků se oceňuje ve specifikaci._x000D_
3. Ztratné lze stanovit u bloků lehčených (např. pórobetonových) ve výši 3 %._x000D_
</t>
  </si>
  <si>
    <t>VV</t>
  </si>
  <si>
    <t>" doplňované ŽB prvky v místech probouraného cimbuří 1. vyhlídky" 4</t>
  </si>
  <si>
    <t>M</t>
  </si>
  <si>
    <t>5921273R</t>
  </si>
  <si>
    <t>doplňované ŽB prvky 460/320/194-115</t>
  </si>
  <si>
    <t>8</t>
  </si>
  <si>
    <t>-1779740644</t>
  </si>
  <si>
    <t>doplňované ŽB prvky v místech probouraného cimbuří 1. vyhlídky 460/320/194-115</t>
  </si>
  <si>
    <t>953962113</t>
  </si>
  <si>
    <t>Kotvy chemickým tmelem M 12 hl 80 mm do zdiva z plných cihel s vyvrtáním otvoru</t>
  </si>
  <si>
    <t>1470996342</t>
  </si>
  <si>
    <t>Kotvy chemické s vyvrtáním otvoru do zdiva z plných cihel tmel, hloubka 80 mm, velikost M 12</t>
  </si>
  <si>
    <t xml:space="preserve">Poznámka k souboru cen:_x000D_
1. V cenách 953 96-11 a 953 96-12 jsou započteny i náklady na:_x000D_
a) rozměření, vrtání a spotřebu vrtáků. Pro velikost M 8 až M 30 jsou započteny náklady na vrtání příklepovými vrtáky, pro velikost M 33 až M 39 diamantovými korunkami,_x000D_
b) vyfoukání otvoru, přípravu kotev k uložení do otvorů, vyplnění kotevních otvorů tmelem nebo chemickou patronou včetně dodávky materiálu._x000D_
2. V cenách 953 96-51.. jsou započteny i náklady na dodání a zasunutí kotevního šroubu do otvoru vyplněného chemickým tmelem nebo patronou a dotažení matice._x000D_
</t>
  </si>
  <si>
    <t>" doplňované ŽB prvky - natrnování" 4*4</t>
  </si>
  <si>
    <t>953965121</t>
  </si>
  <si>
    <t>Kotevní šroub pro chemické kotvy M 12 dl 160 mm</t>
  </si>
  <si>
    <t>-51055240</t>
  </si>
  <si>
    <t>Kotvy chemické s vyvrtáním otvoru kotevní šrouby pro chemické kotvy, velikost M 12, délka 160 mm</t>
  </si>
  <si>
    <t>6</t>
  </si>
  <si>
    <t>Úpravy povrchů, podlahy a osazování výplní</t>
  </si>
  <si>
    <t>62</t>
  </si>
  <si>
    <t>Úprava povrchů vnějších</t>
  </si>
  <si>
    <t>5</t>
  </si>
  <si>
    <t>622821031</t>
  </si>
  <si>
    <t>Vnější vyrovnávací sanační omítka prováděná ručně</t>
  </si>
  <si>
    <t>m2</t>
  </si>
  <si>
    <t>516687055</t>
  </si>
  <si>
    <t>Sanační omítka vnějších ploch stěn vyrovnávací vrstva, prováděná v tl. do 20 mm ručně</t>
  </si>
  <si>
    <t xml:space="preserve">Poznámka k souboru cen:_x000D_
1. V cenách jsou započteny náklady na provedení: -1001: podhozu tl. do 5 mm, sanační jádrové omítky tl. do 20 mm ručně -1002: podhozu tl. do 5 mm, jádrové omítky tl. do 20 mm, štukové omítky tl. do 3 mm ručně -1011: jádrové omítky ve 2 vrstvách v celkové tl. do 30 mm ručně -1012: jádrové omítky ve 2 vrstvách tl. do 30 mm, štukové omítky tl. do 3 mm ručně -1021: jádrové omítky ve 2 vrstvách v celkové tl. do 30 mm strojně -1022: jádrové omítky ve 2 vrstvách tl. do 30 mm, štukové omítky tl. do 3 mm strojně -1031: vyrovnávací vrstvy tl. do 20 mm ručně -1041: vyrovnávací vrstvy tl. do 20 mm strojně_x000D_
2. V cenách zatřených omítek nejsou započteny náklady na případné povrchové úpravy tenkovrstvými omítkami; tyto se oceňují příslušnými cenami tohoto katalogu._x000D_
3. V cenách zatřených omítek nejsou započteny náklady na případné povrchové úpravy nátěry; tyto se oceňují příslušnými cenami části A07 katalogu 800-783 Nátěry._x000D_
4. V cenách štukových omítek nejsou započteny náklady na případné povrchové úpravy nátěry; tyto se oceňují příslušnými cenami části A07 katalogu 800-783 Nátěry._x000D_
5. Ceny -1031 a -1041 jsou určeny pro vyrovnání nerovností vlhkého nebo zasoleného podkladu ( zdiva ) nebo v případě požadované větší tloušťky omítky._x000D_
</t>
  </si>
  <si>
    <t>" 1.v . - u cimb." 0,3*3,1*8</t>
  </si>
  <si>
    <t>" vně cimbuří" 0,3*3,904*8</t>
  </si>
  <si>
    <t>" 2.vyhl - u schod + čelo"  2,6+0,5</t>
  </si>
  <si>
    <t>622821012</t>
  </si>
  <si>
    <t>Vnější sanační štuková omítka pro vlhké a zasolené zdivo prováděná ručně</t>
  </si>
  <si>
    <t>549955092</t>
  </si>
  <si>
    <t>Sanační omítka vnějších ploch stěn pro vlhké a zasolené zdivo, prováděná ve dvou vrstvách, tl. jádrové omítky do 30 mm ručně štuková</t>
  </si>
  <si>
    <t>7</t>
  </si>
  <si>
    <t>622142001</t>
  </si>
  <si>
    <t>Potažení vnějších stěn sklovláknitým pletivem vtlačeným do tenkovrstvé hmoty</t>
  </si>
  <si>
    <t>-473328101</t>
  </si>
  <si>
    <t>Potažení vnějších ploch pletivem v ploše nebo pruzích, na plném podkladu sklovláknitým vtlačením do tmelu stěn</t>
  </si>
  <si>
    <t xml:space="preserve">Poznámka k souboru cen:_x000D_
1. V cenách -2001 jsou započteny i náklady na tmel._x000D_
</t>
  </si>
  <si>
    <t>"1.vyhl - u tubusu - přechod na původní" 0,15*1,22*8</t>
  </si>
  <si>
    <t>783801201</t>
  </si>
  <si>
    <t>Obroušení omítek před provedením nátěru</t>
  </si>
  <si>
    <t>-2020470078</t>
  </si>
  <si>
    <t>Příprava podkladu omítek před provedením nátěru obroušení</t>
  </si>
  <si>
    <t>9</t>
  </si>
  <si>
    <t>783827423R</t>
  </si>
  <si>
    <t>Krycí dvojnásobný silikátový nátěr omítek stupně členitosti 1 a 2 - vysoce difúzní - na sanační omítky !!!</t>
  </si>
  <si>
    <t>-2147218190</t>
  </si>
  <si>
    <t>Krycí (ochranný ) nátěr omítek dvojnásobný hladkých omítek hladkých, zrnitých tenkovrstvých nebo štukových stupně členitosti 1 a 2 silikátový - vysoce difúzní - na sanační omítky !!!</t>
  </si>
  <si>
    <t>P</t>
  </si>
  <si>
    <t>Poznámka k položce:_x000D_
- vysoce difúzní - na sanační omítky !!!</t>
  </si>
  <si>
    <t>63</t>
  </si>
  <si>
    <t>Podlahy a podlahové konstrukce</t>
  </si>
  <si>
    <t>10</t>
  </si>
  <si>
    <t>62913510R</t>
  </si>
  <si>
    <t>Vyrovnávací vrstva pod klempířské prvky z MC š do 300 do 350 mm - vytvoření spádu římsy</t>
  </si>
  <si>
    <t>m</t>
  </si>
  <si>
    <t>-367922696</t>
  </si>
  <si>
    <t>Vyrovnávací vrstva z cementové malty pod klempířskými prvky šířky přes 300 do 350 mm - vytvoření spádu římsy</t>
  </si>
  <si>
    <t>0,5*0,35*4</t>
  </si>
  <si>
    <t>Ostatní konstrukce a práce, bourání</t>
  </si>
  <si>
    <t>94</t>
  </si>
  <si>
    <t>Lešení a stavební výtahy</t>
  </si>
  <si>
    <t>11</t>
  </si>
  <si>
    <t>941111121</t>
  </si>
  <si>
    <t>Montáž lešení řadového trubkového lehkého s podlahami zatížení do 200 kg/m2 š do 1,2 m v do 10 m</t>
  </si>
  <si>
    <t>1382708031</t>
  </si>
  <si>
    <t>Montáž lešení řadového trubkového lehkého pracovního s podlahami s provozním zatížením tř. 3 do 200 kg/m2 šířky tř. W09 přes 0,9 do 1,2 m, výšky do 10 m</t>
  </si>
  <si>
    <t xml:space="preserve">Poznámka k souboru cen:_x000D_
1. V ceně jsou započteny i náklady na kotvení lešení._x000D_
2. Montáž lešení řadového trubkového lehkého výšky přes 25 m se oceňuje individuálně._x000D_
3. Šířkou se rozumí půdorysná vzdálenost, měřená od vnitřního líce sloupků zábradlí k protilehlému volnému okraji podlahy nebo mezi vnitřními líci._x000D_
</t>
  </si>
  <si>
    <t>" pro 1.vyhl." 9,5*(4,0+1,5)*8</t>
  </si>
  <si>
    <t>12</t>
  </si>
  <si>
    <t>941111221</t>
  </si>
  <si>
    <t>Příplatek k lešení řadovému trubkovému lehkému s podlahami š 1,2 m v 10 m za první a ZKD den použití</t>
  </si>
  <si>
    <t>-2124637680</t>
  </si>
  <si>
    <t>Montáž lešení řadového trubkového lehkého pracovního s podlahami s provozním zatížením tř. 3 do 200 kg/m2 Příplatek za první a každý další den použití lešení k ceně -1121</t>
  </si>
  <si>
    <t>Poznámka k položce:_x000D_
na 1 měsíce</t>
  </si>
  <si>
    <t>418*30*1</t>
  </si>
  <si>
    <t>13</t>
  </si>
  <si>
    <t>941111821</t>
  </si>
  <si>
    <t>Demontáž lešení řadového trubkového lehkého s podlahami zatížení do 200 kg/m2 š do 1,2 m v do 10 m</t>
  </si>
  <si>
    <t>-1874247086</t>
  </si>
  <si>
    <t>Demontáž lešení řadového trubkového lehkého pracovního s podlahami s provozním zatížením tř. 3 do 200 kg/m2 šířky tř. W09 přes 0,9 do 1,2 m, výšky do 10 m</t>
  </si>
  <si>
    <t xml:space="preserve">Poznámka k souboru cen:_x000D_
1. Demontáž lešení řadového trubkového lehkého výšky přes 25 m se oceňuje individuálně._x000D_
</t>
  </si>
  <si>
    <t>95</t>
  </si>
  <si>
    <t>Různé dokončovací konstrukce a práce pozemních staveb</t>
  </si>
  <si>
    <t>14</t>
  </si>
  <si>
    <t>952902121</t>
  </si>
  <si>
    <t>Čištění budov zametení drsných podlah</t>
  </si>
  <si>
    <t>113426077</t>
  </si>
  <si>
    <t>Čištění budov při provádění oprav a udržovacích prací podlah drsných nebo chodníků zametením</t>
  </si>
  <si>
    <t xml:space="preserve">Poznámka k souboru cen:_x000D_
1. Ceny jsou určeny pro oceňování konečného čištění po ukončení oprav a udržovacích prací před předáním do užívání. Do výměry ploch se započítávají i plochy místností, schodišť a chodeb, kterými se přepravuje materiál pro stavební práce._x000D_
2. Čištění vnějších ploch tlakovou vodou a tryskáním:pískem se oceňuje cenami souboru cen 629 99 -51 tohoto katalogu._x000D_
3. Množství jednotek čištěných ploch:_x000D_
a) se určuje v m2 ploch místností a chodeb nebo jejich částí, kterými se dopravuje materiál nebo jsou používány pro stavební práce_x000D_
b) schodiště se určuje v m2 rozvinuté plochy schodišťových stupňů,_x000D_
c) podest se určuje v m2 půdorysné plochy,_x000D_
d) oken, dveří a vrat v m2 plochy,_x000D_
e) konstrukcí a prvků se určuje v m2 pohledové plochy._x000D_
4. Povrch hladký je rovný, nezdrsněný, nezvrásněný (např. linoleum, teraco, hladké dlažby, parkety apod. ). Povrch drsný je nerovný, zdrsněný, zvrásněný (např. betonový potěr, mozaiková dlažba, palubky apod.)._x000D_
5. V cenách očištění schodišť jsou započteny náklady na očištění schodišťových stupňů a schodišťového zábradlí. Plocha podest se započítává do plochy podlah._x000D_
6. V cenách čištění oken a balkonových dveří jsou započteny náklady na očištění rámu, parapetu, prahu a kování a očištění a vyleštění skleněné výplně._x000D_
7. V cenách čištění dveří a vrat jsou započteny náklady na očištění rámu, výplně, prahu a kování._x000D_
8. Čištění říms (odstraňování smetí, prachu, náletů apod.) se oceňuje individuálně._x000D_
9. Odvoz odpadu se ocení položkami odvozu suti ceníku 801-3, hmotnost se stanoví individuálně._x000D_
</t>
  </si>
  <si>
    <t>Poznámka k položce:_x000D_
průběžný úklid</t>
  </si>
  <si>
    <t>" 1. vyhl." 40,0</t>
  </si>
  <si>
    <t>" 2.vyhl." 3,0</t>
  </si>
  <si>
    <t>" ostatní plochy" 50</t>
  </si>
  <si>
    <t>93*3 'Přepočtené koeficientem množství</t>
  </si>
  <si>
    <t>952902131</t>
  </si>
  <si>
    <t>Čištění budov omytí drsných podlah</t>
  </si>
  <si>
    <t>1618587764</t>
  </si>
  <si>
    <t>Čištění budov při provádění oprav a udržovacích prací podlah drsných nebo chodníků omytím</t>
  </si>
  <si>
    <t>16</t>
  </si>
  <si>
    <t>953961117</t>
  </si>
  <si>
    <t>Kotvy chemickým tmelem M 27 hl 240 mm do betonu, ŽB nebo kamene s vyvrtáním otvoru</t>
  </si>
  <si>
    <t>968775513</t>
  </si>
  <si>
    <t>Kotvy chemické s vyvrtáním otvoru do betonu, železobetonu nebo tvrdého kamene tmel, velikost M 27, hloubka 240 mm</t>
  </si>
  <si>
    <t>" pro osazení kotlíků" 4</t>
  </si>
  <si>
    <t>17</t>
  </si>
  <si>
    <t>953965151</t>
  </si>
  <si>
    <t>Kotevní šroub pro chemické kotvy M 24 dl 290 mm</t>
  </si>
  <si>
    <t>-1262170332</t>
  </si>
  <si>
    <t>Kotvy chemické s vyvrtáním otvoru kotevní šrouby pro chemické kotvy, velikost M 24, délka 290 mm</t>
  </si>
  <si>
    <t>96</t>
  </si>
  <si>
    <t>Bourání konstrukcí</t>
  </si>
  <si>
    <t>18</t>
  </si>
  <si>
    <t>965043341</t>
  </si>
  <si>
    <t>Bourání podkladů pod dlažby betonových s potěrem nebo teracem tl do 100 mm pl přes 4 m2</t>
  </si>
  <si>
    <t>m3</t>
  </si>
  <si>
    <t>1301098752</t>
  </si>
  <si>
    <t>Bourání mazanin betonových s potěrem nebo teracem tl. do 100 mm, plochy přes 4 m2</t>
  </si>
  <si>
    <t>" 1.vyhl. - pod žlabem" 0,35*0,4*0,025*4</t>
  </si>
  <si>
    <t>19</t>
  </si>
  <si>
    <t>771441810</t>
  </si>
  <si>
    <t>Demontáž soklíků z dlaždic keramických kladených do malty rovných</t>
  </si>
  <si>
    <t>338753786</t>
  </si>
  <si>
    <t>" 1.v v místě prostupu žlabu" 0,3*2*4</t>
  </si>
  <si>
    <t>20</t>
  </si>
  <si>
    <t>971033461</t>
  </si>
  <si>
    <t>Vybourání otvorů ve zdivu cihelném pl do 0,25 m2 na MVC nebo MV tl do 600 mm</t>
  </si>
  <si>
    <t>1443034453</t>
  </si>
  <si>
    <t>Vybourání otvorů ve zdivu základovém nebo nadzákladovém z cihel, tvárnic, příčkovek z cihel pálených na maltu vápennou nebo vápenocementovou plochy do 0,25 m2, tl. do 600 mm</t>
  </si>
  <si>
    <t>" 1.vyhl - snížení pro odtok" 4</t>
  </si>
  <si>
    <t>978015391</t>
  </si>
  <si>
    <t>Otlučení (osekání) vnější vápenné nebo vápenocementové omítky stupně členitosti 1 a 2 do 100%</t>
  </si>
  <si>
    <t>-3108644</t>
  </si>
  <si>
    <t>Otlučení vápenných nebo vápenocementových omítek vnějších ploch s vyškrabáním spar a s očištěním zdiva stupně členitosti 1 a 2, v rozsahu přes 80 do 100 %</t>
  </si>
  <si>
    <t>22</t>
  </si>
  <si>
    <t>783806811</t>
  </si>
  <si>
    <t>Odstranění nátěrů z omítek oškrábáním</t>
  </si>
  <si>
    <t>2015377974</t>
  </si>
  <si>
    <t>" 1.v - cimbuří" (0,32*0,46+0,46*0,2/2*2)*4*8</t>
  </si>
  <si>
    <t>" 2.vyhl - cimbuří" (0,15*0,41+0,41*0,1/2*2)*2*8</t>
  </si>
  <si>
    <t>23</t>
  </si>
  <si>
    <t>764541365R</t>
  </si>
  <si>
    <t>Demontáž - Kotlík hranatý pro podokapní žlaby 400/250/120 mm</t>
  </si>
  <si>
    <t>-1669522419</t>
  </si>
  <si>
    <t>Demontáž - kotlík hranatý, rš žlabu/průměr svodu 400/250/120 mm</t>
  </si>
  <si>
    <t>24</t>
  </si>
  <si>
    <t>764004861</t>
  </si>
  <si>
    <t>Demontáž svodu do suti</t>
  </si>
  <si>
    <t>1820038384</t>
  </si>
  <si>
    <t>Demontáž klempířských konstrukcí svodu do suti</t>
  </si>
  <si>
    <t>" 1.v -  vodorovné" 1,3*4</t>
  </si>
  <si>
    <t>"2.vyhl - vodorovné" 0,9*1</t>
  </si>
  <si>
    <t>98</t>
  </si>
  <si>
    <t>Demolice a sanace</t>
  </si>
  <si>
    <t>25</t>
  </si>
  <si>
    <t>985131111</t>
  </si>
  <si>
    <t>Očištění ploch stěn, rubu kleneb a podlah tlakovou vodou</t>
  </si>
  <si>
    <t>-2088090101</t>
  </si>
  <si>
    <t xml:space="preserve">Poznámka k souboru cen:_x000D_
1. V cenách jsou započteny i náklady na dodání všech hmot._x000D_
2. V cenách očištění ploch pískem jsou započteny i náklady smetení písku dohromady nebo naložení na dopravní prostředek._x000D_
3. V cenách očištění ploch pískem nejsou započteny náklady na odvoz písku, které se oceňují cenami odvozu suti příslušného katalogu pro objekt, na kterém se práce provádí._x000D_
</t>
  </si>
  <si>
    <t>" 1. vyhl - cimbuří" (1,0+0,46+1,2+0,5)*3,904*8</t>
  </si>
  <si>
    <t>" 2.vyhl - cimbuří" (0,7+0,41+0,85)*1,4*8</t>
  </si>
  <si>
    <t>26</t>
  </si>
  <si>
    <t>985131311</t>
  </si>
  <si>
    <t>Ruční dočištění ploch stěn, rubu kleneb a podlah ocelových kartáči</t>
  </si>
  <si>
    <t>-2090660762</t>
  </si>
  <si>
    <t>Očištění ploch stěn, rubu kleneb a podlah ruční dočištění ocelovými kartáči</t>
  </si>
  <si>
    <t>" 50% plochy" 120,645*0,5</t>
  </si>
  <si>
    <t>997</t>
  </si>
  <si>
    <t>Přesun sutě</t>
  </si>
  <si>
    <t>27</t>
  </si>
  <si>
    <t>997013214</t>
  </si>
  <si>
    <t>Vnitrostaveništní doprava suti a vybouraných hmot pro budovy v do 15 m ručně</t>
  </si>
  <si>
    <t>t</t>
  </si>
  <si>
    <t>-1434734084</t>
  </si>
  <si>
    <t>Vnitrostaveništní doprava suti a vybouraných hmot vodorovně do 50 m svisle ručně (nošením po schodech) pro budovy a haly výšky přes 12 do 15 m</t>
  </si>
  <si>
    <t xml:space="preserve">Poznámka k souboru cen:_x000D_
1. V cenách -3111 až -3217 jsou započteny i náklady na:_x000D_
a) vodorovnou dopravu na uvedenou vzdálenost,_x000D_
b) svislou dopravu pro uvedenou výšku budovy,_x000D_
c) naložení na vodorovný dopravní prostředek pro odvoz na skládku nebo meziskládku,_x000D_
d) náklady na rozhrnutí a urovnání suti na dopravním prostředku._x000D_
2. Jestliže se pro svislý přesun použije shoz nebo zařízení investora (např. výtah v budově), užijí se pro ocenění vodorovné dopravy suti ceny -3111, 3151 a -3211 pro budovy a haly výšky do 6 m._x000D_
3. Montáž, demontáž a pronájem shozu se ocení cenami souboru cen 997 01-33 Shoz suti._x000D_
4. Ceny -3151 až -3162 lze použít v případě, kdy dochází ke ztížení dopravy suti např. tím, že není možné instalovat jeřáb._x000D_
</t>
  </si>
  <si>
    <t>28</t>
  </si>
  <si>
    <t>997013501R</t>
  </si>
  <si>
    <t>Odvoz suti a vybouraných hmot na skládku nebo meziskládku do 1 km se složením - po lesní cestě - např. čtyřkolka</t>
  </si>
  <si>
    <t>-883498131</t>
  </si>
  <si>
    <t>Odvoz suti a vybouraných hmot na skládku nebo meziskládku se složením, na vzdálenost do 1,5 km - po lesní cestě - např. čtyřkolka</t>
  </si>
  <si>
    <t xml:space="preserve">Poznámka k souboru cen:_x000D_
1. Délka odvozu suti je vzdálenost od místa naložení suti na dopravní prostředek až po místo složení na určené skládce nebo meziskládce._x000D_
2. V ceně -3501 jsou započteny i náklady na složení suti na skládku nebo meziskládku._x000D_
3. Ceny jsou určeny pro odvoz suti na skládku nebo meziskládku jakýmkoliv způsobem silniční dopravy (i prostřednictvím kontejnerů)._x000D_
4. Odvoz suti z meziskládky se oceňuje cenou 997 01-3511._x000D_
</t>
  </si>
  <si>
    <t>29</t>
  </si>
  <si>
    <t>997013511</t>
  </si>
  <si>
    <t>Odvoz suti a vybouraných hmot z meziskládky na skládku do 1 km s naložením a se složením</t>
  </si>
  <si>
    <t>-1672752392</t>
  </si>
  <si>
    <t>Odvoz suti a vybouraných hmot z meziskládky na skládku s naložením a se složením, na vzdálenost do 1 km</t>
  </si>
  <si>
    <t xml:space="preserve">Poznámka k souboru cen:_x000D_
1. Délka odvozu suti je vzdálenost od místa naložení suti na dopravní prostředek na meziskládce až po místo složení na určené skládce._x000D_
2. V ceně jsou započteny i náklady na naložení suti na dopravní prostředek a její složení na skládku._x000D_
3. Cena je určena pro odvoz suti na skládku jakýmkoliv způsobem silniční dopravy (i prostřednictvím kontejnerů)._x000D_
4. Příplatek k ceně za každý další i započatý 1 km přes 1 km se oceňuje cenou 997 01-3509._x000D_
</t>
  </si>
  <si>
    <t>Poznámka k položce:_x000D_
z meziskládky na skládku</t>
  </si>
  <si>
    <t>30</t>
  </si>
  <si>
    <t>997013509</t>
  </si>
  <si>
    <t>Příplatek k odvozu suti a vybouraných hmot na skládku ZKD 1 km přes 1 km</t>
  </si>
  <si>
    <t>1446432731</t>
  </si>
  <si>
    <t>Odvoz suti a vybouraných hmot na skládku nebo meziskládku se složením, na vzdálenost Příplatek k ceně za každý další i započatý 1 km přes 1 km</t>
  </si>
  <si>
    <t>Poznámka k položce:_x000D_
celkem 16Km</t>
  </si>
  <si>
    <t>2,366*15 'Přepočtené koeficientem množství</t>
  </si>
  <si>
    <t>31</t>
  </si>
  <si>
    <t>997013831</t>
  </si>
  <si>
    <t>Poplatek za uložení na skládce (skládkovné) stavebního odpadu směsného kód odpadu 170 904</t>
  </si>
  <si>
    <t>1727270285</t>
  </si>
  <si>
    <t>Poplatek za uložení stavebního odpadu na skládce (skládkovné) směsného stavebního a demoličního zatříděného do Katalogu odpadů pod kódem 170 904</t>
  </si>
  <si>
    <t xml:space="preserve">Poznámka k souboru cen:_x000D_
1. Ceny uvedené v souboru cen je doporučeno upravit podle aktuálních cen místně příslušné skládky odpadů._x000D_
2. Uložení odpadů neuvedených v souboru cen se oceňuje individuálně._x000D_
3. V cenách je započítán poplatek za ukládaní odpadu dle zákona 185/2001 Sb._x000D_
4. Případné drcení stavebního odpadu lze ocenit souborem cen 997 00-60 Drcení stavebního odpadu z katalogu 800-6 Demolice objektů._x000D_
</t>
  </si>
  <si>
    <t>998</t>
  </si>
  <si>
    <t>Přesun hmot</t>
  </si>
  <si>
    <t>32</t>
  </si>
  <si>
    <t>998018003</t>
  </si>
  <si>
    <t>Přesun hmot ruční pro budovy v do 24 m</t>
  </si>
  <si>
    <t>1757635133</t>
  </si>
  <si>
    <t>Přesun hmot pro budovy občanské výstavby, bydlení, výrobu a služby ruční - bez užití mechanizace vodorovná dopravní vzdálenost do 100 m pro budovy s jakoukoliv nosnou konstrukcí výšky přes 12 do 24 m</t>
  </si>
  <si>
    <t xml:space="preserve">Poznámka k souboru cen:_x000D_
1. Ceny -7001 až -7006 lze použít v případě, kdy dochází ke ztížení přesunu např. tím, že není možné instalovat jeřáb._x000D_
2. K cenám -7001 až -7006 lze použít příplatky za zvětšený přesun -1014 až -1019, -2034 až -2039 nebo -2114 až 2119._x000D_
3. Jestliže pro svislý přesun používá zařízení investora (např. výtah v budově), užijí se pro ocenění přesunu hmot ceny stanovené pro nejmenší výšku, tj. 6 m._x000D_
</t>
  </si>
  <si>
    <t>PSV</t>
  </si>
  <si>
    <t>Práce a dodávky PSV</t>
  </si>
  <si>
    <t>711</t>
  </si>
  <si>
    <t>Izolace proti vodě, vlhkosti a plynům</t>
  </si>
  <si>
    <t>33</t>
  </si>
  <si>
    <t>711113111</t>
  </si>
  <si>
    <t>Izolace proti vlhkosti na vodorovné ploše za studena těsnicím nátěrem na bázi pryže (latexu) a bitumenů</t>
  </si>
  <si>
    <t>-63948841</t>
  </si>
  <si>
    <t>Izolace proti zemní vlhkosti natěradly a tmely za studena na ploše vodorovné V těsnícím nátěrem na bázi pryže (latexu) a bitumenů</t>
  </si>
  <si>
    <t>Poznámka k položce:_x000D_
dvojnásobný !!!</t>
  </si>
  <si>
    <t>" pod žlaby a přetěsnění cimbuří "</t>
  </si>
  <si>
    <t>" 1. vyhl." 0,32*(0,3+0,46+0,35)*4</t>
  </si>
  <si>
    <t>1,421*2 'Přepočtené koeficientem množství</t>
  </si>
  <si>
    <t>34</t>
  </si>
  <si>
    <t>711113121</t>
  </si>
  <si>
    <t>Izolace proti vlhkosti na svislé ploše za studena těsnicím nátěrem na bázi pryže (latexu) a bitumenů</t>
  </si>
  <si>
    <t>900087283</t>
  </si>
  <si>
    <t>Izolace proti zemní vlhkosti natěradly a tmely za studena na ploše svislé S těsnícím nátěrem na bázi pryže (latexu) a bitumenů</t>
  </si>
  <si>
    <t>" 1.vyhlídka cimbuří v místě žlabu " (0,3*0,46*2)*4</t>
  </si>
  <si>
    <t>"cimbuří" (0,3)*3,9*8</t>
  </si>
  <si>
    <t>10,464*2 'Přepočtené koeficientem množství</t>
  </si>
  <si>
    <t>35</t>
  </si>
  <si>
    <t>998711103</t>
  </si>
  <si>
    <t>Přesun hmot tonážní pro izolace proti vodě, vlhkosti a plynům v objektech výšky do 60 m</t>
  </si>
  <si>
    <t>-1776983958</t>
  </si>
  <si>
    <t>Přesun hmot pro izolace proti vodě, vlhkosti a plynům stanovený z hmotnosti přesunovaného materiálu vodorovná dopravní vzdálenost do 50 m v objektech výšky přes 12 do 60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</si>
  <si>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-1181 pro přesun prováděný bez použití mechanizace, tj. za ztížených podmínek, lze použít pouze pro hmotnost materiálu, která se tímto způsobem skutečně přemísťuje._x000D_
</t>
  </si>
  <si>
    <t>764</t>
  </si>
  <si>
    <t>Konstrukce klempířské</t>
  </si>
  <si>
    <t>36</t>
  </si>
  <si>
    <t>76454136R1</t>
  </si>
  <si>
    <t>Kotlík hranatý pro podokapní žlaby z TiZn lesklého plechu 400/250/120 mm</t>
  </si>
  <si>
    <t>2061766050</t>
  </si>
  <si>
    <t>Žlab podokapní z titanzinkového lesklého válcovaného plechu včetně háků a čel kotlík hranatý, rš žlabu/průměr svodu 400/250/120 mm, včetně síťky</t>
  </si>
  <si>
    <t xml:space="preserve">Poznámka k položce:_x000D_
ozn: K1_x000D_
</t>
  </si>
  <si>
    <t>37</t>
  </si>
  <si>
    <t>76454531R1</t>
  </si>
  <si>
    <t>Žlaby mezistřešní nebo zaatikové uložené v lůžku z TiZn lesklého plechu -  naletovaný k římse rš 550, délka 0,4m - atyp</t>
  </si>
  <si>
    <t>ks</t>
  </si>
  <si>
    <t>729134407</t>
  </si>
  <si>
    <t>Žlab mezistřešní nebo zaatikový z titanzinkového lesklého válcovaného plechu - naletovaný k římse rš 550, délka 0,4m - atyp</t>
  </si>
  <si>
    <t>Poznámka k položce:_x000D_
ozn: K4</t>
  </si>
  <si>
    <t>38</t>
  </si>
  <si>
    <t>76454531R2</t>
  </si>
  <si>
    <t>Žlaby mezistřešní nebo zaatikové uložené v lůžku z TiZn lesklého plechu - atyp dle det. D1</t>
  </si>
  <si>
    <t>1246430416</t>
  </si>
  <si>
    <t>Žlab mezistřešní nebo zaatikový z titanzinkového lesklého válcovaného plechu - atyp dle det. D1</t>
  </si>
  <si>
    <t>Poznámka k položce:_x000D_
ozn: K5</t>
  </si>
  <si>
    <t>39</t>
  </si>
  <si>
    <t>764001901</t>
  </si>
  <si>
    <t>Napojení klempířských konstrukcí na stávající délky spoje do 0,5 m</t>
  </si>
  <si>
    <t>1916039675</t>
  </si>
  <si>
    <t>Napojení na stávající klempířské konstrukce délky spoje do 0,5 m</t>
  </si>
  <si>
    <t>" napojení atyp žlabů" 4</t>
  </si>
  <si>
    <t>" napojení do kotlíků" 4</t>
  </si>
  <si>
    <t>" napojení na stávající svody" 4</t>
  </si>
  <si>
    <t>40</t>
  </si>
  <si>
    <t>998764103</t>
  </si>
  <si>
    <t>Přesun hmot tonážní pro konstrukce klempířské v objektech v do 24 m</t>
  </si>
  <si>
    <t>-503187147</t>
  </si>
  <si>
    <t>Přesun hmot pro konstrukce klempířské stanovený z hmotnosti přesunovaného materiálu vodorovná dopravní vzdálenost do 50 m v objektech výšky přes 12 do 24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</si>
  <si>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-4181 pro přesun prováděný bez použití mechanizace, tj. za ztížených podmínek, lze použít pouze pro hmotnost materiálu, která se tímto způsobem skutečně přemísťuje._x000D_
</t>
  </si>
  <si>
    <t>771</t>
  </si>
  <si>
    <t>Podlahy z dlaždic</t>
  </si>
  <si>
    <t>41</t>
  </si>
  <si>
    <t>771444111</t>
  </si>
  <si>
    <t>Montáž soklů z dlaždic keramických rovných flexibilní lepidlo v do 65 mm</t>
  </si>
  <si>
    <t>57565401</t>
  </si>
  <si>
    <t>Montáž soklů z dlaždic keramických lepených flexibilním lepidlem rovných, výšky do 65 mm</t>
  </si>
  <si>
    <t>Poznámka k položce:_x000D_
mrazuvzdorné lep.</t>
  </si>
  <si>
    <t>" 1.v v místě prostupu žlabu" (0,3*2-0,32)*4</t>
  </si>
  <si>
    <t>42</t>
  </si>
  <si>
    <t>59623114R</t>
  </si>
  <si>
    <t>pásek obkladový cihlový s nízkou nasákavostí 240-29x55-65x10mm</t>
  </si>
  <si>
    <t>-1403094423</t>
  </si>
  <si>
    <t>Poznámka k položce:_x000D_
- cihelná dlažba do exteriéru, mrazuvzdorná, neglazovaná_x000D_
- barva tradiční červená cihlová</t>
  </si>
  <si>
    <t>" 1.vyhl" (1,12)*0,065*1,2</t>
  </si>
  <si>
    <t>0,087*45 'Přepočtené koeficientem množství</t>
  </si>
  <si>
    <t>43</t>
  </si>
  <si>
    <t>771591185</t>
  </si>
  <si>
    <t>Podlahy pracnější řezání keramických dlaždic rovné</t>
  </si>
  <si>
    <t>2048074971</t>
  </si>
  <si>
    <t>Podlahy - dokončovací práce pracnější řezání dlaždic keramických rovné</t>
  </si>
  <si>
    <t xml:space="preserve">Poznámka k souboru cen:_x000D_
1. Množství měrných jednotek u ceny -1185 se stanoví podle počtu řezaných dlaždic, nezávisle na jejich velikosti._x000D_
2. Položku -1185 lze použít při nuceném použítí jiného nástroje než řezačky._x000D_
</t>
  </si>
  <si>
    <t>" 1.vyhl" 2*4</t>
  </si>
  <si>
    <t>44</t>
  </si>
  <si>
    <t>634663111</t>
  </si>
  <si>
    <t>Výplň dilatačních spar šířky do 10 mm v mazaninách polyuretovou samonivelační hmotou</t>
  </si>
  <si>
    <t>-24200794</t>
  </si>
  <si>
    <t>Výplň dilatačních spar mazanin polyuretanovou samonivelační hmotou, šířka spáry do 10 mm</t>
  </si>
  <si>
    <t xml:space="preserve">Poznámka k souboru cen:_x000D_
1. V cenách jsou započteny i náklady na ochranu okrajů spáry papírovou páskou._x000D_
2. V cenách 634 66-21.. a 634 66-31.. jsou započteny i náklady na těsnící provazec z pěnového polyetylénu._x000D_
</t>
  </si>
  <si>
    <t>Poznámka k položce:_x000D_
pro dlažbu</t>
  </si>
  <si>
    <t xml:space="preserve">" srovnatelné pro dlažbu " </t>
  </si>
  <si>
    <t>" 1.vyhl" 0,5*2*4</t>
  </si>
  <si>
    <t>45</t>
  </si>
  <si>
    <t>998771103</t>
  </si>
  <si>
    <t>Přesun hmot tonážní pro podlahy z dlaždic v objektech v do 24 m</t>
  </si>
  <si>
    <t>-1404890391</t>
  </si>
  <si>
    <t>Přesun hmot pro podlahy z dlaždic stanovený z hmotnosti přesunovaného materiálu vodorovná dopravní vzdálenost do 50 m v objektech výšky přes 12 do 24 m</t>
  </si>
  <si>
    <t>782</t>
  </si>
  <si>
    <t>Dokončovací práce - obklady z kamene</t>
  </si>
  <si>
    <t>46</t>
  </si>
  <si>
    <t>634663113</t>
  </si>
  <si>
    <t>Výplň dilatačních spar šířky do 20 mm v mazaninách polyuretovou samonivelační hmotou</t>
  </si>
  <si>
    <t>1974083055</t>
  </si>
  <si>
    <t>Výplň dilatačních spar mazanin polyuretanovou samonivelační hmotou, šířka spáry přes 15 do 20 mm</t>
  </si>
  <si>
    <t>Poznámka k položce:_x000D_
pro desky</t>
  </si>
  <si>
    <t xml:space="preserve">" srovnatelné pro desku " </t>
  </si>
  <si>
    <t>" 1.vyhl" 0,3*2*4</t>
  </si>
  <si>
    <t>47</t>
  </si>
  <si>
    <t>998782103</t>
  </si>
  <si>
    <t>Přesun hmot tonážní pro obklady kamenné v objektech v do 60 m</t>
  </si>
  <si>
    <t>555175022</t>
  </si>
  <si>
    <t>Přesun hmot pro obklady kamenné stanovený z hmotnosti přesunovaného materiálu vodorovná dopravní vzdálenost do 50 m v objektech výšky přes 12 do 60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</si>
  <si>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-2181 pro přesun prováděný bez použití mechanizace, tj. za ztížených podmínek, lze použít pouze pro hmotnost materiálu, která se tímto způsobem skutečně přemísťuje._x000D_
</t>
  </si>
  <si>
    <t>VON - Vedlejší a ostatní náklady</t>
  </si>
  <si>
    <t>VRN - Vedlejší rozpočtové náklady</t>
  </si>
  <si>
    <t xml:space="preserve">    VRN1 - Průzkumné, geodetické a projektové práce</t>
  </si>
  <si>
    <t xml:space="preserve">    VRN3 - Zařízení staveniště</t>
  </si>
  <si>
    <t xml:space="preserve">    VRN6 - Územní vlivy</t>
  </si>
  <si>
    <t>VRN</t>
  </si>
  <si>
    <t>Vedlejší rozpočtové náklady</t>
  </si>
  <si>
    <t>VRN1</t>
  </si>
  <si>
    <t>Průzkumné, geodetické a projektové práce</t>
  </si>
  <si>
    <t>011514000</t>
  </si>
  <si>
    <t>Stavebně-statický průzkum</t>
  </si>
  <si>
    <t>soubor</t>
  </si>
  <si>
    <t>1024</t>
  </si>
  <si>
    <t>-875785657</t>
  </si>
  <si>
    <t>Poznámka k položce:_x000D_
sondy skutečných skladeb pochozích střech</t>
  </si>
  <si>
    <t>013254000</t>
  </si>
  <si>
    <t>Dokumentace skutečného provedení stavby</t>
  </si>
  <si>
    <t>1056904237</t>
  </si>
  <si>
    <t>Poznámka k položce:_x000D_
včetně fotodokumentace</t>
  </si>
  <si>
    <t>VRN3</t>
  </si>
  <si>
    <t>Zařízení staveniště</t>
  </si>
  <si>
    <t>032903000</t>
  </si>
  <si>
    <t>Náklady na provoz a údržbu vybavení staveniště</t>
  </si>
  <si>
    <t>1776214768</t>
  </si>
  <si>
    <t>Poznámka k položce:_x000D_
včetně elektro-centrály, nádrže na vody a pod. - stavba v těžko dostupném terénu, bez připojení na sítě</t>
  </si>
  <si>
    <t>034103000</t>
  </si>
  <si>
    <t>Oplocení staveniště</t>
  </si>
  <si>
    <t>-1412776458</t>
  </si>
  <si>
    <t>034503000</t>
  </si>
  <si>
    <t>Informační tabule na staveništi</t>
  </si>
  <si>
    <t>1944502820</t>
  </si>
  <si>
    <t>039103000</t>
  </si>
  <si>
    <t>Rozebrání, bourání a odvoz zařízení staveniště</t>
  </si>
  <si>
    <t>-1281748828</t>
  </si>
  <si>
    <t>Poznámka k položce:_x000D_
uvedení všech ploch do původního stavu</t>
  </si>
  <si>
    <t>VRN6</t>
  </si>
  <si>
    <t>Územní vlivy</t>
  </si>
  <si>
    <t>062103000</t>
  </si>
  <si>
    <t>Překládání nákladu</t>
  </si>
  <si>
    <t>-1455148346</t>
  </si>
  <si>
    <t>Poznámka k položce:_x000D_
přeprava po lesních cestách</t>
  </si>
  <si>
    <t>062303000</t>
  </si>
  <si>
    <t>Použití nezvyklých dopravních prostředků</t>
  </si>
  <si>
    <t>2106859495</t>
  </si>
  <si>
    <t>Poznámka k položce:_x000D_
transport po lesních cestách - např. čtyřkolky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</si>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</sst>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80008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sz val="7"/>
      <name val="Arial CE"/>
    </font>
    <font>
      <i/>
      <sz val="7"/>
      <color rgb="FF969696"/>
      <name val="Arial CE"/>
    </font>
    <font>
      <i/>
      <sz val="9"/>
      <color rgb="FF0000FF"/>
      <name val="Arial CE"/>
    </font>
    <font>
      <i/>
      <sz val="8"/>
      <color rgb="FF0000FF"/>
      <name val="Arial CE"/>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4" fillId="0" borderId="0" applyNumberFormat="0" applyFill="0" applyBorder="0" applyAlignment="0" applyProtection="0"/>
  </cellStyleXfs>
  <cellXfs count="366">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2" fillId="0" borderId="0" xfId="0" applyFont="1" applyAlignment="1" applyProtection="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0" fontId="2" fillId="0" borderId="0" xfId="0" applyFont="1" applyAlignment="1" applyProtection="1">
      <alignment horizontal="left" vertical="center" wrapText="1"/>
    </xf>
    <xf numFmtId="0" fontId="0" fillId="0" borderId="5" xfId="0" applyBorder="1" applyProtection="1"/>
    <xf numFmtId="0" fontId="0" fillId="0" borderId="4" xfId="0" applyFont="1" applyBorder="1" applyAlignment="1" applyProtection="1">
      <alignment vertical="center"/>
    </xf>
    <xf numFmtId="0" fontId="0" fillId="0" borderId="0" xfId="0" applyFont="1" applyAlignment="1" applyProtection="1">
      <alignment vertical="center"/>
    </xf>
    <xf numFmtId="0" fontId="16" fillId="0" borderId="6" xfId="0" applyFont="1" applyBorder="1" applyAlignment="1" applyProtection="1">
      <alignment horizontal="left" vertical="center"/>
    </xf>
    <xf numFmtId="0" fontId="0" fillId="0" borderId="6" xfId="0" applyFont="1" applyBorder="1" applyAlignment="1" applyProtection="1">
      <alignment vertical="center"/>
    </xf>
    <xf numFmtId="0" fontId="0" fillId="0" borderId="4" xfId="0" applyFont="1" applyBorder="1" applyAlignment="1">
      <alignment vertical="center"/>
    </xf>
    <xf numFmtId="0" fontId="1" fillId="0" borderId="4" xfId="0" applyFont="1" applyBorder="1" applyAlignment="1" applyProtection="1">
      <alignment vertical="center"/>
    </xf>
    <xf numFmtId="0" fontId="1" fillId="0" borderId="0" xfId="0" applyFont="1" applyAlignment="1" applyProtection="1">
      <alignment vertical="center"/>
    </xf>
    <xf numFmtId="0" fontId="1" fillId="0" borderId="4" xfId="0" applyFont="1" applyBorder="1" applyAlignment="1">
      <alignmen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4" xfId="0" applyFont="1" applyBorder="1" applyAlignment="1">
      <alignment vertical="center"/>
    </xf>
    <xf numFmtId="0" fontId="16"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0" fillId="4" borderId="8" xfId="0" applyFont="1" applyFill="1" applyBorder="1" applyAlignment="1" applyProtection="1">
      <alignment vertical="center"/>
    </xf>
    <xf numFmtId="0" fontId="20" fillId="4" borderId="9" xfId="0" applyFont="1" applyFill="1" applyBorder="1" applyAlignment="1" applyProtection="1">
      <alignment horizontal="center" vertical="center"/>
    </xf>
    <xf numFmtId="0" fontId="21" fillId="0" borderId="17" xfId="0" applyFont="1" applyBorder="1" applyAlignment="1" applyProtection="1">
      <alignment horizontal="center" vertical="center" wrapText="1"/>
    </xf>
    <xf numFmtId="0" fontId="21" fillId="0" borderId="18" xfId="0" applyFont="1" applyBorder="1" applyAlignment="1" applyProtection="1">
      <alignment horizontal="center" vertical="center" wrapText="1"/>
    </xf>
    <xf numFmtId="0" fontId="21"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2" fillId="0" borderId="0" xfId="0" applyFont="1" applyAlignment="1" applyProtection="1">
      <alignment horizontal="left" vertical="center"/>
    </xf>
    <xf numFmtId="0" fontId="22" fillId="0" borderId="0" xfId="0" applyFont="1" applyAlignment="1" applyProtection="1">
      <alignment vertical="center"/>
    </xf>
    <xf numFmtId="4" fontId="22"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18" fillId="0" borderId="15" xfId="0" applyNumberFormat="1" applyFont="1" applyBorder="1" applyAlignment="1" applyProtection="1">
      <alignment vertical="center"/>
    </xf>
    <xf numFmtId="4" fontId="18" fillId="0" borderId="0" xfId="0" applyNumberFormat="1" applyFont="1" applyBorder="1" applyAlignment="1" applyProtection="1">
      <alignment vertical="center"/>
    </xf>
    <xf numFmtId="166" fontId="18" fillId="0" borderId="0" xfId="0" applyNumberFormat="1" applyFont="1" applyBorder="1" applyAlignment="1" applyProtection="1">
      <alignment vertical="center"/>
    </xf>
    <xf numFmtId="4" fontId="18" fillId="0" borderId="16" xfId="0" applyNumberFormat="1" applyFont="1" applyBorder="1" applyAlignment="1" applyProtection="1">
      <alignment vertical="center"/>
    </xf>
    <xf numFmtId="0" fontId="4" fillId="0" borderId="0" xfId="0" applyFont="1" applyAlignment="1">
      <alignment horizontal="left" vertical="center"/>
    </xf>
    <xf numFmtId="0" fontId="23" fillId="0" borderId="0" xfId="0" applyFont="1" applyAlignment="1">
      <alignment horizontal="left" vertical="center"/>
    </xf>
    <xf numFmtId="0" fontId="24" fillId="0" borderId="0" xfId="1" applyFont="1" applyAlignment="1">
      <alignment horizontal="center" vertical="center"/>
    </xf>
    <xf numFmtId="0" fontId="5" fillId="0" borderId="4" xfId="0" applyFont="1" applyBorder="1" applyAlignment="1" applyProtection="1">
      <alignment vertical="center"/>
    </xf>
    <xf numFmtId="0" fontId="25" fillId="0" borderId="0" xfId="0" applyFont="1" applyAlignment="1" applyProtection="1">
      <alignment vertical="center"/>
    </xf>
    <xf numFmtId="0" fontId="26" fillId="0" borderId="0" xfId="0"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7" fillId="0" borderId="15" xfId="0" applyNumberFormat="1" applyFont="1" applyBorder="1" applyAlignment="1" applyProtection="1">
      <alignment vertical="center"/>
    </xf>
    <xf numFmtId="4" fontId="27" fillId="0" borderId="0" xfId="0" applyNumberFormat="1" applyFont="1" applyBorder="1" applyAlignment="1" applyProtection="1">
      <alignment vertical="center"/>
    </xf>
    <xf numFmtId="166" fontId="27" fillId="0" borderId="0" xfId="0" applyNumberFormat="1" applyFont="1" applyBorder="1" applyAlignment="1" applyProtection="1">
      <alignment vertical="center"/>
    </xf>
    <xf numFmtId="4" fontId="27" fillId="0" borderId="16" xfId="0" applyNumberFormat="1" applyFont="1" applyBorder="1" applyAlignment="1" applyProtection="1">
      <alignment vertical="center"/>
    </xf>
    <xf numFmtId="0" fontId="5" fillId="0" borderId="0" xfId="0" applyFont="1" applyAlignment="1">
      <alignment horizontal="left" vertical="center"/>
    </xf>
    <xf numFmtId="4" fontId="27" fillId="0" borderId="20" xfId="0" applyNumberFormat="1" applyFont="1" applyBorder="1" applyAlignment="1" applyProtection="1">
      <alignment vertical="center"/>
    </xf>
    <xf numFmtId="4" fontId="27" fillId="0" borderId="21" xfId="0" applyNumberFormat="1" applyFont="1" applyBorder="1" applyAlignment="1" applyProtection="1">
      <alignment vertical="center"/>
    </xf>
    <xf numFmtId="166" fontId="27" fillId="0" borderId="21" xfId="0" applyNumberFormat="1" applyFont="1" applyBorder="1" applyAlignment="1" applyProtection="1">
      <alignment vertical="center"/>
    </xf>
    <xf numFmtId="4" fontId="27" fillId="0" borderId="22" xfId="0" applyNumberFormat="1" applyFont="1" applyBorder="1" applyAlignment="1" applyProtection="1">
      <alignment vertical="center"/>
    </xf>
    <xf numFmtId="0" fontId="0" fillId="0" borderId="0" xfId="0" applyProtection="1">
      <protection locked="0"/>
    </xf>
    <xf numFmtId="0" fontId="0" fillId="0" borderId="2" xfId="0" applyBorder="1"/>
    <xf numFmtId="0" fontId="0" fillId="0" borderId="3" xfId="0" applyBorder="1"/>
    <xf numFmtId="0" fontId="0" fillId="0" borderId="3" xfId="0" applyBorder="1" applyProtection="1">
      <protection locked="0"/>
    </xf>
    <xf numFmtId="0" fontId="12" fillId="0" borderId="0" xfId="0" applyFont="1" applyAlignment="1">
      <alignment horizontal="left" vertical="center"/>
    </xf>
    <xf numFmtId="0" fontId="28"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lignment horizontal="left" vertical="center"/>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4" xfId="0" applyFont="1" applyBorder="1" applyAlignment="1">
      <alignment vertical="center" wrapText="1"/>
    </xf>
    <xf numFmtId="0" fontId="0" fillId="0" borderId="0" xfId="0" applyFont="1" applyAlignment="1" applyProtection="1">
      <alignment vertical="center" wrapText="1"/>
      <protection locked="0"/>
    </xf>
    <xf numFmtId="0" fontId="0" fillId="0" borderId="13" xfId="0" applyFont="1" applyBorder="1" applyAlignment="1" applyProtection="1">
      <alignment vertical="center"/>
      <protection locked="0"/>
    </xf>
    <xf numFmtId="0" fontId="16" fillId="0" borderId="0" xfId="0" applyFont="1" applyAlignment="1">
      <alignment horizontal="left" vertical="center"/>
    </xf>
    <xf numFmtId="4" fontId="22"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19"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0" fontId="0" fillId="4" borderId="8" xfId="0" applyFont="1" applyFill="1" applyBorder="1" applyAlignment="1" applyProtection="1">
      <alignment vertical="center"/>
      <protection locked="0"/>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20"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0" fillId="4" borderId="0" xfId="0" applyFont="1" applyFill="1" applyAlignment="1" applyProtection="1">
      <alignment horizontal="right" vertical="center"/>
    </xf>
    <xf numFmtId="0" fontId="29"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0" fontId="6" fillId="0" borderId="21" xfId="0" applyFont="1" applyBorder="1" applyAlignment="1" applyProtection="1">
      <alignment vertical="center"/>
      <protection locked="0"/>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0" fontId="7" fillId="0" borderId="21" xfId="0" applyFont="1" applyBorder="1" applyAlignment="1" applyProtection="1">
      <alignment vertical="center"/>
      <protection locked="0"/>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4" xfId="0" applyFont="1" applyBorder="1" applyAlignment="1" applyProtection="1">
      <alignment horizontal="center" vertical="center" wrapText="1"/>
    </xf>
    <xf numFmtId="0" fontId="20" fillId="4" borderId="17" xfId="0" applyFont="1" applyFill="1" applyBorder="1" applyAlignment="1" applyProtection="1">
      <alignment horizontal="center" vertical="center" wrapText="1"/>
    </xf>
    <xf numFmtId="0" fontId="20" fillId="4" borderId="18" xfId="0" applyFont="1" applyFill="1" applyBorder="1" applyAlignment="1" applyProtection="1">
      <alignment horizontal="center" vertical="center" wrapText="1"/>
    </xf>
    <xf numFmtId="0" fontId="20" fillId="4" borderId="18" xfId="0" applyFont="1" applyFill="1" applyBorder="1" applyAlignment="1" applyProtection="1">
      <alignment horizontal="center" vertical="center" wrapText="1"/>
      <protection locked="0"/>
    </xf>
    <xf numFmtId="0" fontId="20" fillId="4" borderId="19" xfId="0" applyFont="1" applyFill="1" applyBorder="1" applyAlignment="1" applyProtection="1">
      <alignment horizontal="center" vertical="center" wrapText="1"/>
    </xf>
    <xf numFmtId="0" fontId="0" fillId="0" borderId="4" xfId="0" applyFont="1" applyBorder="1" applyAlignment="1">
      <alignment horizontal="center" vertical="center" wrapText="1"/>
    </xf>
    <xf numFmtId="4" fontId="22" fillId="0" borderId="0" xfId="0" applyNumberFormat="1" applyFont="1" applyAlignment="1" applyProtection="1"/>
    <xf numFmtId="166" fontId="30" fillId="0" borderId="13" xfId="0" applyNumberFormat="1" applyFont="1" applyBorder="1" applyAlignment="1" applyProtection="1"/>
    <xf numFmtId="166" fontId="30" fillId="0" borderId="14" xfId="0" applyNumberFormat="1" applyFont="1" applyBorder="1" applyAlignment="1" applyProtection="1"/>
    <xf numFmtId="4" fontId="31"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0" fillId="0" borderId="23" xfId="0" applyFont="1" applyBorder="1" applyAlignment="1" applyProtection="1">
      <alignment horizontal="center" vertical="center"/>
    </xf>
    <xf numFmtId="49" fontId="20" fillId="0" borderId="23" xfId="0" applyNumberFormat="1" applyFont="1" applyBorder="1" applyAlignment="1" applyProtection="1">
      <alignment horizontal="left" vertical="center" wrapText="1"/>
    </xf>
    <xf numFmtId="0" fontId="20" fillId="0" borderId="23" xfId="0" applyFont="1" applyBorder="1" applyAlignment="1" applyProtection="1">
      <alignment horizontal="left" vertical="center" wrapText="1"/>
    </xf>
    <xf numFmtId="0" fontId="20" fillId="0" borderId="23" xfId="0" applyFont="1" applyBorder="1" applyAlignment="1" applyProtection="1">
      <alignment horizontal="center" vertical="center" wrapText="1"/>
    </xf>
    <xf numFmtId="167" fontId="20" fillId="0" borderId="23" xfId="0" applyNumberFormat="1" applyFont="1" applyBorder="1" applyAlignment="1" applyProtection="1">
      <alignment vertical="center"/>
    </xf>
    <xf numFmtId="4" fontId="20" fillId="2" borderId="23" xfId="0" applyNumberFormat="1" applyFont="1" applyFill="1" applyBorder="1" applyAlignment="1" applyProtection="1">
      <alignment vertical="center"/>
      <protection locked="0"/>
    </xf>
    <xf numFmtId="4" fontId="20" fillId="0" borderId="23" xfId="0" applyNumberFormat="1" applyFont="1" applyBorder="1" applyAlignment="1" applyProtection="1">
      <alignment vertical="center"/>
    </xf>
    <xf numFmtId="0" fontId="21" fillId="2" borderId="15" xfId="0" applyFont="1" applyFill="1" applyBorder="1" applyAlignment="1" applyProtection="1">
      <alignment horizontal="left" vertical="center"/>
      <protection locked="0"/>
    </xf>
    <xf numFmtId="0" fontId="21" fillId="0" borderId="0" xfId="0" applyFont="1" applyBorder="1" applyAlignment="1" applyProtection="1">
      <alignment horizontal="center" vertical="center"/>
    </xf>
    <xf numFmtId="166" fontId="21" fillId="0" borderId="0" xfId="0" applyNumberFormat="1" applyFont="1" applyBorder="1" applyAlignment="1" applyProtection="1">
      <alignment vertical="center"/>
    </xf>
    <xf numFmtId="166" fontId="21" fillId="0" borderId="16" xfId="0" applyNumberFormat="1" applyFont="1" applyBorder="1" applyAlignment="1" applyProtection="1">
      <alignment vertical="center"/>
    </xf>
    <xf numFmtId="0" fontId="20" fillId="0" borderId="0" xfId="0" applyFont="1" applyAlignment="1">
      <alignment horizontal="left" vertical="center"/>
    </xf>
    <xf numFmtId="4" fontId="0" fillId="0" borderId="0" xfId="0" applyNumberFormat="1" applyFont="1" applyAlignment="1">
      <alignment vertical="center"/>
    </xf>
    <xf numFmtId="0" fontId="32" fillId="0" borderId="0" xfId="0" applyFont="1" applyAlignment="1" applyProtection="1">
      <alignment horizontal="left" vertical="center"/>
    </xf>
    <xf numFmtId="0" fontId="33" fillId="0" borderId="0" xfId="0" applyFont="1" applyAlignment="1" applyProtection="1">
      <alignment horizontal="left" vertical="center" wrapText="1"/>
    </xf>
    <xf numFmtId="0" fontId="0" fillId="0" borderId="15" xfId="0" applyFont="1" applyBorder="1" applyAlignment="1" applyProtection="1">
      <alignment vertical="center"/>
    </xf>
    <xf numFmtId="0" fontId="34" fillId="0" borderId="0" xfId="0" applyFont="1" applyAlignment="1" applyProtection="1">
      <alignment vertical="center" wrapText="1"/>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35" fillId="0" borderId="23" xfId="0" applyFont="1" applyBorder="1" applyAlignment="1" applyProtection="1">
      <alignment horizontal="center" vertical="center"/>
    </xf>
    <xf numFmtId="49" fontId="35" fillId="0" borderId="23" xfId="0" applyNumberFormat="1" applyFont="1" applyBorder="1" applyAlignment="1" applyProtection="1">
      <alignment horizontal="left" vertical="center" wrapText="1"/>
    </xf>
    <xf numFmtId="0" fontId="35" fillId="0" borderId="23" xfId="0" applyFont="1" applyBorder="1" applyAlignment="1" applyProtection="1">
      <alignment horizontal="left" vertical="center" wrapText="1"/>
    </xf>
    <xf numFmtId="0" fontId="35" fillId="0" borderId="23" xfId="0" applyFont="1" applyBorder="1" applyAlignment="1" applyProtection="1">
      <alignment horizontal="center" vertical="center" wrapText="1"/>
    </xf>
    <xf numFmtId="167" fontId="35" fillId="0" borderId="23" xfId="0" applyNumberFormat="1" applyFont="1" applyBorder="1" applyAlignment="1" applyProtection="1">
      <alignment vertical="center"/>
    </xf>
    <xf numFmtId="4" fontId="35" fillId="2" borderId="23" xfId="0" applyNumberFormat="1" applyFont="1" applyFill="1" applyBorder="1" applyAlignment="1" applyProtection="1">
      <alignment vertical="center"/>
      <protection locked="0"/>
    </xf>
    <xf numFmtId="4" fontId="35" fillId="0" borderId="23" xfId="0" applyNumberFormat="1" applyFont="1" applyBorder="1" applyAlignment="1" applyProtection="1">
      <alignment vertical="center"/>
    </xf>
    <xf numFmtId="0" fontId="36" fillId="0" borderId="4" xfId="0" applyFont="1" applyBorder="1" applyAlignment="1">
      <alignment vertical="center"/>
    </xf>
    <xf numFmtId="0" fontId="35" fillId="2" borderId="15"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0" fillId="0" borderId="22" xfId="0" applyFont="1" applyBorder="1" applyAlignment="1" applyProtection="1">
      <alignment vertical="center"/>
    </xf>
    <xf numFmtId="0" fontId="0" fillId="0" borderId="0" xfId="0" applyAlignment="1">
      <alignment vertical="top"/>
    </xf>
    <xf numFmtId="0" fontId="37" fillId="0" borderId="24" xfId="0" applyFont="1" applyBorder="1" applyAlignment="1">
      <alignment vertical="center" wrapText="1"/>
    </xf>
    <xf numFmtId="0" fontId="37" fillId="0" borderId="25" xfId="0" applyFont="1" applyBorder="1" applyAlignment="1">
      <alignment vertical="center" wrapText="1"/>
    </xf>
    <xf numFmtId="0" fontId="37" fillId="0" borderId="26" xfId="0" applyFont="1" applyBorder="1" applyAlignment="1">
      <alignment vertical="center" wrapText="1"/>
    </xf>
    <xf numFmtId="0" fontId="37" fillId="0" borderId="27"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27" xfId="0" applyFont="1" applyBorder="1" applyAlignment="1">
      <alignment vertical="center" wrapText="1"/>
    </xf>
    <xf numFmtId="0" fontId="37" fillId="0" borderId="28" xfId="0" applyFont="1" applyBorder="1" applyAlignment="1">
      <alignment vertical="center" wrapText="1"/>
    </xf>
    <xf numFmtId="0" fontId="39" fillId="0" borderId="1" xfId="0" applyFont="1" applyBorder="1" applyAlignment="1">
      <alignment horizontal="left" vertical="center" wrapText="1"/>
    </xf>
    <xf numFmtId="0" fontId="40" fillId="0" borderId="1" xfId="0" applyFont="1" applyBorder="1" applyAlignment="1">
      <alignment horizontal="left" vertical="center" wrapText="1"/>
    </xf>
    <xf numFmtId="0" fontId="40" fillId="0" borderId="27" xfId="0" applyFont="1" applyBorder="1" applyAlignment="1">
      <alignment vertical="center" wrapText="1"/>
    </xf>
    <xf numFmtId="0" fontId="40" fillId="0" borderId="1" xfId="0" applyFont="1" applyBorder="1" applyAlignment="1">
      <alignment vertical="center" wrapText="1"/>
    </xf>
    <xf numFmtId="0" fontId="40" fillId="0" borderId="1" xfId="0" applyFont="1" applyBorder="1" applyAlignment="1">
      <alignment horizontal="left" vertical="center"/>
    </xf>
    <xf numFmtId="0" fontId="40" fillId="0" borderId="1" xfId="0" applyFont="1" applyBorder="1" applyAlignment="1">
      <alignment vertical="center"/>
    </xf>
    <xf numFmtId="49" fontId="40" fillId="0" borderId="1" xfId="0" applyNumberFormat="1" applyFont="1" applyBorder="1" applyAlignment="1">
      <alignment vertical="center" wrapText="1"/>
    </xf>
    <xf numFmtId="0" fontId="37" fillId="0" borderId="30" xfId="0" applyFont="1" applyBorder="1" applyAlignment="1">
      <alignment vertical="center" wrapText="1"/>
    </xf>
    <xf numFmtId="0" fontId="41" fillId="0" borderId="29" xfId="0" applyFont="1" applyBorder="1" applyAlignment="1">
      <alignment vertical="center" wrapText="1"/>
    </xf>
    <xf numFmtId="0" fontId="37" fillId="0" borderId="31" xfId="0" applyFont="1" applyBorder="1" applyAlignment="1">
      <alignment vertical="center" wrapText="1"/>
    </xf>
    <xf numFmtId="0" fontId="37" fillId="0" borderId="1" xfId="0" applyFont="1" applyBorder="1" applyAlignment="1">
      <alignment vertical="top"/>
    </xf>
    <xf numFmtId="0" fontId="37" fillId="0" borderId="0" xfId="0" applyFont="1" applyAlignment="1">
      <alignment vertical="top"/>
    </xf>
    <xf numFmtId="0" fontId="37" fillId="0" borderId="24" xfId="0" applyFont="1" applyBorder="1" applyAlignment="1">
      <alignment horizontal="left" vertical="center"/>
    </xf>
    <xf numFmtId="0" fontId="37" fillId="0" borderId="25" xfId="0" applyFont="1" applyBorder="1" applyAlignment="1">
      <alignment horizontal="left" vertical="center"/>
    </xf>
    <xf numFmtId="0" fontId="37" fillId="0" borderId="26" xfId="0" applyFont="1" applyBorder="1" applyAlignment="1">
      <alignment horizontal="left" vertical="center"/>
    </xf>
    <xf numFmtId="0" fontId="37" fillId="0" borderId="27" xfId="0" applyFont="1" applyBorder="1" applyAlignment="1">
      <alignment horizontal="left" vertical="center"/>
    </xf>
    <xf numFmtId="0" fontId="37" fillId="0" borderId="28" xfId="0" applyFont="1" applyBorder="1" applyAlignment="1">
      <alignment horizontal="left" vertical="center"/>
    </xf>
    <xf numFmtId="0" fontId="39" fillId="0" borderId="1" xfId="0" applyFont="1" applyBorder="1" applyAlignment="1">
      <alignment horizontal="left" vertical="center"/>
    </xf>
    <xf numFmtId="0" fontId="42" fillId="0" borderId="0" xfId="0" applyFont="1" applyAlignment="1">
      <alignment horizontal="left" vertical="center"/>
    </xf>
    <xf numFmtId="0" fontId="39" fillId="0" borderId="29" xfId="0" applyFont="1" applyBorder="1" applyAlignment="1">
      <alignment horizontal="left" vertical="center"/>
    </xf>
    <xf numFmtId="0" fontId="39" fillId="0" borderId="29" xfId="0" applyFont="1" applyBorder="1" applyAlignment="1">
      <alignment horizontal="center" vertical="center"/>
    </xf>
    <xf numFmtId="0" fontId="42" fillId="0" borderId="29" xfId="0" applyFont="1" applyBorder="1" applyAlignment="1">
      <alignment horizontal="left" vertical="center"/>
    </xf>
    <xf numFmtId="0" fontId="43" fillId="0" borderId="1" xfId="0" applyFont="1" applyBorder="1" applyAlignment="1">
      <alignment horizontal="left" vertical="center"/>
    </xf>
    <xf numFmtId="0" fontId="40" fillId="0" borderId="0" xfId="0" applyFont="1" applyAlignment="1">
      <alignment horizontal="left" vertical="center"/>
    </xf>
    <xf numFmtId="0" fontId="40" fillId="0" borderId="1" xfId="0" applyFont="1" applyBorder="1" applyAlignment="1">
      <alignment horizontal="center" vertical="center"/>
    </xf>
    <xf numFmtId="0" fontId="40" fillId="0" borderId="27" xfId="0" applyFont="1" applyBorder="1" applyAlignment="1">
      <alignment horizontal="left" vertical="center"/>
    </xf>
    <xf numFmtId="0" fontId="40" fillId="0" borderId="1" xfId="0" applyFont="1" applyFill="1" applyBorder="1" applyAlignment="1">
      <alignment horizontal="left" vertical="center"/>
    </xf>
    <xf numFmtId="0" fontId="40" fillId="0" borderId="1" xfId="0" applyFont="1" applyFill="1" applyBorder="1" applyAlignment="1">
      <alignment horizontal="center" vertical="center"/>
    </xf>
    <xf numFmtId="0" fontId="37" fillId="0" borderId="30" xfId="0" applyFont="1" applyBorder="1" applyAlignment="1">
      <alignment horizontal="left" vertical="center"/>
    </xf>
    <xf numFmtId="0" fontId="41" fillId="0" borderId="29" xfId="0" applyFont="1" applyBorder="1" applyAlignment="1">
      <alignment horizontal="left" vertical="center"/>
    </xf>
    <xf numFmtId="0" fontId="37" fillId="0" borderId="31" xfId="0" applyFont="1" applyBorder="1" applyAlignment="1">
      <alignment horizontal="left" vertical="center"/>
    </xf>
    <xf numFmtId="0" fontId="37" fillId="0" borderId="1" xfId="0" applyFont="1" applyBorder="1" applyAlignment="1">
      <alignment horizontal="left" vertical="center"/>
    </xf>
    <xf numFmtId="0" fontId="41" fillId="0" borderId="1" xfId="0" applyFont="1" applyBorder="1" applyAlignment="1">
      <alignment horizontal="left" vertical="center"/>
    </xf>
    <xf numFmtId="0" fontId="42" fillId="0" borderId="1" xfId="0" applyFont="1" applyBorder="1" applyAlignment="1">
      <alignment horizontal="left" vertical="center"/>
    </xf>
    <xf numFmtId="0" fontId="40" fillId="0" borderId="29" xfId="0" applyFont="1" applyBorder="1" applyAlignment="1">
      <alignment horizontal="left" vertical="center"/>
    </xf>
    <xf numFmtId="0" fontId="37" fillId="0" borderId="1" xfId="0" applyFont="1" applyBorder="1" applyAlignment="1">
      <alignment horizontal="left" vertical="center" wrapText="1"/>
    </xf>
    <xf numFmtId="0" fontId="40" fillId="0" borderId="1" xfId="0" applyFont="1" applyBorder="1" applyAlignment="1">
      <alignment horizontal="center" vertical="center" wrapText="1"/>
    </xf>
    <xf numFmtId="0" fontId="37" fillId="0" borderId="24" xfId="0" applyFont="1" applyBorder="1" applyAlignment="1">
      <alignment horizontal="left" vertical="center" wrapText="1"/>
    </xf>
    <xf numFmtId="0" fontId="37" fillId="0" borderId="25"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37" fillId="0" borderId="28" xfId="0" applyFont="1" applyBorder="1" applyAlignment="1">
      <alignment horizontal="left" vertical="center" wrapText="1"/>
    </xf>
    <xf numFmtId="0" fontId="42" fillId="0" borderId="27" xfId="0" applyFont="1" applyBorder="1" applyAlignment="1">
      <alignment horizontal="left" vertical="center" wrapText="1"/>
    </xf>
    <xf numFmtId="0" fontId="42" fillId="0" borderId="28" xfId="0" applyFont="1" applyBorder="1" applyAlignment="1">
      <alignment horizontal="left" vertical="center" wrapText="1"/>
    </xf>
    <xf numFmtId="0" fontId="40" fillId="0" borderId="27" xfId="0" applyFont="1" applyBorder="1" applyAlignment="1">
      <alignment horizontal="left" vertical="center" wrapText="1"/>
    </xf>
    <xf numFmtId="0" fontId="40" fillId="0" borderId="28" xfId="0" applyFont="1" applyBorder="1" applyAlignment="1">
      <alignment horizontal="left" vertical="center" wrapText="1"/>
    </xf>
    <xf numFmtId="0" fontId="40" fillId="0" borderId="28" xfId="0" applyFont="1" applyBorder="1" applyAlignment="1">
      <alignment horizontal="left" vertical="center"/>
    </xf>
    <xf numFmtId="0" fontId="40" fillId="0" borderId="30" xfId="0" applyFont="1" applyBorder="1" applyAlignment="1">
      <alignment horizontal="left" vertical="center" wrapText="1"/>
    </xf>
    <xf numFmtId="0" fontId="40" fillId="0" borderId="29" xfId="0" applyFont="1" applyBorder="1" applyAlignment="1">
      <alignment horizontal="left" vertical="center" wrapText="1"/>
    </xf>
    <xf numFmtId="0" fontId="40" fillId="0" borderId="31" xfId="0" applyFont="1" applyBorder="1" applyAlignment="1">
      <alignment horizontal="left" vertical="center" wrapText="1"/>
    </xf>
    <xf numFmtId="0" fontId="40" fillId="0" borderId="1" xfId="0" applyFont="1" applyBorder="1" applyAlignment="1">
      <alignment horizontal="left" vertical="top"/>
    </xf>
    <xf numFmtId="0" fontId="40" fillId="0" borderId="1" xfId="0" applyFont="1" applyBorder="1" applyAlignment="1">
      <alignment horizontal="center" vertical="top"/>
    </xf>
    <xf numFmtId="0" fontId="40" fillId="0" borderId="30" xfId="0" applyFont="1" applyBorder="1" applyAlignment="1">
      <alignment horizontal="left" vertical="center"/>
    </xf>
    <xf numFmtId="0" fontId="40" fillId="0" borderId="31" xfId="0" applyFont="1" applyBorder="1" applyAlignment="1">
      <alignment horizontal="left" vertical="center"/>
    </xf>
    <xf numFmtId="0" fontId="42" fillId="0" borderId="0" xfId="0" applyFont="1" applyAlignment="1">
      <alignment vertical="center"/>
    </xf>
    <xf numFmtId="0" fontId="39" fillId="0" borderId="1" xfId="0" applyFont="1" applyBorder="1" applyAlignment="1">
      <alignment vertical="center"/>
    </xf>
    <xf numFmtId="0" fontId="42" fillId="0" borderId="29" xfId="0" applyFont="1" applyBorder="1" applyAlignment="1">
      <alignment vertical="center"/>
    </xf>
    <xf numFmtId="0" fontId="39" fillId="0" borderId="29" xfId="0" applyFont="1" applyBorder="1" applyAlignment="1">
      <alignment vertical="center"/>
    </xf>
    <xf numFmtId="0" fontId="0" fillId="0" borderId="1" xfId="0" applyBorder="1" applyAlignment="1">
      <alignment vertical="top"/>
    </xf>
    <xf numFmtId="49" fontId="40" fillId="0" borderId="1" xfId="0" applyNumberFormat="1" applyFont="1" applyBorder="1" applyAlignment="1">
      <alignment horizontal="left" vertical="center"/>
    </xf>
    <xf numFmtId="0" fontId="0" fillId="0" borderId="29" xfId="0" applyBorder="1" applyAlignment="1">
      <alignment vertical="top"/>
    </xf>
    <xf numFmtId="0" fontId="39" fillId="0" borderId="29" xfId="0" applyFont="1" applyBorder="1" applyAlignment="1">
      <alignment horizontal="left"/>
    </xf>
    <xf numFmtId="0" fontId="42" fillId="0" borderId="29" xfId="0" applyFont="1" applyBorder="1" applyAlignment="1"/>
    <xf numFmtId="0" fontId="37" fillId="0" borderId="27" xfId="0" applyFont="1" applyBorder="1" applyAlignment="1">
      <alignment vertical="top"/>
    </xf>
    <xf numFmtId="0" fontId="37" fillId="0" borderId="28" xfId="0" applyFont="1" applyBorder="1" applyAlignment="1">
      <alignment vertical="top"/>
    </xf>
    <xf numFmtId="0" fontId="37" fillId="0" borderId="1" xfId="0" applyFont="1" applyBorder="1" applyAlignment="1">
      <alignment horizontal="center" vertical="center"/>
    </xf>
    <xf numFmtId="0" fontId="37" fillId="0" borderId="1" xfId="0" applyFont="1" applyBorder="1" applyAlignment="1">
      <alignment horizontal="left" vertical="top"/>
    </xf>
    <xf numFmtId="0" fontId="37" fillId="0" borderId="30" xfId="0" applyFont="1" applyBorder="1" applyAlignment="1">
      <alignment vertical="top"/>
    </xf>
    <xf numFmtId="0" fontId="37" fillId="0" borderId="29" xfId="0" applyFont="1" applyBorder="1" applyAlignment="1">
      <alignment vertical="top"/>
    </xf>
    <xf numFmtId="0" fontId="37" fillId="0" borderId="31" xfId="0" applyFont="1" applyBorder="1" applyAlignment="1">
      <alignment vertical="top"/>
    </xf>
    <xf numFmtId="4" fontId="17" fillId="0" borderId="0" xfId="0" applyNumberFormat="1" applyFont="1" applyAlignment="1" applyProtection="1">
      <alignment vertical="center"/>
    </xf>
    <xf numFmtId="0" fontId="1" fillId="0" borderId="0" xfId="0" applyFont="1" applyAlignment="1" applyProtection="1">
      <alignment vertical="center"/>
    </xf>
    <xf numFmtId="0" fontId="15" fillId="0" borderId="0" xfId="0" applyFont="1" applyAlignment="1">
      <alignment horizontal="left" vertical="top" wrapText="1"/>
    </xf>
    <xf numFmtId="0" fontId="15" fillId="0" borderId="0" xfId="0" applyFont="1" applyAlignment="1">
      <alignment horizontal="left" vertical="center"/>
    </xf>
    <xf numFmtId="0" fontId="17" fillId="0" borderId="0" xfId="0" applyFont="1" applyAlignment="1">
      <alignment horizontal="left" vertical="center"/>
    </xf>
    <xf numFmtId="4" fontId="16" fillId="0" borderId="6" xfId="0" applyNumberFormat="1" applyFont="1" applyBorder="1" applyAlignment="1" applyProtection="1">
      <alignment vertical="center"/>
    </xf>
    <xf numFmtId="0" fontId="0" fillId="0" borderId="6" xfId="0" applyFont="1" applyBorder="1" applyAlignment="1" applyProtection="1">
      <alignment vertical="center"/>
    </xf>
    <xf numFmtId="0" fontId="4" fillId="3" borderId="8" xfId="0" applyFont="1" applyFill="1" applyBorder="1" applyAlignment="1" applyProtection="1">
      <alignment horizontal="left" vertical="center"/>
    </xf>
    <xf numFmtId="0" fontId="0" fillId="3" borderId="8" xfId="0" applyFont="1" applyFill="1" applyBorder="1" applyAlignment="1" applyProtection="1">
      <alignment vertical="center"/>
    </xf>
    <xf numFmtId="4" fontId="4"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0" fillId="0" borderId="0" xfId="0"/>
    <xf numFmtId="0" fontId="18" fillId="0" borderId="12" xfId="0" applyFont="1" applyBorder="1" applyAlignment="1">
      <alignment horizontal="center" vertical="center"/>
    </xf>
    <xf numFmtId="0" fontId="18" fillId="0" borderId="13" xfId="0" applyFont="1" applyBorder="1" applyAlignment="1">
      <alignment horizontal="left" vertical="center"/>
    </xf>
    <xf numFmtId="0" fontId="19" fillId="0" borderId="15" xfId="0" applyFont="1" applyBorder="1" applyAlignment="1">
      <alignment horizontal="left" vertical="center"/>
    </xf>
    <xf numFmtId="0" fontId="19" fillId="0" borderId="0" xfId="0" applyFont="1" applyBorder="1" applyAlignment="1">
      <alignment horizontal="left" vertical="center"/>
    </xf>
    <xf numFmtId="0" fontId="19" fillId="0" borderId="15" xfId="0" applyFont="1" applyBorder="1" applyAlignment="1" applyProtection="1">
      <alignment horizontal="left" vertical="center"/>
    </xf>
    <xf numFmtId="0" fontId="19" fillId="0" borderId="0" xfId="0" applyFont="1" applyBorder="1" applyAlignment="1" applyProtection="1">
      <alignment horizontal="lef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1" fillId="0" borderId="0" xfId="0" applyFont="1" applyAlignment="1" applyProtection="1">
      <alignment horizontal="right" vertical="center"/>
    </xf>
    <xf numFmtId="164" fontId="1" fillId="0" borderId="0" xfId="0" applyNumberFormat="1" applyFont="1" applyAlignment="1" applyProtection="1">
      <alignment horizontal="left" vertical="center"/>
    </xf>
    <xf numFmtId="0" fontId="20" fillId="4" borderId="7" xfId="0" applyFont="1" applyFill="1" applyBorder="1" applyAlignment="1" applyProtection="1">
      <alignment horizontal="center" vertical="center"/>
    </xf>
    <xf numFmtId="0" fontId="20" fillId="4" borderId="8" xfId="0" applyFont="1" applyFill="1" applyBorder="1" applyAlignment="1" applyProtection="1">
      <alignment horizontal="left" vertical="center"/>
    </xf>
    <xf numFmtId="0" fontId="20" fillId="4" borderId="8" xfId="0" applyFont="1" applyFill="1" applyBorder="1" applyAlignment="1" applyProtection="1">
      <alignment horizontal="center" vertical="center"/>
    </xf>
    <xf numFmtId="0" fontId="20" fillId="4" borderId="8" xfId="0" applyFont="1" applyFill="1" applyBorder="1" applyAlignment="1" applyProtection="1">
      <alignment horizontal="right" vertical="center"/>
    </xf>
    <xf numFmtId="4" fontId="26" fillId="0" borderId="0" xfId="0" applyNumberFormat="1" applyFont="1" applyAlignment="1" applyProtection="1">
      <alignment vertical="center"/>
    </xf>
    <xf numFmtId="0" fontId="26" fillId="0" borderId="0" xfId="0" applyFont="1" applyAlignment="1" applyProtection="1">
      <alignment vertical="center"/>
    </xf>
    <xf numFmtId="0" fontId="25" fillId="0" borderId="0" xfId="0" applyFont="1" applyAlignment="1" applyProtection="1">
      <alignment horizontal="left" vertical="center" wrapText="1"/>
    </xf>
    <xf numFmtId="4" fontId="22" fillId="0" borderId="0" xfId="0" applyNumberFormat="1" applyFont="1" applyAlignment="1" applyProtection="1">
      <alignment horizontal="right" vertical="center"/>
    </xf>
    <xf numFmtId="4" fontId="22" fillId="0" borderId="0" xfId="0" applyNumberFormat="1" applyFont="1" applyAlignment="1" applyProtection="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2" fillId="2" borderId="0" xfId="0" applyFont="1" applyFill="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0" fillId="0" borderId="0" xfId="0" applyFont="1" applyAlignment="1" applyProtection="1">
      <alignment vertical="center"/>
    </xf>
    <xf numFmtId="0" fontId="40" fillId="0" borderId="1" xfId="0" applyFont="1" applyBorder="1" applyAlignment="1">
      <alignment horizontal="left" vertical="top"/>
    </xf>
    <xf numFmtId="0" fontId="40" fillId="0" borderId="1" xfId="0" applyFont="1" applyBorder="1" applyAlignment="1">
      <alignment horizontal="left" vertical="center"/>
    </xf>
    <xf numFmtId="0" fontId="39" fillId="0" borderId="29" xfId="0" applyFont="1" applyBorder="1" applyAlignment="1">
      <alignment horizontal="left"/>
    </xf>
    <xf numFmtId="0" fontId="38" fillId="0" borderId="1" xfId="0" applyFont="1" applyBorder="1" applyAlignment="1">
      <alignment horizontal="center" vertical="center" wrapText="1"/>
    </xf>
    <xf numFmtId="0" fontId="38" fillId="0" borderId="1" xfId="0" applyFont="1" applyBorder="1" applyAlignment="1">
      <alignment horizontal="center" vertical="center"/>
    </xf>
    <xf numFmtId="0" fontId="40" fillId="0" borderId="1" xfId="0" applyFont="1" applyBorder="1" applyAlignment="1">
      <alignment horizontal="left" vertical="center" wrapText="1"/>
    </xf>
    <xf numFmtId="49" fontId="40" fillId="0" borderId="1" xfId="0" applyNumberFormat="1" applyFont="1" applyBorder="1" applyAlignment="1">
      <alignment horizontal="left" vertical="center" wrapText="1"/>
    </xf>
    <xf numFmtId="0" fontId="39" fillId="0" borderId="29" xfId="0" applyFont="1" applyBorder="1" applyAlignment="1">
      <alignment horizontal="left" wrapText="1"/>
    </xf>
  </cellXfs>
  <cellStyles count="2">
    <cellStyle name="Hypertextový odkaz" xfId="1" builtinId="8"/>
    <cellStyle name="normální" xfId="0" builtinId="0" customBuiltin="1"/>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59080" cy="25908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59080" cy="25908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59080" cy="25908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workbookViewId="0"/>
  </sheetViews>
  <sheetFormatPr defaultRowHeight="15"/>
  <cols>
    <col min="1" max="1" width="7.1640625" customWidth="1"/>
    <col min="2" max="2" width="1.5" customWidth="1"/>
    <col min="3" max="3" width="3.5" customWidth="1"/>
    <col min="4" max="33" width="2.33203125" customWidth="1"/>
    <col min="34" max="34" width="2.83203125" customWidth="1"/>
    <col min="35" max="35" width="27.1640625" customWidth="1"/>
    <col min="36" max="37" width="2.1640625" customWidth="1"/>
    <col min="38" max="38" width="7.1640625" customWidth="1"/>
    <col min="39" max="39" width="2.83203125" customWidth="1"/>
    <col min="40" max="40" width="11.5" customWidth="1"/>
    <col min="41" max="41" width="6.5" customWidth="1"/>
    <col min="42" max="42" width="3.5" customWidth="1"/>
    <col min="43" max="43" width="13.5" customWidth="1"/>
    <col min="44" max="44" width="11.6640625" customWidth="1"/>
    <col min="45" max="47" width="22.1640625" hidden="1" customWidth="1"/>
    <col min="48" max="49" width="18.5" hidden="1" customWidth="1"/>
    <col min="50" max="51" width="21.5" hidden="1" customWidth="1"/>
    <col min="52" max="52" width="18.5" hidden="1" customWidth="1"/>
    <col min="53" max="53" width="16.5" hidden="1" customWidth="1"/>
    <col min="54" max="54" width="21.5" hidden="1" customWidth="1"/>
    <col min="55" max="55" width="18.5" hidden="1" customWidth="1"/>
    <col min="56" max="56" width="16.5" hidden="1" customWidth="1"/>
    <col min="57" max="57" width="57" customWidth="1"/>
    <col min="71" max="91" width="9.1640625" hidden="1"/>
  </cols>
  <sheetData>
    <row r="1" spans="1:74" ht="11.25">
      <c r="A1" s="15" t="s">
        <v>0</v>
      </c>
      <c r="AZ1" s="15" t="s">
        <v>1</v>
      </c>
      <c r="BA1" s="15" t="s">
        <v>2</v>
      </c>
      <c r="BB1" s="15" t="s">
        <v>3</v>
      </c>
      <c r="BT1" s="15" t="s">
        <v>4</v>
      </c>
      <c r="BU1" s="15" t="s">
        <v>4</v>
      </c>
      <c r="BV1" s="15" t="s">
        <v>5</v>
      </c>
    </row>
    <row r="2" spans="1:74" ht="36.950000000000003" customHeight="1">
      <c r="AR2" s="319"/>
      <c r="AS2" s="319"/>
      <c r="AT2" s="319"/>
      <c r="AU2" s="319"/>
      <c r="AV2" s="319"/>
      <c r="AW2" s="319"/>
      <c r="AX2" s="319"/>
      <c r="AY2" s="319"/>
      <c r="AZ2" s="319"/>
      <c r="BA2" s="319"/>
      <c r="BB2" s="319"/>
      <c r="BC2" s="319"/>
      <c r="BD2" s="319"/>
      <c r="BE2" s="319"/>
      <c r="BS2" s="16" t="s">
        <v>6</v>
      </c>
      <c r="BT2" s="16" t="s">
        <v>7</v>
      </c>
    </row>
    <row r="3" spans="1:74"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1:74"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1:74" ht="12" customHeight="1">
      <c r="B5" s="20"/>
      <c r="C5" s="21"/>
      <c r="D5" s="25" t="s">
        <v>13</v>
      </c>
      <c r="E5" s="21"/>
      <c r="F5" s="21"/>
      <c r="G5" s="21"/>
      <c r="H5" s="21"/>
      <c r="I5" s="21"/>
      <c r="J5" s="21"/>
      <c r="K5" s="331" t="s">
        <v>14</v>
      </c>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2"/>
      <c r="AP5" s="21"/>
      <c r="AQ5" s="21"/>
      <c r="AR5" s="19"/>
      <c r="BE5" s="310" t="s">
        <v>15</v>
      </c>
      <c r="BS5" s="16" t="s">
        <v>6</v>
      </c>
    </row>
    <row r="6" spans="1:74" ht="36.950000000000003" customHeight="1">
      <c r="B6" s="20"/>
      <c r="C6" s="21"/>
      <c r="D6" s="27" t="s">
        <v>16</v>
      </c>
      <c r="E6" s="21"/>
      <c r="F6" s="21"/>
      <c r="G6" s="21"/>
      <c r="H6" s="21"/>
      <c r="I6" s="21"/>
      <c r="J6" s="21"/>
      <c r="K6" s="333" t="s">
        <v>17</v>
      </c>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21"/>
      <c r="AQ6" s="21"/>
      <c r="AR6" s="19"/>
      <c r="BE6" s="311"/>
      <c r="BS6" s="16" t="s">
        <v>6</v>
      </c>
    </row>
    <row r="7" spans="1:74" ht="12" customHeight="1">
      <c r="B7" s="20"/>
      <c r="C7" s="21"/>
      <c r="D7" s="28"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28" t="s">
        <v>20</v>
      </c>
      <c r="AL7" s="21"/>
      <c r="AM7" s="21"/>
      <c r="AN7" s="26" t="s">
        <v>21</v>
      </c>
      <c r="AO7" s="21"/>
      <c r="AP7" s="21"/>
      <c r="AQ7" s="21"/>
      <c r="AR7" s="19"/>
      <c r="BE7" s="311"/>
      <c r="BS7" s="16" t="s">
        <v>6</v>
      </c>
    </row>
    <row r="8" spans="1:74" ht="12" customHeight="1">
      <c r="B8" s="20"/>
      <c r="C8" s="21"/>
      <c r="D8" s="28" t="s">
        <v>22</v>
      </c>
      <c r="E8" s="21"/>
      <c r="F8" s="21"/>
      <c r="G8" s="21"/>
      <c r="H8" s="21"/>
      <c r="I8" s="21"/>
      <c r="J8" s="21"/>
      <c r="K8" s="26" t="s">
        <v>23</v>
      </c>
      <c r="L8" s="21"/>
      <c r="M8" s="21"/>
      <c r="N8" s="21"/>
      <c r="O8" s="21"/>
      <c r="P8" s="21"/>
      <c r="Q8" s="21"/>
      <c r="R8" s="21"/>
      <c r="S8" s="21"/>
      <c r="T8" s="21"/>
      <c r="U8" s="21"/>
      <c r="V8" s="21"/>
      <c r="W8" s="21"/>
      <c r="X8" s="21"/>
      <c r="Y8" s="21"/>
      <c r="Z8" s="21"/>
      <c r="AA8" s="21"/>
      <c r="AB8" s="21"/>
      <c r="AC8" s="21"/>
      <c r="AD8" s="21"/>
      <c r="AE8" s="21"/>
      <c r="AF8" s="21"/>
      <c r="AG8" s="21"/>
      <c r="AH8" s="21"/>
      <c r="AI8" s="21"/>
      <c r="AJ8" s="21"/>
      <c r="AK8" s="28" t="s">
        <v>24</v>
      </c>
      <c r="AL8" s="21"/>
      <c r="AM8" s="21"/>
      <c r="AN8" s="29" t="s">
        <v>25</v>
      </c>
      <c r="AO8" s="21"/>
      <c r="AP8" s="21"/>
      <c r="AQ8" s="21"/>
      <c r="AR8" s="19"/>
      <c r="BE8" s="311"/>
      <c r="BS8" s="16" t="s">
        <v>6</v>
      </c>
    </row>
    <row r="9" spans="1:74" ht="14.45"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11"/>
      <c r="BS9" s="16" t="s">
        <v>6</v>
      </c>
    </row>
    <row r="10" spans="1:74" ht="12" customHeight="1">
      <c r="B10" s="20"/>
      <c r="C10" s="21"/>
      <c r="D10" s="28" t="s">
        <v>26</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8" t="s">
        <v>27</v>
      </c>
      <c r="AL10" s="21"/>
      <c r="AM10" s="21"/>
      <c r="AN10" s="26" t="s">
        <v>21</v>
      </c>
      <c r="AO10" s="21"/>
      <c r="AP10" s="21"/>
      <c r="AQ10" s="21"/>
      <c r="AR10" s="19"/>
      <c r="BE10" s="311"/>
      <c r="BS10" s="16" t="s">
        <v>6</v>
      </c>
    </row>
    <row r="11" spans="1:74" ht="18.399999999999999" customHeight="1">
      <c r="B11" s="20"/>
      <c r="C11" s="21"/>
      <c r="D11" s="21"/>
      <c r="E11" s="26" t="s">
        <v>28</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8" t="s">
        <v>29</v>
      </c>
      <c r="AL11" s="21"/>
      <c r="AM11" s="21"/>
      <c r="AN11" s="26" t="s">
        <v>21</v>
      </c>
      <c r="AO11" s="21"/>
      <c r="AP11" s="21"/>
      <c r="AQ11" s="21"/>
      <c r="AR11" s="19"/>
      <c r="BE11" s="311"/>
      <c r="BS11" s="16" t="s">
        <v>6</v>
      </c>
    </row>
    <row r="12" spans="1:74"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11"/>
      <c r="BS12" s="16" t="s">
        <v>6</v>
      </c>
    </row>
    <row r="13" spans="1:74" ht="12" customHeight="1">
      <c r="B13" s="20"/>
      <c r="C13" s="21"/>
      <c r="D13" s="28" t="s">
        <v>30</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8" t="s">
        <v>27</v>
      </c>
      <c r="AL13" s="21"/>
      <c r="AM13" s="21"/>
      <c r="AN13" s="30" t="s">
        <v>31</v>
      </c>
      <c r="AO13" s="21"/>
      <c r="AP13" s="21"/>
      <c r="AQ13" s="21"/>
      <c r="AR13" s="19"/>
      <c r="BE13" s="311"/>
      <c r="BS13" s="16" t="s">
        <v>6</v>
      </c>
    </row>
    <row r="14" spans="1:74" ht="12.75">
      <c r="B14" s="20"/>
      <c r="C14" s="21"/>
      <c r="D14" s="21"/>
      <c r="E14" s="334" t="s">
        <v>31</v>
      </c>
      <c r="F14" s="335"/>
      <c r="G14" s="335"/>
      <c r="H14" s="335"/>
      <c r="I14" s="335"/>
      <c r="J14" s="335"/>
      <c r="K14" s="335"/>
      <c r="L14" s="335"/>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335"/>
      <c r="AK14" s="28" t="s">
        <v>29</v>
      </c>
      <c r="AL14" s="21"/>
      <c r="AM14" s="21"/>
      <c r="AN14" s="30" t="s">
        <v>31</v>
      </c>
      <c r="AO14" s="21"/>
      <c r="AP14" s="21"/>
      <c r="AQ14" s="21"/>
      <c r="AR14" s="19"/>
      <c r="BE14" s="311"/>
      <c r="BS14" s="16" t="s">
        <v>6</v>
      </c>
    </row>
    <row r="15" spans="1:74"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11"/>
      <c r="BS15" s="16" t="s">
        <v>4</v>
      </c>
    </row>
    <row r="16" spans="1:74" ht="12" customHeight="1">
      <c r="B16" s="20"/>
      <c r="C16" s="21"/>
      <c r="D16" s="28" t="s">
        <v>32</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8" t="s">
        <v>27</v>
      </c>
      <c r="AL16" s="21"/>
      <c r="AM16" s="21"/>
      <c r="AN16" s="26" t="s">
        <v>21</v>
      </c>
      <c r="AO16" s="21"/>
      <c r="AP16" s="21"/>
      <c r="AQ16" s="21"/>
      <c r="AR16" s="19"/>
      <c r="BE16" s="311"/>
      <c r="BS16" s="16" t="s">
        <v>4</v>
      </c>
    </row>
    <row r="17" spans="2:71" ht="18.399999999999999" customHeight="1">
      <c r="B17" s="20"/>
      <c r="C17" s="21"/>
      <c r="D17" s="21"/>
      <c r="E17" s="26" t="s">
        <v>33</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8" t="s">
        <v>29</v>
      </c>
      <c r="AL17" s="21"/>
      <c r="AM17" s="21"/>
      <c r="AN17" s="26" t="s">
        <v>21</v>
      </c>
      <c r="AO17" s="21"/>
      <c r="AP17" s="21"/>
      <c r="AQ17" s="21"/>
      <c r="AR17" s="19"/>
      <c r="BE17" s="311"/>
      <c r="BS17" s="16" t="s">
        <v>34</v>
      </c>
    </row>
    <row r="18" spans="2:7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11"/>
      <c r="BS18" s="16" t="s">
        <v>6</v>
      </c>
    </row>
    <row r="19" spans="2:71" ht="12" customHeight="1">
      <c r="B19" s="20"/>
      <c r="C19" s="21"/>
      <c r="D19" s="28" t="s">
        <v>35</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8" t="s">
        <v>27</v>
      </c>
      <c r="AL19" s="21"/>
      <c r="AM19" s="21"/>
      <c r="AN19" s="26" t="s">
        <v>21</v>
      </c>
      <c r="AO19" s="21"/>
      <c r="AP19" s="21"/>
      <c r="AQ19" s="21"/>
      <c r="AR19" s="19"/>
      <c r="BE19" s="311"/>
      <c r="BS19" s="16" t="s">
        <v>6</v>
      </c>
    </row>
    <row r="20" spans="2:71" ht="18.399999999999999" customHeight="1">
      <c r="B20" s="20"/>
      <c r="C20" s="21"/>
      <c r="D20" s="21"/>
      <c r="E20" s="26" t="s">
        <v>36</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8" t="s">
        <v>29</v>
      </c>
      <c r="AL20" s="21"/>
      <c r="AM20" s="21"/>
      <c r="AN20" s="26" t="s">
        <v>21</v>
      </c>
      <c r="AO20" s="21"/>
      <c r="AP20" s="21"/>
      <c r="AQ20" s="21"/>
      <c r="AR20" s="19"/>
      <c r="BE20" s="311"/>
      <c r="BS20" s="16" t="s">
        <v>34</v>
      </c>
    </row>
    <row r="21" spans="2:7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11"/>
    </row>
    <row r="22" spans="2:71" ht="12" customHeight="1">
      <c r="B22" s="20"/>
      <c r="C22" s="21"/>
      <c r="D22" s="28" t="s">
        <v>37</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11"/>
    </row>
    <row r="23" spans="2:71" ht="60" customHeight="1">
      <c r="B23" s="20"/>
      <c r="C23" s="21"/>
      <c r="D23" s="21"/>
      <c r="E23" s="336" t="s">
        <v>38</v>
      </c>
      <c r="F23" s="336"/>
      <c r="G23" s="336"/>
      <c r="H23" s="336"/>
      <c r="I23" s="336"/>
      <c r="J23" s="336"/>
      <c r="K23" s="336"/>
      <c r="L23" s="336"/>
      <c r="M23" s="336"/>
      <c r="N23" s="336"/>
      <c r="O23" s="336"/>
      <c r="P23" s="336"/>
      <c r="Q23" s="336"/>
      <c r="R23" s="336"/>
      <c r="S23" s="336"/>
      <c r="T23" s="336"/>
      <c r="U23" s="336"/>
      <c r="V23" s="336"/>
      <c r="W23" s="336"/>
      <c r="X23" s="336"/>
      <c r="Y23" s="336"/>
      <c r="Z23" s="336"/>
      <c r="AA23" s="336"/>
      <c r="AB23" s="336"/>
      <c r="AC23" s="336"/>
      <c r="AD23" s="336"/>
      <c r="AE23" s="336"/>
      <c r="AF23" s="336"/>
      <c r="AG23" s="336"/>
      <c r="AH23" s="336"/>
      <c r="AI23" s="336"/>
      <c r="AJ23" s="336"/>
      <c r="AK23" s="336"/>
      <c r="AL23" s="336"/>
      <c r="AM23" s="336"/>
      <c r="AN23" s="336"/>
      <c r="AO23" s="21"/>
      <c r="AP23" s="21"/>
      <c r="AQ23" s="21"/>
      <c r="AR23" s="19"/>
      <c r="BE23" s="311"/>
    </row>
    <row r="24" spans="2:7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11"/>
    </row>
    <row r="25" spans="2:71" ht="6.95" customHeight="1">
      <c r="B25" s="20"/>
      <c r="C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21"/>
      <c r="AQ25" s="21"/>
      <c r="AR25" s="19"/>
      <c r="BE25" s="311"/>
    </row>
    <row r="26" spans="2:71" s="1" customFormat="1" ht="25.9" customHeight="1">
      <c r="B26" s="33"/>
      <c r="C26" s="34"/>
      <c r="D26" s="35" t="s">
        <v>39</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13">
        <f>ROUND(AG54,2)</f>
        <v>0</v>
      </c>
      <c r="AL26" s="314"/>
      <c r="AM26" s="314"/>
      <c r="AN26" s="314"/>
      <c r="AO26" s="314"/>
      <c r="AP26" s="34"/>
      <c r="AQ26" s="34"/>
      <c r="AR26" s="37"/>
      <c r="BE26" s="311"/>
    </row>
    <row r="27" spans="2:71" s="1" customFormat="1" ht="6.95" customHeight="1">
      <c r="B27" s="3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7"/>
      <c r="BE27" s="311"/>
    </row>
    <row r="28" spans="2:71" s="1" customFormat="1" ht="12.75">
      <c r="B28" s="33"/>
      <c r="C28" s="34"/>
      <c r="D28" s="34"/>
      <c r="E28" s="34"/>
      <c r="F28" s="34"/>
      <c r="G28" s="34"/>
      <c r="H28" s="34"/>
      <c r="I28" s="34"/>
      <c r="J28" s="34"/>
      <c r="K28" s="34"/>
      <c r="L28" s="337" t="s">
        <v>40</v>
      </c>
      <c r="M28" s="337"/>
      <c r="N28" s="337"/>
      <c r="O28" s="337"/>
      <c r="P28" s="337"/>
      <c r="Q28" s="34"/>
      <c r="R28" s="34"/>
      <c r="S28" s="34"/>
      <c r="T28" s="34"/>
      <c r="U28" s="34"/>
      <c r="V28" s="34"/>
      <c r="W28" s="337" t="s">
        <v>41</v>
      </c>
      <c r="X28" s="337"/>
      <c r="Y28" s="337"/>
      <c r="Z28" s="337"/>
      <c r="AA28" s="337"/>
      <c r="AB28" s="337"/>
      <c r="AC28" s="337"/>
      <c r="AD28" s="337"/>
      <c r="AE28" s="337"/>
      <c r="AF28" s="34"/>
      <c r="AG28" s="34"/>
      <c r="AH28" s="34"/>
      <c r="AI28" s="34"/>
      <c r="AJ28" s="34"/>
      <c r="AK28" s="337" t="s">
        <v>42</v>
      </c>
      <c r="AL28" s="337"/>
      <c r="AM28" s="337"/>
      <c r="AN28" s="337"/>
      <c r="AO28" s="337"/>
      <c r="AP28" s="34"/>
      <c r="AQ28" s="34"/>
      <c r="AR28" s="37"/>
      <c r="BE28" s="311"/>
    </row>
    <row r="29" spans="2:71" s="2" customFormat="1" ht="14.45" customHeight="1">
      <c r="B29" s="38"/>
      <c r="C29" s="39"/>
      <c r="D29" s="28" t="s">
        <v>43</v>
      </c>
      <c r="E29" s="39"/>
      <c r="F29" s="28" t="s">
        <v>44</v>
      </c>
      <c r="G29" s="39"/>
      <c r="H29" s="39"/>
      <c r="I29" s="39"/>
      <c r="J29" s="39"/>
      <c r="K29" s="39"/>
      <c r="L29" s="338">
        <v>0.21</v>
      </c>
      <c r="M29" s="309"/>
      <c r="N29" s="309"/>
      <c r="O29" s="309"/>
      <c r="P29" s="309"/>
      <c r="Q29" s="39"/>
      <c r="R29" s="39"/>
      <c r="S29" s="39"/>
      <c r="T29" s="39"/>
      <c r="U29" s="39"/>
      <c r="V29" s="39"/>
      <c r="W29" s="308">
        <f>ROUND(AZ54, 2)</f>
        <v>0</v>
      </c>
      <c r="X29" s="309"/>
      <c r="Y29" s="309"/>
      <c r="Z29" s="309"/>
      <c r="AA29" s="309"/>
      <c r="AB29" s="309"/>
      <c r="AC29" s="309"/>
      <c r="AD29" s="309"/>
      <c r="AE29" s="309"/>
      <c r="AF29" s="39"/>
      <c r="AG29" s="39"/>
      <c r="AH29" s="39"/>
      <c r="AI29" s="39"/>
      <c r="AJ29" s="39"/>
      <c r="AK29" s="308">
        <f>ROUND(AV54, 2)</f>
        <v>0</v>
      </c>
      <c r="AL29" s="309"/>
      <c r="AM29" s="309"/>
      <c r="AN29" s="309"/>
      <c r="AO29" s="309"/>
      <c r="AP29" s="39"/>
      <c r="AQ29" s="39"/>
      <c r="AR29" s="40"/>
      <c r="BE29" s="312"/>
    </row>
    <row r="30" spans="2:71" s="2" customFormat="1" ht="14.45" customHeight="1">
      <c r="B30" s="38"/>
      <c r="C30" s="39"/>
      <c r="D30" s="39"/>
      <c r="E30" s="39"/>
      <c r="F30" s="28" t="s">
        <v>45</v>
      </c>
      <c r="G30" s="39"/>
      <c r="H30" s="39"/>
      <c r="I30" s="39"/>
      <c r="J30" s="39"/>
      <c r="K30" s="39"/>
      <c r="L30" s="338">
        <v>0.15</v>
      </c>
      <c r="M30" s="309"/>
      <c r="N30" s="309"/>
      <c r="O30" s="309"/>
      <c r="P30" s="309"/>
      <c r="Q30" s="39"/>
      <c r="R30" s="39"/>
      <c r="S30" s="39"/>
      <c r="T30" s="39"/>
      <c r="U30" s="39"/>
      <c r="V30" s="39"/>
      <c r="W30" s="308">
        <f>ROUND(BA54, 2)</f>
        <v>0</v>
      </c>
      <c r="X30" s="309"/>
      <c r="Y30" s="309"/>
      <c r="Z30" s="309"/>
      <c r="AA30" s="309"/>
      <c r="AB30" s="309"/>
      <c r="AC30" s="309"/>
      <c r="AD30" s="309"/>
      <c r="AE30" s="309"/>
      <c r="AF30" s="39"/>
      <c r="AG30" s="39"/>
      <c r="AH30" s="39"/>
      <c r="AI30" s="39"/>
      <c r="AJ30" s="39"/>
      <c r="AK30" s="308">
        <f>ROUND(AW54, 2)</f>
        <v>0</v>
      </c>
      <c r="AL30" s="309"/>
      <c r="AM30" s="309"/>
      <c r="AN30" s="309"/>
      <c r="AO30" s="309"/>
      <c r="AP30" s="39"/>
      <c r="AQ30" s="39"/>
      <c r="AR30" s="40"/>
      <c r="BE30" s="312"/>
    </row>
    <row r="31" spans="2:71" s="2" customFormat="1" ht="14.45" hidden="1" customHeight="1">
      <c r="B31" s="38"/>
      <c r="C31" s="39"/>
      <c r="D31" s="39"/>
      <c r="E31" s="39"/>
      <c r="F31" s="28" t="s">
        <v>46</v>
      </c>
      <c r="G31" s="39"/>
      <c r="H31" s="39"/>
      <c r="I31" s="39"/>
      <c r="J31" s="39"/>
      <c r="K31" s="39"/>
      <c r="L31" s="338">
        <v>0.21</v>
      </c>
      <c r="M31" s="309"/>
      <c r="N31" s="309"/>
      <c r="O31" s="309"/>
      <c r="P31" s="309"/>
      <c r="Q31" s="39"/>
      <c r="R31" s="39"/>
      <c r="S31" s="39"/>
      <c r="T31" s="39"/>
      <c r="U31" s="39"/>
      <c r="V31" s="39"/>
      <c r="W31" s="308">
        <f>ROUND(BB54, 2)</f>
        <v>0</v>
      </c>
      <c r="X31" s="309"/>
      <c r="Y31" s="309"/>
      <c r="Z31" s="309"/>
      <c r="AA31" s="309"/>
      <c r="AB31" s="309"/>
      <c r="AC31" s="309"/>
      <c r="AD31" s="309"/>
      <c r="AE31" s="309"/>
      <c r="AF31" s="39"/>
      <c r="AG31" s="39"/>
      <c r="AH31" s="39"/>
      <c r="AI31" s="39"/>
      <c r="AJ31" s="39"/>
      <c r="AK31" s="308">
        <v>0</v>
      </c>
      <c r="AL31" s="309"/>
      <c r="AM31" s="309"/>
      <c r="AN31" s="309"/>
      <c r="AO31" s="309"/>
      <c r="AP31" s="39"/>
      <c r="AQ31" s="39"/>
      <c r="AR31" s="40"/>
      <c r="BE31" s="312"/>
    </row>
    <row r="32" spans="2:71" s="2" customFormat="1" ht="14.45" hidden="1" customHeight="1">
      <c r="B32" s="38"/>
      <c r="C32" s="39"/>
      <c r="D32" s="39"/>
      <c r="E32" s="39"/>
      <c r="F32" s="28" t="s">
        <v>47</v>
      </c>
      <c r="G32" s="39"/>
      <c r="H32" s="39"/>
      <c r="I32" s="39"/>
      <c r="J32" s="39"/>
      <c r="K32" s="39"/>
      <c r="L32" s="338">
        <v>0.15</v>
      </c>
      <c r="M32" s="309"/>
      <c r="N32" s="309"/>
      <c r="O32" s="309"/>
      <c r="P32" s="309"/>
      <c r="Q32" s="39"/>
      <c r="R32" s="39"/>
      <c r="S32" s="39"/>
      <c r="T32" s="39"/>
      <c r="U32" s="39"/>
      <c r="V32" s="39"/>
      <c r="W32" s="308">
        <f>ROUND(BC54, 2)</f>
        <v>0</v>
      </c>
      <c r="X32" s="309"/>
      <c r="Y32" s="309"/>
      <c r="Z32" s="309"/>
      <c r="AA32" s="309"/>
      <c r="AB32" s="309"/>
      <c r="AC32" s="309"/>
      <c r="AD32" s="309"/>
      <c r="AE32" s="309"/>
      <c r="AF32" s="39"/>
      <c r="AG32" s="39"/>
      <c r="AH32" s="39"/>
      <c r="AI32" s="39"/>
      <c r="AJ32" s="39"/>
      <c r="AK32" s="308">
        <v>0</v>
      </c>
      <c r="AL32" s="309"/>
      <c r="AM32" s="309"/>
      <c r="AN32" s="309"/>
      <c r="AO32" s="309"/>
      <c r="AP32" s="39"/>
      <c r="AQ32" s="39"/>
      <c r="AR32" s="40"/>
      <c r="BE32" s="312"/>
    </row>
    <row r="33" spans="2:44" s="2" customFormat="1" ht="14.45" hidden="1" customHeight="1">
      <c r="B33" s="38"/>
      <c r="C33" s="39"/>
      <c r="D33" s="39"/>
      <c r="E33" s="39"/>
      <c r="F33" s="28" t="s">
        <v>48</v>
      </c>
      <c r="G33" s="39"/>
      <c r="H33" s="39"/>
      <c r="I33" s="39"/>
      <c r="J33" s="39"/>
      <c r="K33" s="39"/>
      <c r="L33" s="338">
        <v>0</v>
      </c>
      <c r="M33" s="309"/>
      <c r="N33" s="309"/>
      <c r="O33" s="309"/>
      <c r="P33" s="309"/>
      <c r="Q33" s="39"/>
      <c r="R33" s="39"/>
      <c r="S33" s="39"/>
      <c r="T33" s="39"/>
      <c r="U33" s="39"/>
      <c r="V33" s="39"/>
      <c r="W33" s="308">
        <f>ROUND(BD54, 2)</f>
        <v>0</v>
      </c>
      <c r="X33" s="309"/>
      <c r="Y33" s="309"/>
      <c r="Z33" s="309"/>
      <c r="AA33" s="309"/>
      <c r="AB33" s="309"/>
      <c r="AC33" s="309"/>
      <c r="AD33" s="309"/>
      <c r="AE33" s="309"/>
      <c r="AF33" s="39"/>
      <c r="AG33" s="39"/>
      <c r="AH33" s="39"/>
      <c r="AI33" s="39"/>
      <c r="AJ33" s="39"/>
      <c r="AK33" s="308">
        <v>0</v>
      </c>
      <c r="AL33" s="309"/>
      <c r="AM33" s="309"/>
      <c r="AN33" s="309"/>
      <c r="AO33" s="309"/>
      <c r="AP33" s="39"/>
      <c r="AQ33" s="39"/>
      <c r="AR33" s="40"/>
    </row>
    <row r="34" spans="2:44" s="1" customFormat="1" ht="6.95" customHeight="1">
      <c r="B34" s="33"/>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7"/>
    </row>
    <row r="35" spans="2:44" s="1" customFormat="1" ht="25.9" customHeight="1">
      <c r="B35" s="33"/>
      <c r="C35" s="41"/>
      <c r="D35" s="42" t="s">
        <v>49</v>
      </c>
      <c r="E35" s="43"/>
      <c r="F35" s="43"/>
      <c r="G35" s="43"/>
      <c r="H35" s="43"/>
      <c r="I35" s="43"/>
      <c r="J35" s="43"/>
      <c r="K35" s="43"/>
      <c r="L35" s="43"/>
      <c r="M35" s="43"/>
      <c r="N35" s="43"/>
      <c r="O35" s="43"/>
      <c r="P35" s="43"/>
      <c r="Q35" s="43"/>
      <c r="R35" s="43"/>
      <c r="S35" s="43"/>
      <c r="T35" s="44" t="s">
        <v>50</v>
      </c>
      <c r="U35" s="43"/>
      <c r="V35" s="43"/>
      <c r="W35" s="43"/>
      <c r="X35" s="315" t="s">
        <v>51</v>
      </c>
      <c r="Y35" s="316"/>
      <c r="Z35" s="316"/>
      <c r="AA35" s="316"/>
      <c r="AB35" s="316"/>
      <c r="AC35" s="43"/>
      <c r="AD35" s="43"/>
      <c r="AE35" s="43"/>
      <c r="AF35" s="43"/>
      <c r="AG35" s="43"/>
      <c r="AH35" s="43"/>
      <c r="AI35" s="43"/>
      <c r="AJ35" s="43"/>
      <c r="AK35" s="317">
        <f>SUM(AK26:AK33)</f>
        <v>0</v>
      </c>
      <c r="AL35" s="316"/>
      <c r="AM35" s="316"/>
      <c r="AN35" s="316"/>
      <c r="AO35" s="318"/>
      <c r="AP35" s="41"/>
      <c r="AQ35" s="41"/>
      <c r="AR35" s="37"/>
    </row>
    <row r="36" spans="2:44" s="1" customFormat="1" ht="6.95" customHeight="1">
      <c r="B36" s="33"/>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7"/>
    </row>
    <row r="37" spans="2:44" s="1" customFormat="1" ht="6.95" customHeight="1">
      <c r="B37" s="45"/>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37"/>
    </row>
    <row r="41" spans="2:44" s="1" customFormat="1" ht="6.95" customHeight="1">
      <c r="B41" s="47"/>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37"/>
    </row>
    <row r="42" spans="2:44" s="1" customFormat="1" ht="24.95" customHeight="1">
      <c r="B42" s="33"/>
      <c r="C42" s="22" t="s">
        <v>52</v>
      </c>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7"/>
    </row>
    <row r="43" spans="2:44" s="1" customFormat="1" ht="6.95" customHeight="1">
      <c r="B43" s="33"/>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7"/>
    </row>
    <row r="44" spans="2:44" s="3" customFormat="1" ht="12" customHeight="1">
      <c r="B44" s="49"/>
      <c r="C44" s="28" t="s">
        <v>13</v>
      </c>
      <c r="D44" s="50"/>
      <c r="E44" s="50"/>
      <c r="F44" s="50"/>
      <c r="G44" s="50"/>
      <c r="H44" s="50"/>
      <c r="I44" s="50"/>
      <c r="J44" s="50"/>
      <c r="K44" s="50"/>
      <c r="L44" s="50" t="str">
        <f>K5</f>
        <v>19h085</v>
      </c>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1"/>
    </row>
    <row r="45" spans="2:44" s="4" customFormat="1" ht="36.950000000000003" customHeight="1">
      <c r="B45" s="52"/>
      <c r="C45" s="53" t="s">
        <v>16</v>
      </c>
      <c r="D45" s="54"/>
      <c r="E45" s="54"/>
      <c r="F45" s="54"/>
      <c r="G45" s="54"/>
      <c r="H45" s="54"/>
      <c r="I45" s="54"/>
      <c r="J45" s="54"/>
      <c r="K45" s="54"/>
      <c r="L45" s="328" t="str">
        <f>K6</f>
        <v>Vyhlídka Karla IV. - oprava pochozích střech I.Etapa</v>
      </c>
      <c r="M45" s="329"/>
      <c r="N45" s="329"/>
      <c r="O45" s="329"/>
      <c r="P45" s="329"/>
      <c r="Q45" s="329"/>
      <c r="R45" s="329"/>
      <c r="S45" s="329"/>
      <c r="T45" s="329"/>
      <c r="U45" s="329"/>
      <c r="V45" s="329"/>
      <c r="W45" s="329"/>
      <c r="X45" s="329"/>
      <c r="Y45" s="329"/>
      <c r="Z45" s="329"/>
      <c r="AA45" s="329"/>
      <c r="AB45" s="329"/>
      <c r="AC45" s="329"/>
      <c r="AD45" s="329"/>
      <c r="AE45" s="329"/>
      <c r="AF45" s="329"/>
      <c r="AG45" s="329"/>
      <c r="AH45" s="329"/>
      <c r="AI45" s="329"/>
      <c r="AJ45" s="329"/>
      <c r="AK45" s="329"/>
      <c r="AL45" s="329"/>
      <c r="AM45" s="329"/>
      <c r="AN45" s="329"/>
      <c r="AO45" s="329"/>
      <c r="AP45" s="54"/>
      <c r="AQ45" s="54"/>
      <c r="AR45" s="55"/>
    </row>
    <row r="46" spans="2:44" s="1" customFormat="1" ht="6.95" customHeight="1">
      <c r="B46" s="33"/>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7"/>
    </row>
    <row r="47" spans="2:44" s="1" customFormat="1" ht="12" customHeight="1">
      <c r="B47" s="33"/>
      <c r="C47" s="28" t="s">
        <v>22</v>
      </c>
      <c r="D47" s="34"/>
      <c r="E47" s="34"/>
      <c r="F47" s="34"/>
      <c r="G47" s="34"/>
      <c r="H47" s="34"/>
      <c r="I47" s="34"/>
      <c r="J47" s="34"/>
      <c r="K47" s="34"/>
      <c r="L47" s="56" t="str">
        <f>IF(K8="","",K8)</f>
        <v>Karlovy Vary</v>
      </c>
      <c r="M47" s="34"/>
      <c r="N47" s="34"/>
      <c r="O47" s="34"/>
      <c r="P47" s="34"/>
      <c r="Q47" s="34"/>
      <c r="R47" s="34"/>
      <c r="S47" s="34"/>
      <c r="T47" s="34"/>
      <c r="U47" s="34"/>
      <c r="V47" s="34"/>
      <c r="W47" s="34"/>
      <c r="X47" s="34"/>
      <c r="Y47" s="34"/>
      <c r="Z47" s="34"/>
      <c r="AA47" s="34"/>
      <c r="AB47" s="34"/>
      <c r="AC47" s="34"/>
      <c r="AD47" s="34"/>
      <c r="AE47" s="34"/>
      <c r="AF47" s="34"/>
      <c r="AG47" s="34"/>
      <c r="AH47" s="34"/>
      <c r="AI47" s="28" t="s">
        <v>24</v>
      </c>
      <c r="AJ47" s="34"/>
      <c r="AK47" s="34"/>
      <c r="AL47" s="34"/>
      <c r="AM47" s="330" t="str">
        <f>IF(AN8= "","",AN8)</f>
        <v>4. 7. 2019</v>
      </c>
      <c r="AN47" s="330"/>
      <c r="AO47" s="34"/>
      <c r="AP47" s="34"/>
      <c r="AQ47" s="34"/>
      <c r="AR47" s="37"/>
    </row>
    <row r="48" spans="2:44" s="1" customFormat="1" ht="6.95" customHeight="1">
      <c r="B48" s="33"/>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7"/>
    </row>
    <row r="49" spans="1:91" s="1" customFormat="1" ht="26.45" customHeight="1">
      <c r="B49" s="33"/>
      <c r="C49" s="28" t="s">
        <v>26</v>
      </c>
      <c r="D49" s="34"/>
      <c r="E49" s="34"/>
      <c r="F49" s="34"/>
      <c r="G49" s="34"/>
      <c r="H49" s="34"/>
      <c r="I49" s="34"/>
      <c r="J49" s="34"/>
      <c r="K49" s="34"/>
      <c r="L49" s="50" t="str">
        <f>IF(E11= "","",E11)</f>
        <v>Statutární město Karlovy Vary</v>
      </c>
      <c r="M49" s="34"/>
      <c r="N49" s="34"/>
      <c r="O49" s="34"/>
      <c r="P49" s="34"/>
      <c r="Q49" s="34"/>
      <c r="R49" s="34"/>
      <c r="S49" s="34"/>
      <c r="T49" s="34"/>
      <c r="U49" s="34"/>
      <c r="V49" s="34"/>
      <c r="W49" s="34"/>
      <c r="X49" s="34"/>
      <c r="Y49" s="34"/>
      <c r="Z49" s="34"/>
      <c r="AA49" s="34"/>
      <c r="AB49" s="34"/>
      <c r="AC49" s="34"/>
      <c r="AD49" s="34"/>
      <c r="AE49" s="34"/>
      <c r="AF49" s="34"/>
      <c r="AG49" s="34"/>
      <c r="AH49" s="34"/>
      <c r="AI49" s="28" t="s">
        <v>32</v>
      </c>
      <c r="AJ49" s="34"/>
      <c r="AK49" s="34"/>
      <c r="AL49" s="34"/>
      <c r="AM49" s="326" t="str">
        <f>IF(E17="","",E17)</f>
        <v>Ing. Kubíček, Ing. Redl</v>
      </c>
      <c r="AN49" s="327"/>
      <c r="AO49" s="327"/>
      <c r="AP49" s="327"/>
      <c r="AQ49" s="34"/>
      <c r="AR49" s="37"/>
      <c r="AS49" s="320" t="s">
        <v>53</v>
      </c>
      <c r="AT49" s="321"/>
      <c r="AU49" s="58"/>
      <c r="AV49" s="58"/>
      <c r="AW49" s="58"/>
      <c r="AX49" s="58"/>
      <c r="AY49" s="58"/>
      <c r="AZ49" s="58"/>
      <c r="BA49" s="58"/>
      <c r="BB49" s="58"/>
      <c r="BC49" s="58"/>
      <c r="BD49" s="59"/>
    </row>
    <row r="50" spans="1:91" s="1" customFormat="1" ht="15.6" customHeight="1">
      <c r="B50" s="33"/>
      <c r="C50" s="28" t="s">
        <v>30</v>
      </c>
      <c r="D50" s="34"/>
      <c r="E50" s="34"/>
      <c r="F50" s="34"/>
      <c r="G50" s="34"/>
      <c r="H50" s="34"/>
      <c r="I50" s="34"/>
      <c r="J50" s="34"/>
      <c r="K50" s="34"/>
      <c r="L50" s="50" t="str">
        <f>IF(E14= "Vyplň údaj","",E14)</f>
        <v/>
      </c>
      <c r="M50" s="34"/>
      <c r="N50" s="34"/>
      <c r="O50" s="34"/>
      <c r="P50" s="34"/>
      <c r="Q50" s="34"/>
      <c r="R50" s="34"/>
      <c r="S50" s="34"/>
      <c r="T50" s="34"/>
      <c r="U50" s="34"/>
      <c r="V50" s="34"/>
      <c r="W50" s="34"/>
      <c r="X50" s="34"/>
      <c r="Y50" s="34"/>
      <c r="Z50" s="34"/>
      <c r="AA50" s="34"/>
      <c r="AB50" s="34"/>
      <c r="AC50" s="34"/>
      <c r="AD50" s="34"/>
      <c r="AE50" s="34"/>
      <c r="AF50" s="34"/>
      <c r="AG50" s="34"/>
      <c r="AH50" s="34"/>
      <c r="AI50" s="28" t="s">
        <v>35</v>
      </c>
      <c r="AJ50" s="34"/>
      <c r="AK50" s="34"/>
      <c r="AL50" s="34"/>
      <c r="AM50" s="326" t="str">
        <f>IF(E20="","",E20)</f>
        <v>Daniela Hahnová</v>
      </c>
      <c r="AN50" s="327"/>
      <c r="AO50" s="327"/>
      <c r="AP50" s="327"/>
      <c r="AQ50" s="34"/>
      <c r="AR50" s="37"/>
      <c r="AS50" s="322"/>
      <c r="AT50" s="323"/>
      <c r="AU50" s="60"/>
      <c r="AV50" s="60"/>
      <c r="AW50" s="60"/>
      <c r="AX50" s="60"/>
      <c r="AY50" s="60"/>
      <c r="AZ50" s="60"/>
      <c r="BA50" s="60"/>
      <c r="BB50" s="60"/>
      <c r="BC50" s="60"/>
      <c r="BD50" s="61"/>
    </row>
    <row r="51" spans="1:91" s="1" customFormat="1" ht="10.9" customHeight="1">
      <c r="B51" s="33"/>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7"/>
      <c r="AS51" s="324"/>
      <c r="AT51" s="325"/>
      <c r="AU51" s="62"/>
      <c r="AV51" s="62"/>
      <c r="AW51" s="62"/>
      <c r="AX51" s="62"/>
      <c r="AY51" s="62"/>
      <c r="AZ51" s="62"/>
      <c r="BA51" s="62"/>
      <c r="BB51" s="62"/>
      <c r="BC51" s="62"/>
      <c r="BD51" s="63"/>
    </row>
    <row r="52" spans="1:91" s="1" customFormat="1" ht="29.25" customHeight="1">
      <c r="B52" s="33"/>
      <c r="C52" s="339" t="s">
        <v>54</v>
      </c>
      <c r="D52" s="340"/>
      <c r="E52" s="340"/>
      <c r="F52" s="340"/>
      <c r="G52" s="340"/>
      <c r="H52" s="64"/>
      <c r="I52" s="341" t="s">
        <v>55</v>
      </c>
      <c r="J52" s="340"/>
      <c r="K52" s="340"/>
      <c r="L52" s="340"/>
      <c r="M52" s="340"/>
      <c r="N52" s="340"/>
      <c r="O52" s="340"/>
      <c r="P52" s="340"/>
      <c r="Q52" s="340"/>
      <c r="R52" s="340"/>
      <c r="S52" s="340"/>
      <c r="T52" s="340"/>
      <c r="U52" s="340"/>
      <c r="V52" s="340"/>
      <c r="W52" s="340"/>
      <c r="X52" s="340"/>
      <c r="Y52" s="340"/>
      <c r="Z52" s="340"/>
      <c r="AA52" s="340"/>
      <c r="AB52" s="340"/>
      <c r="AC52" s="340"/>
      <c r="AD52" s="340"/>
      <c r="AE52" s="340"/>
      <c r="AF52" s="340"/>
      <c r="AG52" s="342" t="s">
        <v>56</v>
      </c>
      <c r="AH52" s="340"/>
      <c r="AI52" s="340"/>
      <c r="AJ52" s="340"/>
      <c r="AK52" s="340"/>
      <c r="AL52" s="340"/>
      <c r="AM52" s="340"/>
      <c r="AN52" s="341" t="s">
        <v>57</v>
      </c>
      <c r="AO52" s="340"/>
      <c r="AP52" s="340"/>
      <c r="AQ52" s="65" t="s">
        <v>58</v>
      </c>
      <c r="AR52" s="37"/>
      <c r="AS52" s="66" t="s">
        <v>59</v>
      </c>
      <c r="AT52" s="67" t="s">
        <v>60</v>
      </c>
      <c r="AU52" s="67" t="s">
        <v>61</v>
      </c>
      <c r="AV52" s="67" t="s">
        <v>62</v>
      </c>
      <c r="AW52" s="67" t="s">
        <v>63</v>
      </c>
      <c r="AX52" s="67" t="s">
        <v>64</v>
      </c>
      <c r="AY52" s="67" t="s">
        <v>65</v>
      </c>
      <c r="AZ52" s="67" t="s">
        <v>66</v>
      </c>
      <c r="BA52" s="67" t="s">
        <v>67</v>
      </c>
      <c r="BB52" s="67" t="s">
        <v>68</v>
      </c>
      <c r="BC52" s="67" t="s">
        <v>69</v>
      </c>
      <c r="BD52" s="68" t="s">
        <v>70</v>
      </c>
    </row>
    <row r="53" spans="1:91" s="1" customFormat="1" ht="10.9" customHeight="1">
      <c r="B53" s="33"/>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7"/>
      <c r="AS53" s="69"/>
      <c r="AT53" s="70"/>
      <c r="AU53" s="70"/>
      <c r="AV53" s="70"/>
      <c r="AW53" s="70"/>
      <c r="AX53" s="70"/>
      <c r="AY53" s="70"/>
      <c r="AZ53" s="70"/>
      <c r="BA53" s="70"/>
      <c r="BB53" s="70"/>
      <c r="BC53" s="70"/>
      <c r="BD53" s="71"/>
    </row>
    <row r="54" spans="1:91" s="5" customFormat="1" ht="32.450000000000003" customHeight="1">
      <c r="B54" s="72"/>
      <c r="C54" s="73" t="s">
        <v>71</v>
      </c>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346">
        <f>ROUND(SUM(AG55:AG56),2)</f>
        <v>0</v>
      </c>
      <c r="AH54" s="346"/>
      <c r="AI54" s="346"/>
      <c r="AJ54" s="346"/>
      <c r="AK54" s="346"/>
      <c r="AL54" s="346"/>
      <c r="AM54" s="346"/>
      <c r="AN54" s="347">
        <f>SUM(AG54,AT54)</f>
        <v>0</v>
      </c>
      <c r="AO54" s="347"/>
      <c r="AP54" s="347"/>
      <c r="AQ54" s="76" t="s">
        <v>21</v>
      </c>
      <c r="AR54" s="77"/>
      <c r="AS54" s="78">
        <f>ROUND(SUM(AS55:AS56),2)</f>
        <v>0</v>
      </c>
      <c r="AT54" s="79">
        <f>ROUND(SUM(AV54:AW54),2)</f>
        <v>0</v>
      </c>
      <c r="AU54" s="80">
        <f>ROUND(SUM(AU55:AU56),5)</f>
        <v>0</v>
      </c>
      <c r="AV54" s="79">
        <f>ROUND(AZ54*L29,2)</f>
        <v>0</v>
      </c>
      <c r="AW54" s="79">
        <f>ROUND(BA54*L30,2)</f>
        <v>0</v>
      </c>
      <c r="AX54" s="79">
        <f>ROUND(BB54*L29,2)</f>
        <v>0</v>
      </c>
      <c r="AY54" s="79">
        <f>ROUND(BC54*L30,2)</f>
        <v>0</v>
      </c>
      <c r="AZ54" s="79">
        <f>ROUND(SUM(AZ55:AZ56),2)</f>
        <v>0</v>
      </c>
      <c r="BA54" s="79">
        <f>ROUND(SUM(BA55:BA56),2)</f>
        <v>0</v>
      </c>
      <c r="BB54" s="79">
        <f>ROUND(SUM(BB55:BB56),2)</f>
        <v>0</v>
      </c>
      <c r="BC54" s="79">
        <f>ROUND(SUM(BC55:BC56),2)</f>
        <v>0</v>
      </c>
      <c r="BD54" s="81">
        <f>ROUND(SUM(BD55:BD56),2)</f>
        <v>0</v>
      </c>
      <c r="BS54" s="82" t="s">
        <v>72</v>
      </c>
      <c r="BT54" s="82" t="s">
        <v>73</v>
      </c>
      <c r="BU54" s="83" t="s">
        <v>74</v>
      </c>
      <c r="BV54" s="82" t="s">
        <v>75</v>
      </c>
      <c r="BW54" s="82" t="s">
        <v>5</v>
      </c>
      <c r="BX54" s="82" t="s">
        <v>76</v>
      </c>
      <c r="CL54" s="82" t="s">
        <v>19</v>
      </c>
    </row>
    <row r="55" spans="1:91" s="6" customFormat="1" ht="26.45" customHeight="1">
      <c r="A55" s="84" t="s">
        <v>77</v>
      </c>
      <c r="B55" s="85"/>
      <c r="C55" s="86"/>
      <c r="D55" s="345" t="s">
        <v>78</v>
      </c>
      <c r="E55" s="345"/>
      <c r="F55" s="345"/>
      <c r="G55" s="345"/>
      <c r="H55" s="345"/>
      <c r="I55" s="87"/>
      <c r="J55" s="345" t="s">
        <v>79</v>
      </c>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3">
        <f>'01a - Stavební část - Opr...'!J30</f>
        <v>0</v>
      </c>
      <c r="AH55" s="344"/>
      <c r="AI55" s="344"/>
      <c r="AJ55" s="344"/>
      <c r="AK55" s="344"/>
      <c r="AL55" s="344"/>
      <c r="AM55" s="344"/>
      <c r="AN55" s="343">
        <f>SUM(AG55,AT55)</f>
        <v>0</v>
      </c>
      <c r="AO55" s="344"/>
      <c r="AP55" s="344"/>
      <c r="AQ55" s="88" t="s">
        <v>80</v>
      </c>
      <c r="AR55" s="89"/>
      <c r="AS55" s="90">
        <v>0</v>
      </c>
      <c r="AT55" s="91">
        <f>ROUND(SUM(AV55:AW55),2)</f>
        <v>0</v>
      </c>
      <c r="AU55" s="92">
        <f>'01a - Stavební část - Opr...'!P96</f>
        <v>0</v>
      </c>
      <c r="AV55" s="91">
        <f>'01a - Stavební část - Opr...'!J33</f>
        <v>0</v>
      </c>
      <c r="AW55" s="91">
        <f>'01a - Stavební část - Opr...'!J34</f>
        <v>0</v>
      </c>
      <c r="AX55" s="91">
        <f>'01a - Stavební část - Opr...'!J35</f>
        <v>0</v>
      </c>
      <c r="AY55" s="91">
        <f>'01a - Stavební část - Opr...'!J36</f>
        <v>0</v>
      </c>
      <c r="AZ55" s="91">
        <f>'01a - Stavební část - Opr...'!F33</f>
        <v>0</v>
      </c>
      <c r="BA55" s="91">
        <f>'01a - Stavební část - Opr...'!F34</f>
        <v>0</v>
      </c>
      <c r="BB55" s="91">
        <f>'01a - Stavební část - Opr...'!F35</f>
        <v>0</v>
      </c>
      <c r="BC55" s="91">
        <f>'01a - Stavební část - Opr...'!F36</f>
        <v>0</v>
      </c>
      <c r="BD55" s="93">
        <f>'01a - Stavební část - Opr...'!F37</f>
        <v>0</v>
      </c>
      <c r="BT55" s="94" t="s">
        <v>81</v>
      </c>
      <c r="BV55" s="94" t="s">
        <v>75</v>
      </c>
      <c r="BW55" s="94" t="s">
        <v>82</v>
      </c>
      <c r="BX55" s="94" t="s">
        <v>5</v>
      </c>
      <c r="CL55" s="94" t="s">
        <v>19</v>
      </c>
      <c r="CM55" s="94" t="s">
        <v>83</v>
      </c>
    </row>
    <row r="56" spans="1:91" s="6" customFormat="1" ht="14.45" customHeight="1">
      <c r="A56" s="84" t="s">
        <v>77</v>
      </c>
      <c r="B56" s="85"/>
      <c r="C56" s="86"/>
      <c r="D56" s="345" t="s">
        <v>84</v>
      </c>
      <c r="E56" s="345"/>
      <c r="F56" s="345"/>
      <c r="G56" s="345"/>
      <c r="H56" s="345"/>
      <c r="I56" s="87"/>
      <c r="J56" s="345" t="s">
        <v>85</v>
      </c>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43">
        <f>'VON - Vedlejší a ostatní ...'!J30</f>
        <v>0</v>
      </c>
      <c r="AH56" s="344"/>
      <c r="AI56" s="344"/>
      <c r="AJ56" s="344"/>
      <c r="AK56" s="344"/>
      <c r="AL56" s="344"/>
      <c r="AM56" s="344"/>
      <c r="AN56" s="343">
        <f>SUM(AG56,AT56)</f>
        <v>0</v>
      </c>
      <c r="AO56" s="344"/>
      <c r="AP56" s="344"/>
      <c r="AQ56" s="88" t="s">
        <v>84</v>
      </c>
      <c r="AR56" s="89"/>
      <c r="AS56" s="95">
        <v>0</v>
      </c>
      <c r="AT56" s="96">
        <f>ROUND(SUM(AV56:AW56),2)</f>
        <v>0</v>
      </c>
      <c r="AU56" s="97">
        <f>'VON - Vedlejší a ostatní ...'!P83</f>
        <v>0</v>
      </c>
      <c r="AV56" s="96">
        <f>'VON - Vedlejší a ostatní ...'!J33</f>
        <v>0</v>
      </c>
      <c r="AW56" s="96">
        <f>'VON - Vedlejší a ostatní ...'!J34</f>
        <v>0</v>
      </c>
      <c r="AX56" s="96">
        <f>'VON - Vedlejší a ostatní ...'!J35</f>
        <v>0</v>
      </c>
      <c r="AY56" s="96">
        <f>'VON - Vedlejší a ostatní ...'!J36</f>
        <v>0</v>
      </c>
      <c r="AZ56" s="96">
        <f>'VON - Vedlejší a ostatní ...'!F33</f>
        <v>0</v>
      </c>
      <c r="BA56" s="96">
        <f>'VON - Vedlejší a ostatní ...'!F34</f>
        <v>0</v>
      </c>
      <c r="BB56" s="96">
        <f>'VON - Vedlejší a ostatní ...'!F35</f>
        <v>0</v>
      </c>
      <c r="BC56" s="96">
        <f>'VON - Vedlejší a ostatní ...'!F36</f>
        <v>0</v>
      </c>
      <c r="BD56" s="98">
        <f>'VON - Vedlejší a ostatní ...'!F37</f>
        <v>0</v>
      </c>
      <c r="BT56" s="94" t="s">
        <v>81</v>
      </c>
      <c r="BV56" s="94" t="s">
        <v>75</v>
      </c>
      <c r="BW56" s="94" t="s">
        <v>86</v>
      </c>
      <c r="BX56" s="94" t="s">
        <v>5</v>
      </c>
      <c r="CL56" s="94" t="s">
        <v>19</v>
      </c>
      <c r="CM56" s="94" t="s">
        <v>83</v>
      </c>
    </row>
    <row r="57" spans="1:91" s="1" customFormat="1" ht="30" customHeight="1">
      <c r="B57" s="33"/>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7"/>
    </row>
    <row r="58" spans="1:91" s="1" customFormat="1" ht="6.95" customHeight="1">
      <c r="B58" s="45"/>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37"/>
    </row>
  </sheetData>
  <sheetProtection algorithmName="SHA-512" hashValue="c9/P6kLLVaQa9SSsbyp2R9+z4VD7qcisK51+Lka75mw07rNmilLaqZ6IOARu3chq+RMuqY8dYpleQ7zrG0QwEw==" saltValue="3STKejxYDz8GsC0rO74eyRgjNND8gRjlguxjOMb1R6eUJ4K+Sk6SosW46hhjCm4zLVDOcMcmtcsWhSbCmBk+lw==" spinCount="100000" sheet="1" objects="1" scenarios="1" formatColumns="0" formatRows="0"/>
  <mergeCells count="46">
    <mergeCell ref="AG54:AM54"/>
    <mergeCell ref="AN54:AP54"/>
    <mergeCell ref="AN55:AP55"/>
    <mergeCell ref="AG55:AM55"/>
    <mergeCell ref="D55:H55"/>
    <mergeCell ref="J55:AF55"/>
    <mergeCell ref="AN56:AP56"/>
    <mergeCell ref="AG56:AM56"/>
    <mergeCell ref="D56:H56"/>
    <mergeCell ref="J56:AF56"/>
    <mergeCell ref="L33:P33"/>
    <mergeCell ref="C52:G52"/>
    <mergeCell ref="I52:AF52"/>
    <mergeCell ref="AG52:AM52"/>
    <mergeCell ref="AN52:AP52"/>
    <mergeCell ref="AS49:AT51"/>
    <mergeCell ref="AM50:AP50"/>
    <mergeCell ref="L45:AO45"/>
    <mergeCell ref="AM47:AN47"/>
    <mergeCell ref="AM49:AP49"/>
    <mergeCell ref="W33:AE33"/>
    <mergeCell ref="AK33:AO33"/>
    <mergeCell ref="X35:AB35"/>
    <mergeCell ref="AK35:AO35"/>
    <mergeCell ref="AR2:BE2"/>
    <mergeCell ref="K5:AO5"/>
    <mergeCell ref="K6:AO6"/>
    <mergeCell ref="E14:AJ14"/>
    <mergeCell ref="E23:AN23"/>
    <mergeCell ref="L28:P28"/>
    <mergeCell ref="W28:AE28"/>
    <mergeCell ref="AK28:AO28"/>
    <mergeCell ref="L29:P29"/>
    <mergeCell ref="L30:P30"/>
    <mergeCell ref="L31:P31"/>
    <mergeCell ref="L32:P32"/>
    <mergeCell ref="W31:AE31"/>
    <mergeCell ref="BE5:BE32"/>
    <mergeCell ref="AK26:AO26"/>
    <mergeCell ref="W29:AE29"/>
    <mergeCell ref="AK29:AO29"/>
    <mergeCell ref="W30:AE30"/>
    <mergeCell ref="AK30:AO30"/>
    <mergeCell ref="AK31:AO31"/>
    <mergeCell ref="W32:AE32"/>
    <mergeCell ref="AK32:AO32"/>
  </mergeCells>
  <hyperlinks>
    <hyperlink ref="A55" location="'01a - Stavební část - Opr...'!C2" display="/"/>
    <hyperlink ref="A56" location="'VON - Vedlejší a ostatní ...'!C2" display="/"/>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307"/>
  <sheetViews>
    <sheetView showGridLines="0" workbookViewId="0"/>
  </sheetViews>
  <sheetFormatPr defaultRowHeight="15"/>
  <cols>
    <col min="1" max="1" width="7.1640625" customWidth="1"/>
    <col min="2" max="2" width="1.5" customWidth="1"/>
    <col min="3" max="3" width="3.5" customWidth="1"/>
    <col min="4" max="4" width="3.6640625" customWidth="1"/>
    <col min="5" max="5" width="14.6640625" customWidth="1"/>
    <col min="6" max="6" width="43.5" customWidth="1"/>
    <col min="7" max="7" width="6" customWidth="1"/>
    <col min="8" max="8" width="9.83203125" customWidth="1"/>
    <col min="9" max="9" width="17.33203125" style="99" customWidth="1"/>
    <col min="10" max="11" width="17.33203125" customWidth="1"/>
    <col min="12" max="12" width="8" customWidth="1"/>
    <col min="13" max="13" width="9.33203125" hidden="1" customWidth="1"/>
    <col min="14" max="14" width="9.1640625" hidden="1"/>
    <col min="15" max="20" width="12.1640625" hidden="1" customWidth="1"/>
    <col min="21" max="21" width="14" hidden="1" customWidth="1"/>
    <col min="22" max="22" width="10.5" customWidth="1"/>
    <col min="23" max="23" width="14" customWidth="1"/>
    <col min="24" max="24" width="10.5" customWidth="1"/>
    <col min="25" max="25" width="12.83203125" customWidth="1"/>
    <col min="26" max="26" width="9.5" customWidth="1"/>
    <col min="27" max="27" width="12.83203125" customWidth="1"/>
    <col min="28" max="28" width="14" customWidth="1"/>
    <col min="29" max="29" width="9.5" customWidth="1"/>
    <col min="30" max="30" width="12.83203125" customWidth="1"/>
    <col min="31" max="31" width="14" customWidth="1"/>
    <col min="44" max="65" width="9.1640625" hidden="1"/>
  </cols>
  <sheetData>
    <row r="2" spans="2:46" ht="36.950000000000003" customHeight="1">
      <c r="L2" s="319"/>
      <c r="M2" s="319"/>
      <c r="N2" s="319"/>
      <c r="O2" s="319"/>
      <c r="P2" s="319"/>
      <c r="Q2" s="319"/>
      <c r="R2" s="319"/>
      <c r="S2" s="319"/>
      <c r="T2" s="319"/>
      <c r="U2" s="319"/>
      <c r="V2" s="319"/>
      <c r="AT2" s="16" t="s">
        <v>82</v>
      </c>
    </row>
    <row r="3" spans="2:46" ht="6.95" customHeight="1">
      <c r="B3" s="100"/>
      <c r="C3" s="101"/>
      <c r="D3" s="101"/>
      <c r="E3" s="101"/>
      <c r="F3" s="101"/>
      <c r="G3" s="101"/>
      <c r="H3" s="101"/>
      <c r="I3" s="102"/>
      <c r="J3" s="101"/>
      <c r="K3" s="101"/>
      <c r="L3" s="19"/>
      <c r="AT3" s="16" t="s">
        <v>83</v>
      </c>
    </row>
    <row r="4" spans="2:46" ht="24.95" customHeight="1">
      <c r="B4" s="19"/>
      <c r="D4" s="103" t="s">
        <v>87</v>
      </c>
      <c r="L4" s="19"/>
      <c r="M4" s="104" t="s">
        <v>10</v>
      </c>
      <c r="AT4" s="16" t="s">
        <v>4</v>
      </c>
    </row>
    <row r="5" spans="2:46" ht="6.95" customHeight="1">
      <c r="B5" s="19"/>
      <c r="L5" s="19"/>
    </row>
    <row r="6" spans="2:46" ht="12" customHeight="1">
      <c r="B6" s="19"/>
      <c r="D6" s="105" t="s">
        <v>16</v>
      </c>
      <c r="L6" s="19"/>
    </row>
    <row r="7" spans="2:46" ht="14.45" customHeight="1">
      <c r="B7" s="19"/>
      <c r="E7" s="348" t="str">
        <f>'Rekapitulace stavby'!K6</f>
        <v>Vyhlídka Karla IV. - oprava pochozích střech I.Etapa</v>
      </c>
      <c r="F7" s="349"/>
      <c r="G7" s="349"/>
      <c r="H7" s="349"/>
      <c r="L7" s="19"/>
    </row>
    <row r="8" spans="2:46" s="1" customFormat="1" ht="12" customHeight="1">
      <c r="B8" s="37"/>
      <c r="D8" s="105" t="s">
        <v>88</v>
      </c>
      <c r="I8" s="106"/>
      <c r="L8" s="37"/>
    </row>
    <row r="9" spans="2:46" s="1" customFormat="1" ht="36.950000000000003" customHeight="1">
      <c r="B9" s="37"/>
      <c r="E9" s="350" t="s">
        <v>89</v>
      </c>
      <c r="F9" s="351"/>
      <c r="G9" s="351"/>
      <c r="H9" s="351"/>
      <c r="I9" s="106"/>
      <c r="L9" s="37"/>
    </row>
    <row r="10" spans="2:46" s="1" customFormat="1" ht="11.25">
      <c r="B10" s="37"/>
      <c r="I10" s="106"/>
      <c r="L10" s="37"/>
    </row>
    <row r="11" spans="2:46" s="1" customFormat="1" ht="12" customHeight="1">
      <c r="B11" s="37"/>
      <c r="D11" s="105" t="s">
        <v>18</v>
      </c>
      <c r="F11" s="107" t="s">
        <v>19</v>
      </c>
      <c r="I11" s="108" t="s">
        <v>20</v>
      </c>
      <c r="J11" s="107" t="s">
        <v>21</v>
      </c>
      <c r="L11" s="37"/>
    </row>
    <row r="12" spans="2:46" s="1" customFormat="1" ht="12" customHeight="1">
      <c r="B12" s="37"/>
      <c r="D12" s="105" t="s">
        <v>22</v>
      </c>
      <c r="F12" s="107" t="s">
        <v>23</v>
      </c>
      <c r="I12" s="108" t="s">
        <v>24</v>
      </c>
      <c r="J12" s="109" t="str">
        <f>'Rekapitulace stavby'!AN8</f>
        <v>4. 7. 2019</v>
      </c>
      <c r="L12" s="37"/>
    </row>
    <row r="13" spans="2:46" s="1" customFormat="1" ht="10.9" customHeight="1">
      <c r="B13" s="37"/>
      <c r="I13" s="106"/>
      <c r="L13" s="37"/>
    </row>
    <row r="14" spans="2:46" s="1" customFormat="1" ht="12" customHeight="1">
      <c r="B14" s="37"/>
      <c r="D14" s="105" t="s">
        <v>26</v>
      </c>
      <c r="I14" s="108" t="s">
        <v>27</v>
      </c>
      <c r="J14" s="107" t="s">
        <v>21</v>
      </c>
      <c r="L14" s="37"/>
    </row>
    <row r="15" spans="2:46" s="1" customFormat="1" ht="18" customHeight="1">
      <c r="B15" s="37"/>
      <c r="E15" s="107" t="s">
        <v>28</v>
      </c>
      <c r="I15" s="108" t="s">
        <v>29</v>
      </c>
      <c r="J15" s="107" t="s">
        <v>21</v>
      </c>
      <c r="L15" s="37"/>
    </row>
    <row r="16" spans="2:46" s="1" customFormat="1" ht="6.95" customHeight="1">
      <c r="B16" s="37"/>
      <c r="I16" s="106"/>
      <c r="L16" s="37"/>
    </row>
    <row r="17" spans="2:12" s="1" customFormat="1" ht="12" customHeight="1">
      <c r="B17" s="37"/>
      <c r="D17" s="105" t="s">
        <v>30</v>
      </c>
      <c r="I17" s="108" t="s">
        <v>27</v>
      </c>
      <c r="J17" s="29" t="str">
        <f>'Rekapitulace stavby'!AN13</f>
        <v>Vyplň údaj</v>
      </c>
      <c r="L17" s="37"/>
    </row>
    <row r="18" spans="2:12" s="1" customFormat="1" ht="18" customHeight="1">
      <c r="B18" s="37"/>
      <c r="E18" s="352" t="str">
        <f>'Rekapitulace stavby'!E14</f>
        <v>Vyplň údaj</v>
      </c>
      <c r="F18" s="353"/>
      <c r="G18" s="353"/>
      <c r="H18" s="353"/>
      <c r="I18" s="108" t="s">
        <v>29</v>
      </c>
      <c r="J18" s="29" t="str">
        <f>'Rekapitulace stavby'!AN14</f>
        <v>Vyplň údaj</v>
      </c>
      <c r="L18" s="37"/>
    </row>
    <row r="19" spans="2:12" s="1" customFormat="1" ht="6.95" customHeight="1">
      <c r="B19" s="37"/>
      <c r="I19" s="106"/>
      <c r="L19" s="37"/>
    </row>
    <row r="20" spans="2:12" s="1" customFormat="1" ht="12" customHeight="1">
      <c r="B20" s="37"/>
      <c r="D20" s="105" t="s">
        <v>32</v>
      </c>
      <c r="I20" s="108" t="s">
        <v>27</v>
      </c>
      <c r="J20" s="107" t="s">
        <v>21</v>
      </c>
      <c r="L20" s="37"/>
    </row>
    <row r="21" spans="2:12" s="1" customFormat="1" ht="18" customHeight="1">
      <c r="B21" s="37"/>
      <c r="E21" s="107" t="s">
        <v>33</v>
      </c>
      <c r="I21" s="108" t="s">
        <v>29</v>
      </c>
      <c r="J21" s="107" t="s">
        <v>21</v>
      </c>
      <c r="L21" s="37"/>
    </row>
    <row r="22" spans="2:12" s="1" customFormat="1" ht="6.95" customHeight="1">
      <c r="B22" s="37"/>
      <c r="I22" s="106"/>
      <c r="L22" s="37"/>
    </row>
    <row r="23" spans="2:12" s="1" customFormat="1" ht="12" customHeight="1">
      <c r="B23" s="37"/>
      <c r="D23" s="105" t="s">
        <v>35</v>
      </c>
      <c r="I23" s="108" t="s">
        <v>27</v>
      </c>
      <c r="J23" s="107" t="s">
        <v>21</v>
      </c>
      <c r="L23" s="37"/>
    </row>
    <row r="24" spans="2:12" s="1" customFormat="1" ht="18" customHeight="1">
      <c r="B24" s="37"/>
      <c r="E24" s="107" t="s">
        <v>36</v>
      </c>
      <c r="I24" s="108" t="s">
        <v>29</v>
      </c>
      <c r="J24" s="107" t="s">
        <v>21</v>
      </c>
      <c r="L24" s="37"/>
    </row>
    <row r="25" spans="2:12" s="1" customFormat="1" ht="6.95" customHeight="1">
      <c r="B25" s="37"/>
      <c r="I25" s="106"/>
      <c r="L25" s="37"/>
    </row>
    <row r="26" spans="2:12" s="1" customFormat="1" ht="12" customHeight="1">
      <c r="B26" s="37"/>
      <c r="D26" s="105" t="s">
        <v>37</v>
      </c>
      <c r="I26" s="106"/>
      <c r="L26" s="37"/>
    </row>
    <row r="27" spans="2:12" s="7" customFormat="1" ht="14.45" customHeight="1">
      <c r="B27" s="110"/>
      <c r="E27" s="354" t="s">
        <v>21</v>
      </c>
      <c r="F27" s="354"/>
      <c r="G27" s="354"/>
      <c r="H27" s="354"/>
      <c r="I27" s="111"/>
      <c r="L27" s="110"/>
    </row>
    <row r="28" spans="2:12" s="1" customFormat="1" ht="6.95" customHeight="1">
      <c r="B28" s="37"/>
      <c r="I28" s="106"/>
      <c r="L28" s="37"/>
    </row>
    <row r="29" spans="2:12" s="1" customFormat="1" ht="6.95" customHeight="1">
      <c r="B29" s="37"/>
      <c r="D29" s="58"/>
      <c r="E29" s="58"/>
      <c r="F29" s="58"/>
      <c r="G29" s="58"/>
      <c r="H29" s="58"/>
      <c r="I29" s="112"/>
      <c r="J29" s="58"/>
      <c r="K29" s="58"/>
      <c r="L29" s="37"/>
    </row>
    <row r="30" spans="2:12" s="1" customFormat="1" ht="25.35" customHeight="1">
      <c r="B30" s="37"/>
      <c r="D30" s="113" t="s">
        <v>39</v>
      </c>
      <c r="I30" s="106"/>
      <c r="J30" s="114">
        <f>ROUND(J96, 2)</f>
        <v>0</v>
      </c>
      <c r="L30" s="37"/>
    </row>
    <row r="31" spans="2:12" s="1" customFormat="1" ht="6.95" customHeight="1">
      <c r="B31" s="37"/>
      <c r="D31" s="58"/>
      <c r="E31" s="58"/>
      <c r="F31" s="58"/>
      <c r="G31" s="58"/>
      <c r="H31" s="58"/>
      <c r="I31" s="112"/>
      <c r="J31" s="58"/>
      <c r="K31" s="58"/>
      <c r="L31" s="37"/>
    </row>
    <row r="32" spans="2:12" s="1" customFormat="1" ht="14.45" customHeight="1">
      <c r="B32" s="37"/>
      <c r="F32" s="115" t="s">
        <v>41</v>
      </c>
      <c r="I32" s="116" t="s">
        <v>40</v>
      </c>
      <c r="J32" s="115" t="s">
        <v>42</v>
      </c>
      <c r="L32" s="37"/>
    </row>
    <row r="33" spans="2:12" s="1" customFormat="1" ht="14.45" customHeight="1">
      <c r="B33" s="37"/>
      <c r="D33" s="117" t="s">
        <v>43</v>
      </c>
      <c r="E33" s="105" t="s">
        <v>44</v>
      </c>
      <c r="F33" s="118">
        <f>ROUND((SUM(BE96:BE306)),  2)</f>
        <v>0</v>
      </c>
      <c r="I33" s="119">
        <v>0.21</v>
      </c>
      <c r="J33" s="118">
        <f>ROUND(((SUM(BE96:BE306))*I33),  2)</f>
        <v>0</v>
      </c>
      <c r="L33" s="37"/>
    </row>
    <row r="34" spans="2:12" s="1" customFormat="1" ht="14.45" customHeight="1">
      <c r="B34" s="37"/>
      <c r="E34" s="105" t="s">
        <v>45</v>
      </c>
      <c r="F34" s="118">
        <f>ROUND((SUM(BF96:BF306)),  2)</f>
        <v>0</v>
      </c>
      <c r="I34" s="119">
        <v>0.15</v>
      </c>
      <c r="J34" s="118">
        <f>ROUND(((SUM(BF96:BF306))*I34),  2)</f>
        <v>0</v>
      </c>
      <c r="L34" s="37"/>
    </row>
    <row r="35" spans="2:12" s="1" customFormat="1" ht="14.45" hidden="1" customHeight="1">
      <c r="B35" s="37"/>
      <c r="E35" s="105" t="s">
        <v>46</v>
      </c>
      <c r="F35" s="118">
        <f>ROUND((SUM(BG96:BG306)),  2)</f>
        <v>0</v>
      </c>
      <c r="I35" s="119">
        <v>0.21</v>
      </c>
      <c r="J35" s="118">
        <f>0</f>
        <v>0</v>
      </c>
      <c r="L35" s="37"/>
    </row>
    <row r="36" spans="2:12" s="1" customFormat="1" ht="14.45" hidden="1" customHeight="1">
      <c r="B36" s="37"/>
      <c r="E36" s="105" t="s">
        <v>47</v>
      </c>
      <c r="F36" s="118">
        <f>ROUND((SUM(BH96:BH306)),  2)</f>
        <v>0</v>
      </c>
      <c r="I36" s="119">
        <v>0.15</v>
      </c>
      <c r="J36" s="118">
        <f>0</f>
        <v>0</v>
      </c>
      <c r="L36" s="37"/>
    </row>
    <row r="37" spans="2:12" s="1" customFormat="1" ht="14.45" hidden="1" customHeight="1">
      <c r="B37" s="37"/>
      <c r="E37" s="105" t="s">
        <v>48</v>
      </c>
      <c r="F37" s="118">
        <f>ROUND((SUM(BI96:BI306)),  2)</f>
        <v>0</v>
      </c>
      <c r="I37" s="119">
        <v>0</v>
      </c>
      <c r="J37" s="118">
        <f>0</f>
        <v>0</v>
      </c>
      <c r="L37" s="37"/>
    </row>
    <row r="38" spans="2:12" s="1" customFormat="1" ht="6.95" customHeight="1">
      <c r="B38" s="37"/>
      <c r="I38" s="106"/>
      <c r="L38" s="37"/>
    </row>
    <row r="39" spans="2:12" s="1" customFormat="1" ht="25.35" customHeight="1">
      <c r="B39" s="37"/>
      <c r="C39" s="120"/>
      <c r="D39" s="121" t="s">
        <v>49</v>
      </c>
      <c r="E39" s="122"/>
      <c r="F39" s="122"/>
      <c r="G39" s="123" t="s">
        <v>50</v>
      </c>
      <c r="H39" s="124" t="s">
        <v>51</v>
      </c>
      <c r="I39" s="125"/>
      <c r="J39" s="126">
        <f>SUM(J30:J37)</f>
        <v>0</v>
      </c>
      <c r="K39" s="127"/>
      <c r="L39" s="37"/>
    </row>
    <row r="40" spans="2:12" s="1" customFormat="1" ht="14.45" customHeight="1">
      <c r="B40" s="128"/>
      <c r="C40" s="129"/>
      <c r="D40" s="129"/>
      <c r="E40" s="129"/>
      <c r="F40" s="129"/>
      <c r="G40" s="129"/>
      <c r="H40" s="129"/>
      <c r="I40" s="130"/>
      <c r="J40" s="129"/>
      <c r="K40" s="129"/>
      <c r="L40" s="37"/>
    </row>
    <row r="44" spans="2:12" s="1" customFormat="1" ht="6.95" customHeight="1">
      <c r="B44" s="131"/>
      <c r="C44" s="132"/>
      <c r="D44" s="132"/>
      <c r="E44" s="132"/>
      <c r="F44" s="132"/>
      <c r="G44" s="132"/>
      <c r="H44" s="132"/>
      <c r="I44" s="133"/>
      <c r="J44" s="132"/>
      <c r="K44" s="132"/>
      <c r="L44" s="37"/>
    </row>
    <row r="45" spans="2:12" s="1" customFormat="1" ht="24.95" customHeight="1">
      <c r="B45" s="33"/>
      <c r="C45" s="22" t="s">
        <v>90</v>
      </c>
      <c r="D45" s="34"/>
      <c r="E45" s="34"/>
      <c r="F45" s="34"/>
      <c r="G45" s="34"/>
      <c r="H45" s="34"/>
      <c r="I45" s="106"/>
      <c r="J45" s="34"/>
      <c r="K45" s="34"/>
      <c r="L45" s="37"/>
    </row>
    <row r="46" spans="2:12" s="1" customFormat="1" ht="6.95" customHeight="1">
      <c r="B46" s="33"/>
      <c r="C46" s="34"/>
      <c r="D46" s="34"/>
      <c r="E46" s="34"/>
      <c r="F46" s="34"/>
      <c r="G46" s="34"/>
      <c r="H46" s="34"/>
      <c r="I46" s="106"/>
      <c r="J46" s="34"/>
      <c r="K46" s="34"/>
      <c r="L46" s="37"/>
    </row>
    <row r="47" spans="2:12" s="1" customFormat="1" ht="12" customHeight="1">
      <c r="B47" s="33"/>
      <c r="C47" s="28" t="s">
        <v>16</v>
      </c>
      <c r="D47" s="34"/>
      <c r="E47" s="34"/>
      <c r="F47" s="34"/>
      <c r="G47" s="34"/>
      <c r="H47" s="34"/>
      <c r="I47" s="106"/>
      <c r="J47" s="34"/>
      <c r="K47" s="34"/>
      <c r="L47" s="37"/>
    </row>
    <row r="48" spans="2:12" s="1" customFormat="1" ht="14.45" customHeight="1">
      <c r="B48" s="33"/>
      <c r="C48" s="34"/>
      <c r="D48" s="34"/>
      <c r="E48" s="355" t="str">
        <f>E7</f>
        <v>Vyhlídka Karla IV. - oprava pochozích střech I.Etapa</v>
      </c>
      <c r="F48" s="356"/>
      <c r="G48" s="356"/>
      <c r="H48" s="356"/>
      <c r="I48" s="106"/>
      <c r="J48" s="34"/>
      <c r="K48" s="34"/>
      <c r="L48" s="37"/>
    </row>
    <row r="49" spans="2:47" s="1" customFormat="1" ht="12" customHeight="1">
      <c r="B49" s="33"/>
      <c r="C49" s="28" t="s">
        <v>88</v>
      </c>
      <c r="D49" s="34"/>
      <c r="E49" s="34"/>
      <c r="F49" s="34"/>
      <c r="G49" s="34"/>
      <c r="H49" s="34"/>
      <c r="I49" s="106"/>
      <c r="J49" s="34"/>
      <c r="K49" s="34"/>
      <c r="L49" s="37"/>
    </row>
    <row r="50" spans="2:47" s="1" customFormat="1" ht="14.45" customHeight="1">
      <c r="B50" s="33"/>
      <c r="C50" s="34"/>
      <c r="D50" s="34"/>
      <c r="E50" s="328" t="str">
        <f>E9</f>
        <v>01a - Stavební část - Oprava pochozích střech</v>
      </c>
      <c r="F50" s="357"/>
      <c r="G50" s="357"/>
      <c r="H50" s="357"/>
      <c r="I50" s="106"/>
      <c r="J50" s="34"/>
      <c r="K50" s="34"/>
      <c r="L50" s="37"/>
    </row>
    <row r="51" spans="2:47" s="1" customFormat="1" ht="6.95" customHeight="1">
      <c r="B51" s="33"/>
      <c r="C51" s="34"/>
      <c r="D51" s="34"/>
      <c r="E51" s="34"/>
      <c r="F51" s="34"/>
      <c r="G51" s="34"/>
      <c r="H51" s="34"/>
      <c r="I51" s="106"/>
      <c r="J51" s="34"/>
      <c r="K51" s="34"/>
      <c r="L51" s="37"/>
    </row>
    <row r="52" spans="2:47" s="1" customFormat="1" ht="12" customHeight="1">
      <c r="B52" s="33"/>
      <c r="C52" s="28" t="s">
        <v>22</v>
      </c>
      <c r="D52" s="34"/>
      <c r="E52" s="34"/>
      <c r="F52" s="26" t="str">
        <f>F12</f>
        <v>Karlovy Vary</v>
      </c>
      <c r="G52" s="34"/>
      <c r="H52" s="34"/>
      <c r="I52" s="108" t="s">
        <v>24</v>
      </c>
      <c r="J52" s="57" t="str">
        <f>IF(J12="","",J12)</f>
        <v>4. 7. 2019</v>
      </c>
      <c r="K52" s="34"/>
      <c r="L52" s="37"/>
    </row>
    <row r="53" spans="2:47" s="1" customFormat="1" ht="6.95" customHeight="1">
      <c r="B53" s="33"/>
      <c r="C53" s="34"/>
      <c r="D53" s="34"/>
      <c r="E53" s="34"/>
      <c r="F53" s="34"/>
      <c r="G53" s="34"/>
      <c r="H53" s="34"/>
      <c r="I53" s="106"/>
      <c r="J53" s="34"/>
      <c r="K53" s="34"/>
      <c r="L53" s="37"/>
    </row>
    <row r="54" spans="2:47" s="1" customFormat="1" ht="26.45" customHeight="1">
      <c r="B54" s="33"/>
      <c r="C54" s="28" t="s">
        <v>26</v>
      </c>
      <c r="D54" s="34"/>
      <c r="E54" s="34"/>
      <c r="F54" s="26" t="str">
        <f>E15</f>
        <v>Statutární město Karlovy Vary</v>
      </c>
      <c r="G54" s="34"/>
      <c r="H54" s="34"/>
      <c r="I54" s="108" t="s">
        <v>32</v>
      </c>
      <c r="J54" s="31" t="str">
        <f>E21</f>
        <v>Ing. Kubíček, Ing. Redl</v>
      </c>
      <c r="K54" s="34"/>
      <c r="L54" s="37"/>
    </row>
    <row r="55" spans="2:47" s="1" customFormat="1" ht="26.45" customHeight="1">
      <c r="B55" s="33"/>
      <c r="C55" s="28" t="s">
        <v>30</v>
      </c>
      <c r="D55" s="34"/>
      <c r="E55" s="34"/>
      <c r="F55" s="26" t="str">
        <f>IF(E18="","",E18)</f>
        <v>Vyplň údaj</v>
      </c>
      <c r="G55" s="34"/>
      <c r="H55" s="34"/>
      <c r="I55" s="108" t="s">
        <v>35</v>
      </c>
      <c r="J55" s="31" t="str">
        <f>E24</f>
        <v>Daniela Hahnová</v>
      </c>
      <c r="K55" s="34"/>
      <c r="L55" s="37"/>
    </row>
    <row r="56" spans="2:47" s="1" customFormat="1" ht="10.35" customHeight="1">
      <c r="B56" s="33"/>
      <c r="C56" s="34"/>
      <c r="D56" s="34"/>
      <c r="E56" s="34"/>
      <c r="F56" s="34"/>
      <c r="G56" s="34"/>
      <c r="H56" s="34"/>
      <c r="I56" s="106"/>
      <c r="J56" s="34"/>
      <c r="K56" s="34"/>
      <c r="L56" s="37"/>
    </row>
    <row r="57" spans="2:47" s="1" customFormat="1" ht="29.25" customHeight="1">
      <c r="B57" s="33"/>
      <c r="C57" s="134" t="s">
        <v>91</v>
      </c>
      <c r="D57" s="135"/>
      <c r="E57" s="135"/>
      <c r="F57" s="135"/>
      <c r="G57" s="135"/>
      <c r="H57" s="135"/>
      <c r="I57" s="136"/>
      <c r="J57" s="137" t="s">
        <v>92</v>
      </c>
      <c r="K57" s="135"/>
      <c r="L57" s="37"/>
    </row>
    <row r="58" spans="2:47" s="1" customFormat="1" ht="10.35" customHeight="1">
      <c r="B58" s="33"/>
      <c r="C58" s="34"/>
      <c r="D58" s="34"/>
      <c r="E58" s="34"/>
      <c r="F58" s="34"/>
      <c r="G58" s="34"/>
      <c r="H58" s="34"/>
      <c r="I58" s="106"/>
      <c r="J58" s="34"/>
      <c r="K58" s="34"/>
      <c r="L58" s="37"/>
    </row>
    <row r="59" spans="2:47" s="1" customFormat="1" ht="22.9" customHeight="1">
      <c r="B59" s="33"/>
      <c r="C59" s="138" t="s">
        <v>71</v>
      </c>
      <c r="D59" s="34"/>
      <c r="E59" s="34"/>
      <c r="F59" s="34"/>
      <c r="G59" s="34"/>
      <c r="H59" s="34"/>
      <c r="I59" s="106"/>
      <c r="J59" s="75">
        <f>J96</f>
        <v>0</v>
      </c>
      <c r="K59" s="34"/>
      <c r="L59" s="37"/>
      <c r="AU59" s="16" t="s">
        <v>93</v>
      </c>
    </row>
    <row r="60" spans="2:47" s="8" customFormat="1" ht="24.95" customHeight="1">
      <c r="B60" s="139"/>
      <c r="C60" s="140"/>
      <c r="D60" s="141" t="s">
        <v>94</v>
      </c>
      <c r="E60" s="142"/>
      <c r="F60" s="142"/>
      <c r="G60" s="142"/>
      <c r="H60" s="142"/>
      <c r="I60" s="143"/>
      <c r="J60" s="144">
        <f>J97</f>
        <v>0</v>
      </c>
      <c r="K60" s="140"/>
      <c r="L60" s="145"/>
    </row>
    <row r="61" spans="2:47" s="9" customFormat="1" ht="19.899999999999999" customHeight="1">
      <c r="B61" s="146"/>
      <c r="C61" s="147"/>
      <c r="D61" s="148" t="s">
        <v>95</v>
      </c>
      <c r="E61" s="149"/>
      <c r="F61" s="149"/>
      <c r="G61" s="149"/>
      <c r="H61" s="149"/>
      <c r="I61" s="150"/>
      <c r="J61" s="151">
        <f>J98</f>
        <v>0</v>
      </c>
      <c r="K61" s="147"/>
      <c r="L61" s="152"/>
    </row>
    <row r="62" spans="2:47" s="9" customFormat="1" ht="19.899999999999999" customHeight="1">
      <c r="B62" s="146"/>
      <c r="C62" s="147"/>
      <c r="D62" s="148" t="s">
        <v>96</v>
      </c>
      <c r="E62" s="149"/>
      <c r="F62" s="149"/>
      <c r="G62" s="149"/>
      <c r="H62" s="149"/>
      <c r="I62" s="150"/>
      <c r="J62" s="151">
        <f>J112</f>
        <v>0</v>
      </c>
      <c r="K62" s="147"/>
      <c r="L62" s="152"/>
    </row>
    <row r="63" spans="2:47" s="9" customFormat="1" ht="14.85" customHeight="1">
      <c r="B63" s="146"/>
      <c r="C63" s="147"/>
      <c r="D63" s="148" t="s">
        <v>97</v>
      </c>
      <c r="E63" s="149"/>
      <c r="F63" s="149"/>
      <c r="G63" s="149"/>
      <c r="H63" s="149"/>
      <c r="I63" s="150"/>
      <c r="J63" s="151">
        <f>J113</f>
        <v>0</v>
      </c>
      <c r="K63" s="147"/>
      <c r="L63" s="152"/>
    </row>
    <row r="64" spans="2:47" s="9" customFormat="1" ht="14.85" customHeight="1">
      <c r="B64" s="146"/>
      <c r="C64" s="147"/>
      <c r="D64" s="148" t="s">
        <v>98</v>
      </c>
      <c r="E64" s="149"/>
      <c r="F64" s="149"/>
      <c r="G64" s="149"/>
      <c r="H64" s="149"/>
      <c r="I64" s="150"/>
      <c r="J64" s="151">
        <f>J141</f>
        <v>0</v>
      </c>
      <c r="K64" s="147"/>
      <c r="L64" s="152"/>
    </row>
    <row r="65" spans="2:12" s="9" customFormat="1" ht="19.899999999999999" customHeight="1">
      <c r="B65" s="146"/>
      <c r="C65" s="147"/>
      <c r="D65" s="148" t="s">
        <v>99</v>
      </c>
      <c r="E65" s="149"/>
      <c r="F65" s="149"/>
      <c r="G65" s="149"/>
      <c r="H65" s="149"/>
      <c r="I65" s="150"/>
      <c r="J65" s="151">
        <f>J145</f>
        <v>0</v>
      </c>
      <c r="K65" s="147"/>
      <c r="L65" s="152"/>
    </row>
    <row r="66" spans="2:12" s="9" customFormat="1" ht="14.85" customHeight="1">
      <c r="B66" s="146"/>
      <c r="C66" s="147"/>
      <c r="D66" s="148" t="s">
        <v>100</v>
      </c>
      <c r="E66" s="149"/>
      <c r="F66" s="149"/>
      <c r="G66" s="149"/>
      <c r="H66" s="149"/>
      <c r="I66" s="150"/>
      <c r="J66" s="151">
        <f>J146</f>
        <v>0</v>
      </c>
      <c r="K66" s="147"/>
      <c r="L66" s="152"/>
    </row>
    <row r="67" spans="2:12" s="9" customFormat="1" ht="14.85" customHeight="1">
      <c r="B67" s="146"/>
      <c r="C67" s="147"/>
      <c r="D67" s="148" t="s">
        <v>101</v>
      </c>
      <c r="E67" s="149"/>
      <c r="F67" s="149"/>
      <c r="G67" s="149"/>
      <c r="H67" s="149"/>
      <c r="I67" s="150"/>
      <c r="J67" s="151">
        <f>J159</f>
        <v>0</v>
      </c>
      <c r="K67" s="147"/>
      <c r="L67" s="152"/>
    </row>
    <row r="68" spans="2:12" s="9" customFormat="1" ht="14.85" customHeight="1">
      <c r="B68" s="146"/>
      <c r="C68" s="147"/>
      <c r="D68" s="148" t="s">
        <v>102</v>
      </c>
      <c r="E68" s="149"/>
      <c r="F68" s="149"/>
      <c r="G68" s="149"/>
      <c r="H68" s="149"/>
      <c r="I68" s="150"/>
      <c r="J68" s="151">
        <f>J181</f>
        <v>0</v>
      </c>
      <c r="K68" s="147"/>
      <c r="L68" s="152"/>
    </row>
    <row r="69" spans="2:12" s="9" customFormat="1" ht="14.85" customHeight="1">
      <c r="B69" s="146"/>
      <c r="C69" s="147"/>
      <c r="D69" s="148" t="s">
        <v>103</v>
      </c>
      <c r="E69" s="149"/>
      <c r="F69" s="149"/>
      <c r="G69" s="149"/>
      <c r="H69" s="149"/>
      <c r="I69" s="150"/>
      <c r="J69" s="151">
        <f>J206</f>
        <v>0</v>
      </c>
      <c r="K69" s="147"/>
      <c r="L69" s="152"/>
    </row>
    <row r="70" spans="2:12" s="9" customFormat="1" ht="19.899999999999999" customHeight="1">
      <c r="B70" s="146"/>
      <c r="C70" s="147"/>
      <c r="D70" s="148" t="s">
        <v>104</v>
      </c>
      <c r="E70" s="149"/>
      <c r="F70" s="149"/>
      <c r="G70" s="149"/>
      <c r="H70" s="149"/>
      <c r="I70" s="150"/>
      <c r="J70" s="151">
        <f>J216</f>
        <v>0</v>
      </c>
      <c r="K70" s="147"/>
      <c r="L70" s="152"/>
    </row>
    <row r="71" spans="2:12" s="9" customFormat="1" ht="19.899999999999999" customHeight="1">
      <c r="B71" s="146"/>
      <c r="C71" s="147"/>
      <c r="D71" s="148" t="s">
        <v>105</v>
      </c>
      <c r="E71" s="149"/>
      <c r="F71" s="149"/>
      <c r="G71" s="149"/>
      <c r="H71" s="149"/>
      <c r="I71" s="150"/>
      <c r="J71" s="151">
        <f>J235</f>
        <v>0</v>
      </c>
      <c r="K71" s="147"/>
      <c r="L71" s="152"/>
    </row>
    <row r="72" spans="2:12" s="8" customFormat="1" ht="24.95" customHeight="1">
      <c r="B72" s="139"/>
      <c r="C72" s="140"/>
      <c r="D72" s="141" t="s">
        <v>106</v>
      </c>
      <c r="E72" s="142"/>
      <c r="F72" s="142"/>
      <c r="G72" s="142"/>
      <c r="H72" s="142"/>
      <c r="I72" s="143"/>
      <c r="J72" s="144">
        <f>J239</f>
        <v>0</v>
      </c>
      <c r="K72" s="140"/>
      <c r="L72" s="145"/>
    </row>
    <row r="73" spans="2:12" s="9" customFormat="1" ht="19.899999999999999" customHeight="1">
      <c r="B73" s="146"/>
      <c r="C73" s="147"/>
      <c r="D73" s="148" t="s">
        <v>107</v>
      </c>
      <c r="E73" s="149"/>
      <c r="F73" s="149"/>
      <c r="G73" s="149"/>
      <c r="H73" s="149"/>
      <c r="I73" s="150"/>
      <c r="J73" s="151">
        <f>J240</f>
        <v>0</v>
      </c>
      <c r="K73" s="147"/>
      <c r="L73" s="152"/>
    </row>
    <row r="74" spans="2:12" s="9" customFormat="1" ht="19.899999999999999" customHeight="1">
      <c r="B74" s="146"/>
      <c r="C74" s="147"/>
      <c r="D74" s="148" t="s">
        <v>108</v>
      </c>
      <c r="E74" s="149"/>
      <c r="F74" s="149"/>
      <c r="G74" s="149"/>
      <c r="H74" s="149"/>
      <c r="I74" s="150"/>
      <c r="J74" s="151">
        <f>J256</f>
        <v>0</v>
      </c>
      <c r="K74" s="147"/>
      <c r="L74" s="152"/>
    </row>
    <row r="75" spans="2:12" s="9" customFormat="1" ht="19.899999999999999" customHeight="1">
      <c r="B75" s="146"/>
      <c r="C75" s="147"/>
      <c r="D75" s="148" t="s">
        <v>109</v>
      </c>
      <c r="E75" s="149"/>
      <c r="F75" s="149"/>
      <c r="G75" s="149"/>
      <c r="H75" s="149"/>
      <c r="I75" s="150"/>
      <c r="J75" s="151">
        <f>J274</f>
        <v>0</v>
      </c>
      <c r="K75" s="147"/>
      <c r="L75" s="152"/>
    </row>
    <row r="76" spans="2:12" s="9" customFormat="1" ht="19.899999999999999" customHeight="1">
      <c r="B76" s="146"/>
      <c r="C76" s="147"/>
      <c r="D76" s="148" t="s">
        <v>110</v>
      </c>
      <c r="E76" s="149"/>
      <c r="F76" s="149"/>
      <c r="G76" s="149"/>
      <c r="H76" s="149"/>
      <c r="I76" s="150"/>
      <c r="J76" s="151">
        <f>J297</f>
        <v>0</v>
      </c>
      <c r="K76" s="147"/>
      <c r="L76" s="152"/>
    </row>
    <row r="77" spans="2:12" s="1" customFormat="1" ht="21.75" customHeight="1">
      <c r="B77" s="33"/>
      <c r="C77" s="34"/>
      <c r="D77" s="34"/>
      <c r="E77" s="34"/>
      <c r="F77" s="34"/>
      <c r="G77" s="34"/>
      <c r="H77" s="34"/>
      <c r="I77" s="106"/>
      <c r="J77" s="34"/>
      <c r="K77" s="34"/>
      <c r="L77" s="37"/>
    </row>
    <row r="78" spans="2:12" s="1" customFormat="1" ht="6.95" customHeight="1">
      <c r="B78" s="45"/>
      <c r="C78" s="46"/>
      <c r="D78" s="46"/>
      <c r="E78" s="46"/>
      <c r="F78" s="46"/>
      <c r="G78" s="46"/>
      <c r="H78" s="46"/>
      <c r="I78" s="130"/>
      <c r="J78" s="46"/>
      <c r="K78" s="46"/>
      <c r="L78" s="37"/>
    </row>
    <row r="82" spans="2:63" s="1" customFormat="1" ht="6.95" customHeight="1">
      <c r="B82" s="47"/>
      <c r="C82" s="48"/>
      <c r="D82" s="48"/>
      <c r="E82" s="48"/>
      <c r="F82" s="48"/>
      <c r="G82" s="48"/>
      <c r="H82" s="48"/>
      <c r="I82" s="133"/>
      <c r="J82" s="48"/>
      <c r="K82" s="48"/>
      <c r="L82" s="37"/>
    </row>
    <row r="83" spans="2:63" s="1" customFormat="1" ht="24.95" customHeight="1">
      <c r="B83" s="33"/>
      <c r="C83" s="22" t="s">
        <v>111</v>
      </c>
      <c r="D83" s="34"/>
      <c r="E83" s="34"/>
      <c r="F83" s="34"/>
      <c r="G83" s="34"/>
      <c r="H83" s="34"/>
      <c r="I83" s="106"/>
      <c r="J83" s="34"/>
      <c r="K83" s="34"/>
      <c r="L83" s="37"/>
    </row>
    <row r="84" spans="2:63" s="1" customFormat="1" ht="6.95" customHeight="1">
      <c r="B84" s="33"/>
      <c r="C84" s="34"/>
      <c r="D84" s="34"/>
      <c r="E84" s="34"/>
      <c r="F84" s="34"/>
      <c r="G84" s="34"/>
      <c r="H84" s="34"/>
      <c r="I84" s="106"/>
      <c r="J84" s="34"/>
      <c r="K84" s="34"/>
      <c r="L84" s="37"/>
    </row>
    <row r="85" spans="2:63" s="1" customFormat="1" ht="12" customHeight="1">
      <c r="B85" s="33"/>
      <c r="C85" s="28" t="s">
        <v>16</v>
      </c>
      <c r="D85" s="34"/>
      <c r="E85" s="34"/>
      <c r="F85" s="34"/>
      <c r="G85" s="34"/>
      <c r="H85" s="34"/>
      <c r="I85" s="106"/>
      <c r="J85" s="34"/>
      <c r="K85" s="34"/>
      <c r="L85" s="37"/>
    </row>
    <row r="86" spans="2:63" s="1" customFormat="1" ht="14.45" customHeight="1">
      <c r="B86" s="33"/>
      <c r="C86" s="34"/>
      <c r="D86" s="34"/>
      <c r="E86" s="355" t="str">
        <f>E7</f>
        <v>Vyhlídka Karla IV. - oprava pochozích střech I.Etapa</v>
      </c>
      <c r="F86" s="356"/>
      <c r="G86" s="356"/>
      <c r="H86" s="356"/>
      <c r="I86" s="106"/>
      <c r="J86" s="34"/>
      <c r="K86" s="34"/>
      <c r="L86" s="37"/>
    </row>
    <row r="87" spans="2:63" s="1" customFormat="1" ht="12" customHeight="1">
      <c r="B87" s="33"/>
      <c r="C87" s="28" t="s">
        <v>88</v>
      </c>
      <c r="D87" s="34"/>
      <c r="E87" s="34"/>
      <c r="F87" s="34"/>
      <c r="G87" s="34"/>
      <c r="H87" s="34"/>
      <c r="I87" s="106"/>
      <c r="J87" s="34"/>
      <c r="K87" s="34"/>
      <c r="L87" s="37"/>
    </row>
    <row r="88" spans="2:63" s="1" customFormat="1" ht="14.45" customHeight="1">
      <c r="B88" s="33"/>
      <c r="C88" s="34"/>
      <c r="D88" s="34"/>
      <c r="E88" s="328" t="str">
        <f>E9</f>
        <v>01a - Stavební část - Oprava pochozích střech</v>
      </c>
      <c r="F88" s="357"/>
      <c r="G88" s="357"/>
      <c r="H88" s="357"/>
      <c r="I88" s="106"/>
      <c r="J88" s="34"/>
      <c r="K88" s="34"/>
      <c r="L88" s="37"/>
    </row>
    <row r="89" spans="2:63" s="1" customFormat="1" ht="6.95" customHeight="1">
      <c r="B89" s="33"/>
      <c r="C89" s="34"/>
      <c r="D89" s="34"/>
      <c r="E89" s="34"/>
      <c r="F89" s="34"/>
      <c r="G89" s="34"/>
      <c r="H89" s="34"/>
      <c r="I89" s="106"/>
      <c r="J89" s="34"/>
      <c r="K89" s="34"/>
      <c r="L89" s="37"/>
    </row>
    <row r="90" spans="2:63" s="1" customFormat="1" ht="12" customHeight="1">
      <c r="B90" s="33"/>
      <c r="C90" s="28" t="s">
        <v>22</v>
      </c>
      <c r="D90" s="34"/>
      <c r="E90" s="34"/>
      <c r="F90" s="26" t="str">
        <f>F12</f>
        <v>Karlovy Vary</v>
      </c>
      <c r="G90" s="34"/>
      <c r="H90" s="34"/>
      <c r="I90" s="108" t="s">
        <v>24</v>
      </c>
      <c r="J90" s="57" t="str">
        <f>IF(J12="","",J12)</f>
        <v>4. 7. 2019</v>
      </c>
      <c r="K90" s="34"/>
      <c r="L90" s="37"/>
    </row>
    <row r="91" spans="2:63" s="1" customFormat="1" ht="6.95" customHeight="1">
      <c r="B91" s="33"/>
      <c r="C91" s="34"/>
      <c r="D91" s="34"/>
      <c r="E91" s="34"/>
      <c r="F91" s="34"/>
      <c r="G91" s="34"/>
      <c r="H91" s="34"/>
      <c r="I91" s="106"/>
      <c r="J91" s="34"/>
      <c r="K91" s="34"/>
      <c r="L91" s="37"/>
    </row>
    <row r="92" spans="2:63" s="1" customFormat="1" ht="26.45" customHeight="1">
      <c r="B92" s="33"/>
      <c r="C92" s="28" t="s">
        <v>26</v>
      </c>
      <c r="D92" s="34"/>
      <c r="E92" s="34"/>
      <c r="F92" s="26" t="str">
        <f>E15</f>
        <v>Statutární město Karlovy Vary</v>
      </c>
      <c r="G92" s="34"/>
      <c r="H92" s="34"/>
      <c r="I92" s="108" t="s">
        <v>32</v>
      </c>
      <c r="J92" s="31" t="str">
        <f>E21</f>
        <v>Ing. Kubíček, Ing. Redl</v>
      </c>
      <c r="K92" s="34"/>
      <c r="L92" s="37"/>
    </row>
    <row r="93" spans="2:63" s="1" customFormat="1" ht="26.45" customHeight="1">
      <c r="B93" s="33"/>
      <c r="C93" s="28" t="s">
        <v>30</v>
      </c>
      <c r="D93" s="34"/>
      <c r="E93" s="34"/>
      <c r="F93" s="26" t="str">
        <f>IF(E18="","",E18)</f>
        <v>Vyplň údaj</v>
      </c>
      <c r="G93" s="34"/>
      <c r="H93" s="34"/>
      <c r="I93" s="108" t="s">
        <v>35</v>
      </c>
      <c r="J93" s="31" t="str">
        <f>E24</f>
        <v>Daniela Hahnová</v>
      </c>
      <c r="K93" s="34"/>
      <c r="L93" s="37"/>
    </row>
    <row r="94" spans="2:63" s="1" customFormat="1" ht="10.35" customHeight="1">
      <c r="B94" s="33"/>
      <c r="C94" s="34"/>
      <c r="D94" s="34"/>
      <c r="E94" s="34"/>
      <c r="F94" s="34"/>
      <c r="G94" s="34"/>
      <c r="H94" s="34"/>
      <c r="I94" s="106"/>
      <c r="J94" s="34"/>
      <c r="K94" s="34"/>
      <c r="L94" s="37"/>
    </row>
    <row r="95" spans="2:63" s="10" customFormat="1" ht="29.25" customHeight="1">
      <c r="B95" s="153"/>
      <c r="C95" s="154" t="s">
        <v>112</v>
      </c>
      <c r="D95" s="155" t="s">
        <v>58</v>
      </c>
      <c r="E95" s="155" t="s">
        <v>54</v>
      </c>
      <c r="F95" s="155" t="s">
        <v>55</v>
      </c>
      <c r="G95" s="155" t="s">
        <v>113</v>
      </c>
      <c r="H95" s="155" t="s">
        <v>114</v>
      </c>
      <c r="I95" s="156" t="s">
        <v>115</v>
      </c>
      <c r="J95" s="155" t="s">
        <v>92</v>
      </c>
      <c r="K95" s="157" t="s">
        <v>116</v>
      </c>
      <c r="L95" s="158"/>
      <c r="M95" s="66" t="s">
        <v>21</v>
      </c>
      <c r="N95" s="67" t="s">
        <v>43</v>
      </c>
      <c r="O95" s="67" t="s">
        <v>117</v>
      </c>
      <c r="P95" s="67" t="s">
        <v>118</v>
      </c>
      <c r="Q95" s="67" t="s">
        <v>119</v>
      </c>
      <c r="R95" s="67" t="s">
        <v>120</v>
      </c>
      <c r="S95" s="67" t="s">
        <v>121</v>
      </c>
      <c r="T95" s="68" t="s">
        <v>122</v>
      </c>
    </row>
    <row r="96" spans="2:63" s="1" customFormat="1" ht="22.9" customHeight="1">
      <c r="B96" s="33"/>
      <c r="C96" s="73" t="s">
        <v>123</v>
      </c>
      <c r="D96" s="34"/>
      <c r="E96" s="34"/>
      <c r="F96" s="34"/>
      <c r="G96" s="34"/>
      <c r="H96" s="34"/>
      <c r="I96" s="106"/>
      <c r="J96" s="159">
        <f>BK96</f>
        <v>0</v>
      </c>
      <c r="K96" s="34"/>
      <c r="L96" s="37"/>
      <c r="M96" s="69"/>
      <c r="N96" s="70"/>
      <c r="O96" s="70"/>
      <c r="P96" s="160">
        <f>P97+P239</f>
        <v>0</v>
      </c>
      <c r="Q96" s="70"/>
      <c r="R96" s="160">
        <f>R97+R239</f>
        <v>2.4678510199999999</v>
      </c>
      <c r="S96" s="70"/>
      <c r="T96" s="161">
        <f>T97+T239</f>
        <v>2.3656999999999999</v>
      </c>
      <c r="AT96" s="16" t="s">
        <v>72</v>
      </c>
      <c r="AU96" s="16" t="s">
        <v>93</v>
      </c>
      <c r="BK96" s="162">
        <f>BK97+BK239</f>
        <v>0</v>
      </c>
    </row>
    <row r="97" spans="2:65" s="11" customFormat="1" ht="25.9" customHeight="1">
      <c r="B97" s="163"/>
      <c r="C97" s="164"/>
      <c r="D97" s="165" t="s">
        <v>72</v>
      </c>
      <c r="E97" s="166" t="s">
        <v>124</v>
      </c>
      <c r="F97" s="166" t="s">
        <v>125</v>
      </c>
      <c r="G97" s="164"/>
      <c r="H97" s="164"/>
      <c r="I97" s="167"/>
      <c r="J97" s="168">
        <f>BK97</f>
        <v>0</v>
      </c>
      <c r="K97" s="164"/>
      <c r="L97" s="169"/>
      <c r="M97" s="170"/>
      <c r="N97" s="171"/>
      <c r="O97" s="171"/>
      <c r="P97" s="172">
        <f>P98+P112+P145+P216+P235</f>
        <v>0</v>
      </c>
      <c r="Q97" s="171"/>
      <c r="R97" s="172">
        <f>R98+R112+R145+R216+R235</f>
        <v>2.3407475199999999</v>
      </c>
      <c r="S97" s="171"/>
      <c r="T97" s="173">
        <f>T98+T112+T145+T216+T235</f>
        <v>2.3656999999999999</v>
      </c>
      <c r="AR97" s="174" t="s">
        <v>81</v>
      </c>
      <c r="AT97" s="175" t="s">
        <v>72</v>
      </c>
      <c r="AU97" s="175" t="s">
        <v>73</v>
      </c>
      <c r="AY97" s="174" t="s">
        <v>126</v>
      </c>
      <c r="BK97" s="176">
        <f>BK98+BK112+BK145+BK216+BK235</f>
        <v>0</v>
      </c>
    </row>
    <row r="98" spans="2:65" s="11" customFormat="1" ht="22.9" customHeight="1">
      <c r="B98" s="163"/>
      <c r="C98" s="164"/>
      <c r="D98" s="165" t="s">
        <v>72</v>
      </c>
      <c r="E98" s="177" t="s">
        <v>127</v>
      </c>
      <c r="F98" s="177" t="s">
        <v>128</v>
      </c>
      <c r="G98" s="164"/>
      <c r="H98" s="164"/>
      <c r="I98" s="167"/>
      <c r="J98" s="178">
        <f>BK98</f>
        <v>0</v>
      </c>
      <c r="K98" s="164"/>
      <c r="L98" s="169"/>
      <c r="M98" s="170"/>
      <c r="N98" s="171"/>
      <c r="O98" s="171"/>
      <c r="P98" s="172">
        <f>SUM(P99:P111)</f>
        <v>0</v>
      </c>
      <c r="Q98" s="171"/>
      <c r="R98" s="172">
        <f>SUM(R99:R111)</f>
        <v>1.2971999999999999</v>
      </c>
      <c r="S98" s="171"/>
      <c r="T98" s="173">
        <f>SUM(T99:T111)</f>
        <v>0</v>
      </c>
      <c r="AR98" s="174" t="s">
        <v>81</v>
      </c>
      <c r="AT98" s="175" t="s">
        <v>72</v>
      </c>
      <c r="AU98" s="175" t="s">
        <v>81</v>
      </c>
      <c r="AY98" s="174" t="s">
        <v>126</v>
      </c>
      <c r="BK98" s="176">
        <f>SUM(BK99:BK111)</f>
        <v>0</v>
      </c>
    </row>
    <row r="99" spans="2:65" s="1" customFormat="1" ht="21.6" customHeight="1">
      <c r="B99" s="33"/>
      <c r="C99" s="179" t="s">
        <v>81</v>
      </c>
      <c r="D99" s="179" t="s">
        <v>129</v>
      </c>
      <c r="E99" s="180" t="s">
        <v>130</v>
      </c>
      <c r="F99" s="181" t="s">
        <v>131</v>
      </c>
      <c r="G99" s="182" t="s">
        <v>132</v>
      </c>
      <c r="H99" s="183">
        <v>4</v>
      </c>
      <c r="I99" s="184"/>
      <c r="J99" s="185">
        <f>ROUND(I99*H99,2)</f>
        <v>0</v>
      </c>
      <c r="K99" s="181" t="s">
        <v>133</v>
      </c>
      <c r="L99" s="37"/>
      <c r="M99" s="186" t="s">
        <v>21</v>
      </c>
      <c r="N99" s="187" t="s">
        <v>44</v>
      </c>
      <c r="O99" s="62"/>
      <c r="P99" s="188">
        <f>O99*H99</f>
        <v>0</v>
      </c>
      <c r="Q99" s="188">
        <v>0.12845999999999999</v>
      </c>
      <c r="R99" s="188">
        <f>Q99*H99</f>
        <v>0.51383999999999996</v>
      </c>
      <c r="S99" s="188">
        <v>0</v>
      </c>
      <c r="T99" s="189">
        <f>S99*H99</f>
        <v>0</v>
      </c>
      <c r="AR99" s="190" t="s">
        <v>134</v>
      </c>
      <c r="AT99" s="190" t="s">
        <v>129</v>
      </c>
      <c r="AU99" s="190" t="s">
        <v>83</v>
      </c>
      <c r="AY99" s="16" t="s">
        <v>126</v>
      </c>
      <c r="BE99" s="191">
        <f>IF(N99="základní",J99,0)</f>
        <v>0</v>
      </c>
      <c r="BF99" s="191">
        <f>IF(N99="snížená",J99,0)</f>
        <v>0</v>
      </c>
      <c r="BG99" s="191">
        <f>IF(N99="zákl. přenesená",J99,0)</f>
        <v>0</v>
      </c>
      <c r="BH99" s="191">
        <f>IF(N99="sníž. přenesená",J99,0)</f>
        <v>0</v>
      </c>
      <c r="BI99" s="191">
        <f>IF(N99="nulová",J99,0)</f>
        <v>0</v>
      </c>
      <c r="BJ99" s="16" t="s">
        <v>81</v>
      </c>
      <c r="BK99" s="191">
        <f>ROUND(I99*H99,2)</f>
        <v>0</v>
      </c>
      <c r="BL99" s="16" t="s">
        <v>134</v>
      </c>
      <c r="BM99" s="190" t="s">
        <v>135</v>
      </c>
    </row>
    <row r="100" spans="2:65" s="1" customFormat="1" ht="19.5">
      <c r="B100" s="33"/>
      <c r="C100" s="34"/>
      <c r="D100" s="192" t="s">
        <v>136</v>
      </c>
      <c r="E100" s="34"/>
      <c r="F100" s="193" t="s">
        <v>137</v>
      </c>
      <c r="G100" s="34"/>
      <c r="H100" s="34"/>
      <c r="I100" s="106"/>
      <c r="J100" s="34"/>
      <c r="K100" s="34"/>
      <c r="L100" s="37"/>
      <c r="M100" s="194"/>
      <c r="N100" s="62"/>
      <c r="O100" s="62"/>
      <c r="P100" s="62"/>
      <c r="Q100" s="62"/>
      <c r="R100" s="62"/>
      <c r="S100" s="62"/>
      <c r="T100" s="63"/>
      <c r="AT100" s="16" t="s">
        <v>136</v>
      </c>
      <c r="AU100" s="16" t="s">
        <v>83</v>
      </c>
    </row>
    <row r="101" spans="2:65" s="1" customFormat="1" ht="78">
      <c r="B101" s="33"/>
      <c r="C101" s="34"/>
      <c r="D101" s="192" t="s">
        <v>138</v>
      </c>
      <c r="E101" s="34"/>
      <c r="F101" s="195" t="s">
        <v>139</v>
      </c>
      <c r="G101" s="34"/>
      <c r="H101" s="34"/>
      <c r="I101" s="106"/>
      <c r="J101" s="34"/>
      <c r="K101" s="34"/>
      <c r="L101" s="37"/>
      <c r="M101" s="194"/>
      <c r="N101" s="62"/>
      <c r="O101" s="62"/>
      <c r="P101" s="62"/>
      <c r="Q101" s="62"/>
      <c r="R101" s="62"/>
      <c r="S101" s="62"/>
      <c r="T101" s="63"/>
      <c r="AT101" s="16" t="s">
        <v>138</v>
      </c>
      <c r="AU101" s="16" t="s">
        <v>83</v>
      </c>
    </row>
    <row r="102" spans="2:65" s="12" customFormat="1" ht="22.5">
      <c r="B102" s="196"/>
      <c r="C102" s="197"/>
      <c r="D102" s="192" t="s">
        <v>140</v>
      </c>
      <c r="E102" s="198" t="s">
        <v>21</v>
      </c>
      <c r="F102" s="199" t="s">
        <v>141</v>
      </c>
      <c r="G102" s="197"/>
      <c r="H102" s="200">
        <v>4</v>
      </c>
      <c r="I102" s="201"/>
      <c r="J102" s="197"/>
      <c r="K102" s="197"/>
      <c r="L102" s="202"/>
      <c r="M102" s="203"/>
      <c r="N102" s="204"/>
      <c r="O102" s="204"/>
      <c r="P102" s="204"/>
      <c r="Q102" s="204"/>
      <c r="R102" s="204"/>
      <c r="S102" s="204"/>
      <c r="T102" s="205"/>
      <c r="AT102" s="206" t="s">
        <v>140</v>
      </c>
      <c r="AU102" s="206" t="s">
        <v>83</v>
      </c>
      <c r="AV102" s="12" t="s">
        <v>83</v>
      </c>
      <c r="AW102" s="12" t="s">
        <v>34</v>
      </c>
      <c r="AX102" s="12" t="s">
        <v>73</v>
      </c>
      <c r="AY102" s="206" t="s">
        <v>126</v>
      </c>
    </row>
    <row r="103" spans="2:65" s="1" customFormat="1" ht="14.45" customHeight="1">
      <c r="B103" s="33"/>
      <c r="C103" s="207" t="s">
        <v>83</v>
      </c>
      <c r="D103" s="207" t="s">
        <v>142</v>
      </c>
      <c r="E103" s="208" t="s">
        <v>143</v>
      </c>
      <c r="F103" s="209" t="s">
        <v>144</v>
      </c>
      <c r="G103" s="210" t="s">
        <v>132</v>
      </c>
      <c r="H103" s="211">
        <v>4</v>
      </c>
      <c r="I103" s="212"/>
      <c r="J103" s="213">
        <f>ROUND(I103*H103,2)</f>
        <v>0</v>
      </c>
      <c r="K103" s="209" t="s">
        <v>21</v>
      </c>
      <c r="L103" s="214"/>
      <c r="M103" s="215" t="s">
        <v>21</v>
      </c>
      <c r="N103" s="216" t="s">
        <v>44</v>
      </c>
      <c r="O103" s="62"/>
      <c r="P103" s="188">
        <f>O103*H103</f>
        <v>0</v>
      </c>
      <c r="Q103" s="188">
        <v>0.19500000000000001</v>
      </c>
      <c r="R103" s="188">
        <f>Q103*H103</f>
        <v>0.78</v>
      </c>
      <c r="S103" s="188">
        <v>0</v>
      </c>
      <c r="T103" s="189">
        <f>S103*H103</f>
        <v>0</v>
      </c>
      <c r="AR103" s="190" t="s">
        <v>145</v>
      </c>
      <c r="AT103" s="190" t="s">
        <v>142</v>
      </c>
      <c r="AU103" s="190" t="s">
        <v>83</v>
      </c>
      <c r="AY103" s="16" t="s">
        <v>126</v>
      </c>
      <c r="BE103" s="191">
        <f>IF(N103="základní",J103,0)</f>
        <v>0</v>
      </c>
      <c r="BF103" s="191">
        <f>IF(N103="snížená",J103,0)</f>
        <v>0</v>
      </c>
      <c r="BG103" s="191">
        <f>IF(N103="zákl. přenesená",J103,0)</f>
        <v>0</v>
      </c>
      <c r="BH103" s="191">
        <f>IF(N103="sníž. přenesená",J103,0)</f>
        <v>0</v>
      </c>
      <c r="BI103" s="191">
        <f>IF(N103="nulová",J103,0)</f>
        <v>0</v>
      </c>
      <c r="BJ103" s="16" t="s">
        <v>81</v>
      </c>
      <c r="BK103" s="191">
        <f>ROUND(I103*H103,2)</f>
        <v>0</v>
      </c>
      <c r="BL103" s="16" t="s">
        <v>134</v>
      </c>
      <c r="BM103" s="190" t="s">
        <v>146</v>
      </c>
    </row>
    <row r="104" spans="2:65" s="1" customFormat="1" ht="19.5">
      <c r="B104" s="33"/>
      <c r="C104" s="34"/>
      <c r="D104" s="192" t="s">
        <v>136</v>
      </c>
      <c r="E104" s="34"/>
      <c r="F104" s="193" t="s">
        <v>147</v>
      </c>
      <c r="G104" s="34"/>
      <c r="H104" s="34"/>
      <c r="I104" s="106"/>
      <c r="J104" s="34"/>
      <c r="K104" s="34"/>
      <c r="L104" s="37"/>
      <c r="M104" s="194"/>
      <c r="N104" s="62"/>
      <c r="O104" s="62"/>
      <c r="P104" s="62"/>
      <c r="Q104" s="62"/>
      <c r="R104" s="62"/>
      <c r="S104" s="62"/>
      <c r="T104" s="63"/>
      <c r="AT104" s="16" t="s">
        <v>136</v>
      </c>
      <c r="AU104" s="16" t="s">
        <v>83</v>
      </c>
    </row>
    <row r="105" spans="2:65" s="1" customFormat="1" ht="21.6" customHeight="1">
      <c r="B105" s="33"/>
      <c r="C105" s="179" t="s">
        <v>127</v>
      </c>
      <c r="D105" s="179" t="s">
        <v>129</v>
      </c>
      <c r="E105" s="180" t="s">
        <v>148</v>
      </c>
      <c r="F105" s="181" t="s">
        <v>149</v>
      </c>
      <c r="G105" s="182" t="s">
        <v>132</v>
      </c>
      <c r="H105" s="183">
        <v>16</v>
      </c>
      <c r="I105" s="184"/>
      <c r="J105" s="185">
        <f>ROUND(I105*H105,2)</f>
        <v>0</v>
      </c>
      <c r="K105" s="181" t="s">
        <v>133</v>
      </c>
      <c r="L105" s="37"/>
      <c r="M105" s="186" t="s">
        <v>21</v>
      </c>
      <c r="N105" s="187" t="s">
        <v>44</v>
      </c>
      <c r="O105" s="62"/>
      <c r="P105" s="188">
        <f>O105*H105</f>
        <v>0</v>
      </c>
      <c r="Q105" s="188">
        <v>1.0000000000000001E-5</v>
      </c>
      <c r="R105" s="188">
        <f>Q105*H105</f>
        <v>1.6000000000000001E-4</v>
      </c>
      <c r="S105" s="188">
        <v>0</v>
      </c>
      <c r="T105" s="189">
        <f>S105*H105</f>
        <v>0</v>
      </c>
      <c r="AR105" s="190" t="s">
        <v>134</v>
      </c>
      <c r="AT105" s="190" t="s">
        <v>129</v>
      </c>
      <c r="AU105" s="190" t="s">
        <v>83</v>
      </c>
      <c r="AY105" s="16" t="s">
        <v>126</v>
      </c>
      <c r="BE105" s="191">
        <f>IF(N105="základní",J105,0)</f>
        <v>0</v>
      </c>
      <c r="BF105" s="191">
        <f>IF(N105="snížená",J105,0)</f>
        <v>0</v>
      </c>
      <c r="BG105" s="191">
        <f>IF(N105="zákl. přenesená",J105,0)</f>
        <v>0</v>
      </c>
      <c r="BH105" s="191">
        <f>IF(N105="sníž. přenesená",J105,0)</f>
        <v>0</v>
      </c>
      <c r="BI105" s="191">
        <f>IF(N105="nulová",J105,0)</f>
        <v>0</v>
      </c>
      <c r="BJ105" s="16" t="s">
        <v>81</v>
      </c>
      <c r="BK105" s="191">
        <f>ROUND(I105*H105,2)</f>
        <v>0</v>
      </c>
      <c r="BL105" s="16" t="s">
        <v>134</v>
      </c>
      <c r="BM105" s="190" t="s">
        <v>150</v>
      </c>
    </row>
    <row r="106" spans="2:65" s="1" customFormat="1" ht="19.5">
      <c r="B106" s="33"/>
      <c r="C106" s="34"/>
      <c r="D106" s="192" t="s">
        <v>136</v>
      </c>
      <c r="E106" s="34"/>
      <c r="F106" s="193" t="s">
        <v>151</v>
      </c>
      <c r="G106" s="34"/>
      <c r="H106" s="34"/>
      <c r="I106" s="106"/>
      <c r="J106" s="34"/>
      <c r="K106" s="34"/>
      <c r="L106" s="37"/>
      <c r="M106" s="194"/>
      <c r="N106" s="62"/>
      <c r="O106" s="62"/>
      <c r="P106" s="62"/>
      <c r="Q106" s="62"/>
      <c r="R106" s="62"/>
      <c r="S106" s="62"/>
      <c r="T106" s="63"/>
      <c r="AT106" s="16" t="s">
        <v>136</v>
      </c>
      <c r="AU106" s="16" t="s">
        <v>83</v>
      </c>
    </row>
    <row r="107" spans="2:65" s="1" customFormat="1" ht="126.75">
      <c r="B107" s="33"/>
      <c r="C107" s="34"/>
      <c r="D107" s="192" t="s">
        <v>138</v>
      </c>
      <c r="E107" s="34"/>
      <c r="F107" s="195" t="s">
        <v>152</v>
      </c>
      <c r="G107" s="34"/>
      <c r="H107" s="34"/>
      <c r="I107" s="106"/>
      <c r="J107" s="34"/>
      <c r="K107" s="34"/>
      <c r="L107" s="37"/>
      <c r="M107" s="194"/>
      <c r="N107" s="62"/>
      <c r="O107" s="62"/>
      <c r="P107" s="62"/>
      <c r="Q107" s="62"/>
      <c r="R107" s="62"/>
      <c r="S107" s="62"/>
      <c r="T107" s="63"/>
      <c r="AT107" s="16" t="s">
        <v>138</v>
      </c>
      <c r="AU107" s="16" t="s">
        <v>83</v>
      </c>
    </row>
    <row r="108" spans="2:65" s="12" customFormat="1" ht="11.25">
      <c r="B108" s="196"/>
      <c r="C108" s="197"/>
      <c r="D108" s="192" t="s">
        <v>140</v>
      </c>
      <c r="E108" s="198" t="s">
        <v>21</v>
      </c>
      <c r="F108" s="199" t="s">
        <v>153</v>
      </c>
      <c r="G108" s="197"/>
      <c r="H108" s="200">
        <v>16</v>
      </c>
      <c r="I108" s="201"/>
      <c r="J108" s="197"/>
      <c r="K108" s="197"/>
      <c r="L108" s="202"/>
      <c r="M108" s="203"/>
      <c r="N108" s="204"/>
      <c r="O108" s="204"/>
      <c r="P108" s="204"/>
      <c r="Q108" s="204"/>
      <c r="R108" s="204"/>
      <c r="S108" s="204"/>
      <c r="T108" s="205"/>
      <c r="AT108" s="206" t="s">
        <v>140</v>
      </c>
      <c r="AU108" s="206" t="s">
        <v>83</v>
      </c>
      <c r="AV108" s="12" t="s">
        <v>83</v>
      </c>
      <c r="AW108" s="12" t="s">
        <v>34</v>
      </c>
      <c r="AX108" s="12" t="s">
        <v>73</v>
      </c>
      <c r="AY108" s="206" t="s">
        <v>126</v>
      </c>
    </row>
    <row r="109" spans="2:65" s="1" customFormat="1" ht="21.6" customHeight="1">
      <c r="B109" s="33"/>
      <c r="C109" s="179" t="s">
        <v>134</v>
      </c>
      <c r="D109" s="179" t="s">
        <v>129</v>
      </c>
      <c r="E109" s="180" t="s">
        <v>154</v>
      </c>
      <c r="F109" s="181" t="s">
        <v>155</v>
      </c>
      <c r="G109" s="182" t="s">
        <v>132</v>
      </c>
      <c r="H109" s="183">
        <v>16</v>
      </c>
      <c r="I109" s="184"/>
      <c r="J109" s="185">
        <f>ROUND(I109*H109,2)</f>
        <v>0</v>
      </c>
      <c r="K109" s="181" t="s">
        <v>133</v>
      </c>
      <c r="L109" s="37"/>
      <c r="M109" s="186" t="s">
        <v>21</v>
      </c>
      <c r="N109" s="187" t="s">
        <v>44</v>
      </c>
      <c r="O109" s="62"/>
      <c r="P109" s="188">
        <f>O109*H109</f>
        <v>0</v>
      </c>
      <c r="Q109" s="188">
        <v>2.0000000000000001E-4</v>
      </c>
      <c r="R109" s="188">
        <f>Q109*H109</f>
        <v>3.2000000000000002E-3</v>
      </c>
      <c r="S109" s="188">
        <v>0</v>
      </c>
      <c r="T109" s="189">
        <f>S109*H109</f>
        <v>0</v>
      </c>
      <c r="AR109" s="190" t="s">
        <v>134</v>
      </c>
      <c r="AT109" s="190" t="s">
        <v>129</v>
      </c>
      <c r="AU109" s="190" t="s">
        <v>83</v>
      </c>
      <c r="AY109" s="16" t="s">
        <v>126</v>
      </c>
      <c r="BE109" s="191">
        <f>IF(N109="základní",J109,0)</f>
        <v>0</v>
      </c>
      <c r="BF109" s="191">
        <f>IF(N109="snížená",J109,0)</f>
        <v>0</v>
      </c>
      <c r="BG109" s="191">
        <f>IF(N109="zákl. přenesená",J109,0)</f>
        <v>0</v>
      </c>
      <c r="BH109" s="191">
        <f>IF(N109="sníž. přenesená",J109,0)</f>
        <v>0</v>
      </c>
      <c r="BI109" s="191">
        <f>IF(N109="nulová",J109,0)</f>
        <v>0</v>
      </c>
      <c r="BJ109" s="16" t="s">
        <v>81</v>
      </c>
      <c r="BK109" s="191">
        <f>ROUND(I109*H109,2)</f>
        <v>0</v>
      </c>
      <c r="BL109" s="16" t="s">
        <v>134</v>
      </c>
      <c r="BM109" s="190" t="s">
        <v>156</v>
      </c>
    </row>
    <row r="110" spans="2:65" s="1" customFormat="1" ht="19.5">
      <c r="B110" s="33"/>
      <c r="C110" s="34"/>
      <c r="D110" s="192" t="s">
        <v>136</v>
      </c>
      <c r="E110" s="34"/>
      <c r="F110" s="193" t="s">
        <v>157</v>
      </c>
      <c r="G110" s="34"/>
      <c r="H110" s="34"/>
      <c r="I110" s="106"/>
      <c r="J110" s="34"/>
      <c r="K110" s="34"/>
      <c r="L110" s="37"/>
      <c r="M110" s="194"/>
      <c r="N110" s="62"/>
      <c r="O110" s="62"/>
      <c r="P110" s="62"/>
      <c r="Q110" s="62"/>
      <c r="R110" s="62"/>
      <c r="S110" s="62"/>
      <c r="T110" s="63"/>
      <c r="AT110" s="16" t="s">
        <v>136</v>
      </c>
      <c r="AU110" s="16" t="s">
        <v>83</v>
      </c>
    </row>
    <row r="111" spans="2:65" s="1" customFormat="1" ht="126.75">
      <c r="B111" s="33"/>
      <c r="C111" s="34"/>
      <c r="D111" s="192" t="s">
        <v>138</v>
      </c>
      <c r="E111" s="34"/>
      <c r="F111" s="195" t="s">
        <v>152</v>
      </c>
      <c r="G111" s="34"/>
      <c r="H111" s="34"/>
      <c r="I111" s="106"/>
      <c r="J111" s="34"/>
      <c r="K111" s="34"/>
      <c r="L111" s="37"/>
      <c r="M111" s="194"/>
      <c r="N111" s="62"/>
      <c r="O111" s="62"/>
      <c r="P111" s="62"/>
      <c r="Q111" s="62"/>
      <c r="R111" s="62"/>
      <c r="S111" s="62"/>
      <c r="T111" s="63"/>
      <c r="AT111" s="16" t="s">
        <v>138</v>
      </c>
      <c r="AU111" s="16" t="s">
        <v>83</v>
      </c>
    </row>
    <row r="112" spans="2:65" s="11" customFormat="1" ht="22.9" customHeight="1">
      <c r="B112" s="163"/>
      <c r="C112" s="164"/>
      <c r="D112" s="165" t="s">
        <v>72</v>
      </c>
      <c r="E112" s="177" t="s">
        <v>158</v>
      </c>
      <c r="F112" s="177" t="s">
        <v>159</v>
      </c>
      <c r="G112" s="164"/>
      <c r="H112" s="164"/>
      <c r="I112" s="167"/>
      <c r="J112" s="178">
        <f>BK112</f>
        <v>0</v>
      </c>
      <c r="K112" s="164"/>
      <c r="L112" s="169"/>
      <c r="M112" s="170"/>
      <c r="N112" s="171"/>
      <c r="O112" s="171"/>
      <c r="P112" s="172">
        <f>P113+P141</f>
        <v>0</v>
      </c>
      <c r="Q112" s="171"/>
      <c r="R112" s="172">
        <f>R113+R141</f>
        <v>1.0406575200000001</v>
      </c>
      <c r="S112" s="171"/>
      <c r="T112" s="173">
        <f>T113+T141</f>
        <v>0</v>
      </c>
      <c r="AR112" s="174" t="s">
        <v>81</v>
      </c>
      <c r="AT112" s="175" t="s">
        <v>72</v>
      </c>
      <c r="AU112" s="175" t="s">
        <v>81</v>
      </c>
      <c r="AY112" s="174" t="s">
        <v>126</v>
      </c>
      <c r="BK112" s="176">
        <f>BK113+BK141</f>
        <v>0</v>
      </c>
    </row>
    <row r="113" spans="2:65" s="11" customFormat="1" ht="20.85" customHeight="1">
      <c r="B113" s="163"/>
      <c r="C113" s="164"/>
      <c r="D113" s="165" t="s">
        <v>72</v>
      </c>
      <c r="E113" s="177" t="s">
        <v>160</v>
      </c>
      <c r="F113" s="177" t="s">
        <v>161</v>
      </c>
      <c r="G113" s="164"/>
      <c r="H113" s="164"/>
      <c r="I113" s="167"/>
      <c r="J113" s="178">
        <f>BK113</f>
        <v>0</v>
      </c>
      <c r="K113" s="164"/>
      <c r="L113" s="169"/>
      <c r="M113" s="170"/>
      <c r="N113" s="171"/>
      <c r="O113" s="171"/>
      <c r="P113" s="172">
        <f>SUM(P114:P140)</f>
        <v>0</v>
      </c>
      <c r="Q113" s="171"/>
      <c r="R113" s="172">
        <f>SUM(R114:R140)</f>
        <v>1.02620252</v>
      </c>
      <c r="S113" s="171"/>
      <c r="T113" s="173">
        <f>SUM(T114:T140)</f>
        <v>0</v>
      </c>
      <c r="AR113" s="174" t="s">
        <v>81</v>
      </c>
      <c r="AT113" s="175" t="s">
        <v>72</v>
      </c>
      <c r="AU113" s="175" t="s">
        <v>83</v>
      </c>
      <c r="AY113" s="174" t="s">
        <v>126</v>
      </c>
      <c r="BK113" s="176">
        <f>SUM(BK114:BK140)</f>
        <v>0</v>
      </c>
    </row>
    <row r="114" spans="2:65" s="1" customFormat="1" ht="21.6" customHeight="1">
      <c r="B114" s="33"/>
      <c r="C114" s="179" t="s">
        <v>162</v>
      </c>
      <c r="D114" s="179" t="s">
        <v>129</v>
      </c>
      <c r="E114" s="180" t="s">
        <v>163</v>
      </c>
      <c r="F114" s="181" t="s">
        <v>164</v>
      </c>
      <c r="G114" s="182" t="s">
        <v>165</v>
      </c>
      <c r="H114" s="183">
        <v>19.91</v>
      </c>
      <c r="I114" s="184"/>
      <c r="J114" s="185">
        <f>ROUND(I114*H114,2)</f>
        <v>0</v>
      </c>
      <c r="K114" s="181" t="s">
        <v>133</v>
      </c>
      <c r="L114" s="37"/>
      <c r="M114" s="186" t="s">
        <v>21</v>
      </c>
      <c r="N114" s="187" t="s">
        <v>44</v>
      </c>
      <c r="O114" s="62"/>
      <c r="P114" s="188">
        <f>O114*H114</f>
        <v>0</v>
      </c>
      <c r="Q114" s="188">
        <v>1.6E-2</v>
      </c>
      <c r="R114" s="188">
        <f>Q114*H114</f>
        <v>0.31856000000000001</v>
      </c>
      <c r="S114" s="188">
        <v>0</v>
      </c>
      <c r="T114" s="189">
        <f>S114*H114</f>
        <v>0</v>
      </c>
      <c r="AR114" s="190" t="s">
        <v>134</v>
      </c>
      <c r="AT114" s="190" t="s">
        <v>129</v>
      </c>
      <c r="AU114" s="190" t="s">
        <v>127</v>
      </c>
      <c r="AY114" s="16" t="s">
        <v>126</v>
      </c>
      <c r="BE114" s="191">
        <f>IF(N114="základní",J114,0)</f>
        <v>0</v>
      </c>
      <c r="BF114" s="191">
        <f>IF(N114="snížená",J114,0)</f>
        <v>0</v>
      </c>
      <c r="BG114" s="191">
        <f>IF(N114="zákl. přenesená",J114,0)</f>
        <v>0</v>
      </c>
      <c r="BH114" s="191">
        <f>IF(N114="sníž. přenesená",J114,0)</f>
        <v>0</v>
      </c>
      <c r="BI114" s="191">
        <f>IF(N114="nulová",J114,0)</f>
        <v>0</v>
      </c>
      <c r="BJ114" s="16" t="s">
        <v>81</v>
      </c>
      <c r="BK114" s="191">
        <f>ROUND(I114*H114,2)</f>
        <v>0</v>
      </c>
      <c r="BL114" s="16" t="s">
        <v>134</v>
      </c>
      <c r="BM114" s="190" t="s">
        <v>166</v>
      </c>
    </row>
    <row r="115" spans="2:65" s="1" customFormat="1" ht="19.5">
      <c r="B115" s="33"/>
      <c r="C115" s="34"/>
      <c r="D115" s="192" t="s">
        <v>136</v>
      </c>
      <c r="E115" s="34"/>
      <c r="F115" s="193" t="s">
        <v>167</v>
      </c>
      <c r="G115" s="34"/>
      <c r="H115" s="34"/>
      <c r="I115" s="106"/>
      <c r="J115" s="34"/>
      <c r="K115" s="34"/>
      <c r="L115" s="37"/>
      <c r="M115" s="194"/>
      <c r="N115" s="62"/>
      <c r="O115" s="62"/>
      <c r="P115" s="62"/>
      <c r="Q115" s="62"/>
      <c r="R115" s="62"/>
      <c r="S115" s="62"/>
      <c r="T115" s="63"/>
      <c r="AT115" s="16" t="s">
        <v>136</v>
      </c>
      <c r="AU115" s="16" t="s">
        <v>127</v>
      </c>
    </row>
    <row r="116" spans="2:65" s="1" customFormat="1" ht="224.25">
      <c r="B116" s="33"/>
      <c r="C116" s="34"/>
      <c r="D116" s="192" t="s">
        <v>138</v>
      </c>
      <c r="E116" s="34"/>
      <c r="F116" s="195" t="s">
        <v>168</v>
      </c>
      <c r="G116" s="34"/>
      <c r="H116" s="34"/>
      <c r="I116" s="106"/>
      <c r="J116" s="34"/>
      <c r="K116" s="34"/>
      <c r="L116" s="37"/>
      <c r="M116" s="194"/>
      <c r="N116" s="62"/>
      <c r="O116" s="62"/>
      <c r="P116" s="62"/>
      <c r="Q116" s="62"/>
      <c r="R116" s="62"/>
      <c r="S116" s="62"/>
      <c r="T116" s="63"/>
      <c r="AT116" s="16" t="s">
        <v>138</v>
      </c>
      <c r="AU116" s="16" t="s">
        <v>127</v>
      </c>
    </row>
    <row r="117" spans="2:65" s="12" customFormat="1" ht="11.25">
      <c r="B117" s="196"/>
      <c r="C117" s="197"/>
      <c r="D117" s="192" t="s">
        <v>140</v>
      </c>
      <c r="E117" s="198" t="s">
        <v>21</v>
      </c>
      <c r="F117" s="199" t="s">
        <v>169</v>
      </c>
      <c r="G117" s="197"/>
      <c r="H117" s="200">
        <v>7.44</v>
      </c>
      <c r="I117" s="201"/>
      <c r="J117" s="197"/>
      <c r="K117" s="197"/>
      <c r="L117" s="202"/>
      <c r="M117" s="203"/>
      <c r="N117" s="204"/>
      <c r="O117" s="204"/>
      <c r="P117" s="204"/>
      <c r="Q117" s="204"/>
      <c r="R117" s="204"/>
      <c r="S117" s="204"/>
      <c r="T117" s="205"/>
      <c r="AT117" s="206" t="s">
        <v>140</v>
      </c>
      <c r="AU117" s="206" t="s">
        <v>127</v>
      </c>
      <c r="AV117" s="12" t="s">
        <v>83</v>
      </c>
      <c r="AW117" s="12" t="s">
        <v>34</v>
      </c>
      <c r="AX117" s="12" t="s">
        <v>73</v>
      </c>
      <c r="AY117" s="206" t="s">
        <v>126</v>
      </c>
    </row>
    <row r="118" spans="2:65" s="12" customFormat="1" ht="11.25">
      <c r="B118" s="196"/>
      <c r="C118" s="197"/>
      <c r="D118" s="192" t="s">
        <v>140</v>
      </c>
      <c r="E118" s="198" t="s">
        <v>21</v>
      </c>
      <c r="F118" s="199" t="s">
        <v>170</v>
      </c>
      <c r="G118" s="197"/>
      <c r="H118" s="200">
        <v>9.3699999999999992</v>
      </c>
      <c r="I118" s="201"/>
      <c r="J118" s="197"/>
      <c r="K118" s="197"/>
      <c r="L118" s="202"/>
      <c r="M118" s="203"/>
      <c r="N118" s="204"/>
      <c r="O118" s="204"/>
      <c r="P118" s="204"/>
      <c r="Q118" s="204"/>
      <c r="R118" s="204"/>
      <c r="S118" s="204"/>
      <c r="T118" s="205"/>
      <c r="AT118" s="206" t="s">
        <v>140</v>
      </c>
      <c r="AU118" s="206" t="s">
        <v>127</v>
      </c>
      <c r="AV118" s="12" t="s">
        <v>83</v>
      </c>
      <c r="AW118" s="12" t="s">
        <v>34</v>
      </c>
      <c r="AX118" s="12" t="s">
        <v>73</v>
      </c>
      <c r="AY118" s="206" t="s">
        <v>126</v>
      </c>
    </row>
    <row r="119" spans="2:65" s="12" customFormat="1" ht="11.25">
      <c r="B119" s="196"/>
      <c r="C119" s="197"/>
      <c r="D119" s="192" t="s">
        <v>140</v>
      </c>
      <c r="E119" s="198" t="s">
        <v>21</v>
      </c>
      <c r="F119" s="199" t="s">
        <v>171</v>
      </c>
      <c r="G119" s="197"/>
      <c r="H119" s="200">
        <v>3.1</v>
      </c>
      <c r="I119" s="201"/>
      <c r="J119" s="197"/>
      <c r="K119" s="197"/>
      <c r="L119" s="202"/>
      <c r="M119" s="203"/>
      <c r="N119" s="204"/>
      <c r="O119" s="204"/>
      <c r="P119" s="204"/>
      <c r="Q119" s="204"/>
      <c r="R119" s="204"/>
      <c r="S119" s="204"/>
      <c r="T119" s="205"/>
      <c r="AT119" s="206" t="s">
        <v>140</v>
      </c>
      <c r="AU119" s="206" t="s">
        <v>127</v>
      </c>
      <c r="AV119" s="12" t="s">
        <v>83</v>
      </c>
      <c r="AW119" s="12" t="s">
        <v>34</v>
      </c>
      <c r="AX119" s="12" t="s">
        <v>73</v>
      </c>
      <c r="AY119" s="206" t="s">
        <v>126</v>
      </c>
    </row>
    <row r="120" spans="2:65" s="1" customFormat="1" ht="21.6" customHeight="1">
      <c r="B120" s="33"/>
      <c r="C120" s="179" t="s">
        <v>158</v>
      </c>
      <c r="D120" s="179" t="s">
        <v>129</v>
      </c>
      <c r="E120" s="180" t="s">
        <v>172</v>
      </c>
      <c r="F120" s="181" t="s">
        <v>173</v>
      </c>
      <c r="G120" s="182" t="s">
        <v>165</v>
      </c>
      <c r="H120" s="183">
        <v>19.91</v>
      </c>
      <c r="I120" s="184"/>
      <c r="J120" s="185">
        <f>ROUND(I120*H120,2)</f>
        <v>0</v>
      </c>
      <c r="K120" s="181" t="s">
        <v>133</v>
      </c>
      <c r="L120" s="37"/>
      <c r="M120" s="186" t="s">
        <v>21</v>
      </c>
      <c r="N120" s="187" t="s">
        <v>44</v>
      </c>
      <c r="O120" s="62"/>
      <c r="P120" s="188">
        <f>O120*H120</f>
        <v>0</v>
      </c>
      <c r="Q120" s="188">
        <v>3.4500000000000003E-2</v>
      </c>
      <c r="R120" s="188">
        <f>Q120*H120</f>
        <v>0.68689500000000003</v>
      </c>
      <c r="S120" s="188">
        <v>0</v>
      </c>
      <c r="T120" s="189">
        <f>S120*H120</f>
        <v>0</v>
      </c>
      <c r="AR120" s="190" t="s">
        <v>134</v>
      </c>
      <c r="AT120" s="190" t="s">
        <v>129</v>
      </c>
      <c r="AU120" s="190" t="s">
        <v>127</v>
      </c>
      <c r="AY120" s="16" t="s">
        <v>126</v>
      </c>
      <c r="BE120" s="191">
        <f>IF(N120="základní",J120,0)</f>
        <v>0</v>
      </c>
      <c r="BF120" s="191">
        <f>IF(N120="snížená",J120,0)</f>
        <v>0</v>
      </c>
      <c r="BG120" s="191">
        <f>IF(N120="zákl. přenesená",J120,0)</f>
        <v>0</v>
      </c>
      <c r="BH120" s="191">
        <f>IF(N120="sníž. přenesená",J120,0)</f>
        <v>0</v>
      </c>
      <c r="BI120" s="191">
        <f>IF(N120="nulová",J120,0)</f>
        <v>0</v>
      </c>
      <c r="BJ120" s="16" t="s">
        <v>81</v>
      </c>
      <c r="BK120" s="191">
        <f>ROUND(I120*H120,2)</f>
        <v>0</v>
      </c>
      <c r="BL120" s="16" t="s">
        <v>134</v>
      </c>
      <c r="BM120" s="190" t="s">
        <v>174</v>
      </c>
    </row>
    <row r="121" spans="2:65" s="1" customFormat="1" ht="29.25">
      <c r="B121" s="33"/>
      <c r="C121" s="34"/>
      <c r="D121" s="192" t="s">
        <v>136</v>
      </c>
      <c r="E121" s="34"/>
      <c r="F121" s="193" t="s">
        <v>175</v>
      </c>
      <c r="G121" s="34"/>
      <c r="H121" s="34"/>
      <c r="I121" s="106"/>
      <c r="J121" s="34"/>
      <c r="K121" s="34"/>
      <c r="L121" s="37"/>
      <c r="M121" s="194"/>
      <c r="N121" s="62"/>
      <c r="O121" s="62"/>
      <c r="P121" s="62"/>
      <c r="Q121" s="62"/>
      <c r="R121" s="62"/>
      <c r="S121" s="62"/>
      <c r="T121" s="63"/>
      <c r="AT121" s="16" t="s">
        <v>136</v>
      </c>
      <c r="AU121" s="16" t="s">
        <v>127</v>
      </c>
    </row>
    <row r="122" spans="2:65" s="1" customFormat="1" ht="224.25">
      <c r="B122" s="33"/>
      <c r="C122" s="34"/>
      <c r="D122" s="192" t="s">
        <v>138</v>
      </c>
      <c r="E122" s="34"/>
      <c r="F122" s="195" t="s">
        <v>168</v>
      </c>
      <c r="G122" s="34"/>
      <c r="H122" s="34"/>
      <c r="I122" s="106"/>
      <c r="J122" s="34"/>
      <c r="K122" s="34"/>
      <c r="L122" s="37"/>
      <c r="M122" s="194"/>
      <c r="N122" s="62"/>
      <c r="O122" s="62"/>
      <c r="P122" s="62"/>
      <c r="Q122" s="62"/>
      <c r="R122" s="62"/>
      <c r="S122" s="62"/>
      <c r="T122" s="63"/>
      <c r="AT122" s="16" t="s">
        <v>138</v>
      </c>
      <c r="AU122" s="16" t="s">
        <v>127</v>
      </c>
    </row>
    <row r="123" spans="2:65" s="12" customFormat="1" ht="11.25">
      <c r="B123" s="196"/>
      <c r="C123" s="197"/>
      <c r="D123" s="192" t="s">
        <v>140</v>
      </c>
      <c r="E123" s="198" t="s">
        <v>21</v>
      </c>
      <c r="F123" s="199" t="s">
        <v>169</v>
      </c>
      <c r="G123" s="197"/>
      <c r="H123" s="200">
        <v>7.44</v>
      </c>
      <c r="I123" s="201"/>
      <c r="J123" s="197"/>
      <c r="K123" s="197"/>
      <c r="L123" s="202"/>
      <c r="M123" s="203"/>
      <c r="N123" s="204"/>
      <c r="O123" s="204"/>
      <c r="P123" s="204"/>
      <c r="Q123" s="204"/>
      <c r="R123" s="204"/>
      <c r="S123" s="204"/>
      <c r="T123" s="205"/>
      <c r="AT123" s="206" t="s">
        <v>140</v>
      </c>
      <c r="AU123" s="206" t="s">
        <v>127</v>
      </c>
      <c r="AV123" s="12" t="s">
        <v>83</v>
      </c>
      <c r="AW123" s="12" t="s">
        <v>34</v>
      </c>
      <c r="AX123" s="12" t="s">
        <v>73</v>
      </c>
      <c r="AY123" s="206" t="s">
        <v>126</v>
      </c>
    </row>
    <row r="124" spans="2:65" s="12" customFormat="1" ht="11.25">
      <c r="B124" s="196"/>
      <c r="C124" s="197"/>
      <c r="D124" s="192" t="s">
        <v>140</v>
      </c>
      <c r="E124" s="198" t="s">
        <v>21</v>
      </c>
      <c r="F124" s="199" t="s">
        <v>170</v>
      </c>
      <c r="G124" s="197"/>
      <c r="H124" s="200">
        <v>9.3699999999999992</v>
      </c>
      <c r="I124" s="201"/>
      <c r="J124" s="197"/>
      <c r="K124" s="197"/>
      <c r="L124" s="202"/>
      <c r="M124" s="203"/>
      <c r="N124" s="204"/>
      <c r="O124" s="204"/>
      <c r="P124" s="204"/>
      <c r="Q124" s="204"/>
      <c r="R124" s="204"/>
      <c r="S124" s="204"/>
      <c r="T124" s="205"/>
      <c r="AT124" s="206" t="s">
        <v>140</v>
      </c>
      <c r="AU124" s="206" t="s">
        <v>127</v>
      </c>
      <c r="AV124" s="12" t="s">
        <v>83</v>
      </c>
      <c r="AW124" s="12" t="s">
        <v>34</v>
      </c>
      <c r="AX124" s="12" t="s">
        <v>73</v>
      </c>
      <c r="AY124" s="206" t="s">
        <v>126</v>
      </c>
    </row>
    <row r="125" spans="2:65" s="12" customFormat="1" ht="11.25">
      <c r="B125" s="196"/>
      <c r="C125" s="197"/>
      <c r="D125" s="192" t="s">
        <v>140</v>
      </c>
      <c r="E125" s="198" t="s">
        <v>21</v>
      </c>
      <c r="F125" s="199" t="s">
        <v>171</v>
      </c>
      <c r="G125" s="197"/>
      <c r="H125" s="200">
        <v>3.1</v>
      </c>
      <c r="I125" s="201"/>
      <c r="J125" s="197"/>
      <c r="K125" s="197"/>
      <c r="L125" s="202"/>
      <c r="M125" s="203"/>
      <c r="N125" s="204"/>
      <c r="O125" s="204"/>
      <c r="P125" s="204"/>
      <c r="Q125" s="204"/>
      <c r="R125" s="204"/>
      <c r="S125" s="204"/>
      <c r="T125" s="205"/>
      <c r="AT125" s="206" t="s">
        <v>140</v>
      </c>
      <c r="AU125" s="206" t="s">
        <v>127</v>
      </c>
      <c r="AV125" s="12" t="s">
        <v>83</v>
      </c>
      <c r="AW125" s="12" t="s">
        <v>34</v>
      </c>
      <c r="AX125" s="12" t="s">
        <v>73</v>
      </c>
      <c r="AY125" s="206" t="s">
        <v>126</v>
      </c>
    </row>
    <row r="126" spans="2:65" s="1" customFormat="1" ht="21.6" customHeight="1">
      <c r="B126" s="33"/>
      <c r="C126" s="179" t="s">
        <v>176</v>
      </c>
      <c r="D126" s="179" t="s">
        <v>129</v>
      </c>
      <c r="E126" s="180" t="s">
        <v>177</v>
      </c>
      <c r="F126" s="181" t="s">
        <v>178</v>
      </c>
      <c r="G126" s="182" t="s">
        <v>165</v>
      </c>
      <c r="H126" s="183">
        <v>1.464</v>
      </c>
      <c r="I126" s="184"/>
      <c r="J126" s="185">
        <f>ROUND(I126*H126,2)</f>
        <v>0</v>
      </c>
      <c r="K126" s="181" t="s">
        <v>133</v>
      </c>
      <c r="L126" s="37"/>
      <c r="M126" s="186" t="s">
        <v>21</v>
      </c>
      <c r="N126" s="187" t="s">
        <v>44</v>
      </c>
      <c r="O126" s="62"/>
      <c r="P126" s="188">
        <f>O126*H126</f>
        <v>0</v>
      </c>
      <c r="Q126" s="188">
        <v>4.3800000000000002E-3</v>
      </c>
      <c r="R126" s="188">
        <f>Q126*H126</f>
        <v>6.41232E-3</v>
      </c>
      <c r="S126" s="188">
        <v>0</v>
      </c>
      <c r="T126" s="189">
        <f>S126*H126</f>
        <v>0</v>
      </c>
      <c r="AR126" s="190" t="s">
        <v>134</v>
      </c>
      <c r="AT126" s="190" t="s">
        <v>129</v>
      </c>
      <c r="AU126" s="190" t="s">
        <v>127</v>
      </c>
      <c r="AY126" s="16" t="s">
        <v>126</v>
      </c>
      <c r="BE126" s="191">
        <f>IF(N126="základní",J126,0)</f>
        <v>0</v>
      </c>
      <c r="BF126" s="191">
        <f>IF(N126="snížená",J126,0)</f>
        <v>0</v>
      </c>
      <c r="BG126" s="191">
        <f>IF(N126="zákl. přenesená",J126,0)</f>
        <v>0</v>
      </c>
      <c r="BH126" s="191">
        <f>IF(N126="sníž. přenesená",J126,0)</f>
        <v>0</v>
      </c>
      <c r="BI126" s="191">
        <f>IF(N126="nulová",J126,0)</f>
        <v>0</v>
      </c>
      <c r="BJ126" s="16" t="s">
        <v>81</v>
      </c>
      <c r="BK126" s="191">
        <f>ROUND(I126*H126,2)</f>
        <v>0</v>
      </c>
      <c r="BL126" s="16" t="s">
        <v>134</v>
      </c>
      <c r="BM126" s="190" t="s">
        <v>179</v>
      </c>
    </row>
    <row r="127" spans="2:65" s="1" customFormat="1" ht="19.5">
      <c r="B127" s="33"/>
      <c r="C127" s="34"/>
      <c r="D127" s="192" t="s">
        <v>136</v>
      </c>
      <c r="E127" s="34"/>
      <c r="F127" s="193" t="s">
        <v>180</v>
      </c>
      <c r="G127" s="34"/>
      <c r="H127" s="34"/>
      <c r="I127" s="106"/>
      <c r="J127" s="34"/>
      <c r="K127" s="34"/>
      <c r="L127" s="37"/>
      <c r="M127" s="194"/>
      <c r="N127" s="62"/>
      <c r="O127" s="62"/>
      <c r="P127" s="62"/>
      <c r="Q127" s="62"/>
      <c r="R127" s="62"/>
      <c r="S127" s="62"/>
      <c r="T127" s="63"/>
      <c r="AT127" s="16" t="s">
        <v>136</v>
      </c>
      <c r="AU127" s="16" t="s">
        <v>127</v>
      </c>
    </row>
    <row r="128" spans="2:65" s="1" customFormat="1" ht="29.25">
      <c r="B128" s="33"/>
      <c r="C128" s="34"/>
      <c r="D128" s="192" t="s">
        <v>138</v>
      </c>
      <c r="E128" s="34"/>
      <c r="F128" s="195" t="s">
        <v>181</v>
      </c>
      <c r="G128" s="34"/>
      <c r="H128" s="34"/>
      <c r="I128" s="106"/>
      <c r="J128" s="34"/>
      <c r="K128" s="34"/>
      <c r="L128" s="37"/>
      <c r="M128" s="194"/>
      <c r="N128" s="62"/>
      <c r="O128" s="62"/>
      <c r="P128" s="62"/>
      <c r="Q128" s="62"/>
      <c r="R128" s="62"/>
      <c r="S128" s="62"/>
      <c r="T128" s="63"/>
      <c r="AT128" s="16" t="s">
        <v>138</v>
      </c>
      <c r="AU128" s="16" t="s">
        <v>127</v>
      </c>
    </row>
    <row r="129" spans="2:65" s="12" customFormat="1" ht="22.5">
      <c r="B129" s="196"/>
      <c r="C129" s="197"/>
      <c r="D129" s="192" t="s">
        <v>140</v>
      </c>
      <c r="E129" s="198" t="s">
        <v>21</v>
      </c>
      <c r="F129" s="199" t="s">
        <v>182</v>
      </c>
      <c r="G129" s="197"/>
      <c r="H129" s="200">
        <v>1.464</v>
      </c>
      <c r="I129" s="201"/>
      <c r="J129" s="197"/>
      <c r="K129" s="197"/>
      <c r="L129" s="202"/>
      <c r="M129" s="203"/>
      <c r="N129" s="204"/>
      <c r="O129" s="204"/>
      <c r="P129" s="204"/>
      <c r="Q129" s="204"/>
      <c r="R129" s="204"/>
      <c r="S129" s="204"/>
      <c r="T129" s="205"/>
      <c r="AT129" s="206" t="s">
        <v>140</v>
      </c>
      <c r="AU129" s="206" t="s">
        <v>127</v>
      </c>
      <c r="AV129" s="12" t="s">
        <v>83</v>
      </c>
      <c r="AW129" s="12" t="s">
        <v>34</v>
      </c>
      <c r="AX129" s="12" t="s">
        <v>73</v>
      </c>
      <c r="AY129" s="206" t="s">
        <v>126</v>
      </c>
    </row>
    <row r="130" spans="2:65" s="1" customFormat="1" ht="14.45" customHeight="1">
      <c r="B130" s="33"/>
      <c r="C130" s="179" t="s">
        <v>145</v>
      </c>
      <c r="D130" s="179" t="s">
        <v>129</v>
      </c>
      <c r="E130" s="180" t="s">
        <v>183</v>
      </c>
      <c r="F130" s="181" t="s">
        <v>184</v>
      </c>
      <c r="G130" s="182" t="s">
        <v>165</v>
      </c>
      <c r="H130" s="183">
        <v>19.91</v>
      </c>
      <c r="I130" s="184"/>
      <c r="J130" s="185">
        <f>ROUND(I130*H130,2)</f>
        <v>0</v>
      </c>
      <c r="K130" s="181" t="s">
        <v>133</v>
      </c>
      <c r="L130" s="37"/>
      <c r="M130" s="186" t="s">
        <v>21</v>
      </c>
      <c r="N130" s="187" t="s">
        <v>44</v>
      </c>
      <c r="O130" s="62"/>
      <c r="P130" s="188">
        <f>O130*H130</f>
        <v>0</v>
      </c>
      <c r="Q130" s="188">
        <v>0</v>
      </c>
      <c r="R130" s="188">
        <f>Q130*H130</f>
        <v>0</v>
      </c>
      <c r="S130" s="188">
        <v>0</v>
      </c>
      <c r="T130" s="189">
        <f>S130*H130</f>
        <v>0</v>
      </c>
      <c r="AR130" s="190" t="s">
        <v>134</v>
      </c>
      <c r="AT130" s="190" t="s">
        <v>129</v>
      </c>
      <c r="AU130" s="190" t="s">
        <v>127</v>
      </c>
      <c r="AY130" s="16" t="s">
        <v>126</v>
      </c>
      <c r="BE130" s="191">
        <f>IF(N130="základní",J130,0)</f>
        <v>0</v>
      </c>
      <c r="BF130" s="191">
        <f>IF(N130="snížená",J130,0)</f>
        <v>0</v>
      </c>
      <c r="BG130" s="191">
        <f>IF(N130="zákl. přenesená",J130,0)</f>
        <v>0</v>
      </c>
      <c r="BH130" s="191">
        <f>IF(N130="sníž. přenesená",J130,0)</f>
        <v>0</v>
      </c>
      <c r="BI130" s="191">
        <f>IF(N130="nulová",J130,0)</f>
        <v>0</v>
      </c>
      <c r="BJ130" s="16" t="s">
        <v>81</v>
      </c>
      <c r="BK130" s="191">
        <f>ROUND(I130*H130,2)</f>
        <v>0</v>
      </c>
      <c r="BL130" s="16" t="s">
        <v>134</v>
      </c>
      <c r="BM130" s="190" t="s">
        <v>185</v>
      </c>
    </row>
    <row r="131" spans="2:65" s="1" customFormat="1" ht="19.5">
      <c r="B131" s="33"/>
      <c r="C131" s="34"/>
      <c r="D131" s="192" t="s">
        <v>136</v>
      </c>
      <c r="E131" s="34"/>
      <c r="F131" s="193" t="s">
        <v>186</v>
      </c>
      <c r="G131" s="34"/>
      <c r="H131" s="34"/>
      <c r="I131" s="106"/>
      <c r="J131" s="34"/>
      <c r="K131" s="34"/>
      <c r="L131" s="37"/>
      <c r="M131" s="194"/>
      <c r="N131" s="62"/>
      <c r="O131" s="62"/>
      <c r="P131" s="62"/>
      <c r="Q131" s="62"/>
      <c r="R131" s="62"/>
      <c r="S131" s="62"/>
      <c r="T131" s="63"/>
      <c r="AT131" s="16" t="s">
        <v>136</v>
      </c>
      <c r="AU131" s="16" t="s">
        <v>127</v>
      </c>
    </row>
    <row r="132" spans="2:65" s="12" customFormat="1" ht="11.25">
      <c r="B132" s="196"/>
      <c r="C132" s="197"/>
      <c r="D132" s="192" t="s">
        <v>140</v>
      </c>
      <c r="E132" s="198" t="s">
        <v>21</v>
      </c>
      <c r="F132" s="199" t="s">
        <v>169</v>
      </c>
      <c r="G132" s="197"/>
      <c r="H132" s="200">
        <v>7.44</v>
      </c>
      <c r="I132" s="201"/>
      <c r="J132" s="197"/>
      <c r="K132" s="197"/>
      <c r="L132" s="202"/>
      <c r="M132" s="203"/>
      <c r="N132" s="204"/>
      <c r="O132" s="204"/>
      <c r="P132" s="204"/>
      <c r="Q132" s="204"/>
      <c r="R132" s="204"/>
      <c r="S132" s="204"/>
      <c r="T132" s="205"/>
      <c r="AT132" s="206" t="s">
        <v>140</v>
      </c>
      <c r="AU132" s="206" t="s">
        <v>127</v>
      </c>
      <c r="AV132" s="12" t="s">
        <v>83</v>
      </c>
      <c r="AW132" s="12" t="s">
        <v>34</v>
      </c>
      <c r="AX132" s="12" t="s">
        <v>73</v>
      </c>
      <c r="AY132" s="206" t="s">
        <v>126</v>
      </c>
    </row>
    <row r="133" spans="2:65" s="12" customFormat="1" ht="11.25">
      <c r="B133" s="196"/>
      <c r="C133" s="197"/>
      <c r="D133" s="192" t="s">
        <v>140</v>
      </c>
      <c r="E133" s="198" t="s">
        <v>21</v>
      </c>
      <c r="F133" s="199" t="s">
        <v>170</v>
      </c>
      <c r="G133" s="197"/>
      <c r="H133" s="200">
        <v>9.3699999999999992</v>
      </c>
      <c r="I133" s="201"/>
      <c r="J133" s="197"/>
      <c r="K133" s="197"/>
      <c r="L133" s="202"/>
      <c r="M133" s="203"/>
      <c r="N133" s="204"/>
      <c r="O133" s="204"/>
      <c r="P133" s="204"/>
      <c r="Q133" s="204"/>
      <c r="R133" s="204"/>
      <c r="S133" s="204"/>
      <c r="T133" s="205"/>
      <c r="AT133" s="206" t="s">
        <v>140</v>
      </c>
      <c r="AU133" s="206" t="s">
        <v>127</v>
      </c>
      <c r="AV133" s="12" t="s">
        <v>83</v>
      </c>
      <c r="AW133" s="12" t="s">
        <v>34</v>
      </c>
      <c r="AX133" s="12" t="s">
        <v>73</v>
      </c>
      <c r="AY133" s="206" t="s">
        <v>126</v>
      </c>
    </row>
    <row r="134" spans="2:65" s="12" customFormat="1" ht="11.25">
      <c r="B134" s="196"/>
      <c r="C134" s="197"/>
      <c r="D134" s="192" t="s">
        <v>140</v>
      </c>
      <c r="E134" s="198" t="s">
        <v>21</v>
      </c>
      <c r="F134" s="199" t="s">
        <v>171</v>
      </c>
      <c r="G134" s="197"/>
      <c r="H134" s="200">
        <v>3.1</v>
      </c>
      <c r="I134" s="201"/>
      <c r="J134" s="197"/>
      <c r="K134" s="197"/>
      <c r="L134" s="202"/>
      <c r="M134" s="203"/>
      <c r="N134" s="204"/>
      <c r="O134" s="204"/>
      <c r="P134" s="204"/>
      <c r="Q134" s="204"/>
      <c r="R134" s="204"/>
      <c r="S134" s="204"/>
      <c r="T134" s="205"/>
      <c r="AT134" s="206" t="s">
        <v>140</v>
      </c>
      <c r="AU134" s="206" t="s">
        <v>127</v>
      </c>
      <c r="AV134" s="12" t="s">
        <v>83</v>
      </c>
      <c r="AW134" s="12" t="s">
        <v>34</v>
      </c>
      <c r="AX134" s="12" t="s">
        <v>73</v>
      </c>
      <c r="AY134" s="206" t="s">
        <v>126</v>
      </c>
    </row>
    <row r="135" spans="2:65" s="1" customFormat="1" ht="32.450000000000003" customHeight="1">
      <c r="B135" s="33"/>
      <c r="C135" s="179" t="s">
        <v>187</v>
      </c>
      <c r="D135" s="179" t="s">
        <v>129</v>
      </c>
      <c r="E135" s="180" t="s">
        <v>188</v>
      </c>
      <c r="F135" s="181" t="s">
        <v>189</v>
      </c>
      <c r="G135" s="182" t="s">
        <v>165</v>
      </c>
      <c r="H135" s="183">
        <v>19.91</v>
      </c>
      <c r="I135" s="184"/>
      <c r="J135" s="185">
        <f>ROUND(I135*H135,2)</f>
        <v>0</v>
      </c>
      <c r="K135" s="181" t="s">
        <v>21</v>
      </c>
      <c r="L135" s="37"/>
      <c r="M135" s="186" t="s">
        <v>21</v>
      </c>
      <c r="N135" s="187" t="s">
        <v>44</v>
      </c>
      <c r="O135" s="62"/>
      <c r="P135" s="188">
        <f>O135*H135</f>
        <v>0</v>
      </c>
      <c r="Q135" s="188">
        <v>7.2000000000000005E-4</v>
      </c>
      <c r="R135" s="188">
        <f>Q135*H135</f>
        <v>1.4335200000000001E-2</v>
      </c>
      <c r="S135" s="188">
        <v>0</v>
      </c>
      <c r="T135" s="189">
        <f>S135*H135</f>
        <v>0</v>
      </c>
      <c r="AR135" s="190" t="s">
        <v>134</v>
      </c>
      <c r="AT135" s="190" t="s">
        <v>129</v>
      </c>
      <c r="AU135" s="190" t="s">
        <v>127</v>
      </c>
      <c r="AY135" s="16" t="s">
        <v>126</v>
      </c>
      <c r="BE135" s="191">
        <f>IF(N135="základní",J135,0)</f>
        <v>0</v>
      </c>
      <c r="BF135" s="191">
        <f>IF(N135="snížená",J135,0)</f>
        <v>0</v>
      </c>
      <c r="BG135" s="191">
        <f>IF(N135="zákl. přenesená",J135,0)</f>
        <v>0</v>
      </c>
      <c r="BH135" s="191">
        <f>IF(N135="sníž. přenesená",J135,0)</f>
        <v>0</v>
      </c>
      <c r="BI135" s="191">
        <f>IF(N135="nulová",J135,0)</f>
        <v>0</v>
      </c>
      <c r="BJ135" s="16" t="s">
        <v>81</v>
      </c>
      <c r="BK135" s="191">
        <f>ROUND(I135*H135,2)</f>
        <v>0</v>
      </c>
      <c r="BL135" s="16" t="s">
        <v>134</v>
      </c>
      <c r="BM135" s="190" t="s">
        <v>190</v>
      </c>
    </row>
    <row r="136" spans="2:65" s="1" customFormat="1" ht="39">
      <c r="B136" s="33"/>
      <c r="C136" s="34"/>
      <c r="D136" s="192" t="s">
        <v>136</v>
      </c>
      <c r="E136" s="34"/>
      <c r="F136" s="193" t="s">
        <v>191</v>
      </c>
      <c r="G136" s="34"/>
      <c r="H136" s="34"/>
      <c r="I136" s="106"/>
      <c r="J136" s="34"/>
      <c r="K136" s="34"/>
      <c r="L136" s="37"/>
      <c r="M136" s="194"/>
      <c r="N136" s="62"/>
      <c r="O136" s="62"/>
      <c r="P136" s="62"/>
      <c r="Q136" s="62"/>
      <c r="R136" s="62"/>
      <c r="S136" s="62"/>
      <c r="T136" s="63"/>
      <c r="AT136" s="16" t="s">
        <v>136</v>
      </c>
      <c r="AU136" s="16" t="s">
        <v>127</v>
      </c>
    </row>
    <row r="137" spans="2:65" s="1" customFormat="1" ht="19.5">
      <c r="B137" s="33"/>
      <c r="C137" s="34"/>
      <c r="D137" s="192" t="s">
        <v>192</v>
      </c>
      <c r="E137" s="34"/>
      <c r="F137" s="195" t="s">
        <v>193</v>
      </c>
      <c r="G137" s="34"/>
      <c r="H137" s="34"/>
      <c r="I137" s="106"/>
      <c r="J137" s="34"/>
      <c r="K137" s="34"/>
      <c r="L137" s="37"/>
      <c r="M137" s="194"/>
      <c r="N137" s="62"/>
      <c r="O137" s="62"/>
      <c r="P137" s="62"/>
      <c r="Q137" s="62"/>
      <c r="R137" s="62"/>
      <c r="S137" s="62"/>
      <c r="T137" s="63"/>
      <c r="AT137" s="16" t="s">
        <v>192</v>
      </c>
      <c r="AU137" s="16" t="s">
        <v>127</v>
      </c>
    </row>
    <row r="138" spans="2:65" s="12" customFormat="1" ht="11.25">
      <c r="B138" s="196"/>
      <c r="C138" s="197"/>
      <c r="D138" s="192" t="s">
        <v>140</v>
      </c>
      <c r="E138" s="198" t="s">
        <v>21</v>
      </c>
      <c r="F138" s="199" t="s">
        <v>169</v>
      </c>
      <c r="G138" s="197"/>
      <c r="H138" s="200">
        <v>7.44</v>
      </c>
      <c r="I138" s="201"/>
      <c r="J138" s="197"/>
      <c r="K138" s="197"/>
      <c r="L138" s="202"/>
      <c r="M138" s="203"/>
      <c r="N138" s="204"/>
      <c r="O138" s="204"/>
      <c r="P138" s="204"/>
      <c r="Q138" s="204"/>
      <c r="R138" s="204"/>
      <c r="S138" s="204"/>
      <c r="T138" s="205"/>
      <c r="AT138" s="206" t="s">
        <v>140</v>
      </c>
      <c r="AU138" s="206" t="s">
        <v>127</v>
      </c>
      <c r="AV138" s="12" t="s">
        <v>83</v>
      </c>
      <c r="AW138" s="12" t="s">
        <v>34</v>
      </c>
      <c r="AX138" s="12" t="s">
        <v>73</v>
      </c>
      <c r="AY138" s="206" t="s">
        <v>126</v>
      </c>
    </row>
    <row r="139" spans="2:65" s="12" customFormat="1" ht="11.25">
      <c r="B139" s="196"/>
      <c r="C139" s="197"/>
      <c r="D139" s="192" t="s">
        <v>140</v>
      </c>
      <c r="E139" s="198" t="s">
        <v>21</v>
      </c>
      <c r="F139" s="199" t="s">
        <v>170</v>
      </c>
      <c r="G139" s="197"/>
      <c r="H139" s="200">
        <v>9.3699999999999992</v>
      </c>
      <c r="I139" s="201"/>
      <c r="J139" s="197"/>
      <c r="K139" s="197"/>
      <c r="L139" s="202"/>
      <c r="M139" s="203"/>
      <c r="N139" s="204"/>
      <c r="O139" s="204"/>
      <c r="P139" s="204"/>
      <c r="Q139" s="204"/>
      <c r="R139" s="204"/>
      <c r="S139" s="204"/>
      <c r="T139" s="205"/>
      <c r="AT139" s="206" t="s">
        <v>140</v>
      </c>
      <c r="AU139" s="206" t="s">
        <v>127</v>
      </c>
      <c r="AV139" s="12" t="s">
        <v>83</v>
      </c>
      <c r="AW139" s="12" t="s">
        <v>34</v>
      </c>
      <c r="AX139" s="12" t="s">
        <v>73</v>
      </c>
      <c r="AY139" s="206" t="s">
        <v>126</v>
      </c>
    </row>
    <row r="140" spans="2:65" s="12" customFormat="1" ht="11.25">
      <c r="B140" s="196"/>
      <c r="C140" s="197"/>
      <c r="D140" s="192" t="s">
        <v>140</v>
      </c>
      <c r="E140" s="198" t="s">
        <v>21</v>
      </c>
      <c r="F140" s="199" t="s">
        <v>171</v>
      </c>
      <c r="G140" s="197"/>
      <c r="H140" s="200">
        <v>3.1</v>
      </c>
      <c r="I140" s="201"/>
      <c r="J140" s="197"/>
      <c r="K140" s="197"/>
      <c r="L140" s="202"/>
      <c r="M140" s="203"/>
      <c r="N140" s="204"/>
      <c r="O140" s="204"/>
      <c r="P140" s="204"/>
      <c r="Q140" s="204"/>
      <c r="R140" s="204"/>
      <c r="S140" s="204"/>
      <c r="T140" s="205"/>
      <c r="AT140" s="206" t="s">
        <v>140</v>
      </c>
      <c r="AU140" s="206" t="s">
        <v>127</v>
      </c>
      <c r="AV140" s="12" t="s">
        <v>83</v>
      </c>
      <c r="AW140" s="12" t="s">
        <v>34</v>
      </c>
      <c r="AX140" s="12" t="s">
        <v>73</v>
      </c>
      <c r="AY140" s="206" t="s">
        <v>126</v>
      </c>
    </row>
    <row r="141" spans="2:65" s="11" customFormat="1" ht="20.85" customHeight="1">
      <c r="B141" s="163"/>
      <c r="C141" s="164"/>
      <c r="D141" s="165" t="s">
        <v>72</v>
      </c>
      <c r="E141" s="177" t="s">
        <v>194</v>
      </c>
      <c r="F141" s="177" t="s">
        <v>195</v>
      </c>
      <c r="G141" s="164"/>
      <c r="H141" s="164"/>
      <c r="I141" s="167"/>
      <c r="J141" s="178">
        <f>BK141</f>
        <v>0</v>
      </c>
      <c r="K141" s="164"/>
      <c r="L141" s="169"/>
      <c r="M141" s="170"/>
      <c r="N141" s="171"/>
      <c r="O141" s="171"/>
      <c r="P141" s="172">
        <f>SUM(P142:P144)</f>
        <v>0</v>
      </c>
      <c r="Q141" s="171"/>
      <c r="R141" s="172">
        <f>SUM(R142:R144)</f>
        <v>1.4455000000000001E-2</v>
      </c>
      <c r="S141" s="171"/>
      <c r="T141" s="173">
        <f>SUM(T142:T144)</f>
        <v>0</v>
      </c>
      <c r="AR141" s="174" t="s">
        <v>81</v>
      </c>
      <c r="AT141" s="175" t="s">
        <v>72</v>
      </c>
      <c r="AU141" s="175" t="s">
        <v>83</v>
      </c>
      <c r="AY141" s="174" t="s">
        <v>126</v>
      </c>
      <c r="BK141" s="176">
        <f>SUM(BK142:BK144)</f>
        <v>0</v>
      </c>
    </row>
    <row r="142" spans="2:65" s="1" customFormat="1" ht="21.6" customHeight="1">
      <c r="B142" s="33"/>
      <c r="C142" s="179" t="s">
        <v>196</v>
      </c>
      <c r="D142" s="179" t="s">
        <v>129</v>
      </c>
      <c r="E142" s="180" t="s">
        <v>197</v>
      </c>
      <c r="F142" s="181" t="s">
        <v>198</v>
      </c>
      <c r="G142" s="182" t="s">
        <v>199</v>
      </c>
      <c r="H142" s="183">
        <v>0.7</v>
      </c>
      <c r="I142" s="184"/>
      <c r="J142" s="185">
        <f>ROUND(I142*H142,2)</f>
        <v>0</v>
      </c>
      <c r="K142" s="181" t="s">
        <v>21</v>
      </c>
      <c r="L142" s="37"/>
      <c r="M142" s="186" t="s">
        <v>21</v>
      </c>
      <c r="N142" s="187" t="s">
        <v>44</v>
      </c>
      <c r="O142" s="62"/>
      <c r="P142" s="188">
        <f>O142*H142</f>
        <v>0</v>
      </c>
      <c r="Q142" s="188">
        <v>2.0650000000000002E-2</v>
      </c>
      <c r="R142" s="188">
        <f>Q142*H142</f>
        <v>1.4455000000000001E-2</v>
      </c>
      <c r="S142" s="188">
        <v>0</v>
      </c>
      <c r="T142" s="189">
        <f>S142*H142</f>
        <v>0</v>
      </c>
      <c r="AR142" s="190" t="s">
        <v>134</v>
      </c>
      <c r="AT142" s="190" t="s">
        <v>129</v>
      </c>
      <c r="AU142" s="190" t="s">
        <v>127</v>
      </c>
      <c r="AY142" s="16" t="s">
        <v>126</v>
      </c>
      <c r="BE142" s="191">
        <f>IF(N142="základní",J142,0)</f>
        <v>0</v>
      </c>
      <c r="BF142" s="191">
        <f>IF(N142="snížená",J142,0)</f>
        <v>0</v>
      </c>
      <c r="BG142" s="191">
        <f>IF(N142="zákl. přenesená",J142,0)</f>
        <v>0</v>
      </c>
      <c r="BH142" s="191">
        <f>IF(N142="sníž. přenesená",J142,0)</f>
        <v>0</v>
      </c>
      <c r="BI142" s="191">
        <f>IF(N142="nulová",J142,0)</f>
        <v>0</v>
      </c>
      <c r="BJ142" s="16" t="s">
        <v>81</v>
      </c>
      <c r="BK142" s="191">
        <f>ROUND(I142*H142,2)</f>
        <v>0</v>
      </c>
      <c r="BL142" s="16" t="s">
        <v>134</v>
      </c>
      <c r="BM142" s="190" t="s">
        <v>200</v>
      </c>
    </row>
    <row r="143" spans="2:65" s="1" customFormat="1" ht="29.25">
      <c r="B143" s="33"/>
      <c r="C143" s="34"/>
      <c r="D143" s="192" t="s">
        <v>136</v>
      </c>
      <c r="E143" s="34"/>
      <c r="F143" s="193" t="s">
        <v>201</v>
      </c>
      <c r="G143" s="34"/>
      <c r="H143" s="34"/>
      <c r="I143" s="106"/>
      <c r="J143" s="34"/>
      <c r="K143" s="34"/>
      <c r="L143" s="37"/>
      <c r="M143" s="194"/>
      <c r="N143" s="62"/>
      <c r="O143" s="62"/>
      <c r="P143" s="62"/>
      <c r="Q143" s="62"/>
      <c r="R143" s="62"/>
      <c r="S143" s="62"/>
      <c r="T143" s="63"/>
      <c r="AT143" s="16" t="s">
        <v>136</v>
      </c>
      <c r="AU143" s="16" t="s">
        <v>127</v>
      </c>
    </row>
    <row r="144" spans="2:65" s="12" customFormat="1" ht="11.25">
      <c r="B144" s="196"/>
      <c r="C144" s="197"/>
      <c r="D144" s="192" t="s">
        <v>140</v>
      </c>
      <c r="E144" s="198" t="s">
        <v>21</v>
      </c>
      <c r="F144" s="199" t="s">
        <v>202</v>
      </c>
      <c r="G144" s="197"/>
      <c r="H144" s="200">
        <v>0.7</v>
      </c>
      <c r="I144" s="201"/>
      <c r="J144" s="197"/>
      <c r="K144" s="197"/>
      <c r="L144" s="202"/>
      <c r="M144" s="203"/>
      <c r="N144" s="204"/>
      <c r="O144" s="204"/>
      <c r="P144" s="204"/>
      <c r="Q144" s="204"/>
      <c r="R144" s="204"/>
      <c r="S144" s="204"/>
      <c r="T144" s="205"/>
      <c r="AT144" s="206" t="s">
        <v>140</v>
      </c>
      <c r="AU144" s="206" t="s">
        <v>127</v>
      </c>
      <c r="AV144" s="12" t="s">
        <v>83</v>
      </c>
      <c r="AW144" s="12" t="s">
        <v>34</v>
      </c>
      <c r="AX144" s="12" t="s">
        <v>73</v>
      </c>
      <c r="AY144" s="206" t="s">
        <v>126</v>
      </c>
    </row>
    <row r="145" spans="2:65" s="11" customFormat="1" ht="22.9" customHeight="1">
      <c r="B145" s="163"/>
      <c r="C145" s="164"/>
      <c r="D145" s="165" t="s">
        <v>72</v>
      </c>
      <c r="E145" s="177" t="s">
        <v>187</v>
      </c>
      <c r="F145" s="177" t="s">
        <v>203</v>
      </c>
      <c r="G145" s="164"/>
      <c r="H145" s="164"/>
      <c r="I145" s="167"/>
      <c r="J145" s="178">
        <f>BK145</f>
        <v>0</v>
      </c>
      <c r="K145" s="164"/>
      <c r="L145" s="169"/>
      <c r="M145" s="170"/>
      <c r="N145" s="171"/>
      <c r="O145" s="171"/>
      <c r="P145" s="172">
        <f>P146+P159+P181+P206</f>
        <v>0</v>
      </c>
      <c r="Q145" s="171"/>
      <c r="R145" s="172">
        <f>R146+R159+R181+R206</f>
        <v>2.8900000000000002E-3</v>
      </c>
      <c r="S145" s="171"/>
      <c r="T145" s="173">
        <f>T146+T159+T181+T206</f>
        <v>2.3656999999999999</v>
      </c>
      <c r="AR145" s="174" t="s">
        <v>81</v>
      </c>
      <c r="AT145" s="175" t="s">
        <v>72</v>
      </c>
      <c r="AU145" s="175" t="s">
        <v>81</v>
      </c>
      <c r="AY145" s="174" t="s">
        <v>126</v>
      </c>
      <c r="BK145" s="176">
        <f>BK146+BK159+BK181+BK206</f>
        <v>0</v>
      </c>
    </row>
    <row r="146" spans="2:65" s="11" customFormat="1" ht="20.85" customHeight="1">
      <c r="B146" s="163"/>
      <c r="C146" s="164"/>
      <c r="D146" s="165" t="s">
        <v>72</v>
      </c>
      <c r="E146" s="177" t="s">
        <v>204</v>
      </c>
      <c r="F146" s="177" t="s">
        <v>205</v>
      </c>
      <c r="G146" s="164"/>
      <c r="H146" s="164"/>
      <c r="I146" s="167"/>
      <c r="J146" s="178">
        <f>BK146</f>
        <v>0</v>
      </c>
      <c r="K146" s="164"/>
      <c r="L146" s="169"/>
      <c r="M146" s="170"/>
      <c r="N146" s="171"/>
      <c r="O146" s="171"/>
      <c r="P146" s="172">
        <f>SUM(P147:P158)</f>
        <v>0</v>
      </c>
      <c r="Q146" s="171"/>
      <c r="R146" s="172">
        <f>SUM(R147:R158)</f>
        <v>0</v>
      </c>
      <c r="S146" s="171"/>
      <c r="T146" s="173">
        <f>SUM(T147:T158)</f>
        <v>0</v>
      </c>
      <c r="AR146" s="174" t="s">
        <v>81</v>
      </c>
      <c r="AT146" s="175" t="s">
        <v>72</v>
      </c>
      <c r="AU146" s="175" t="s">
        <v>83</v>
      </c>
      <c r="AY146" s="174" t="s">
        <v>126</v>
      </c>
      <c r="BK146" s="176">
        <f>SUM(BK147:BK158)</f>
        <v>0</v>
      </c>
    </row>
    <row r="147" spans="2:65" s="1" customFormat="1" ht="32.450000000000003" customHeight="1">
      <c r="B147" s="33"/>
      <c r="C147" s="179" t="s">
        <v>206</v>
      </c>
      <c r="D147" s="179" t="s">
        <v>129</v>
      </c>
      <c r="E147" s="180" t="s">
        <v>207</v>
      </c>
      <c r="F147" s="181" t="s">
        <v>208</v>
      </c>
      <c r="G147" s="182" t="s">
        <v>165</v>
      </c>
      <c r="H147" s="183">
        <v>418</v>
      </c>
      <c r="I147" s="184"/>
      <c r="J147" s="185">
        <f>ROUND(I147*H147,2)</f>
        <v>0</v>
      </c>
      <c r="K147" s="181" t="s">
        <v>133</v>
      </c>
      <c r="L147" s="37"/>
      <c r="M147" s="186" t="s">
        <v>21</v>
      </c>
      <c r="N147" s="187" t="s">
        <v>44</v>
      </c>
      <c r="O147" s="62"/>
      <c r="P147" s="188">
        <f>O147*H147</f>
        <v>0</v>
      </c>
      <c r="Q147" s="188">
        <v>0</v>
      </c>
      <c r="R147" s="188">
        <f>Q147*H147</f>
        <v>0</v>
      </c>
      <c r="S147" s="188">
        <v>0</v>
      </c>
      <c r="T147" s="189">
        <f>S147*H147</f>
        <v>0</v>
      </c>
      <c r="AR147" s="190" t="s">
        <v>134</v>
      </c>
      <c r="AT147" s="190" t="s">
        <v>129</v>
      </c>
      <c r="AU147" s="190" t="s">
        <v>127</v>
      </c>
      <c r="AY147" s="16" t="s">
        <v>126</v>
      </c>
      <c r="BE147" s="191">
        <f>IF(N147="základní",J147,0)</f>
        <v>0</v>
      </c>
      <c r="BF147" s="191">
        <f>IF(N147="snížená",J147,0)</f>
        <v>0</v>
      </c>
      <c r="BG147" s="191">
        <f>IF(N147="zákl. přenesená",J147,0)</f>
        <v>0</v>
      </c>
      <c r="BH147" s="191">
        <f>IF(N147="sníž. přenesená",J147,0)</f>
        <v>0</v>
      </c>
      <c r="BI147" s="191">
        <f>IF(N147="nulová",J147,0)</f>
        <v>0</v>
      </c>
      <c r="BJ147" s="16" t="s">
        <v>81</v>
      </c>
      <c r="BK147" s="191">
        <f>ROUND(I147*H147,2)</f>
        <v>0</v>
      </c>
      <c r="BL147" s="16" t="s">
        <v>134</v>
      </c>
      <c r="BM147" s="190" t="s">
        <v>209</v>
      </c>
    </row>
    <row r="148" spans="2:65" s="1" customFormat="1" ht="29.25">
      <c r="B148" s="33"/>
      <c r="C148" s="34"/>
      <c r="D148" s="192" t="s">
        <v>136</v>
      </c>
      <c r="E148" s="34"/>
      <c r="F148" s="193" t="s">
        <v>210</v>
      </c>
      <c r="G148" s="34"/>
      <c r="H148" s="34"/>
      <c r="I148" s="106"/>
      <c r="J148" s="34"/>
      <c r="K148" s="34"/>
      <c r="L148" s="37"/>
      <c r="M148" s="194"/>
      <c r="N148" s="62"/>
      <c r="O148" s="62"/>
      <c r="P148" s="62"/>
      <c r="Q148" s="62"/>
      <c r="R148" s="62"/>
      <c r="S148" s="62"/>
      <c r="T148" s="63"/>
      <c r="AT148" s="16" t="s">
        <v>136</v>
      </c>
      <c r="AU148" s="16" t="s">
        <v>127</v>
      </c>
    </row>
    <row r="149" spans="2:65" s="1" customFormat="1" ht="78">
      <c r="B149" s="33"/>
      <c r="C149" s="34"/>
      <c r="D149" s="192" t="s">
        <v>138</v>
      </c>
      <c r="E149" s="34"/>
      <c r="F149" s="195" t="s">
        <v>211</v>
      </c>
      <c r="G149" s="34"/>
      <c r="H149" s="34"/>
      <c r="I149" s="106"/>
      <c r="J149" s="34"/>
      <c r="K149" s="34"/>
      <c r="L149" s="37"/>
      <c r="M149" s="194"/>
      <c r="N149" s="62"/>
      <c r="O149" s="62"/>
      <c r="P149" s="62"/>
      <c r="Q149" s="62"/>
      <c r="R149" s="62"/>
      <c r="S149" s="62"/>
      <c r="T149" s="63"/>
      <c r="AT149" s="16" t="s">
        <v>138</v>
      </c>
      <c r="AU149" s="16" t="s">
        <v>127</v>
      </c>
    </row>
    <row r="150" spans="2:65" s="12" customFormat="1" ht="11.25">
      <c r="B150" s="196"/>
      <c r="C150" s="197"/>
      <c r="D150" s="192" t="s">
        <v>140</v>
      </c>
      <c r="E150" s="198" t="s">
        <v>21</v>
      </c>
      <c r="F150" s="199" t="s">
        <v>212</v>
      </c>
      <c r="G150" s="197"/>
      <c r="H150" s="200">
        <v>418</v>
      </c>
      <c r="I150" s="201"/>
      <c r="J150" s="197"/>
      <c r="K150" s="197"/>
      <c r="L150" s="202"/>
      <c r="M150" s="203"/>
      <c r="N150" s="204"/>
      <c r="O150" s="204"/>
      <c r="P150" s="204"/>
      <c r="Q150" s="204"/>
      <c r="R150" s="204"/>
      <c r="S150" s="204"/>
      <c r="T150" s="205"/>
      <c r="AT150" s="206" t="s">
        <v>140</v>
      </c>
      <c r="AU150" s="206" t="s">
        <v>127</v>
      </c>
      <c r="AV150" s="12" t="s">
        <v>83</v>
      </c>
      <c r="AW150" s="12" t="s">
        <v>34</v>
      </c>
      <c r="AX150" s="12" t="s">
        <v>73</v>
      </c>
      <c r="AY150" s="206" t="s">
        <v>126</v>
      </c>
    </row>
    <row r="151" spans="2:65" s="1" customFormat="1" ht="32.450000000000003" customHeight="1">
      <c r="B151" s="33"/>
      <c r="C151" s="179" t="s">
        <v>213</v>
      </c>
      <c r="D151" s="179" t="s">
        <v>129</v>
      </c>
      <c r="E151" s="180" t="s">
        <v>214</v>
      </c>
      <c r="F151" s="181" t="s">
        <v>215</v>
      </c>
      <c r="G151" s="182" t="s">
        <v>165</v>
      </c>
      <c r="H151" s="183">
        <v>12540</v>
      </c>
      <c r="I151" s="184"/>
      <c r="J151" s="185">
        <f>ROUND(I151*H151,2)</f>
        <v>0</v>
      </c>
      <c r="K151" s="181" t="s">
        <v>133</v>
      </c>
      <c r="L151" s="37"/>
      <c r="M151" s="186" t="s">
        <v>21</v>
      </c>
      <c r="N151" s="187" t="s">
        <v>44</v>
      </c>
      <c r="O151" s="62"/>
      <c r="P151" s="188">
        <f>O151*H151</f>
        <v>0</v>
      </c>
      <c r="Q151" s="188">
        <v>0</v>
      </c>
      <c r="R151" s="188">
        <f>Q151*H151</f>
        <v>0</v>
      </c>
      <c r="S151" s="188">
        <v>0</v>
      </c>
      <c r="T151" s="189">
        <f>S151*H151</f>
        <v>0</v>
      </c>
      <c r="AR151" s="190" t="s">
        <v>134</v>
      </c>
      <c r="AT151" s="190" t="s">
        <v>129</v>
      </c>
      <c r="AU151" s="190" t="s">
        <v>127</v>
      </c>
      <c r="AY151" s="16" t="s">
        <v>126</v>
      </c>
      <c r="BE151" s="191">
        <f>IF(N151="základní",J151,0)</f>
        <v>0</v>
      </c>
      <c r="BF151" s="191">
        <f>IF(N151="snížená",J151,0)</f>
        <v>0</v>
      </c>
      <c r="BG151" s="191">
        <f>IF(N151="zákl. přenesená",J151,0)</f>
        <v>0</v>
      </c>
      <c r="BH151" s="191">
        <f>IF(N151="sníž. přenesená",J151,0)</f>
        <v>0</v>
      </c>
      <c r="BI151" s="191">
        <f>IF(N151="nulová",J151,0)</f>
        <v>0</v>
      </c>
      <c r="BJ151" s="16" t="s">
        <v>81</v>
      </c>
      <c r="BK151" s="191">
        <f>ROUND(I151*H151,2)</f>
        <v>0</v>
      </c>
      <c r="BL151" s="16" t="s">
        <v>134</v>
      </c>
      <c r="BM151" s="190" t="s">
        <v>216</v>
      </c>
    </row>
    <row r="152" spans="2:65" s="1" customFormat="1" ht="39">
      <c r="B152" s="33"/>
      <c r="C152" s="34"/>
      <c r="D152" s="192" t="s">
        <v>136</v>
      </c>
      <c r="E152" s="34"/>
      <c r="F152" s="193" t="s">
        <v>217</v>
      </c>
      <c r="G152" s="34"/>
      <c r="H152" s="34"/>
      <c r="I152" s="106"/>
      <c r="J152" s="34"/>
      <c r="K152" s="34"/>
      <c r="L152" s="37"/>
      <c r="M152" s="194"/>
      <c r="N152" s="62"/>
      <c r="O152" s="62"/>
      <c r="P152" s="62"/>
      <c r="Q152" s="62"/>
      <c r="R152" s="62"/>
      <c r="S152" s="62"/>
      <c r="T152" s="63"/>
      <c r="AT152" s="16" t="s">
        <v>136</v>
      </c>
      <c r="AU152" s="16" t="s">
        <v>127</v>
      </c>
    </row>
    <row r="153" spans="2:65" s="1" customFormat="1" ht="78">
      <c r="B153" s="33"/>
      <c r="C153" s="34"/>
      <c r="D153" s="192" t="s">
        <v>138</v>
      </c>
      <c r="E153" s="34"/>
      <c r="F153" s="195" t="s">
        <v>211</v>
      </c>
      <c r="G153" s="34"/>
      <c r="H153" s="34"/>
      <c r="I153" s="106"/>
      <c r="J153" s="34"/>
      <c r="K153" s="34"/>
      <c r="L153" s="37"/>
      <c r="M153" s="194"/>
      <c r="N153" s="62"/>
      <c r="O153" s="62"/>
      <c r="P153" s="62"/>
      <c r="Q153" s="62"/>
      <c r="R153" s="62"/>
      <c r="S153" s="62"/>
      <c r="T153" s="63"/>
      <c r="AT153" s="16" t="s">
        <v>138</v>
      </c>
      <c r="AU153" s="16" t="s">
        <v>127</v>
      </c>
    </row>
    <row r="154" spans="2:65" s="1" customFormat="1" ht="19.5">
      <c r="B154" s="33"/>
      <c r="C154" s="34"/>
      <c r="D154" s="192" t="s">
        <v>192</v>
      </c>
      <c r="E154" s="34"/>
      <c r="F154" s="195" t="s">
        <v>218</v>
      </c>
      <c r="G154" s="34"/>
      <c r="H154" s="34"/>
      <c r="I154" s="106"/>
      <c r="J154" s="34"/>
      <c r="K154" s="34"/>
      <c r="L154" s="37"/>
      <c r="M154" s="194"/>
      <c r="N154" s="62"/>
      <c r="O154" s="62"/>
      <c r="P154" s="62"/>
      <c r="Q154" s="62"/>
      <c r="R154" s="62"/>
      <c r="S154" s="62"/>
      <c r="T154" s="63"/>
      <c r="AT154" s="16" t="s">
        <v>192</v>
      </c>
      <c r="AU154" s="16" t="s">
        <v>127</v>
      </c>
    </row>
    <row r="155" spans="2:65" s="12" customFormat="1" ht="11.25">
      <c r="B155" s="196"/>
      <c r="C155" s="197"/>
      <c r="D155" s="192" t="s">
        <v>140</v>
      </c>
      <c r="E155" s="198" t="s">
        <v>21</v>
      </c>
      <c r="F155" s="199" t="s">
        <v>219</v>
      </c>
      <c r="G155" s="197"/>
      <c r="H155" s="200">
        <v>12540</v>
      </c>
      <c r="I155" s="201"/>
      <c r="J155" s="197"/>
      <c r="K155" s="197"/>
      <c r="L155" s="202"/>
      <c r="M155" s="203"/>
      <c r="N155" s="204"/>
      <c r="O155" s="204"/>
      <c r="P155" s="204"/>
      <c r="Q155" s="204"/>
      <c r="R155" s="204"/>
      <c r="S155" s="204"/>
      <c r="T155" s="205"/>
      <c r="AT155" s="206" t="s">
        <v>140</v>
      </c>
      <c r="AU155" s="206" t="s">
        <v>127</v>
      </c>
      <c r="AV155" s="12" t="s">
        <v>83</v>
      </c>
      <c r="AW155" s="12" t="s">
        <v>34</v>
      </c>
      <c r="AX155" s="12" t="s">
        <v>73</v>
      </c>
      <c r="AY155" s="206" t="s">
        <v>126</v>
      </c>
    </row>
    <row r="156" spans="2:65" s="1" customFormat="1" ht="32.450000000000003" customHeight="1">
      <c r="B156" s="33"/>
      <c r="C156" s="179" t="s">
        <v>220</v>
      </c>
      <c r="D156" s="179" t="s">
        <v>129</v>
      </c>
      <c r="E156" s="180" t="s">
        <v>221</v>
      </c>
      <c r="F156" s="181" t="s">
        <v>222</v>
      </c>
      <c r="G156" s="182" t="s">
        <v>165</v>
      </c>
      <c r="H156" s="183">
        <v>418</v>
      </c>
      <c r="I156" s="184"/>
      <c r="J156" s="185">
        <f>ROUND(I156*H156,2)</f>
        <v>0</v>
      </c>
      <c r="K156" s="181" t="s">
        <v>133</v>
      </c>
      <c r="L156" s="37"/>
      <c r="M156" s="186" t="s">
        <v>21</v>
      </c>
      <c r="N156" s="187" t="s">
        <v>44</v>
      </c>
      <c r="O156" s="62"/>
      <c r="P156" s="188">
        <f>O156*H156</f>
        <v>0</v>
      </c>
      <c r="Q156" s="188">
        <v>0</v>
      </c>
      <c r="R156" s="188">
        <f>Q156*H156</f>
        <v>0</v>
      </c>
      <c r="S156" s="188">
        <v>0</v>
      </c>
      <c r="T156" s="189">
        <f>S156*H156</f>
        <v>0</v>
      </c>
      <c r="AR156" s="190" t="s">
        <v>134</v>
      </c>
      <c r="AT156" s="190" t="s">
        <v>129</v>
      </c>
      <c r="AU156" s="190" t="s">
        <v>127</v>
      </c>
      <c r="AY156" s="16" t="s">
        <v>126</v>
      </c>
      <c r="BE156" s="191">
        <f>IF(N156="základní",J156,0)</f>
        <v>0</v>
      </c>
      <c r="BF156" s="191">
        <f>IF(N156="snížená",J156,0)</f>
        <v>0</v>
      </c>
      <c r="BG156" s="191">
        <f>IF(N156="zákl. přenesená",J156,0)</f>
        <v>0</v>
      </c>
      <c r="BH156" s="191">
        <f>IF(N156="sníž. přenesená",J156,0)</f>
        <v>0</v>
      </c>
      <c r="BI156" s="191">
        <f>IF(N156="nulová",J156,0)</f>
        <v>0</v>
      </c>
      <c r="BJ156" s="16" t="s">
        <v>81</v>
      </c>
      <c r="BK156" s="191">
        <f>ROUND(I156*H156,2)</f>
        <v>0</v>
      </c>
      <c r="BL156" s="16" t="s">
        <v>134</v>
      </c>
      <c r="BM156" s="190" t="s">
        <v>223</v>
      </c>
    </row>
    <row r="157" spans="2:65" s="1" customFormat="1" ht="39">
      <c r="B157" s="33"/>
      <c r="C157" s="34"/>
      <c r="D157" s="192" t="s">
        <v>136</v>
      </c>
      <c r="E157" s="34"/>
      <c r="F157" s="193" t="s">
        <v>224</v>
      </c>
      <c r="G157" s="34"/>
      <c r="H157" s="34"/>
      <c r="I157" s="106"/>
      <c r="J157" s="34"/>
      <c r="K157" s="34"/>
      <c r="L157" s="37"/>
      <c r="M157" s="194"/>
      <c r="N157" s="62"/>
      <c r="O157" s="62"/>
      <c r="P157" s="62"/>
      <c r="Q157" s="62"/>
      <c r="R157" s="62"/>
      <c r="S157" s="62"/>
      <c r="T157" s="63"/>
      <c r="AT157" s="16" t="s">
        <v>136</v>
      </c>
      <c r="AU157" s="16" t="s">
        <v>127</v>
      </c>
    </row>
    <row r="158" spans="2:65" s="1" customFormat="1" ht="39">
      <c r="B158" s="33"/>
      <c r="C158" s="34"/>
      <c r="D158" s="192" t="s">
        <v>138</v>
      </c>
      <c r="E158" s="34"/>
      <c r="F158" s="195" t="s">
        <v>225</v>
      </c>
      <c r="G158" s="34"/>
      <c r="H158" s="34"/>
      <c r="I158" s="106"/>
      <c r="J158" s="34"/>
      <c r="K158" s="34"/>
      <c r="L158" s="37"/>
      <c r="M158" s="194"/>
      <c r="N158" s="62"/>
      <c r="O158" s="62"/>
      <c r="P158" s="62"/>
      <c r="Q158" s="62"/>
      <c r="R158" s="62"/>
      <c r="S158" s="62"/>
      <c r="T158" s="63"/>
      <c r="AT158" s="16" t="s">
        <v>138</v>
      </c>
      <c r="AU158" s="16" t="s">
        <v>127</v>
      </c>
    </row>
    <row r="159" spans="2:65" s="11" customFormat="1" ht="20.85" customHeight="1">
      <c r="B159" s="163"/>
      <c r="C159" s="164"/>
      <c r="D159" s="165" t="s">
        <v>72</v>
      </c>
      <c r="E159" s="177" t="s">
        <v>226</v>
      </c>
      <c r="F159" s="177" t="s">
        <v>227</v>
      </c>
      <c r="G159" s="164"/>
      <c r="H159" s="164"/>
      <c r="I159" s="167"/>
      <c r="J159" s="178">
        <f>BK159</f>
        <v>0</v>
      </c>
      <c r="K159" s="164"/>
      <c r="L159" s="169"/>
      <c r="M159" s="170"/>
      <c r="N159" s="171"/>
      <c r="O159" s="171"/>
      <c r="P159" s="172">
        <f>SUM(P160:P180)</f>
        <v>0</v>
      </c>
      <c r="Q159" s="171"/>
      <c r="R159" s="172">
        <f>SUM(R160:R180)</f>
        <v>2.8900000000000002E-3</v>
      </c>
      <c r="S159" s="171"/>
      <c r="T159" s="173">
        <f>SUM(T160:T180)</f>
        <v>0</v>
      </c>
      <c r="AR159" s="174" t="s">
        <v>81</v>
      </c>
      <c r="AT159" s="175" t="s">
        <v>72</v>
      </c>
      <c r="AU159" s="175" t="s">
        <v>83</v>
      </c>
      <c r="AY159" s="174" t="s">
        <v>126</v>
      </c>
      <c r="BK159" s="176">
        <f>SUM(BK160:BK180)</f>
        <v>0</v>
      </c>
    </row>
    <row r="160" spans="2:65" s="1" customFormat="1" ht="14.45" customHeight="1">
      <c r="B160" s="33"/>
      <c r="C160" s="179" t="s">
        <v>228</v>
      </c>
      <c r="D160" s="179" t="s">
        <v>129</v>
      </c>
      <c r="E160" s="180" t="s">
        <v>229</v>
      </c>
      <c r="F160" s="181" t="s">
        <v>230</v>
      </c>
      <c r="G160" s="182" t="s">
        <v>165</v>
      </c>
      <c r="H160" s="183">
        <v>279</v>
      </c>
      <c r="I160" s="184"/>
      <c r="J160" s="185">
        <f>ROUND(I160*H160,2)</f>
        <v>0</v>
      </c>
      <c r="K160" s="181" t="s">
        <v>133</v>
      </c>
      <c r="L160" s="37"/>
      <c r="M160" s="186" t="s">
        <v>21</v>
      </c>
      <c r="N160" s="187" t="s">
        <v>44</v>
      </c>
      <c r="O160" s="62"/>
      <c r="P160" s="188">
        <f>O160*H160</f>
        <v>0</v>
      </c>
      <c r="Q160" s="188">
        <v>0</v>
      </c>
      <c r="R160" s="188">
        <f>Q160*H160</f>
        <v>0</v>
      </c>
      <c r="S160" s="188">
        <v>0</v>
      </c>
      <c r="T160" s="189">
        <f>S160*H160</f>
        <v>0</v>
      </c>
      <c r="AR160" s="190" t="s">
        <v>134</v>
      </c>
      <c r="AT160" s="190" t="s">
        <v>129</v>
      </c>
      <c r="AU160" s="190" t="s">
        <v>127</v>
      </c>
      <c r="AY160" s="16" t="s">
        <v>126</v>
      </c>
      <c r="BE160" s="191">
        <f>IF(N160="základní",J160,0)</f>
        <v>0</v>
      </c>
      <c r="BF160" s="191">
        <f>IF(N160="snížená",J160,0)</f>
        <v>0</v>
      </c>
      <c r="BG160" s="191">
        <f>IF(N160="zákl. přenesená",J160,0)</f>
        <v>0</v>
      </c>
      <c r="BH160" s="191">
        <f>IF(N160="sníž. přenesená",J160,0)</f>
        <v>0</v>
      </c>
      <c r="BI160" s="191">
        <f>IF(N160="nulová",J160,0)</f>
        <v>0</v>
      </c>
      <c r="BJ160" s="16" t="s">
        <v>81</v>
      </c>
      <c r="BK160" s="191">
        <f>ROUND(I160*H160,2)</f>
        <v>0</v>
      </c>
      <c r="BL160" s="16" t="s">
        <v>134</v>
      </c>
      <c r="BM160" s="190" t="s">
        <v>231</v>
      </c>
    </row>
    <row r="161" spans="2:65" s="1" customFormat="1" ht="19.5">
      <c r="B161" s="33"/>
      <c r="C161" s="34"/>
      <c r="D161" s="192" t="s">
        <v>136</v>
      </c>
      <c r="E161" s="34"/>
      <c r="F161" s="193" t="s">
        <v>232</v>
      </c>
      <c r="G161" s="34"/>
      <c r="H161" s="34"/>
      <c r="I161" s="106"/>
      <c r="J161" s="34"/>
      <c r="K161" s="34"/>
      <c r="L161" s="37"/>
      <c r="M161" s="194"/>
      <c r="N161" s="62"/>
      <c r="O161" s="62"/>
      <c r="P161" s="62"/>
      <c r="Q161" s="62"/>
      <c r="R161" s="62"/>
      <c r="S161" s="62"/>
      <c r="T161" s="63"/>
      <c r="AT161" s="16" t="s">
        <v>136</v>
      </c>
      <c r="AU161" s="16" t="s">
        <v>127</v>
      </c>
    </row>
    <row r="162" spans="2:65" s="1" customFormat="1" ht="282.75">
      <c r="B162" s="33"/>
      <c r="C162" s="34"/>
      <c r="D162" s="192" t="s">
        <v>138</v>
      </c>
      <c r="E162" s="34"/>
      <c r="F162" s="195" t="s">
        <v>233</v>
      </c>
      <c r="G162" s="34"/>
      <c r="H162" s="34"/>
      <c r="I162" s="106"/>
      <c r="J162" s="34"/>
      <c r="K162" s="34"/>
      <c r="L162" s="37"/>
      <c r="M162" s="194"/>
      <c r="N162" s="62"/>
      <c r="O162" s="62"/>
      <c r="P162" s="62"/>
      <c r="Q162" s="62"/>
      <c r="R162" s="62"/>
      <c r="S162" s="62"/>
      <c r="T162" s="63"/>
      <c r="AT162" s="16" t="s">
        <v>138</v>
      </c>
      <c r="AU162" s="16" t="s">
        <v>127</v>
      </c>
    </row>
    <row r="163" spans="2:65" s="1" customFormat="1" ht="19.5">
      <c r="B163" s="33"/>
      <c r="C163" s="34"/>
      <c r="D163" s="192" t="s">
        <v>192</v>
      </c>
      <c r="E163" s="34"/>
      <c r="F163" s="195" t="s">
        <v>234</v>
      </c>
      <c r="G163" s="34"/>
      <c r="H163" s="34"/>
      <c r="I163" s="106"/>
      <c r="J163" s="34"/>
      <c r="K163" s="34"/>
      <c r="L163" s="37"/>
      <c r="M163" s="194"/>
      <c r="N163" s="62"/>
      <c r="O163" s="62"/>
      <c r="P163" s="62"/>
      <c r="Q163" s="62"/>
      <c r="R163" s="62"/>
      <c r="S163" s="62"/>
      <c r="T163" s="63"/>
      <c r="AT163" s="16" t="s">
        <v>192</v>
      </c>
      <c r="AU163" s="16" t="s">
        <v>127</v>
      </c>
    </row>
    <row r="164" spans="2:65" s="12" customFormat="1" ht="11.25">
      <c r="B164" s="196"/>
      <c r="C164" s="197"/>
      <c r="D164" s="192" t="s">
        <v>140</v>
      </c>
      <c r="E164" s="198" t="s">
        <v>21</v>
      </c>
      <c r="F164" s="199" t="s">
        <v>235</v>
      </c>
      <c r="G164" s="197"/>
      <c r="H164" s="200">
        <v>40</v>
      </c>
      <c r="I164" s="201"/>
      <c r="J164" s="197"/>
      <c r="K164" s="197"/>
      <c r="L164" s="202"/>
      <c r="M164" s="203"/>
      <c r="N164" s="204"/>
      <c r="O164" s="204"/>
      <c r="P164" s="204"/>
      <c r="Q164" s="204"/>
      <c r="R164" s="204"/>
      <c r="S164" s="204"/>
      <c r="T164" s="205"/>
      <c r="AT164" s="206" t="s">
        <v>140</v>
      </c>
      <c r="AU164" s="206" t="s">
        <v>127</v>
      </c>
      <c r="AV164" s="12" t="s">
        <v>83</v>
      </c>
      <c r="AW164" s="12" t="s">
        <v>34</v>
      </c>
      <c r="AX164" s="12" t="s">
        <v>73</v>
      </c>
      <c r="AY164" s="206" t="s">
        <v>126</v>
      </c>
    </row>
    <row r="165" spans="2:65" s="12" customFormat="1" ht="11.25">
      <c r="B165" s="196"/>
      <c r="C165" s="197"/>
      <c r="D165" s="192" t="s">
        <v>140</v>
      </c>
      <c r="E165" s="198" t="s">
        <v>21</v>
      </c>
      <c r="F165" s="199" t="s">
        <v>236</v>
      </c>
      <c r="G165" s="197"/>
      <c r="H165" s="200">
        <v>3</v>
      </c>
      <c r="I165" s="201"/>
      <c r="J165" s="197"/>
      <c r="K165" s="197"/>
      <c r="L165" s="202"/>
      <c r="M165" s="203"/>
      <c r="N165" s="204"/>
      <c r="O165" s="204"/>
      <c r="P165" s="204"/>
      <c r="Q165" s="204"/>
      <c r="R165" s="204"/>
      <c r="S165" s="204"/>
      <c r="T165" s="205"/>
      <c r="AT165" s="206" t="s">
        <v>140</v>
      </c>
      <c r="AU165" s="206" t="s">
        <v>127</v>
      </c>
      <c r="AV165" s="12" t="s">
        <v>83</v>
      </c>
      <c r="AW165" s="12" t="s">
        <v>34</v>
      </c>
      <c r="AX165" s="12" t="s">
        <v>73</v>
      </c>
      <c r="AY165" s="206" t="s">
        <v>126</v>
      </c>
    </row>
    <row r="166" spans="2:65" s="12" customFormat="1" ht="11.25">
      <c r="B166" s="196"/>
      <c r="C166" s="197"/>
      <c r="D166" s="192" t="s">
        <v>140</v>
      </c>
      <c r="E166" s="198" t="s">
        <v>21</v>
      </c>
      <c r="F166" s="199" t="s">
        <v>237</v>
      </c>
      <c r="G166" s="197"/>
      <c r="H166" s="200">
        <v>50</v>
      </c>
      <c r="I166" s="201"/>
      <c r="J166" s="197"/>
      <c r="K166" s="197"/>
      <c r="L166" s="202"/>
      <c r="M166" s="203"/>
      <c r="N166" s="204"/>
      <c r="O166" s="204"/>
      <c r="P166" s="204"/>
      <c r="Q166" s="204"/>
      <c r="R166" s="204"/>
      <c r="S166" s="204"/>
      <c r="T166" s="205"/>
      <c r="AT166" s="206" t="s">
        <v>140</v>
      </c>
      <c r="AU166" s="206" t="s">
        <v>127</v>
      </c>
      <c r="AV166" s="12" t="s">
        <v>83</v>
      </c>
      <c r="AW166" s="12" t="s">
        <v>34</v>
      </c>
      <c r="AX166" s="12" t="s">
        <v>73</v>
      </c>
      <c r="AY166" s="206" t="s">
        <v>126</v>
      </c>
    </row>
    <row r="167" spans="2:65" s="12" customFormat="1" ht="11.25">
      <c r="B167" s="196"/>
      <c r="C167" s="197"/>
      <c r="D167" s="192" t="s">
        <v>140</v>
      </c>
      <c r="E167" s="197"/>
      <c r="F167" s="199" t="s">
        <v>238</v>
      </c>
      <c r="G167" s="197"/>
      <c r="H167" s="200">
        <v>279</v>
      </c>
      <c r="I167" s="201"/>
      <c r="J167" s="197"/>
      <c r="K167" s="197"/>
      <c r="L167" s="202"/>
      <c r="M167" s="203"/>
      <c r="N167" s="204"/>
      <c r="O167" s="204"/>
      <c r="P167" s="204"/>
      <c r="Q167" s="204"/>
      <c r="R167" s="204"/>
      <c r="S167" s="204"/>
      <c r="T167" s="205"/>
      <c r="AT167" s="206" t="s">
        <v>140</v>
      </c>
      <c r="AU167" s="206" t="s">
        <v>127</v>
      </c>
      <c r="AV167" s="12" t="s">
        <v>83</v>
      </c>
      <c r="AW167" s="12" t="s">
        <v>4</v>
      </c>
      <c r="AX167" s="12" t="s">
        <v>81</v>
      </c>
      <c r="AY167" s="206" t="s">
        <v>126</v>
      </c>
    </row>
    <row r="168" spans="2:65" s="1" customFormat="1" ht="14.45" customHeight="1">
      <c r="B168" s="33"/>
      <c r="C168" s="179" t="s">
        <v>8</v>
      </c>
      <c r="D168" s="179" t="s">
        <v>129</v>
      </c>
      <c r="E168" s="180" t="s">
        <v>239</v>
      </c>
      <c r="F168" s="181" t="s">
        <v>240</v>
      </c>
      <c r="G168" s="182" t="s">
        <v>165</v>
      </c>
      <c r="H168" s="183">
        <v>93</v>
      </c>
      <c r="I168" s="184"/>
      <c r="J168" s="185">
        <f>ROUND(I168*H168,2)</f>
        <v>0</v>
      </c>
      <c r="K168" s="181" t="s">
        <v>133</v>
      </c>
      <c r="L168" s="37"/>
      <c r="M168" s="186" t="s">
        <v>21</v>
      </c>
      <c r="N168" s="187" t="s">
        <v>44</v>
      </c>
      <c r="O168" s="62"/>
      <c r="P168" s="188">
        <f>O168*H168</f>
        <v>0</v>
      </c>
      <c r="Q168" s="188">
        <v>1.0000000000000001E-5</v>
      </c>
      <c r="R168" s="188">
        <f>Q168*H168</f>
        <v>9.3000000000000005E-4</v>
      </c>
      <c r="S168" s="188">
        <v>0</v>
      </c>
      <c r="T168" s="189">
        <f>S168*H168</f>
        <v>0</v>
      </c>
      <c r="AR168" s="190" t="s">
        <v>134</v>
      </c>
      <c r="AT168" s="190" t="s">
        <v>129</v>
      </c>
      <c r="AU168" s="190" t="s">
        <v>127</v>
      </c>
      <c r="AY168" s="16" t="s">
        <v>126</v>
      </c>
      <c r="BE168" s="191">
        <f>IF(N168="základní",J168,0)</f>
        <v>0</v>
      </c>
      <c r="BF168" s="191">
        <f>IF(N168="snížená",J168,0)</f>
        <v>0</v>
      </c>
      <c r="BG168" s="191">
        <f>IF(N168="zákl. přenesená",J168,0)</f>
        <v>0</v>
      </c>
      <c r="BH168" s="191">
        <f>IF(N168="sníž. přenesená",J168,0)</f>
        <v>0</v>
      </c>
      <c r="BI168" s="191">
        <f>IF(N168="nulová",J168,0)</f>
        <v>0</v>
      </c>
      <c r="BJ168" s="16" t="s">
        <v>81</v>
      </c>
      <c r="BK168" s="191">
        <f>ROUND(I168*H168,2)</f>
        <v>0</v>
      </c>
      <c r="BL168" s="16" t="s">
        <v>134</v>
      </c>
      <c r="BM168" s="190" t="s">
        <v>241</v>
      </c>
    </row>
    <row r="169" spans="2:65" s="1" customFormat="1" ht="19.5">
      <c r="B169" s="33"/>
      <c r="C169" s="34"/>
      <c r="D169" s="192" t="s">
        <v>136</v>
      </c>
      <c r="E169" s="34"/>
      <c r="F169" s="193" t="s">
        <v>242</v>
      </c>
      <c r="G169" s="34"/>
      <c r="H169" s="34"/>
      <c r="I169" s="106"/>
      <c r="J169" s="34"/>
      <c r="K169" s="34"/>
      <c r="L169" s="37"/>
      <c r="M169" s="194"/>
      <c r="N169" s="62"/>
      <c r="O169" s="62"/>
      <c r="P169" s="62"/>
      <c r="Q169" s="62"/>
      <c r="R169" s="62"/>
      <c r="S169" s="62"/>
      <c r="T169" s="63"/>
      <c r="AT169" s="16" t="s">
        <v>136</v>
      </c>
      <c r="AU169" s="16" t="s">
        <v>127</v>
      </c>
    </row>
    <row r="170" spans="2:65" s="1" customFormat="1" ht="282.75">
      <c r="B170" s="33"/>
      <c r="C170" s="34"/>
      <c r="D170" s="192" t="s">
        <v>138</v>
      </c>
      <c r="E170" s="34"/>
      <c r="F170" s="195" t="s">
        <v>233</v>
      </c>
      <c r="G170" s="34"/>
      <c r="H170" s="34"/>
      <c r="I170" s="106"/>
      <c r="J170" s="34"/>
      <c r="K170" s="34"/>
      <c r="L170" s="37"/>
      <c r="M170" s="194"/>
      <c r="N170" s="62"/>
      <c r="O170" s="62"/>
      <c r="P170" s="62"/>
      <c r="Q170" s="62"/>
      <c r="R170" s="62"/>
      <c r="S170" s="62"/>
      <c r="T170" s="63"/>
      <c r="AT170" s="16" t="s">
        <v>138</v>
      </c>
      <c r="AU170" s="16" t="s">
        <v>127</v>
      </c>
    </row>
    <row r="171" spans="2:65" s="12" customFormat="1" ht="11.25">
      <c r="B171" s="196"/>
      <c r="C171" s="197"/>
      <c r="D171" s="192" t="s">
        <v>140</v>
      </c>
      <c r="E171" s="198" t="s">
        <v>21</v>
      </c>
      <c r="F171" s="199" t="s">
        <v>235</v>
      </c>
      <c r="G171" s="197"/>
      <c r="H171" s="200">
        <v>40</v>
      </c>
      <c r="I171" s="201"/>
      <c r="J171" s="197"/>
      <c r="K171" s="197"/>
      <c r="L171" s="202"/>
      <c r="M171" s="203"/>
      <c r="N171" s="204"/>
      <c r="O171" s="204"/>
      <c r="P171" s="204"/>
      <c r="Q171" s="204"/>
      <c r="R171" s="204"/>
      <c r="S171" s="204"/>
      <c r="T171" s="205"/>
      <c r="AT171" s="206" t="s">
        <v>140</v>
      </c>
      <c r="AU171" s="206" t="s">
        <v>127</v>
      </c>
      <c r="AV171" s="12" t="s">
        <v>83</v>
      </c>
      <c r="AW171" s="12" t="s">
        <v>34</v>
      </c>
      <c r="AX171" s="12" t="s">
        <v>73</v>
      </c>
      <c r="AY171" s="206" t="s">
        <v>126</v>
      </c>
    </row>
    <row r="172" spans="2:65" s="12" customFormat="1" ht="11.25">
      <c r="B172" s="196"/>
      <c r="C172" s="197"/>
      <c r="D172" s="192" t="s">
        <v>140</v>
      </c>
      <c r="E172" s="198" t="s">
        <v>21</v>
      </c>
      <c r="F172" s="199" t="s">
        <v>236</v>
      </c>
      <c r="G172" s="197"/>
      <c r="H172" s="200">
        <v>3</v>
      </c>
      <c r="I172" s="201"/>
      <c r="J172" s="197"/>
      <c r="K172" s="197"/>
      <c r="L172" s="202"/>
      <c r="M172" s="203"/>
      <c r="N172" s="204"/>
      <c r="O172" s="204"/>
      <c r="P172" s="204"/>
      <c r="Q172" s="204"/>
      <c r="R172" s="204"/>
      <c r="S172" s="204"/>
      <c r="T172" s="205"/>
      <c r="AT172" s="206" t="s">
        <v>140</v>
      </c>
      <c r="AU172" s="206" t="s">
        <v>127</v>
      </c>
      <c r="AV172" s="12" t="s">
        <v>83</v>
      </c>
      <c r="AW172" s="12" t="s">
        <v>34</v>
      </c>
      <c r="AX172" s="12" t="s">
        <v>73</v>
      </c>
      <c r="AY172" s="206" t="s">
        <v>126</v>
      </c>
    </row>
    <row r="173" spans="2:65" s="12" customFormat="1" ht="11.25">
      <c r="B173" s="196"/>
      <c r="C173" s="197"/>
      <c r="D173" s="192" t="s">
        <v>140</v>
      </c>
      <c r="E173" s="198" t="s">
        <v>21</v>
      </c>
      <c r="F173" s="199" t="s">
        <v>237</v>
      </c>
      <c r="G173" s="197"/>
      <c r="H173" s="200">
        <v>50</v>
      </c>
      <c r="I173" s="201"/>
      <c r="J173" s="197"/>
      <c r="K173" s="197"/>
      <c r="L173" s="202"/>
      <c r="M173" s="203"/>
      <c r="N173" s="204"/>
      <c r="O173" s="204"/>
      <c r="P173" s="204"/>
      <c r="Q173" s="204"/>
      <c r="R173" s="204"/>
      <c r="S173" s="204"/>
      <c r="T173" s="205"/>
      <c r="AT173" s="206" t="s">
        <v>140</v>
      </c>
      <c r="AU173" s="206" t="s">
        <v>127</v>
      </c>
      <c r="AV173" s="12" t="s">
        <v>83</v>
      </c>
      <c r="AW173" s="12" t="s">
        <v>34</v>
      </c>
      <c r="AX173" s="12" t="s">
        <v>73</v>
      </c>
      <c r="AY173" s="206" t="s">
        <v>126</v>
      </c>
    </row>
    <row r="174" spans="2:65" s="1" customFormat="1" ht="21.6" customHeight="1">
      <c r="B174" s="33"/>
      <c r="C174" s="179" t="s">
        <v>243</v>
      </c>
      <c r="D174" s="179" t="s">
        <v>129</v>
      </c>
      <c r="E174" s="180" t="s">
        <v>244</v>
      </c>
      <c r="F174" s="181" t="s">
        <v>245</v>
      </c>
      <c r="G174" s="182" t="s">
        <v>132</v>
      </c>
      <c r="H174" s="183">
        <v>4</v>
      </c>
      <c r="I174" s="184"/>
      <c r="J174" s="185">
        <f>ROUND(I174*H174,2)</f>
        <v>0</v>
      </c>
      <c r="K174" s="181" t="s">
        <v>133</v>
      </c>
      <c r="L174" s="37"/>
      <c r="M174" s="186" t="s">
        <v>21</v>
      </c>
      <c r="N174" s="187" t="s">
        <v>44</v>
      </c>
      <c r="O174" s="62"/>
      <c r="P174" s="188">
        <f>O174*H174</f>
        <v>0</v>
      </c>
      <c r="Q174" s="188">
        <v>9.0000000000000006E-5</v>
      </c>
      <c r="R174" s="188">
        <f>Q174*H174</f>
        <v>3.6000000000000002E-4</v>
      </c>
      <c r="S174" s="188">
        <v>0</v>
      </c>
      <c r="T174" s="189">
        <f>S174*H174</f>
        <v>0</v>
      </c>
      <c r="AR174" s="190" t="s">
        <v>134</v>
      </c>
      <c r="AT174" s="190" t="s">
        <v>129</v>
      </c>
      <c r="AU174" s="190" t="s">
        <v>127</v>
      </c>
      <c r="AY174" s="16" t="s">
        <v>126</v>
      </c>
      <c r="BE174" s="191">
        <f>IF(N174="základní",J174,0)</f>
        <v>0</v>
      </c>
      <c r="BF174" s="191">
        <f>IF(N174="snížená",J174,0)</f>
        <v>0</v>
      </c>
      <c r="BG174" s="191">
        <f>IF(N174="zákl. přenesená",J174,0)</f>
        <v>0</v>
      </c>
      <c r="BH174" s="191">
        <f>IF(N174="sníž. přenesená",J174,0)</f>
        <v>0</v>
      </c>
      <c r="BI174" s="191">
        <f>IF(N174="nulová",J174,0)</f>
        <v>0</v>
      </c>
      <c r="BJ174" s="16" t="s">
        <v>81</v>
      </c>
      <c r="BK174" s="191">
        <f>ROUND(I174*H174,2)</f>
        <v>0</v>
      </c>
      <c r="BL174" s="16" t="s">
        <v>134</v>
      </c>
      <c r="BM174" s="190" t="s">
        <v>246</v>
      </c>
    </row>
    <row r="175" spans="2:65" s="1" customFormat="1" ht="29.25">
      <c r="B175" s="33"/>
      <c r="C175" s="34"/>
      <c r="D175" s="192" t="s">
        <v>136</v>
      </c>
      <c r="E175" s="34"/>
      <c r="F175" s="193" t="s">
        <v>247</v>
      </c>
      <c r="G175" s="34"/>
      <c r="H175" s="34"/>
      <c r="I175" s="106"/>
      <c r="J175" s="34"/>
      <c r="K175" s="34"/>
      <c r="L175" s="37"/>
      <c r="M175" s="194"/>
      <c r="N175" s="62"/>
      <c r="O175" s="62"/>
      <c r="P175" s="62"/>
      <c r="Q175" s="62"/>
      <c r="R175" s="62"/>
      <c r="S175" s="62"/>
      <c r="T175" s="63"/>
      <c r="AT175" s="16" t="s">
        <v>136</v>
      </c>
      <c r="AU175" s="16" t="s">
        <v>127</v>
      </c>
    </row>
    <row r="176" spans="2:65" s="1" customFormat="1" ht="126.75">
      <c r="B176" s="33"/>
      <c r="C176" s="34"/>
      <c r="D176" s="192" t="s">
        <v>138</v>
      </c>
      <c r="E176" s="34"/>
      <c r="F176" s="195" t="s">
        <v>152</v>
      </c>
      <c r="G176" s="34"/>
      <c r="H176" s="34"/>
      <c r="I176" s="106"/>
      <c r="J176" s="34"/>
      <c r="K176" s="34"/>
      <c r="L176" s="37"/>
      <c r="M176" s="194"/>
      <c r="N176" s="62"/>
      <c r="O176" s="62"/>
      <c r="P176" s="62"/>
      <c r="Q176" s="62"/>
      <c r="R176" s="62"/>
      <c r="S176" s="62"/>
      <c r="T176" s="63"/>
      <c r="AT176" s="16" t="s">
        <v>138</v>
      </c>
      <c r="AU176" s="16" t="s">
        <v>127</v>
      </c>
    </row>
    <row r="177" spans="2:65" s="12" customFormat="1" ht="11.25">
      <c r="B177" s="196"/>
      <c r="C177" s="197"/>
      <c r="D177" s="192" t="s">
        <v>140</v>
      </c>
      <c r="E177" s="198" t="s">
        <v>21</v>
      </c>
      <c r="F177" s="199" t="s">
        <v>248</v>
      </c>
      <c r="G177" s="197"/>
      <c r="H177" s="200">
        <v>4</v>
      </c>
      <c r="I177" s="201"/>
      <c r="J177" s="197"/>
      <c r="K177" s="197"/>
      <c r="L177" s="202"/>
      <c r="M177" s="203"/>
      <c r="N177" s="204"/>
      <c r="O177" s="204"/>
      <c r="P177" s="204"/>
      <c r="Q177" s="204"/>
      <c r="R177" s="204"/>
      <c r="S177" s="204"/>
      <c r="T177" s="205"/>
      <c r="AT177" s="206" t="s">
        <v>140</v>
      </c>
      <c r="AU177" s="206" t="s">
        <v>127</v>
      </c>
      <c r="AV177" s="12" t="s">
        <v>83</v>
      </c>
      <c r="AW177" s="12" t="s">
        <v>34</v>
      </c>
      <c r="AX177" s="12" t="s">
        <v>73</v>
      </c>
      <c r="AY177" s="206" t="s">
        <v>126</v>
      </c>
    </row>
    <row r="178" spans="2:65" s="1" customFormat="1" ht="21.6" customHeight="1">
      <c r="B178" s="33"/>
      <c r="C178" s="179" t="s">
        <v>249</v>
      </c>
      <c r="D178" s="179" t="s">
        <v>129</v>
      </c>
      <c r="E178" s="180" t="s">
        <v>250</v>
      </c>
      <c r="F178" s="181" t="s">
        <v>251</v>
      </c>
      <c r="G178" s="182" t="s">
        <v>132</v>
      </c>
      <c r="H178" s="183">
        <v>4</v>
      </c>
      <c r="I178" s="184"/>
      <c r="J178" s="185">
        <f>ROUND(I178*H178,2)</f>
        <v>0</v>
      </c>
      <c r="K178" s="181" t="s">
        <v>133</v>
      </c>
      <c r="L178" s="37"/>
      <c r="M178" s="186" t="s">
        <v>21</v>
      </c>
      <c r="N178" s="187" t="s">
        <v>44</v>
      </c>
      <c r="O178" s="62"/>
      <c r="P178" s="188">
        <f>O178*H178</f>
        <v>0</v>
      </c>
      <c r="Q178" s="188">
        <v>4.0000000000000002E-4</v>
      </c>
      <c r="R178" s="188">
        <f>Q178*H178</f>
        <v>1.6000000000000001E-3</v>
      </c>
      <c r="S178" s="188">
        <v>0</v>
      </c>
      <c r="T178" s="189">
        <f>S178*H178</f>
        <v>0</v>
      </c>
      <c r="AR178" s="190" t="s">
        <v>134</v>
      </c>
      <c r="AT178" s="190" t="s">
        <v>129</v>
      </c>
      <c r="AU178" s="190" t="s">
        <v>127</v>
      </c>
      <c r="AY178" s="16" t="s">
        <v>126</v>
      </c>
      <c r="BE178" s="191">
        <f>IF(N178="základní",J178,0)</f>
        <v>0</v>
      </c>
      <c r="BF178" s="191">
        <f>IF(N178="snížená",J178,0)</f>
        <v>0</v>
      </c>
      <c r="BG178" s="191">
        <f>IF(N178="zákl. přenesená",J178,0)</f>
        <v>0</v>
      </c>
      <c r="BH178" s="191">
        <f>IF(N178="sníž. přenesená",J178,0)</f>
        <v>0</v>
      </c>
      <c r="BI178" s="191">
        <f>IF(N178="nulová",J178,0)</f>
        <v>0</v>
      </c>
      <c r="BJ178" s="16" t="s">
        <v>81</v>
      </c>
      <c r="BK178" s="191">
        <f>ROUND(I178*H178,2)</f>
        <v>0</v>
      </c>
      <c r="BL178" s="16" t="s">
        <v>134</v>
      </c>
      <c r="BM178" s="190" t="s">
        <v>252</v>
      </c>
    </row>
    <row r="179" spans="2:65" s="1" customFormat="1" ht="19.5">
      <c r="B179" s="33"/>
      <c r="C179" s="34"/>
      <c r="D179" s="192" t="s">
        <v>136</v>
      </c>
      <c r="E179" s="34"/>
      <c r="F179" s="193" t="s">
        <v>253</v>
      </c>
      <c r="G179" s="34"/>
      <c r="H179" s="34"/>
      <c r="I179" s="106"/>
      <c r="J179" s="34"/>
      <c r="K179" s="34"/>
      <c r="L179" s="37"/>
      <c r="M179" s="194"/>
      <c r="N179" s="62"/>
      <c r="O179" s="62"/>
      <c r="P179" s="62"/>
      <c r="Q179" s="62"/>
      <c r="R179" s="62"/>
      <c r="S179" s="62"/>
      <c r="T179" s="63"/>
      <c r="AT179" s="16" t="s">
        <v>136</v>
      </c>
      <c r="AU179" s="16" t="s">
        <v>127</v>
      </c>
    </row>
    <row r="180" spans="2:65" s="1" customFormat="1" ht="126.75">
      <c r="B180" s="33"/>
      <c r="C180" s="34"/>
      <c r="D180" s="192" t="s">
        <v>138</v>
      </c>
      <c r="E180" s="34"/>
      <c r="F180" s="195" t="s">
        <v>152</v>
      </c>
      <c r="G180" s="34"/>
      <c r="H180" s="34"/>
      <c r="I180" s="106"/>
      <c r="J180" s="34"/>
      <c r="K180" s="34"/>
      <c r="L180" s="37"/>
      <c r="M180" s="194"/>
      <c r="N180" s="62"/>
      <c r="O180" s="62"/>
      <c r="P180" s="62"/>
      <c r="Q180" s="62"/>
      <c r="R180" s="62"/>
      <c r="S180" s="62"/>
      <c r="T180" s="63"/>
      <c r="AT180" s="16" t="s">
        <v>138</v>
      </c>
      <c r="AU180" s="16" t="s">
        <v>127</v>
      </c>
    </row>
    <row r="181" spans="2:65" s="11" customFormat="1" ht="20.85" customHeight="1">
      <c r="B181" s="163"/>
      <c r="C181" s="164"/>
      <c r="D181" s="165" t="s">
        <v>72</v>
      </c>
      <c r="E181" s="177" t="s">
        <v>254</v>
      </c>
      <c r="F181" s="177" t="s">
        <v>255</v>
      </c>
      <c r="G181" s="164"/>
      <c r="H181" s="164"/>
      <c r="I181" s="167"/>
      <c r="J181" s="178">
        <f>BK181</f>
        <v>0</v>
      </c>
      <c r="K181" s="164"/>
      <c r="L181" s="169"/>
      <c r="M181" s="170"/>
      <c r="N181" s="171"/>
      <c r="O181" s="171"/>
      <c r="P181" s="172">
        <f>SUM(P182:P205)</f>
        <v>0</v>
      </c>
      <c r="Q181" s="171"/>
      <c r="R181" s="172">
        <f>SUM(R182:R205)</f>
        <v>0</v>
      </c>
      <c r="S181" s="171"/>
      <c r="T181" s="173">
        <f>SUM(T182:T205)</f>
        <v>2.3656999999999999</v>
      </c>
      <c r="AR181" s="174" t="s">
        <v>81</v>
      </c>
      <c r="AT181" s="175" t="s">
        <v>72</v>
      </c>
      <c r="AU181" s="175" t="s">
        <v>83</v>
      </c>
      <c r="AY181" s="174" t="s">
        <v>126</v>
      </c>
      <c r="BK181" s="176">
        <f>SUM(BK182:BK205)</f>
        <v>0</v>
      </c>
    </row>
    <row r="182" spans="2:65" s="1" customFormat="1" ht="32.450000000000003" customHeight="1">
      <c r="B182" s="33"/>
      <c r="C182" s="179" t="s">
        <v>256</v>
      </c>
      <c r="D182" s="179" t="s">
        <v>129</v>
      </c>
      <c r="E182" s="180" t="s">
        <v>257</v>
      </c>
      <c r="F182" s="181" t="s">
        <v>258</v>
      </c>
      <c r="G182" s="182" t="s">
        <v>259</v>
      </c>
      <c r="H182" s="183">
        <v>1.4E-2</v>
      </c>
      <c r="I182" s="184"/>
      <c r="J182" s="185">
        <f>ROUND(I182*H182,2)</f>
        <v>0</v>
      </c>
      <c r="K182" s="181" t="s">
        <v>133</v>
      </c>
      <c r="L182" s="37"/>
      <c r="M182" s="186" t="s">
        <v>21</v>
      </c>
      <c r="N182" s="187" t="s">
        <v>44</v>
      </c>
      <c r="O182" s="62"/>
      <c r="P182" s="188">
        <f>O182*H182</f>
        <v>0</v>
      </c>
      <c r="Q182" s="188">
        <v>0</v>
      </c>
      <c r="R182" s="188">
        <f>Q182*H182</f>
        <v>0</v>
      </c>
      <c r="S182" s="188">
        <v>2.2000000000000002</v>
      </c>
      <c r="T182" s="189">
        <f>S182*H182</f>
        <v>3.0800000000000004E-2</v>
      </c>
      <c r="AR182" s="190" t="s">
        <v>134</v>
      </c>
      <c r="AT182" s="190" t="s">
        <v>129</v>
      </c>
      <c r="AU182" s="190" t="s">
        <v>127</v>
      </c>
      <c r="AY182" s="16" t="s">
        <v>126</v>
      </c>
      <c r="BE182" s="191">
        <f>IF(N182="základní",J182,0)</f>
        <v>0</v>
      </c>
      <c r="BF182" s="191">
        <f>IF(N182="snížená",J182,0)</f>
        <v>0</v>
      </c>
      <c r="BG182" s="191">
        <f>IF(N182="zákl. přenesená",J182,0)</f>
        <v>0</v>
      </c>
      <c r="BH182" s="191">
        <f>IF(N182="sníž. přenesená",J182,0)</f>
        <v>0</v>
      </c>
      <c r="BI182" s="191">
        <f>IF(N182="nulová",J182,0)</f>
        <v>0</v>
      </c>
      <c r="BJ182" s="16" t="s">
        <v>81</v>
      </c>
      <c r="BK182" s="191">
        <f>ROUND(I182*H182,2)</f>
        <v>0</v>
      </c>
      <c r="BL182" s="16" t="s">
        <v>134</v>
      </c>
      <c r="BM182" s="190" t="s">
        <v>260</v>
      </c>
    </row>
    <row r="183" spans="2:65" s="1" customFormat="1" ht="19.5">
      <c r="B183" s="33"/>
      <c r="C183" s="34"/>
      <c r="D183" s="192" t="s">
        <v>136</v>
      </c>
      <c r="E183" s="34"/>
      <c r="F183" s="193" t="s">
        <v>261</v>
      </c>
      <c r="G183" s="34"/>
      <c r="H183" s="34"/>
      <c r="I183" s="106"/>
      <c r="J183" s="34"/>
      <c r="K183" s="34"/>
      <c r="L183" s="37"/>
      <c r="M183" s="194"/>
      <c r="N183" s="62"/>
      <c r="O183" s="62"/>
      <c r="P183" s="62"/>
      <c r="Q183" s="62"/>
      <c r="R183" s="62"/>
      <c r="S183" s="62"/>
      <c r="T183" s="63"/>
      <c r="AT183" s="16" t="s">
        <v>136</v>
      </c>
      <c r="AU183" s="16" t="s">
        <v>127</v>
      </c>
    </row>
    <row r="184" spans="2:65" s="12" customFormat="1" ht="11.25">
      <c r="B184" s="196"/>
      <c r="C184" s="197"/>
      <c r="D184" s="192" t="s">
        <v>140</v>
      </c>
      <c r="E184" s="198" t="s">
        <v>21</v>
      </c>
      <c r="F184" s="199" t="s">
        <v>262</v>
      </c>
      <c r="G184" s="197"/>
      <c r="H184" s="200">
        <v>1.4E-2</v>
      </c>
      <c r="I184" s="201"/>
      <c r="J184" s="197"/>
      <c r="K184" s="197"/>
      <c r="L184" s="202"/>
      <c r="M184" s="203"/>
      <c r="N184" s="204"/>
      <c r="O184" s="204"/>
      <c r="P184" s="204"/>
      <c r="Q184" s="204"/>
      <c r="R184" s="204"/>
      <c r="S184" s="204"/>
      <c r="T184" s="205"/>
      <c r="AT184" s="206" t="s">
        <v>140</v>
      </c>
      <c r="AU184" s="206" t="s">
        <v>127</v>
      </c>
      <c r="AV184" s="12" t="s">
        <v>83</v>
      </c>
      <c r="AW184" s="12" t="s">
        <v>34</v>
      </c>
      <c r="AX184" s="12" t="s">
        <v>73</v>
      </c>
      <c r="AY184" s="206" t="s">
        <v>126</v>
      </c>
    </row>
    <row r="185" spans="2:65" s="1" customFormat="1" ht="21.6" customHeight="1">
      <c r="B185" s="33"/>
      <c r="C185" s="179" t="s">
        <v>263</v>
      </c>
      <c r="D185" s="179" t="s">
        <v>129</v>
      </c>
      <c r="E185" s="180" t="s">
        <v>264</v>
      </c>
      <c r="F185" s="181" t="s">
        <v>265</v>
      </c>
      <c r="G185" s="182" t="s">
        <v>199</v>
      </c>
      <c r="H185" s="183">
        <v>2.4</v>
      </c>
      <c r="I185" s="184"/>
      <c r="J185" s="185">
        <f>ROUND(I185*H185,2)</f>
        <v>0</v>
      </c>
      <c r="K185" s="181" t="s">
        <v>133</v>
      </c>
      <c r="L185" s="37"/>
      <c r="M185" s="186" t="s">
        <v>21</v>
      </c>
      <c r="N185" s="187" t="s">
        <v>44</v>
      </c>
      <c r="O185" s="62"/>
      <c r="P185" s="188">
        <f>O185*H185</f>
        <v>0</v>
      </c>
      <c r="Q185" s="188">
        <v>0</v>
      </c>
      <c r="R185" s="188">
        <f>Q185*H185</f>
        <v>0</v>
      </c>
      <c r="S185" s="188">
        <v>1.174E-2</v>
      </c>
      <c r="T185" s="189">
        <f>S185*H185</f>
        <v>2.8176E-2</v>
      </c>
      <c r="AR185" s="190" t="s">
        <v>134</v>
      </c>
      <c r="AT185" s="190" t="s">
        <v>129</v>
      </c>
      <c r="AU185" s="190" t="s">
        <v>127</v>
      </c>
      <c r="AY185" s="16" t="s">
        <v>126</v>
      </c>
      <c r="BE185" s="191">
        <f>IF(N185="základní",J185,0)</f>
        <v>0</v>
      </c>
      <c r="BF185" s="191">
        <f>IF(N185="snížená",J185,0)</f>
        <v>0</v>
      </c>
      <c r="BG185" s="191">
        <f>IF(N185="zákl. přenesená",J185,0)</f>
        <v>0</v>
      </c>
      <c r="BH185" s="191">
        <f>IF(N185="sníž. přenesená",J185,0)</f>
        <v>0</v>
      </c>
      <c r="BI185" s="191">
        <f>IF(N185="nulová",J185,0)</f>
        <v>0</v>
      </c>
      <c r="BJ185" s="16" t="s">
        <v>81</v>
      </c>
      <c r="BK185" s="191">
        <f>ROUND(I185*H185,2)</f>
        <v>0</v>
      </c>
      <c r="BL185" s="16" t="s">
        <v>134</v>
      </c>
      <c r="BM185" s="190" t="s">
        <v>266</v>
      </c>
    </row>
    <row r="186" spans="2:65" s="1" customFormat="1" ht="19.5">
      <c r="B186" s="33"/>
      <c r="C186" s="34"/>
      <c r="D186" s="192" t="s">
        <v>136</v>
      </c>
      <c r="E186" s="34"/>
      <c r="F186" s="193" t="s">
        <v>265</v>
      </c>
      <c r="G186" s="34"/>
      <c r="H186" s="34"/>
      <c r="I186" s="106"/>
      <c r="J186" s="34"/>
      <c r="K186" s="34"/>
      <c r="L186" s="37"/>
      <c r="M186" s="194"/>
      <c r="N186" s="62"/>
      <c r="O186" s="62"/>
      <c r="P186" s="62"/>
      <c r="Q186" s="62"/>
      <c r="R186" s="62"/>
      <c r="S186" s="62"/>
      <c r="T186" s="63"/>
      <c r="AT186" s="16" t="s">
        <v>136</v>
      </c>
      <c r="AU186" s="16" t="s">
        <v>127</v>
      </c>
    </row>
    <row r="187" spans="2:65" s="12" customFormat="1" ht="11.25">
      <c r="B187" s="196"/>
      <c r="C187" s="197"/>
      <c r="D187" s="192" t="s">
        <v>140</v>
      </c>
      <c r="E187" s="198" t="s">
        <v>21</v>
      </c>
      <c r="F187" s="199" t="s">
        <v>267</v>
      </c>
      <c r="G187" s="197"/>
      <c r="H187" s="200">
        <v>2.4</v>
      </c>
      <c r="I187" s="201"/>
      <c r="J187" s="197"/>
      <c r="K187" s="197"/>
      <c r="L187" s="202"/>
      <c r="M187" s="203"/>
      <c r="N187" s="204"/>
      <c r="O187" s="204"/>
      <c r="P187" s="204"/>
      <c r="Q187" s="204"/>
      <c r="R187" s="204"/>
      <c r="S187" s="204"/>
      <c r="T187" s="205"/>
      <c r="AT187" s="206" t="s">
        <v>140</v>
      </c>
      <c r="AU187" s="206" t="s">
        <v>127</v>
      </c>
      <c r="AV187" s="12" t="s">
        <v>83</v>
      </c>
      <c r="AW187" s="12" t="s">
        <v>34</v>
      </c>
      <c r="AX187" s="12" t="s">
        <v>73</v>
      </c>
      <c r="AY187" s="206" t="s">
        <v>126</v>
      </c>
    </row>
    <row r="188" spans="2:65" s="1" customFormat="1" ht="21.6" customHeight="1">
      <c r="B188" s="33"/>
      <c r="C188" s="179" t="s">
        <v>268</v>
      </c>
      <c r="D188" s="179" t="s">
        <v>129</v>
      </c>
      <c r="E188" s="180" t="s">
        <v>269</v>
      </c>
      <c r="F188" s="181" t="s">
        <v>270</v>
      </c>
      <c r="G188" s="182" t="s">
        <v>132</v>
      </c>
      <c r="H188" s="183">
        <v>4</v>
      </c>
      <c r="I188" s="184"/>
      <c r="J188" s="185">
        <f>ROUND(I188*H188,2)</f>
        <v>0</v>
      </c>
      <c r="K188" s="181" t="s">
        <v>133</v>
      </c>
      <c r="L188" s="37"/>
      <c r="M188" s="186" t="s">
        <v>21</v>
      </c>
      <c r="N188" s="187" t="s">
        <v>44</v>
      </c>
      <c r="O188" s="62"/>
      <c r="P188" s="188">
        <f>O188*H188</f>
        <v>0</v>
      </c>
      <c r="Q188" s="188">
        <v>0</v>
      </c>
      <c r="R188" s="188">
        <f>Q188*H188</f>
        <v>0</v>
      </c>
      <c r="S188" s="188">
        <v>0.27600000000000002</v>
      </c>
      <c r="T188" s="189">
        <f>S188*H188</f>
        <v>1.1040000000000001</v>
      </c>
      <c r="AR188" s="190" t="s">
        <v>134</v>
      </c>
      <c r="AT188" s="190" t="s">
        <v>129</v>
      </c>
      <c r="AU188" s="190" t="s">
        <v>127</v>
      </c>
      <c r="AY188" s="16" t="s">
        <v>126</v>
      </c>
      <c r="BE188" s="191">
        <f>IF(N188="základní",J188,0)</f>
        <v>0</v>
      </c>
      <c r="BF188" s="191">
        <f>IF(N188="snížená",J188,0)</f>
        <v>0</v>
      </c>
      <c r="BG188" s="191">
        <f>IF(N188="zákl. přenesená",J188,0)</f>
        <v>0</v>
      </c>
      <c r="BH188" s="191">
        <f>IF(N188="sníž. přenesená",J188,0)</f>
        <v>0</v>
      </c>
      <c r="BI188" s="191">
        <f>IF(N188="nulová",J188,0)</f>
        <v>0</v>
      </c>
      <c r="BJ188" s="16" t="s">
        <v>81</v>
      </c>
      <c r="BK188" s="191">
        <f>ROUND(I188*H188,2)</f>
        <v>0</v>
      </c>
      <c r="BL188" s="16" t="s">
        <v>134</v>
      </c>
      <c r="BM188" s="190" t="s">
        <v>271</v>
      </c>
    </row>
    <row r="189" spans="2:65" s="1" customFormat="1" ht="39">
      <c r="B189" s="33"/>
      <c r="C189" s="34"/>
      <c r="D189" s="192" t="s">
        <v>136</v>
      </c>
      <c r="E189" s="34"/>
      <c r="F189" s="193" t="s">
        <v>272</v>
      </c>
      <c r="G189" s="34"/>
      <c r="H189" s="34"/>
      <c r="I189" s="106"/>
      <c r="J189" s="34"/>
      <c r="K189" s="34"/>
      <c r="L189" s="37"/>
      <c r="M189" s="194"/>
      <c r="N189" s="62"/>
      <c r="O189" s="62"/>
      <c r="P189" s="62"/>
      <c r="Q189" s="62"/>
      <c r="R189" s="62"/>
      <c r="S189" s="62"/>
      <c r="T189" s="63"/>
      <c r="AT189" s="16" t="s">
        <v>136</v>
      </c>
      <c r="AU189" s="16" t="s">
        <v>127</v>
      </c>
    </row>
    <row r="190" spans="2:65" s="12" customFormat="1" ht="11.25">
      <c r="B190" s="196"/>
      <c r="C190" s="197"/>
      <c r="D190" s="192" t="s">
        <v>140</v>
      </c>
      <c r="E190" s="198" t="s">
        <v>21</v>
      </c>
      <c r="F190" s="199" t="s">
        <v>273</v>
      </c>
      <c r="G190" s="197"/>
      <c r="H190" s="200">
        <v>4</v>
      </c>
      <c r="I190" s="201"/>
      <c r="J190" s="197"/>
      <c r="K190" s="197"/>
      <c r="L190" s="202"/>
      <c r="M190" s="203"/>
      <c r="N190" s="204"/>
      <c r="O190" s="204"/>
      <c r="P190" s="204"/>
      <c r="Q190" s="204"/>
      <c r="R190" s="204"/>
      <c r="S190" s="204"/>
      <c r="T190" s="205"/>
      <c r="AT190" s="206" t="s">
        <v>140</v>
      </c>
      <c r="AU190" s="206" t="s">
        <v>127</v>
      </c>
      <c r="AV190" s="12" t="s">
        <v>83</v>
      </c>
      <c r="AW190" s="12" t="s">
        <v>34</v>
      </c>
      <c r="AX190" s="12" t="s">
        <v>73</v>
      </c>
      <c r="AY190" s="206" t="s">
        <v>126</v>
      </c>
    </row>
    <row r="191" spans="2:65" s="1" customFormat="1" ht="32.450000000000003" customHeight="1">
      <c r="B191" s="33"/>
      <c r="C191" s="179" t="s">
        <v>7</v>
      </c>
      <c r="D191" s="179" t="s">
        <v>129</v>
      </c>
      <c r="E191" s="180" t="s">
        <v>274</v>
      </c>
      <c r="F191" s="181" t="s">
        <v>275</v>
      </c>
      <c r="G191" s="182" t="s">
        <v>165</v>
      </c>
      <c r="H191" s="183">
        <v>19.91</v>
      </c>
      <c r="I191" s="184"/>
      <c r="J191" s="185">
        <f>ROUND(I191*H191,2)</f>
        <v>0</v>
      </c>
      <c r="K191" s="181" t="s">
        <v>133</v>
      </c>
      <c r="L191" s="37"/>
      <c r="M191" s="186" t="s">
        <v>21</v>
      </c>
      <c r="N191" s="187" t="s">
        <v>44</v>
      </c>
      <c r="O191" s="62"/>
      <c r="P191" s="188">
        <f>O191*H191</f>
        <v>0</v>
      </c>
      <c r="Q191" s="188">
        <v>0</v>
      </c>
      <c r="R191" s="188">
        <f>Q191*H191</f>
        <v>0</v>
      </c>
      <c r="S191" s="188">
        <v>5.8999999999999997E-2</v>
      </c>
      <c r="T191" s="189">
        <f>S191*H191</f>
        <v>1.17469</v>
      </c>
      <c r="AR191" s="190" t="s">
        <v>134</v>
      </c>
      <c r="AT191" s="190" t="s">
        <v>129</v>
      </c>
      <c r="AU191" s="190" t="s">
        <v>127</v>
      </c>
      <c r="AY191" s="16" t="s">
        <v>126</v>
      </c>
      <c r="BE191" s="191">
        <f>IF(N191="základní",J191,0)</f>
        <v>0</v>
      </c>
      <c r="BF191" s="191">
        <f>IF(N191="snížená",J191,0)</f>
        <v>0</v>
      </c>
      <c r="BG191" s="191">
        <f>IF(N191="zákl. přenesená",J191,0)</f>
        <v>0</v>
      </c>
      <c r="BH191" s="191">
        <f>IF(N191="sníž. přenesená",J191,0)</f>
        <v>0</v>
      </c>
      <c r="BI191" s="191">
        <f>IF(N191="nulová",J191,0)</f>
        <v>0</v>
      </c>
      <c r="BJ191" s="16" t="s">
        <v>81</v>
      </c>
      <c r="BK191" s="191">
        <f>ROUND(I191*H191,2)</f>
        <v>0</v>
      </c>
      <c r="BL191" s="16" t="s">
        <v>134</v>
      </c>
      <c r="BM191" s="190" t="s">
        <v>276</v>
      </c>
    </row>
    <row r="192" spans="2:65" s="1" customFormat="1" ht="29.25">
      <c r="B192" s="33"/>
      <c r="C192" s="34"/>
      <c r="D192" s="192" t="s">
        <v>136</v>
      </c>
      <c r="E192" s="34"/>
      <c r="F192" s="193" t="s">
        <v>277</v>
      </c>
      <c r="G192" s="34"/>
      <c r="H192" s="34"/>
      <c r="I192" s="106"/>
      <c r="J192" s="34"/>
      <c r="K192" s="34"/>
      <c r="L192" s="37"/>
      <c r="M192" s="194"/>
      <c r="N192" s="62"/>
      <c r="O192" s="62"/>
      <c r="P192" s="62"/>
      <c r="Q192" s="62"/>
      <c r="R192" s="62"/>
      <c r="S192" s="62"/>
      <c r="T192" s="63"/>
      <c r="AT192" s="16" t="s">
        <v>136</v>
      </c>
      <c r="AU192" s="16" t="s">
        <v>127</v>
      </c>
    </row>
    <row r="193" spans="2:65" s="12" customFormat="1" ht="11.25">
      <c r="B193" s="196"/>
      <c r="C193" s="197"/>
      <c r="D193" s="192" t="s">
        <v>140</v>
      </c>
      <c r="E193" s="198" t="s">
        <v>21</v>
      </c>
      <c r="F193" s="199" t="s">
        <v>169</v>
      </c>
      <c r="G193" s="197"/>
      <c r="H193" s="200">
        <v>7.44</v>
      </c>
      <c r="I193" s="201"/>
      <c r="J193" s="197"/>
      <c r="K193" s="197"/>
      <c r="L193" s="202"/>
      <c r="M193" s="203"/>
      <c r="N193" s="204"/>
      <c r="O193" s="204"/>
      <c r="P193" s="204"/>
      <c r="Q193" s="204"/>
      <c r="R193" s="204"/>
      <c r="S193" s="204"/>
      <c r="T193" s="205"/>
      <c r="AT193" s="206" t="s">
        <v>140</v>
      </c>
      <c r="AU193" s="206" t="s">
        <v>127</v>
      </c>
      <c r="AV193" s="12" t="s">
        <v>83</v>
      </c>
      <c r="AW193" s="12" t="s">
        <v>34</v>
      </c>
      <c r="AX193" s="12" t="s">
        <v>73</v>
      </c>
      <c r="AY193" s="206" t="s">
        <v>126</v>
      </c>
    </row>
    <row r="194" spans="2:65" s="12" customFormat="1" ht="11.25">
      <c r="B194" s="196"/>
      <c r="C194" s="197"/>
      <c r="D194" s="192" t="s">
        <v>140</v>
      </c>
      <c r="E194" s="198" t="s">
        <v>21</v>
      </c>
      <c r="F194" s="199" t="s">
        <v>170</v>
      </c>
      <c r="G194" s="197"/>
      <c r="H194" s="200">
        <v>9.3699999999999992</v>
      </c>
      <c r="I194" s="201"/>
      <c r="J194" s="197"/>
      <c r="K194" s="197"/>
      <c r="L194" s="202"/>
      <c r="M194" s="203"/>
      <c r="N194" s="204"/>
      <c r="O194" s="204"/>
      <c r="P194" s="204"/>
      <c r="Q194" s="204"/>
      <c r="R194" s="204"/>
      <c r="S194" s="204"/>
      <c r="T194" s="205"/>
      <c r="AT194" s="206" t="s">
        <v>140</v>
      </c>
      <c r="AU194" s="206" t="s">
        <v>127</v>
      </c>
      <c r="AV194" s="12" t="s">
        <v>83</v>
      </c>
      <c r="AW194" s="12" t="s">
        <v>34</v>
      </c>
      <c r="AX194" s="12" t="s">
        <v>73</v>
      </c>
      <c r="AY194" s="206" t="s">
        <v>126</v>
      </c>
    </row>
    <row r="195" spans="2:65" s="12" customFormat="1" ht="11.25">
      <c r="B195" s="196"/>
      <c r="C195" s="197"/>
      <c r="D195" s="192" t="s">
        <v>140</v>
      </c>
      <c r="E195" s="198" t="s">
        <v>21</v>
      </c>
      <c r="F195" s="199" t="s">
        <v>171</v>
      </c>
      <c r="G195" s="197"/>
      <c r="H195" s="200">
        <v>3.1</v>
      </c>
      <c r="I195" s="201"/>
      <c r="J195" s="197"/>
      <c r="K195" s="197"/>
      <c r="L195" s="202"/>
      <c r="M195" s="203"/>
      <c r="N195" s="204"/>
      <c r="O195" s="204"/>
      <c r="P195" s="204"/>
      <c r="Q195" s="204"/>
      <c r="R195" s="204"/>
      <c r="S195" s="204"/>
      <c r="T195" s="205"/>
      <c r="AT195" s="206" t="s">
        <v>140</v>
      </c>
      <c r="AU195" s="206" t="s">
        <v>127</v>
      </c>
      <c r="AV195" s="12" t="s">
        <v>83</v>
      </c>
      <c r="AW195" s="12" t="s">
        <v>34</v>
      </c>
      <c r="AX195" s="12" t="s">
        <v>73</v>
      </c>
      <c r="AY195" s="206" t="s">
        <v>126</v>
      </c>
    </row>
    <row r="196" spans="2:65" s="1" customFormat="1" ht="14.45" customHeight="1">
      <c r="B196" s="33"/>
      <c r="C196" s="179" t="s">
        <v>278</v>
      </c>
      <c r="D196" s="179" t="s">
        <v>129</v>
      </c>
      <c r="E196" s="180" t="s">
        <v>279</v>
      </c>
      <c r="F196" s="181" t="s">
        <v>280</v>
      </c>
      <c r="G196" s="182" t="s">
        <v>165</v>
      </c>
      <c r="H196" s="183">
        <v>9.2940000000000005</v>
      </c>
      <c r="I196" s="184"/>
      <c r="J196" s="185">
        <f>ROUND(I196*H196,2)</f>
        <v>0</v>
      </c>
      <c r="K196" s="181" t="s">
        <v>133</v>
      </c>
      <c r="L196" s="37"/>
      <c r="M196" s="186" t="s">
        <v>21</v>
      </c>
      <c r="N196" s="187" t="s">
        <v>44</v>
      </c>
      <c r="O196" s="62"/>
      <c r="P196" s="188">
        <f>O196*H196</f>
        <v>0</v>
      </c>
      <c r="Q196" s="188">
        <v>0</v>
      </c>
      <c r="R196" s="188">
        <f>Q196*H196</f>
        <v>0</v>
      </c>
      <c r="S196" s="188">
        <v>0</v>
      </c>
      <c r="T196" s="189">
        <f>S196*H196</f>
        <v>0</v>
      </c>
      <c r="AR196" s="190" t="s">
        <v>134</v>
      </c>
      <c r="AT196" s="190" t="s">
        <v>129</v>
      </c>
      <c r="AU196" s="190" t="s">
        <v>127</v>
      </c>
      <c r="AY196" s="16" t="s">
        <v>126</v>
      </c>
      <c r="BE196" s="191">
        <f>IF(N196="základní",J196,0)</f>
        <v>0</v>
      </c>
      <c r="BF196" s="191">
        <f>IF(N196="snížená",J196,0)</f>
        <v>0</v>
      </c>
      <c r="BG196" s="191">
        <f>IF(N196="zákl. přenesená",J196,0)</f>
        <v>0</v>
      </c>
      <c r="BH196" s="191">
        <f>IF(N196="sníž. přenesená",J196,0)</f>
        <v>0</v>
      </c>
      <c r="BI196" s="191">
        <f>IF(N196="nulová",J196,0)</f>
        <v>0</v>
      </c>
      <c r="BJ196" s="16" t="s">
        <v>81</v>
      </c>
      <c r="BK196" s="191">
        <f>ROUND(I196*H196,2)</f>
        <v>0</v>
      </c>
      <c r="BL196" s="16" t="s">
        <v>134</v>
      </c>
      <c r="BM196" s="190" t="s">
        <v>281</v>
      </c>
    </row>
    <row r="197" spans="2:65" s="1" customFormat="1" ht="11.25">
      <c r="B197" s="33"/>
      <c r="C197" s="34"/>
      <c r="D197" s="192" t="s">
        <v>136</v>
      </c>
      <c r="E197" s="34"/>
      <c r="F197" s="193" t="s">
        <v>280</v>
      </c>
      <c r="G197" s="34"/>
      <c r="H197" s="34"/>
      <c r="I197" s="106"/>
      <c r="J197" s="34"/>
      <c r="K197" s="34"/>
      <c r="L197" s="37"/>
      <c r="M197" s="194"/>
      <c r="N197" s="62"/>
      <c r="O197" s="62"/>
      <c r="P197" s="62"/>
      <c r="Q197" s="62"/>
      <c r="R197" s="62"/>
      <c r="S197" s="62"/>
      <c r="T197" s="63"/>
      <c r="AT197" s="16" t="s">
        <v>136</v>
      </c>
      <c r="AU197" s="16" t="s">
        <v>127</v>
      </c>
    </row>
    <row r="198" spans="2:65" s="12" customFormat="1" ht="11.25">
      <c r="B198" s="196"/>
      <c r="C198" s="197"/>
      <c r="D198" s="192" t="s">
        <v>140</v>
      </c>
      <c r="E198" s="198" t="s">
        <v>21</v>
      </c>
      <c r="F198" s="199" t="s">
        <v>282</v>
      </c>
      <c r="G198" s="197"/>
      <c r="H198" s="200">
        <v>7.6539999999999999</v>
      </c>
      <c r="I198" s="201"/>
      <c r="J198" s="197"/>
      <c r="K198" s="197"/>
      <c r="L198" s="202"/>
      <c r="M198" s="203"/>
      <c r="N198" s="204"/>
      <c r="O198" s="204"/>
      <c r="P198" s="204"/>
      <c r="Q198" s="204"/>
      <c r="R198" s="204"/>
      <c r="S198" s="204"/>
      <c r="T198" s="205"/>
      <c r="AT198" s="206" t="s">
        <v>140</v>
      </c>
      <c r="AU198" s="206" t="s">
        <v>127</v>
      </c>
      <c r="AV198" s="12" t="s">
        <v>83</v>
      </c>
      <c r="AW198" s="12" t="s">
        <v>34</v>
      </c>
      <c r="AX198" s="12" t="s">
        <v>73</v>
      </c>
      <c r="AY198" s="206" t="s">
        <v>126</v>
      </c>
    </row>
    <row r="199" spans="2:65" s="12" customFormat="1" ht="11.25">
      <c r="B199" s="196"/>
      <c r="C199" s="197"/>
      <c r="D199" s="192" t="s">
        <v>140</v>
      </c>
      <c r="E199" s="198" t="s">
        <v>21</v>
      </c>
      <c r="F199" s="199" t="s">
        <v>283</v>
      </c>
      <c r="G199" s="197"/>
      <c r="H199" s="200">
        <v>1.64</v>
      </c>
      <c r="I199" s="201"/>
      <c r="J199" s="197"/>
      <c r="K199" s="197"/>
      <c r="L199" s="202"/>
      <c r="M199" s="203"/>
      <c r="N199" s="204"/>
      <c r="O199" s="204"/>
      <c r="P199" s="204"/>
      <c r="Q199" s="204"/>
      <c r="R199" s="204"/>
      <c r="S199" s="204"/>
      <c r="T199" s="205"/>
      <c r="AT199" s="206" t="s">
        <v>140</v>
      </c>
      <c r="AU199" s="206" t="s">
        <v>127</v>
      </c>
      <c r="AV199" s="12" t="s">
        <v>83</v>
      </c>
      <c r="AW199" s="12" t="s">
        <v>34</v>
      </c>
      <c r="AX199" s="12" t="s">
        <v>73</v>
      </c>
      <c r="AY199" s="206" t="s">
        <v>126</v>
      </c>
    </row>
    <row r="200" spans="2:65" s="1" customFormat="1" ht="21.6" customHeight="1">
      <c r="B200" s="33"/>
      <c r="C200" s="179" t="s">
        <v>284</v>
      </c>
      <c r="D200" s="179" t="s">
        <v>129</v>
      </c>
      <c r="E200" s="180" t="s">
        <v>285</v>
      </c>
      <c r="F200" s="181" t="s">
        <v>286</v>
      </c>
      <c r="G200" s="182" t="s">
        <v>132</v>
      </c>
      <c r="H200" s="183">
        <v>4</v>
      </c>
      <c r="I200" s="184"/>
      <c r="J200" s="185">
        <f>ROUND(I200*H200,2)</f>
        <v>0</v>
      </c>
      <c r="K200" s="181" t="s">
        <v>21</v>
      </c>
      <c r="L200" s="37"/>
      <c r="M200" s="186" t="s">
        <v>21</v>
      </c>
      <c r="N200" s="187" t="s">
        <v>44</v>
      </c>
      <c r="O200" s="62"/>
      <c r="P200" s="188">
        <f>O200*H200</f>
        <v>0</v>
      </c>
      <c r="Q200" s="188">
        <v>0</v>
      </c>
      <c r="R200" s="188">
        <f>Q200*H200</f>
        <v>0</v>
      </c>
      <c r="S200" s="188">
        <v>1E-3</v>
      </c>
      <c r="T200" s="189">
        <f>S200*H200</f>
        <v>4.0000000000000001E-3</v>
      </c>
      <c r="AR200" s="190" t="s">
        <v>134</v>
      </c>
      <c r="AT200" s="190" t="s">
        <v>129</v>
      </c>
      <c r="AU200" s="190" t="s">
        <v>127</v>
      </c>
      <c r="AY200" s="16" t="s">
        <v>126</v>
      </c>
      <c r="BE200" s="191">
        <f>IF(N200="základní",J200,0)</f>
        <v>0</v>
      </c>
      <c r="BF200" s="191">
        <f>IF(N200="snížená",J200,0)</f>
        <v>0</v>
      </c>
      <c r="BG200" s="191">
        <f>IF(N200="zákl. přenesená",J200,0)</f>
        <v>0</v>
      </c>
      <c r="BH200" s="191">
        <f>IF(N200="sníž. přenesená",J200,0)</f>
        <v>0</v>
      </c>
      <c r="BI200" s="191">
        <f>IF(N200="nulová",J200,0)</f>
        <v>0</v>
      </c>
      <c r="BJ200" s="16" t="s">
        <v>81</v>
      </c>
      <c r="BK200" s="191">
        <f>ROUND(I200*H200,2)</f>
        <v>0</v>
      </c>
      <c r="BL200" s="16" t="s">
        <v>134</v>
      </c>
      <c r="BM200" s="190" t="s">
        <v>287</v>
      </c>
    </row>
    <row r="201" spans="2:65" s="1" customFormat="1" ht="19.5">
      <c r="B201" s="33"/>
      <c r="C201" s="34"/>
      <c r="D201" s="192" t="s">
        <v>136</v>
      </c>
      <c r="E201" s="34"/>
      <c r="F201" s="193" t="s">
        <v>288</v>
      </c>
      <c r="G201" s="34"/>
      <c r="H201" s="34"/>
      <c r="I201" s="106"/>
      <c r="J201" s="34"/>
      <c r="K201" s="34"/>
      <c r="L201" s="37"/>
      <c r="M201" s="194"/>
      <c r="N201" s="62"/>
      <c r="O201" s="62"/>
      <c r="P201" s="62"/>
      <c r="Q201" s="62"/>
      <c r="R201" s="62"/>
      <c r="S201" s="62"/>
      <c r="T201" s="63"/>
      <c r="AT201" s="16" t="s">
        <v>136</v>
      </c>
      <c r="AU201" s="16" t="s">
        <v>127</v>
      </c>
    </row>
    <row r="202" spans="2:65" s="1" customFormat="1" ht="14.45" customHeight="1">
      <c r="B202" s="33"/>
      <c r="C202" s="179" t="s">
        <v>289</v>
      </c>
      <c r="D202" s="179" t="s">
        <v>129</v>
      </c>
      <c r="E202" s="180" t="s">
        <v>290</v>
      </c>
      <c r="F202" s="181" t="s">
        <v>291</v>
      </c>
      <c r="G202" s="182" t="s">
        <v>199</v>
      </c>
      <c r="H202" s="183">
        <v>6.1</v>
      </c>
      <c r="I202" s="184"/>
      <c r="J202" s="185">
        <f>ROUND(I202*H202,2)</f>
        <v>0</v>
      </c>
      <c r="K202" s="181" t="s">
        <v>133</v>
      </c>
      <c r="L202" s="37"/>
      <c r="M202" s="186" t="s">
        <v>21</v>
      </c>
      <c r="N202" s="187" t="s">
        <v>44</v>
      </c>
      <c r="O202" s="62"/>
      <c r="P202" s="188">
        <f>O202*H202</f>
        <v>0</v>
      </c>
      <c r="Q202" s="188">
        <v>0</v>
      </c>
      <c r="R202" s="188">
        <f>Q202*H202</f>
        <v>0</v>
      </c>
      <c r="S202" s="188">
        <v>3.9399999999999999E-3</v>
      </c>
      <c r="T202" s="189">
        <f>S202*H202</f>
        <v>2.4034E-2</v>
      </c>
      <c r="AR202" s="190" t="s">
        <v>134</v>
      </c>
      <c r="AT202" s="190" t="s">
        <v>129</v>
      </c>
      <c r="AU202" s="190" t="s">
        <v>127</v>
      </c>
      <c r="AY202" s="16" t="s">
        <v>126</v>
      </c>
      <c r="BE202" s="191">
        <f>IF(N202="základní",J202,0)</f>
        <v>0</v>
      </c>
      <c r="BF202" s="191">
        <f>IF(N202="snížená",J202,0)</f>
        <v>0</v>
      </c>
      <c r="BG202" s="191">
        <f>IF(N202="zákl. přenesená",J202,0)</f>
        <v>0</v>
      </c>
      <c r="BH202" s="191">
        <f>IF(N202="sníž. přenesená",J202,0)</f>
        <v>0</v>
      </c>
      <c r="BI202" s="191">
        <f>IF(N202="nulová",J202,0)</f>
        <v>0</v>
      </c>
      <c r="BJ202" s="16" t="s">
        <v>81</v>
      </c>
      <c r="BK202" s="191">
        <f>ROUND(I202*H202,2)</f>
        <v>0</v>
      </c>
      <c r="BL202" s="16" t="s">
        <v>134</v>
      </c>
      <c r="BM202" s="190" t="s">
        <v>292</v>
      </c>
    </row>
    <row r="203" spans="2:65" s="1" customFormat="1" ht="11.25">
      <c r="B203" s="33"/>
      <c r="C203" s="34"/>
      <c r="D203" s="192" t="s">
        <v>136</v>
      </c>
      <c r="E203" s="34"/>
      <c r="F203" s="193" t="s">
        <v>293</v>
      </c>
      <c r="G203" s="34"/>
      <c r="H203" s="34"/>
      <c r="I203" s="106"/>
      <c r="J203" s="34"/>
      <c r="K203" s="34"/>
      <c r="L203" s="37"/>
      <c r="M203" s="194"/>
      <c r="N203" s="62"/>
      <c r="O203" s="62"/>
      <c r="P203" s="62"/>
      <c r="Q203" s="62"/>
      <c r="R203" s="62"/>
      <c r="S203" s="62"/>
      <c r="T203" s="63"/>
      <c r="AT203" s="16" t="s">
        <v>136</v>
      </c>
      <c r="AU203" s="16" t="s">
        <v>127</v>
      </c>
    </row>
    <row r="204" spans="2:65" s="12" customFormat="1" ht="11.25">
      <c r="B204" s="196"/>
      <c r="C204" s="197"/>
      <c r="D204" s="192" t="s">
        <v>140</v>
      </c>
      <c r="E204" s="198" t="s">
        <v>21</v>
      </c>
      <c r="F204" s="199" t="s">
        <v>294</v>
      </c>
      <c r="G204" s="197"/>
      <c r="H204" s="200">
        <v>5.2</v>
      </c>
      <c r="I204" s="201"/>
      <c r="J204" s="197"/>
      <c r="K204" s="197"/>
      <c r="L204" s="202"/>
      <c r="M204" s="203"/>
      <c r="N204" s="204"/>
      <c r="O204" s="204"/>
      <c r="P204" s="204"/>
      <c r="Q204" s="204"/>
      <c r="R204" s="204"/>
      <c r="S204" s="204"/>
      <c r="T204" s="205"/>
      <c r="AT204" s="206" t="s">
        <v>140</v>
      </c>
      <c r="AU204" s="206" t="s">
        <v>127</v>
      </c>
      <c r="AV204" s="12" t="s">
        <v>83</v>
      </c>
      <c r="AW204" s="12" t="s">
        <v>34</v>
      </c>
      <c r="AX204" s="12" t="s">
        <v>73</v>
      </c>
      <c r="AY204" s="206" t="s">
        <v>126</v>
      </c>
    </row>
    <row r="205" spans="2:65" s="12" customFormat="1" ht="11.25">
      <c r="B205" s="196"/>
      <c r="C205" s="197"/>
      <c r="D205" s="192" t="s">
        <v>140</v>
      </c>
      <c r="E205" s="198" t="s">
        <v>21</v>
      </c>
      <c r="F205" s="199" t="s">
        <v>295</v>
      </c>
      <c r="G205" s="197"/>
      <c r="H205" s="200">
        <v>0.9</v>
      </c>
      <c r="I205" s="201"/>
      <c r="J205" s="197"/>
      <c r="K205" s="197"/>
      <c r="L205" s="202"/>
      <c r="M205" s="203"/>
      <c r="N205" s="204"/>
      <c r="O205" s="204"/>
      <c r="P205" s="204"/>
      <c r="Q205" s="204"/>
      <c r="R205" s="204"/>
      <c r="S205" s="204"/>
      <c r="T205" s="205"/>
      <c r="AT205" s="206" t="s">
        <v>140</v>
      </c>
      <c r="AU205" s="206" t="s">
        <v>127</v>
      </c>
      <c r="AV205" s="12" t="s">
        <v>83</v>
      </c>
      <c r="AW205" s="12" t="s">
        <v>34</v>
      </c>
      <c r="AX205" s="12" t="s">
        <v>73</v>
      </c>
      <c r="AY205" s="206" t="s">
        <v>126</v>
      </c>
    </row>
    <row r="206" spans="2:65" s="11" customFormat="1" ht="20.85" customHeight="1">
      <c r="B206" s="163"/>
      <c r="C206" s="164"/>
      <c r="D206" s="165" t="s">
        <v>72</v>
      </c>
      <c r="E206" s="177" t="s">
        <v>296</v>
      </c>
      <c r="F206" s="177" t="s">
        <v>297</v>
      </c>
      <c r="G206" s="164"/>
      <c r="H206" s="164"/>
      <c r="I206" s="167"/>
      <c r="J206" s="178">
        <f>BK206</f>
        <v>0</v>
      </c>
      <c r="K206" s="164"/>
      <c r="L206" s="169"/>
      <c r="M206" s="170"/>
      <c r="N206" s="171"/>
      <c r="O206" s="171"/>
      <c r="P206" s="172">
        <f>SUM(P207:P215)</f>
        <v>0</v>
      </c>
      <c r="Q206" s="171"/>
      <c r="R206" s="172">
        <f>SUM(R207:R215)</f>
        <v>0</v>
      </c>
      <c r="S206" s="171"/>
      <c r="T206" s="173">
        <f>SUM(T207:T215)</f>
        <v>0</v>
      </c>
      <c r="AR206" s="174" t="s">
        <v>81</v>
      </c>
      <c r="AT206" s="175" t="s">
        <v>72</v>
      </c>
      <c r="AU206" s="175" t="s">
        <v>83</v>
      </c>
      <c r="AY206" s="174" t="s">
        <v>126</v>
      </c>
      <c r="BK206" s="176">
        <f>SUM(BK207:BK215)</f>
        <v>0</v>
      </c>
    </row>
    <row r="207" spans="2:65" s="1" customFormat="1" ht="21.6" customHeight="1">
      <c r="B207" s="33"/>
      <c r="C207" s="179" t="s">
        <v>298</v>
      </c>
      <c r="D207" s="179" t="s">
        <v>129</v>
      </c>
      <c r="E207" s="180" t="s">
        <v>299</v>
      </c>
      <c r="F207" s="181" t="s">
        <v>300</v>
      </c>
      <c r="G207" s="182" t="s">
        <v>165</v>
      </c>
      <c r="H207" s="183">
        <v>120.645</v>
      </c>
      <c r="I207" s="184"/>
      <c r="J207" s="185">
        <f>ROUND(I207*H207,2)</f>
        <v>0</v>
      </c>
      <c r="K207" s="181" t="s">
        <v>133</v>
      </c>
      <c r="L207" s="37"/>
      <c r="M207" s="186" t="s">
        <v>21</v>
      </c>
      <c r="N207" s="187" t="s">
        <v>44</v>
      </c>
      <c r="O207" s="62"/>
      <c r="P207" s="188">
        <f>O207*H207</f>
        <v>0</v>
      </c>
      <c r="Q207" s="188">
        <v>0</v>
      </c>
      <c r="R207" s="188">
        <f>Q207*H207</f>
        <v>0</v>
      </c>
      <c r="S207" s="188">
        <v>0</v>
      </c>
      <c r="T207" s="189">
        <f>S207*H207</f>
        <v>0</v>
      </c>
      <c r="AR207" s="190" t="s">
        <v>134</v>
      </c>
      <c r="AT207" s="190" t="s">
        <v>129</v>
      </c>
      <c r="AU207" s="190" t="s">
        <v>127</v>
      </c>
      <c r="AY207" s="16" t="s">
        <v>126</v>
      </c>
      <c r="BE207" s="191">
        <f>IF(N207="základní",J207,0)</f>
        <v>0</v>
      </c>
      <c r="BF207" s="191">
        <f>IF(N207="snížená",J207,0)</f>
        <v>0</v>
      </c>
      <c r="BG207" s="191">
        <f>IF(N207="zákl. přenesená",J207,0)</f>
        <v>0</v>
      </c>
      <c r="BH207" s="191">
        <f>IF(N207="sníž. přenesená",J207,0)</f>
        <v>0</v>
      </c>
      <c r="BI207" s="191">
        <f>IF(N207="nulová",J207,0)</f>
        <v>0</v>
      </c>
      <c r="BJ207" s="16" t="s">
        <v>81</v>
      </c>
      <c r="BK207" s="191">
        <f>ROUND(I207*H207,2)</f>
        <v>0</v>
      </c>
      <c r="BL207" s="16" t="s">
        <v>134</v>
      </c>
      <c r="BM207" s="190" t="s">
        <v>301</v>
      </c>
    </row>
    <row r="208" spans="2:65" s="1" customFormat="1" ht="11.25">
      <c r="B208" s="33"/>
      <c r="C208" s="34"/>
      <c r="D208" s="192" t="s">
        <v>136</v>
      </c>
      <c r="E208" s="34"/>
      <c r="F208" s="193" t="s">
        <v>300</v>
      </c>
      <c r="G208" s="34"/>
      <c r="H208" s="34"/>
      <c r="I208" s="106"/>
      <c r="J208" s="34"/>
      <c r="K208" s="34"/>
      <c r="L208" s="37"/>
      <c r="M208" s="194"/>
      <c r="N208" s="62"/>
      <c r="O208" s="62"/>
      <c r="P208" s="62"/>
      <c r="Q208" s="62"/>
      <c r="R208" s="62"/>
      <c r="S208" s="62"/>
      <c r="T208" s="63"/>
      <c r="AT208" s="16" t="s">
        <v>136</v>
      </c>
      <c r="AU208" s="16" t="s">
        <v>127</v>
      </c>
    </row>
    <row r="209" spans="2:65" s="1" customFormat="1" ht="107.25">
      <c r="B209" s="33"/>
      <c r="C209" s="34"/>
      <c r="D209" s="192" t="s">
        <v>138</v>
      </c>
      <c r="E209" s="34"/>
      <c r="F209" s="195" t="s">
        <v>302</v>
      </c>
      <c r="G209" s="34"/>
      <c r="H209" s="34"/>
      <c r="I209" s="106"/>
      <c r="J209" s="34"/>
      <c r="K209" s="34"/>
      <c r="L209" s="37"/>
      <c r="M209" s="194"/>
      <c r="N209" s="62"/>
      <c r="O209" s="62"/>
      <c r="P209" s="62"/>
      <c r="Q209" s="62"/>
      <c r="R209" s="62"/>
      <c r="S209" s="62"/>
      <c r="T209" s="63"/>
      <c r="AT209" s="16" t="s">
        <v>138</v>
      </c>
      <c r="AU209" s="16" t="s">
        <v>127</v>
      </c>
    </row>
    <row r="210" spans="2:65" s="12" customFormat="1" ht="11.25">
      <c r="B210" s="196"/>
      <c r="C210" s="197"/>
      <c r="D210" s="192" t="s">
        <v>140</v>
      </c>
      <c r="E210" s="198" t="s">
        <v>21</v>
      </c>
      <c r="F210" s="199" t="s">
        <v>303</v>
      </c>
      <c r="G210" s="197"/>
      <c r="H210" s="200">
        <v>98.692999999999998</v>
      </c>
      <c r="I210" s="201"/>
      <c r="J210" s="197"/>
      <c r="K210" s="197"/>
      <c r="L210" s="202"/>
      <c r="M210" s="203"/>
      <c r="N210" s="204"/>
      <c r="O210" s="204"/>
      <c r="P210" s="204"/>
      <c r="Q210" s="204"/>
      <c r="R210" s="204"/>
      <c r="S210" s="204"/>
      <c r="T210" s="205"/>
      <c r="AT210" s="206" t="s">
        <v>140</v>
      </c>
      <c r="AU210" s="206" t="s">
        <v>127</v>
      </c>
      <c r="AV210" s="12" t="s">
        <v>83</v>
      </c>
      <c r="AW210" s="12" t="s">
        <v>34</v>
      </c>
      <c r="AX210" s="12" t="s">
        <v>73</v>
      </c>
      <c r="AY210" s="206" t="s">
        <v>126</v>
      </c>
    </row>
    <row r="211" spans="2:65" s="12" customFormat="1" ht="11.25">
      <c r="B211" s="196"/>
      <c r="C211" s="197"/>
      <c r="D211" s="192" t="s">
        <v>140</v>
      </c>
      <c r="E211" s="198" t="s">
        <v>21</v>
      </c>
      <c r="F211" s="199" t="s">
        <v>304</v>
      </c>
      <c r="G211" s="197"/>
      <c r="H211" s="200">
        <v>21.952000000000002</v>
      </c>
      <c r="I211" s="201"/>
      <c r="J211" s="197"/>
      <c r="K211" s="197"/>
      <c r="L211" s="202"/>
      <c r="M211" s="203"/>
      <c r="N211" s="204"/>
      <c r="O211" s="204"/>
      <c r="P211" s="204"/>
      <c r="Q211" s="204"/>
      <c r="R211" s="204"/>
      <c r="S211" s="204"/>
      <c r="T211" s="205"/>
      <c r="AT211" s="206" t="s">
        <v>140</v>
      </c>
      <c r="AU211" s="206" t="s">
        <v>127</v>
      </c>
      <c r="AV211" s="12" t="s">
        <v>83</v>
      </c>
      <c r="AW211" s="12" t="s">
        <v>34</v>
      </c>
      <c r="AX211" s="12" t="s">
        <v>73</v>
      </c>
      <c r="AY211" s="206" t="s">
        <v>126</v>
      </c>
    </row>
    <row r="212" spans="2:65" s="1" customFormat="1" ht="21.6" customHeight="1">
      <c r="B212" s="33"/>
      <c r="C212" s="179" t="s">
        <v>305</v>
      </c>
      <c r="D212" s="179" t="s">
        <v>129</v>
      </c>
      <c r="E212" s="180" t="s">
        <v>306</v>
      </c>
      <c r="F212" s="181" t="s">
        <v>307</v>
      </c>
      <c r="G212" s="182" t="s">
        <v>165</v>
      </c>
      <c r="H212" s="183">
        <v>60.323</v>
      </c>
      <c r="I212" s="184"/>
      <c r="J212" s="185">
        <f>ROUND(I212*H212,2)</f>
        <v>0</v>
      </c>
      <c r="K212" s="181" t="s">
        <v>133</v>
      </c>
      <c r="L212" s="37"/>
      <c r="M212" s="186" t="s">
        <v>21</v>
      </c>
      <c r="N212" s="187" t="s">
        <v>44</v>
      </c>
      <c r="O212" s="62"/>
      <c r="P212" s="188">
        <f>O212*H212</f>
        <v>0</v>
      </c>
      <c r="Q212" s="188">
        <v>0</v>
      </c>
      <c r="R212" s="188">
        <f>Q212*H212</f>
        <v>0</v>
      </c>
      <c r="S212" s="188">
        <v>0</v>
      </c>
      <c r="T212" s="189">
        <f>S212*H212</f>
        <v>0</v>
      </c>
      <c r="AR212" s="190" t="s">
        <v>134</v>
      </c>
      <c r="AT212" s="190" t="s">
        <v>129</v>
      </c>
      <c r="AU212" s="190" t="s">
        <v>127</v>
      </c>
      <c r="AY212" s="16" t="s">
        <v>126</v>
      </c>
      <c r="BE212" s="191">
        <f>IF(N212="základní",J212,0)</f>
        <v>0</v>
      </c>
      <c r="BF212" s="191">
        <f>IF(N212="snížená",J212,0)</f>
        <v>0</v>
      </c>
      <c r="BG212" s="191">
        <f>IF(N212="zákl. přenesená",J212,0)</f>
        <v>0</v>
      </c>
      <c r="BH212" s="191">
        <f>IF(N212="sníž. přenesená",J212,0)</f>
        <v>0</v>
      </c>
      <c r="BI212" s="191">
        <f>IF(N212="nulová",J212,0)</f>
        <v>0</v>
      </c>
      <c r="BJ212" s="16" t="s">
        <v>81</v>
      </c>
      <c r="BK212" s="191">
        <f>ROUND(I212*H212,2)</f>
        <v>0</v>
      </c>
      <c r="BL212" s="16" t="s">
        <v>134</v>
      </c>
      <c r="BM212" s="190" t="s">
        <v>308</v>
      </c>
    </row>
    <row r="213" spans="2:65" s="1" customFormat="1" ht="19.5">
      <c r="B213" s="33"/>
      <c r="C213" s="34"/>
      <c r="D213" s="192" t="s">
        <v>136</v>
      </c>
      <c r="E213" s="34"/>
      <c r="F213" s="193" t="s">
        <v>309</v>
      </c>
      <c r="G213" s="34"/>
      <c r="H213" s="34"/>
      <c r="I213" s="106"/>
      <c r="J213" s="34"/>
      <c r="K213" s="34"/>
      <c r="L213" s="37"/>
      <c r="M213" s="194"/>
      <c r="N213" s="62"/>
      <c r="O213" s="62"/>
      <c r="P213" s="62"/>
      <c r="Q213" s="62"/>
      <c r="R213" s="62"/>
      <c r="S213" s="62"/>
      <c r="T213" s="63"/>
      <c r="AT213" s="16" t="s">
        <v>136</v>
      </c>
      <c r="AU213" s="16" t="s">
        <v>127</v>
      </c>
    </row>
    <row r="214" spans="2:65" s="1" customFormat="1" ht="107.25">
      <c r="B214" s="33"/>
      <c r="C214" s="34"/>
      <c r="D214" s="192" t="s">
        <v>138</v>
      </c>
      <c r="E214" s="34"/>
      <c r="F214" s="195" t="s">
        <v>302</v>
      </c>
      <c r="G214" s="34"/>
      <c r="H214" s="34"/>
      <c r="I214" s="106"/>
      <c r="J214" s="34"/>
      <c r="K214" s="34"/>
      <c r="L214" s="37"/>
      <c r="M214" s="194"/>
      <c r="N214" s="62"/>
      <c r="O214" s="62"/>
      <c r="P214" s="62"/>
      <c r="Q214" s="62"/>
      <c r="R214" s="62"/>
      <c r="S214" s="62"/>
      <c r="T214" s="63"/>
      <c r="AT214" s="16" t="s">
        <v>138</v>
      </c>
      <c r="AU214" s="16" t="s">
        <v>127</v>
      </c>
    </row>
    <row r="215" spans="2:65" s="12" customFormat="1" ht="11.25">
      <c r="B215" s="196"/>
      <c r="C215" s="197"/>
      <c r="D215" s="192" t="s">
        <v>140</v>
      </c>
      <c r="E215" s="198" t="s">
        <v>21</v>
      </c>
      <c r="F215" s="199" t="s">
        <v>310</v>
      </c>
      <c r="G215" s="197"/>
      <c r="H215" s="200">
        <v>60.323</v>
      </c>
      <c r="I215" s="201"/>
      <c r="J215" s="197"/>
      <c r="K215" s="197"/>
      <c r="L215" s="202"/>
      <c r="M215" s="203"/>
      <c r="N215" s="204"/>
      <c r="O215" s="204"/>
      <c r="P215" s="204"/>
      <c r="Q215" s="204"/>
      <c r="R215" s="204"/>
      <c r="S215" s="204"/>
      <c r="T215" s="205"/>
      <c r="AT215" s="206" t="s">
        <v>140</v>
      </c>
      <c r="AU215" s="206" t="s">
        <v>127</v>
      </c>
      <c r="AV215" s="12" t="s">
        <v>83</v>
      </c>
      <c r="AW215" s="12" t="s">
        <v>34</v>
      </c>
      <c r="AX215" s="12" t="s">
        <v>73</v>
      </c>
      <c r="AY215" s="206" t="s">
        <v>126</v>
      </c>
    </row>
    <row r="216" spans="2:65" s="11" customFormat="1" ht="22.9" customHeight="1">
      <c r="B216" s="163"/>
      <c r="C216" s="164"/>
      <c r="D216" s="165" t="s">
        <v>72</v>
      </c>
      <c r="E216" s="177" t="s">
        <v>311</v>
      </c>
      <c r="F216" s="177" t="s">
        <v>312</v>
      </c>
      <c r="G216" s="164"/>
      <c r="H216" s="164"/>
      <c r="I216" s="167"/>
      <c r="J216" s="178">
        <f>BK216</f>
        <v>0</v>
      </c>
      <c r="K216" s="164"/>
      <c r="L216" s="169"/>
      <c r="M216" s="170"/>
      <c r="N216" s="171"/>
      <c r="O216" s="171"/>
      <c r="P216" s="172">
        <f>SUM(P217:P234)</f>
        <v>0</v>
      </c>
      <c r="Q216" s="171"/>
      <c r="R216" s="172">
        <f>SUM(R217:R234)</f>
        <v>0</v>
      </c>
      <c r="S216" s="171"/>
      <c r="T216" s="173">
        <f>SUM(T217:T234)</f>
        <v>0</v>
      </c>
      <c r="AR216" s="174" t="s">
        <v>81</v>
      </c>
      <c r="AT216" s="175" t="s">
        <v>72</v>
      </c>
      <c r="AU216" s="175" t="s">
        <v>81</v>
      </c>
      <c r="AY216" s="174" t="s">
        <v>126</v>
      </c>
      <c r="BK216" s="176">
        <f>SUM(BK217:BK234)</f>
        <v>0</v>
      </c>
    </row>
    <row r="217" spans="2:65" s="1" customFormat="1" ht="21.6" customHeight="1">
      <c r="B217" s="33"/>
      <c r="C217" s="179" t="s">
        <v>313</v>
      </c>
      <c r="D217" s="179" t="s">
        <v>129</v>
      </c>
      <c r="E217" s="180" t="s">
        <v>314</v>
      </c>
      <c r="F217" s="181" t="s">
        <v>315</v>
      </c>
      <c r="G217" s="182" t="s">
        <v>316</v>
      </c>
      <c r="H217" s="183">
        <v>2.3660000000000001</v>
      </c>
      <c r="I217" s="184"/>
      <c r="J217" s="185">
        <f>ROUND(I217*H217,2)</f>
        <v>0</v>
      </c>
      <c r="K217" s="181" t="s">
        <v>133</v>
      </c>
      <c r="L217" s="37"/>
      <c r="M217" s="186" t="s">
        <v>21</v>
      </c>
      <c r="N217" s="187" t="s">
        <v>44</v>
      </c>
      <c r="O217" s="62"/>
      <c r="P217" s="188">
        <f>O217*H217</f>
        <v>0</v>
      </c>
      <c r="Q217" s="188">
        <v>0</v>
      </c>
      <c r="R217" s="188">
        <f>Q217*H217</f>
        <v>0</v>
      </c>
      <c r="S217" s="188">
        <v>0</v>
      </c>
      <c r="T217" s="189">
        <f>S217*H217</f>
        <v>0</v>
      </c>
      <c r="AR217" s="190" t="s">
        <v>134</v>
      </c>
      <c r="AT217" s="190" t="s">
        <v>129</v>
      </c>
      <c r="AU217" s="190" t="s">
        <v>83</v>
      </c>
      <c r="AY217" s="16" t="s">
        <v>126</v>
      </c>
      <c r="BE217" s="191">
        <f>IF(N217="základní",J217,0)</f>
        <v>0</v>
      </c>
      <c r="BF217" s="191">
        <f>IF(N217="snížená",J217,0)</f>
        <v>0</v>
      </c>
      <c r="BG217" s="191">
        <f>IF(N217="zákl. přenesená",J217,0)</f>
        <v>0</v>
      </c>
      <c r="BH217" s="191">
        <f>IF(N217="sníž. přenesená",J217,0)</f>
        <v>0</v>
      </c>
      <c r="BI217" s="191">
        <f>IF(N217="nulová",J217,0)</f>
        <v>0</v>
      </c>
      <c r="BJ217" s="16" t="s">
        <v>81</v>
      </c>
      <c r="BK217" s="191">
        <f>ROUND(I217*H217,2)</f>
        <v>0</v>
      </c>
      <c r="BL217" s="16" t="s">
        <v>134</v>
      </c>
      <c r="BM217" s="190" t="s">
        <v>317</v>
      </c>
    </row>
    <row r="218" spans="2:65" s="1" customFormat="1" ht="29.25">
      <c r="B218" s="33"/>
      <c r="C218" s="34"/>
      <c r="D218" s="192" t="s">
        <v>136</v>
      </c>
      <c r="E218" s="34"/>
      <c r="F218" s="193" t="s">
        <v>318</v>
      </c>
      <c r="G218" s="34"/>
      <c r="H218" s="34"/>
      <c r="I218" s="106"/>
      <c r="J218" s="34"/>
      <c r="K218" s="34"/>
      <c r="L218" s="37"/>
      <c r="M218" s="194"/>
      <c r="N218" s="62"/>
      <c r="O218" s="62"/>
      <c r="P218" s="62"/>
      <c r="Q218" s="62"/>
      <c r="R218" s="62"/>
      <c r="S218" s="62"/>
      <c r="T218" s="63"/>
      <c r="AT218" s="16" t="s">
        <v>136</v>
      </c>
      <c r="AU218" s="16" t="s">
        <v>83</v>
      </c>
    </row>
    <row r="219" spans="2:65" s="1" customFormat="1" ht="175.5">
      <c r="B219" s="33"/>
      <c r="C219" s="34"/>
      <c r="D219" s="192" t="s">
        <v>138</v>
      </c>
      <c r="E219" s="34"/>
      <c r="F219" s="195" t="s">
        <v>319</v>
      </c>
      <c r="G219" s="34"/>
      <c r="H219" s="34"/>
      <c r="I219" s="106"/>
      <c r="J219" s="34"/>
      <c r="K219" s="34"/>
      <c r="L219" s="37"/>
      <c r="M219" s="194"/>
      <c r="N219" s="62"/>
      <c r="O219" s="62"/>
      <c r="P219" s="62"/>
      <c r="Q219" s="62"/>
      <c r="R219" s="62"/>
      <c r="S219" s="62"/>
      <c r="T219" s="63"/>
      <c r="AT219" s="16" t="s">
        <v>138</v>
      </c>
      <c r="AU219" s="16" t="s">
        <v>83</v>
      </c>
    </row>
    <row r="220" spans="2:65" s="1" customFormat="1" ht="32.450000000000003" customHeight="1">
      <c r="B220" s="33"/>
      <c r="C220" s="179" t="s">
        <v>320</v>
      </c>
      <c r="D220" s="179" t="s">
        <v>129</v>
      </c>
      <c r="E220" s="180" t="s">
        <v>321</v>
      </c>
      <c r="F220" s="181" t="s">
        <v>322</v>
      </c>
      <c r="G220" s="182" t="s">
        <v>316</v>
      </c>
      <c r="H220" s="183">
        <v>2.3660000000000001</v>
      </c>
      <c r="I220" s="184"/>
      <c r="J220" s="185">
        <f>ROUND(I220*H220,2)</f>
        <v>0</v>
      </c>
      <c r="K220" s="181" t="s">
        <v>21</v>
      </c>
      <c r="L220" s="37"/>
      <c r="M220" s="186" t="s">
        <v>21</v>
      </c>
      <c r="N220" s="187" t="s">
        <v>44</v>
      </c>
      <c r="O220" s="62"/>
      <c r="P220" s="188">
        <f>O220*H220</f>
        <v>0</v>
      </c>
      <c r="Q220" s="188">
        <v>0</v>
      </c>
      <c r="R220" s="188">
        <f>Q220*H220</f>
        <v>0</v>
      </c>
      <c r="S220" s="188">
        <v>0</v>
      </c>
      <c r="T220" s="189">
        <f>S220*H220</f>
        <v>0</v>
      </c>
      <c r="AR220" s="190" t="s">
        <v>134</v>
      </c>
      <c r="AT220" s="190" t="s">
        <v>129</v>
      </c>
      <c r="AU220" s="190" t="s">
        <v>83</v>
      </c>
      <c r="AY220" s="16" t="s">
        <v>126</v>
      </c>
      <c r="BE220" s="191">
        <f>IF(N220="základní",J220,0)</f>
        <v>0</v>
      </c>
      <c r="BF220" s="191">
        <f>IF(N220="snížená",J220,0)</f>
        <v>0</v>
      </c>
      <c r="BG220" s="191">
        <f>IF(N220="zákl. přenesená",J220,0)</f>
        <v>0</v>
      </c>
      <c r="BH220" s="191">
        <f>IF(N220="sníž. přenesená",J220,0)</f>
        <v>0</v>
      </c>
      <c r="BI220" s="191">
        <f>IF(N220="nulová",J220,0)</f>
        <v>0</v>
      </c>
      <c r="BJ220" s="16" t="s">
        <v>81</v>
      </c>
      <c r="BK220" s="191">
        <f>ROUND(I220*H220,2)</f>
        <v>0</v>
      </c>
      <c r="BL220" s="16" t="s">
        <v>134</v>
      </c>
      <c r="BM220" s="190" t="s">
        <v>323</v>
      </c>
    </row>
    <row r="221" spans="2:65" s="1" customFormat="1" ht="29.25">
      <c r="B221" s="33"/>
      <c r="C221" s="34"/>
      <c r="D221" s="192" t="s">
        <v>136</v>
      </c>
      <c r="E221" s="34"/>
      <c r="F221" s="193" t="s">
        <v>324</v>
      </c>
      <c r="G221" s="34"/>
      <c r="H221" s="34"/>
      <c r="I221" s="106"/>
      <c r="J221" s="34"/>
      <c r="K221" s="34"/>
      <c r="L221" s="37"/>
      <c r="M221" s="194"/>
      <c r="N221" s="62"/>
      <c r="O221" s="62"/>
      <c r="P221" s="62"/>
      <c r="Q221" s="62"/>
      <c r="R221" s="62"/>
      <c r="S221" s="62"/>
      <c r="T221" s="63"/>
      <c r="AT221" s="16" t="s">
        <v>136</v>
      </c>
      <c r="AU221" s="16" t="s">
        <v>83</v>
      </c>
    </row>
    <row r="222" spans="2:65" s="1" customFormat="1" ht="117">
      <c r="B222" s="33"/>
      <c r="C222" s="34"/>
      <c r="D222" s="192" t="s">
        <v>138</v>
      </c>
      <c r="E222" s="34"/>
      <c r="F222" s="195" t="s">
        <v>325</v>
      </c>
      <c r="G222" s="34"/>
      <c r="H222" s="34"/>
      <c r="I222" s="106"/>
      <c r="J222" s="34"/>
      <c r="K222" s="34"/>
      <c r="L222" s="37"/>
      <c r="M222" s="194"/>
      <c r="N222" s="62"/>
      <c r="O222" s="62"/>
      <c r="P222" s="62"/>
      <c r="Q222" s="62"/>
      <c r="R222" s="62"/>
      <c r="S222" s="62"/>
      <c r="T222" s="63"/>
      <c r="AT222" s="16" t="s">
        <v>138</v>
      </c>
      <c r="AU222" s="16" t="s">
        <v>83</v>
      </c>
    </row>
    <row r="223" spans="2:65" s="1" customFormat="1" ht="32.450000000000003" customHeight="1">
      <c r="B223" s="33"/>
      <c r="C223" s="179" t="s">
        <v>326</v>
      </c>
      <c r="D223" s="179" t="s">
        <v>129</v>
      </c>
      <c r="E223" s="180" t="s">
        <v>327</v>
      </c>
      <c r="F223" s="181" t="s">
        <v>328</v>
      </c>
      <c r="G223" s="182" t="s">
        <v>316</v>
      </c>
      <c r="H223" s="183">
        <v>2.3660000000000001</v>
      </c>
      <c r="I223" s="184"/>
      <c r="J223" s="185">
        <f>ROUND(I223*H223,2)</f>
        <v>0</v>
      </c>
      <c r="K223" s="181" t="s">
        <v>133</v>
      </c>
      <c r="L223" s="37"/>
      <c r="M223" s="186" t="s">
        <v>21</v>
      </c>
      <c r="N223" s="187" t="s">
        <v>44</v>
      </c>
      <c r="O223" s="62"/>
      <c r="P223" s="188">
        <f>O223*H223</f>
        <v>0</v>
      </c>
      <c r="Q223" s="188">
        <v>0</v>
      </c>
      <c r="R223" s="188">
        <f>Q223*H223</f>
        <v>0</v>
      </c>
      <c r="S223" s="188">
        <v>0</v>
      </c>
      <c r="T223" s="189">
        <f>S223*H223</f>
        <v>0</v>
      </c>
      <c r="AR223" s="190" t="s">
        <v>134</v>
      </c>
      <c r="AT223" s="190" t="s">
        <v>129</v>
      </c>
      <c r="AU223" s="190" t="s">
        <v>83</v>
      </c>
      <c r="AY223" s="16" t="s">
        <v>126</v>
      </c>
      <c r="BE223" s="191">
        <f>IF(N223="základní",J223,0)</f>
        <v>0</v>
      </c>
      <c r="BF223" s="191">
        <f>IF(N223="snížená",J223,0)</f>
        <v>0</v>
      </c>
      <c r="BG223" s="191">
        <f>IF(N223="zákl. přenesená",J223,0)</f>
        <v>0</v>
      </c>
      <c r="BH223" s="191">
        <f>IF(N223="sníž. přenesená",J223,0)</f>
        <v>0</v>
      </c>
      <c r="BI223" s="191">
        <f>IF(N223="nulová",J223,0)</f>
        <v>0</v>
      </c>
      <c r="BJ223" s="16" t="s">
        <v>81</v>
      </c>
      <c r="BK223" s="191">
        <f>ROUND(I223*H223,2)</f>
        <v>0</v>
      </c>
      <c r="BL223" s="16" t="s">
        <v>134</v>
      </c>
      <c r="BM223" s="190" t="s">
        <v>329</v>
      </c>
    </row>
    <row r="224" spans="2:65" s="1" customFormat="1" ht="19.5">
      <c r="B224" s="33"/>
      <c r="C224" s="34"/>
      <c r="D224" s="192" t="s">
        <v>136</v>
      </c>
      <c r="E224" s="34"/>
      <c r="F224" s="193" t="s">
        <v>330</v>
      </c>
      <c r="G224" s="34"/>
      <c r="H224" s="34"/>
      <c r="I224" s="106"/>
      <c r="J224" s="34"/>
      <c r="K224" s="34"/>
      <c r="L224" s="37"/>
      <c r="M224" s="194"/>
      <c r="N224" s="62"/>
      <c r="O224" s="62"/>
      <c r="P224" s="62"/>
      <c r="Q224" s="62"/>
      <c r="R224" s="62"/>
      <c r="S224" s="62"/>
      <c r="T224" s="63"/>
      <c r="AT224" s="16" t="s">
        <v>136</v>
      </c>
      <c r="AU224" s="16" t="s">
        <v>83</v>
      </c>
    </row>
    <row r="225" spans="2:65" s="1" customFormat="1" ht="107.25">
      <c r="B225" s="33"/>
      <c r="C225" s="34"/>
      <c r="D225" s="192" t="s">
        <v>138</v>
      </c>
      <c r="E225" s="34"/>
      <c r="F225" s="195" t="s">
        <v>331</v>
      </c>
      <c r="G225" s="34"/>
      <c r="H225" s="34"/>
      <c r="I225" s="106"/>
      <c r="J225" s="34"/>
      <c r="K225" s="34"/>
      <c r="L225" s="37"/>
      <c r="M225" s="194"/>
      <c r="N225" s="62"/>
      <c r="O225" s="62"/>
      <c r="P225" s="62"/>
      <c r="Q225" s="62"/>
      <c r="R225" s="62"/>
      <c r="S225" s="62"/>
      <c r="T225" s="63"/>
      <c r="AT225" s="16" t="s">
        <v>138</v>
      </c>
      <c r="AU225" s="16" t="s">
        <v>83</v>
      </c>
    </row>
    <row r="226" spans="2:65" s="1" customFormat="1" ht="19.5">
      <c r="B226" s="33"/>
      <c r="C226" s="34"/>
      <c r="D226" s="192" t="s">
        <v>192</v>
      </c>
      <c r="E226" s="34"/>
      <c r="F226" s="195" t="s">
        <v>332</v>
      </c>
      <c r="G226" s="34"/>
      <c r="H226" s="34"/>
      <c r="I226" s="106"/>
      <c r="J226" s="34"/>
      <c r="K226" s="34"/>
      <c r="L226" s="37"/>
      <c r="M226" s="194"/>
      <c r="N226" s="62"/>
      <c r="O226" s="62"/>
      <c r="P226" s="62"/>
      <c r="Q226" s="62"/>
      <c r="R226" s="62"/>
      <c r="S226" s="62"/>
      <c r="T226" s="63"/>
      <c r="AT226" s="16" t="s">
        <v>192</v>
      </c>
      <c r="AU226" s="16" t="s">
        <v>83</v>
      </c>
    </row>
    <row r="227" spans="2:65" s="1" customFormat="1" ht="21.6" customHeight="1">
      <c r="B227" s="33"/>
      <c r="C227" s="179" t="s">
        <v>333</v>
      </c>
      <c r="D227" s="179" t="s">
        <v>129</v>
      </c>
      <c r="E227" s="180" t="s">
        <v>334</v>
      </c>
      <c r="F227" s="181" t="s">
        <v>335</v>
      </c>
      <c r="G227" s="182" t="s">
        <v>316</v>
      </c>
      <c r="H227" s="183">
        <v>35.49</v>
      </c>
      <c r="I227" s="184"/>
      <c r="J227" s="185">
        <f>ROUND(I227*H227,2)</f>
        <v>0</v>
      </c>
      <c r="K227" s="181" t="s">
        <v>133</v>
      </c>
      <c r="L227" s="37"/>
      <c r="M227" s="186" t="s">
        <v>21</v>
      </c>
      <c r="N227" s="187" t="s">
        <v>44</v>
      </c>
      <c r="O227" s="62"/>
      <c r="P227" s="188">
        <f>O227*H227</f>
        <v>0</v>
      </c>
      <c r="Q227" s="188">
        <v>0</v>
      </c>
      <c r="R227" s="188">
        <f>Q227*H227</f>
        <v>0</v>
      </c>
      <c r="S227" s="188">
        <v>0</v>
      </c>
      <c r="T227" s="189">
        <f>S227*H227</f>
        <v>0</v>
      </c>
      <c r="AR227" s="190" t="s">
        <v>134</v>
      </c>
      <c r="AT227" s="190" t="s">
        <v>129</v>
      </c>
      <c r="AU227" s="190" t="s">
        <v>83</v>
      </c>
      <c r="AY227" s="16" t="s">
        <v>126</v>
      </c>
      <c r="BE227" s="191">
        <f>IF(N227="základní",J227,0)</f>
        <v>0</v>
      </c>
      <c r="BF227" s="191">
        <f>IF(N227="snížená",J227,0)</f>
        <v>0</v>
      </c>
      <c r="BG227" s="191">
        <f>IF(N227="zákl. přenesená",J227,0)</f>
        <v>0</v>
      </c>
      <c r="BH227" s="191">
        <f>IF(N227="sníž. přenesená",J227,0)</f>
        <v>0</v>
      </c>
      <c r="BI227" s="191">
        <f>IF(N227="nulová",J227,0)</f>
        <v>0</v>
      </c>
      <c r="BJ227" s="16" t="s">
        <v>81</v>
      </c>
      <c r="BK227" s="191">
        <f>ROUND(I227*H227,2)</f>
        <v>0</v>
      </c>
      <c r="BL227" s="16" t="s">
        <v>134</v>
      </c>
      <c r="BM227" s="190" t="s">
        <v>336</v>
      </c>
    </row>
    <row r="228" spans="2:65" s="1" customFormat="1" ht="29.25">
      <c r="B228" s="33"/>
      <c r="C228" s="34"/>
      <c r="D228" s="192" t="s">
        <v>136</v>
      </c>
      <c r="E228" s="34"/>
      <c r="F228" s="193" t="s">
        <v>337</v>
      </c>
      <c r="G228" s="34"/>
      <c r="H228" s="34"/>
      <c r="I228" s="106"/>
      <c r="J228" s="34"/>
      <c r="K228" s="34"/>
      <c r="L228" s="37"/>
      <c r="M228" s="194"/>
      <c r="N228" s="62"/>
      <c r="O228" s="62"/>
      <c r="P228" s="62"/>
      <c r="Q228" s="62"/>
      <c r="R228" s="62"/>
      <c r="S228" s="62"/>
      <c r="T228" s="63"/>
      <c r="AT228" s="16" t="s">
        <v>136</v>
      </c>
      <c r="AU228" s="16" t="s">
        <v>83</v>
      </c>
    </row>
    <row r="229" spans="2:65" s="1" customFormat="1" ht="117">
      <c r="B229" s="33"/>
      <c r="C229" s="34"/>
      <c r="D229" s="192" t="s">
        <v>138</v>
      </c>
      <c r="E229" s="34"/>
      <c r="F229" s="195" t="s">
        <v>325</v>
      </c>
      <c r="G229" s="34"/>
      <c r="H229" s="34"/>
      <c r="I229" s="106"/>
      <c r="J229" s="34"/>
      <c r="K229" s="34"/>
      <c r="L229" s="37"/>
      <c r="M229" s="194"/>
      <c r="N229" s="62"/>
      <c r="O229" s="62"/>
      <c r="P229" s="62"/>
      <c r="Q229" s="62"/>
      <c r="R229" s="62"/>
      <c r="S229" s="62"/>
      <c r="T229" s="63"/>
      <c r="AT229" s="16" t="s">
        <v>138</v>
      </c>
      <c r="AU229" s="16" t="s">
        <v>83</v>
      </c>
    </row>
    <row r="230" spans="2:65" s="1" customFormat="1" ht="19.5">
      <c r="B230" s="33"/>
      <c r="C230" s="34"/>
      <c r="D230" s="192" t="s">
        <v>192</v>
      </c>
      <c r="E230" s="34"/>
      <c r="F230" s="195" t="s">
        <v>338</v>
      </c>
      <c r="G230" s="34"/>
      <c r="H230" s="34"/>
      <c r="I230" s="106"/>
      <c r="J230" s="34"/>
      <c r="K230" s="34"/>
      <c r="L230" s="37"/>
      <c r="M230" s="194"/>
      <c r="N230" s="62"/>
      <c r="O230" s="62"/>
      <c r="P230" s="62"/>
      <c r="Q230" s="62"/>
      <c r="R230" s="62"/>
      <c r="S230" s="62"/>
      <c r="T230" s="63"/>
      <c r="AT230" s="16" t="s">
        <v>192</v>
      </c>
      <c r="AU230" s="16" t="s">
        <v>83</v>
      </c>
    </row>
    <row r="231" spans="2:65" s="12" customFormat="1" ht="11.25">
      <c r="B231" s="196"/>
      <c r="C231" s="197"/>
      <c r="D231" s="192" t="s">
        <v>140</v>
      </c>
      <c r="E231" s="197"/>
      <c r="F231" s="199" t="s">
        <v>339</v>
      </c>
      <c r="G231" s="197"/>
      <c r="H231" s="200">
        <v>35.49</v>
      </c>
      <c r="I231" s="201"/>
      <c r="J231" s="197"/>
      <c r="K231" s="197"/>
      <c r="L231" s="202"/>
      <c r="M231" s="203"/>
      <c r="N231" s="204"/>
      <c r="O231" s="204"/>
      <c r="P231" s="204"/>
      <c r="Q231" s="204"/>
      <c r="R231" s="204"/>
      <c r="S231" s="204"/>
      <c r="T231" s="205"/>
      <c r="AT231" s="206" t="s">
        <v>140</v>
      </c>
      <c r="AU231" s="206" t="s">
        <v>83</v>
      </c>
      <c r="AV231" s="12" t="s">
        <v>83</v>
      </c>
      <c r="AW231" s="12" t="s">
        <v>4</v>
      </c>
      <c r="AX231" s="12" t="s">
        <v>81</v>
      </c>
      <c r="AY231" s="206" t="s">
        <v>126</v>
      </c>
    </row>
    <row r="232" spans="2:65" s="1" customFormat="1" ht="32.450000000000003" customHeight="1">
      <c r="B232" s="33"/>
      <c r="C232" s="179" t="s">
        <v>340</v>
      </c>
      <c r="D232" s="179" t="s">
        <v>129</v>
      </c>
      <c r="E232" s="180" t="s">
        <v>341</v>
      </c>
      <c r="F232" s="181" t="s">
        <v>342</v>
      </c>
      <c r="G232" s="182" t="s">
        <v>316</v>
      </c>
      <c r="H232" s="183">
        <v>20.390999999999998</v>
      </c>
      <c r="I232" s="184"/>
      <c r="J232" s="185">
        <f>ROUND(I232*H232,2)</f>
        <v>0</v>
      </c>
      <c r="K232" s="181" t="s">
        <v>133</v>
      </c>
      <c r="L232" s="37"/>
      <c r="M232" s="186" t="s">
        <v>21</v>
      </c>
      <c r="N232" s="187" t="s">
        <v>44</v>
      </c>
      <c r="O232" s="62"/>
      <c r="P232" s="188">
        <f>O232*H232</f>
        <v>0</v>
      </c>
      <c r="Q232" s="188">
        <v>0</v>
      </c>
      <c r="R232" s="188">
        <f>Q232*H232</f>
        <v>0</v>
      </c>
      <c r="S232" s="188">
        <v>0</v>
      </c>
      <c r="T232" s="189">
        <f>S232*H232</f>
        <v>0</v>
      </c>
      <c r="AR232" s="190" t="s">
        <v>134</v>
      </c>
      <c r="AT232" s="190" t="s">
        <v>129</v>
      </c>
      <c r="AU232" s="190" t="s">
        <v>83</v>
      </c>
      <c r="AY232" s="16" t="s">
        <v>126</v>
      </c>
      <c r="BE232" s="191">
        <f>IF(N232="základní",J232,0)</f>
        <v>0</v>
      </c>
      <c r="BF232" s="191">
        <f>IF(N232="snížená",J232,0)</f>
        <v>0</v>
      </c>
      <c r="BG232" s="191">
        <f>IF(N232="zákl. přenesená",J232,0)</f>
        <v>0</v>
      </c>
      <c r="BH232" s="191">
        <f>IF(N232="sníž. přenesená",J232,0)</f>
        <v>0</v>
      </c>
      <c r="BI232" s="191">
        <f>IF(N232="nulová",J232,0)</f>
        <v>0</v>
      </c>
      <c r="BJ232" s="16" t="s">
        <v>81</v>
      </c>
      <c r="BK232" s="191">
        <f>ROUND(I232*H232,2)</f>
        <v>0</v>
      </c>
      <c r="BL232" s="16" t="s">
        <v>134</v>
      </c>
      <c r="BM232" s="190" t="s">
        <v>343</v>
      </c>
    </row>
    <row r="233" spans="2:65" s="1" customFormat="1" ht="29.25">
      <c r="B233" s="33"/>
      <c r="C233" s="34"/>
      <c r="D233" s="192" t="s">
        <v>136</v>
      </c>
      <c r="E233" s="34"/>
      <c r="F233" s="193" t="s">
        <v>344</v>
      </c>
      <c r="G233" s="34"/>
      <c r="H233" s="34"/>
      <c r="I233" s="106"/>
      <c r="J233" s="34"/>
      <c r="K233" s="34"/>
      <c r="L233" s="37"/>
      <c r="M233" s="194"/>
      <c r="N233" s="62"/>
      <c r="O233" s="62"/>
      <c r="P233" s="62"/>
      <c r="Q233" s="62"/>
      <c r="R233" s="62"/>
      <c r="S233" s="62"/>
      <c r="T233" s="63"/>
      <c r="AT233" s="16" t="s">
        <v>136</v>
      </c>
      <c r="AU233" s="16" t="s">
        <v>83</v>
      </c>
    </row>
    <row r="234" spans="2:65" s="1" customFormat="1" ht="107.25">
      <c r="B234" s="33"/>
      <c r="C234" s="34"/>
      <c r="D234" s="192" t="s">
        <v>138</v>
      </c>
      <c r="E234" s="34"/>
      <c r="F234" s="195" t="s">
        <v>345</v>
      </c>
      <c r="G234" s="34"/>
      <c r="H234" s="34"/>
      <c r="I234" s="106"/>
      <c r="J234" s="34"/>
      <c r="K234" s="34"/>
      <c r="L234" s="37"/>
      <c r="M234" s="194"/>
      <c r="N234" s="62"/>
      <c r="O234" s="62"/>
      <c r="P234" s="62"/>
      <c r="Q234" s="62"/>
      <c r="R234" s="62"/>
      <c r="S234" s="62"/>
      <c r="T234" s="63"/>
      <c r="AT234" s="16" t="s">
        <v>138</v>
      </c>
      <c r="AU234" s="16" t="s">
        <v>83</v>
      </c>
    </row>
    <row r="235" spans="2:65" s="11" customFormat="1" ht="22.9" customHeight="1">
      <c r="B235" s="163"/>
      <c r="C235" s="164"/>
      <c r="D235" s="165" t="s">
        <v>72</v>
      </c>
      <c r="E235" s="177" t="s">
        <v>346</v>
      </c>
      <c r="F235" s="177" t="s">
        <v>347</v>
      </c>
      <c r="G235" s="164"/>
      <c r="H235" s="164"/>
      <c r="I235" s="167"/>
      <c r="J235" s="178">
        <f>BK235</f>
        <v>0</v>
      </c>
      <c r="K235" s="164"/>
      <c r="L235" s="169"/>
      <c r="M235" s="170"/>
      <c r="N235" s="171"/>
      <c r="O235" s="171"/>
      <c r="P235" s="172">
        <f>SUM(P236:P238)</f>
        <v>0</v>
      </c>
      <c r="Q235" s="171"/>
      <c r="R235" s="172">
        <f>SUM(R236:R238)</f>
        <v>0</v>
      </c>
      <c r="S235" s="171"/>
      <c r="T235" s="173">
        <f>SUM(T236:T238)</f>
        <v>0</v>
      </c>
      <c r="AR235" s="174" t="s">
        <v>81</v>
      </c>
      <c r="AT235" s="175" t="s">
        <v>72</v>
      </c>
      <c r="AU235" s="175" t="s">
        <v>81</v>
      </c>
      <c r="AY235" s="174" t="s">
        <v>126</v>
      </c>
      <c r="BK235" s="176">
        <f>SUM(BK236:BK238)</f>
        <v>0</v>
      </c>
    </row>
    <row r="236" spans="2:65" s="1" customFormat="1" ht="14.45" customHeight="1">
      <c r="B236" s="33"/>
      <c r="C236" s="179" t="s">
        <v>348</v>
      </c>
      <c r="D236" s="179" t="s">
        <v>129</v>
      </c>
      <c r="E236" s="180" t="s">
        <v>349</v>
      </c>
      <c r="F236" s="181" t="s">
        <v>350</v>
      </c>
      <c r="G236" s="182" t="s">
        <v>316</v>
      </c>
      <c r="H236" s="183">
        <v>2.3410000000000002</v>
      </c>
      <c r="I236" s="184"/>
      <c r="J236" s="185">
        <f>ROUND(I236*H236,2)</f>
        <v>0</v>
      </c>
      <c r="K236" s="181" t="s">
        <v>133</v>
      </c>
      <c r="L236" s="37"/>
      <c r="M236" s="186" t="s">
        <v>21</v>
      </c>
      <c r="N236" s="187" t="s">
        <v>44</v>
      </c>
      <c r="O236" s="62"/>
      <c r="P236" s="188">
        <f>O236*H236</f>
        <v>0</v>
      </c>
      <c r="Q236" s="188">
        <v>0</v>
      </c>
      <c r="R236" s="188">
        <f>Q236*H236</f>
        <v>0</v>
      </c>
      <c r="S236" s="188">
        <v>0</v>
      </c>
      <c r="T236" s="189">
        <f>S236*H236</f>
        <v>0</v>
      </c>
      <c r="AR236" s="190" t="s">
        <v>134</v>
      </c>
      <c r="AT236" s="190" t="s">
        <v>129</v>
      </c>
      <c r="AU236" s="190" t="s">
        <v>83</v>
      </c>
      <c r="AY236" s="16" t="s">
        <v>126</v>
      </c>
      <c r="BE236" s="191">
        <f>IF(N236="základní",J236,0)</f>
        <v>0</v>
      </c>
      <c r="BF236" s="191">
        <f>IF(N236="snížená",J236,0)</f>
        <v>0</v>
      </c>
      <c r="BG236" s="191">
        <f>IF(N236="zákl. přenesená",J236,0)</f>
        <v>0</v>
      </c>
      <c r="BH236" s="191">
        <f>IF(N236="sníž. přenesená",J236,0)</f>
        <v>0</v>
      </c>
      <c r="BI236" s="191">
        <f>IF(N236="nulová",J236,0)</f>
        <v>0</v>
      </c>
      <c r="BJ236" s="16" t="s">
        <v>81</v>
      </c>
      <c r="BK236" s="191">
        <f>ROUND(I236*H236,2)</f>
        <v>0</v>
      </c>
      <c r="BL236" s="16" t="s">
        <v>134</v>
      </c>
      <c r="BM236" s="190" t="s">
        <v>351</v>
      </c>
    </row>
    <row r="237" spans="2:65" s="1" customFormat="1" ht="39">
      <c r="B237" s="33"/>
      <c r="C237" s="34"/>
      <c r="D237" s="192" t="s">
        <v>136</v>
      </c>
      <c r="E237" s="34"/>
      <c r="F237" s="193" t="s">
        <v>352</v>
      </c>
      <c r="G237" s="34"/>
      <c r="H237" s="34"/>
      <c r="I237" s="106"/>
      <c r="J237" s="34"/>
      <c r="K237" s="34"/>
      <c r="L237" s="37"/>
      <c r="M237" s="194"/>
      <c r="N237" s="62"/>
      <c r="O237" s="62"/>
      <c r="P237" s="62"/>
      <c r="Q237" s="62"/>
      <c r="R237" s="62"/>
      <c r="S237" s="62"/>
      <c r="T237" s="63"/>
      <c r="AT237" s="16" t="s">
        <v>136</v>
      </c>
      <c r="AU237" s="16" t="s">
        <v>83</v>
      </c>
    </row>
    <row r="238" spans="2:65" s="1" customFormat="1" ht="107.25">
      <c r="B238" s="33"/>
      <c r="C238" s="34"/>
      <c r="D238" s="192" t="s">
        <v>138</v>
      </c>
      <c r="E238" s="34"/>
      <c r="F238" s="195" t="s">
        <v>353</v>
      </c>
      <c r="G238" s="34"/>
      <c r="H238" s="34"/>
      <c r="I238" s="106"/>
      <c r="J238" s="34"/>
      <c r="K238" s="34"/>
      <c r="L238" s="37"/>
      <c r="M238" s="194"/>
      <c r="N238" s="62"/>
      <c r="O238" s="62"/>
      <c r="P238" s="62"/>
      <c r="Q238" s="62"/>
      <c r="R238" s="62"/>
      <c r="S238" s="62"/>
      <c r="T238" s="63"/>
      <c r="AT238" s="16" t="s">
        <v>138</v>
      </c>
      <c r="AU238" s="16" t="s">
        <v>83</v>
      </c>
    </row>
    <row r="239" spans="2:65" s="11" customFormat="1" ht="25.9" customHeight="1">
      <c r="B239" s="163"/>
      <c r="C239" s="164"/>
      <c r="D239" s="165" t="s">
        <v>72</v>
      </c>
      <c r="E239" s="166" t="s">
        <v>354</v>
      </c>
      <c r="F239" s="166" t="s">
        <v>355</v>
      </c>
      <c r="G239" s="164"/>
      <c r="H239" s="164"/>
      <c r="I239" s="167"/>
      <c r="J239" s="168">
        <f>BK239</f>
        <v>0</v>
      </c>
      <c r="K239" s="164"/>
      <c r="L239" s="169"/>
      <c r="M239" s="170"/>
      <c r="N239" s="171"/>
      <c r="O239" s="171"/>
      <c r="P239" s="172">
        <f>P240+P256+P274+P297</f>
        <v>0</v>
      </c>
      <c r="Q239" s="171"/>
      <c r="R239" s="172">
        <f>R240+R256+R274+R297</f>
        <v>0.12710349999999998</v>
      </c>
      <c r="S239" s="171"/>
      <c r="T239" s="173">
        <f>T240+T256+T274+T297</f>
        <v>0</v>
      </c>
      <c r="AR239" s="174" t="s">
        <v>83</v>
      </c>
      <c r="AT239" s="175" t="s">
        <v>72</v>
      </c>
      <c r="AU239" s="175" t="s">
        <v>73</v>
      </c>
      <c r="AY239" s="174" t="s">
        <v>126</v>
      </c>
      <c r="BK239" s="176">
        <f>BK240+BK256+BK274+BK297</f>
        <v>0</v>
      </c>
    </row>
    <row r="240" spans="2:65" s="11" customFormat="1" ht="22.9" customHeight="1">
      <c r="B240" s="163"/>
      <c r="C240" s="164"/>
      <c r="D240" s="165" t="s">
        <v>72</v>
      </c>
      <c r="E240" s="177" t="s">
        <v>356</v>
      </c>
      <c r="F240" s="177" t="s">
        <v>357</v>
      </c>
      <c r="G240" s="164"/>
      <c r="H240" s="164"/>
      <c r="I240" s="167"/>
      <c r="J240" s="178">
        <f>BK240</f>
        <v>0</v>
      </c>
      <c r="K240" s="164"/>
      <c r="L240" s="169"/>
      <c r="M240" s="170"/>
      <c r="N240" s="171"/>
      <c r="O240" s="171"/>
      <c r="P240" s="172">
        <f>SUM(P241:P255)</f>
        <v>0</v>
      </c>
      <c r="Q240" s="171"/>
      <c r="R240" s="172">
        <f>SUM(R241:R255)</f>
        <v>2.3770000000000003E-2</v>
      </c>
      <c r="S240" s="171"/>
      <c r="T240" s="173">
        <f>SUM(T241:T255)</f>
        <v>0</v>
      </c>
      <c r="AR240" s="174" t="s">
        <v>83</v>
      </c>
      <c r="AT240" s="175" t="s">
        <v>72</v>
      </c>
      <c r="AU240" s="175" t="s">
        <v>81</v>
      </c>
      <c r="AY240" s="174" t="s">
        <v>126</v>
      </c>
      <c r="BK240" s="176">
        <f>SUM(BK241:BK255)</f>
        <v>0</v>
      </c>
    </row>
    <row r="241" spans="2:65" s="1" customFormat="1" ht="32.450000000000003" customHeight="1">
      <c r="B241" s="33"/>
      <c r="C241" s="179" t="s">
        <v>358</v>
      </c>
      <c r="D241" s="179" t="s">
        <v>129</v>
      </c>
      <c r="E241" s="180" t="s">
        <v>359</v>
      </c>
      <c r="F241" s="181" t="s">
        <v>360</v>
      </c>
      <c r="G241" s="182" t="s">
        <v>165</v>
      </c>
      <c r="H241" s="183">
        <v>2.8420000000000001</v>
      </c>
      <c r="I241" s="184"/>
      <c r="J241" s="185">
        <f>ROUND(I241*H241,2)</f>
        <v>0</v>
      </c>
      <c r="K241" s="181" t="s">
        <v>133</v>
      </c>
      <c r="L241" s="37"/>
      <c r="M241" s="186" t="s">
        <v>21</v>
      </c>
      <c r="N241" s="187" t="s">
        <v>44</v>
      </c>
      <c r="O241" s="62"/>
      <c r="P241" s="188">
        <f>O241*H241</f>
        <v>0</v>
      </c>
      <c r="Q241" s="188">
        <v>1E-3</v>
      </c>
      <c r="R241" s="188">
        <f>Q241*H241</f>
        <v>2.8420000000000003E-3</v>
      </c>
      <c r="S241" s="188">
        <v>0</v>
      </c>
      <c r="T241" s="189">
        <f>S241*H241</f>
        <v>0</v>
      </c>
      <c r="AR241" s="190" t="s">
        <v>243</v>
      </c>
      <c r="AT241" s="190" t="s">
        <v>129</v>
      </c>
      <c r="AU241" s="190" t="s">
        <v>83</v>
      </c>
      <c r="AY241" s="16" t="s">
        <v>126</v>
      </c>
      <c r="BE241" s="191">
        <f>IF(N241="základní",J241,0)</f>
        <v>0</v>
      </c>
      <c r="BF241" s="191">
        <f>IF(N241="snížená",J241,0)</f>
        <v>0</v>
      </c>
      <c r="BG241" s="191">
        <f>IF(N241="zákl. přenesená",J241,0)</f>
        <v>0</v>
      </c>
      <c r="BH241" s="191">
        <f>IF(N241="sníž. přenesená",J241,0)</f>
        <v>0</v>
      </c>
      <c r="BI241" s="191">
        <f>IF(N241="nulová",J241,0)</f>
        <v>0</v>
      </c>
      <c r="BJ241" s="16" t="s">
        <v>81</v>
      </c>
      <c r="BK241" s="191">
        <f>ROUND(I241*H241,2)</f>
        <v>0</v>
      </c>
      <c r="BL241" s="16" t="s">
        <v>243</v>
      </c>
      <c r="BM241" s="190" t="s">
        <v>361</v>
      </c>
    </row>
    <row r="242" spans="2:65" s="1" customFormat="1" ht="29.25">
      <c r="B242" s="33"/>
      <c r="C242" s="34"/>
      <c r="D242" s="192" t="s">
        <v>136</v>
      </c>
      <c r="E242" s="34"/>
      <c r="F242" s="193" t="s">
        <v>362</v>
      </c>
      <c r="G242" s="34"/>
      <c r="H242" s="34"/>
      <c r="I242" s="106"/>
      <c r="J242" s="34"/>
      <c r="K242" s="34"/>
      <c r="L242" s="37"/>
      <c r="M242" s="194"/>
      <c r="N242" s="62"/>
      <c r="O242" s="62"/>
      <c r="P242" s="62"/>
      <c r="Q242" s="62"/>
      <c r="R242" s="62"/>
      <c r="S242" s="62"/>
      <c r="T242" s="63"/>
      <c r="AT242" s="16" t="s">
        <v>136</v>
      </c>
      <c r="AU242" s="16" t="s">
        <v>83</v>
      </c>
    </row>
    <row r="243" spans="2:65" s="1" customFormat="1" ht="19.5">
      <c r="B243" s="33"/>
      <c r="C243" s="34"/>
      <c r="D243" s="192" t="s">
        <v>192</v>
      </c>
      <c r="E243" s="34"/>
      <c r="F243" s="195" t="s">
        <v>363</v>
      </c>
      <c r="G243" s="34"/>
      <c r="H243" s="34"/>
      <c r="I243" s="106"/>
      <c r="J243" s="34"/>
      <c r="K243" s="34"/>
      <c r="L243" s="37"/>
      <c r="M243" s="194"/>
      <c r="N243" s="62"/>
      <c r="O243" s="62"/>
      <c r="P243" s="62"/>
      <c r="Q243" s="62"/>
      <c r="R243" s="62"/>
      <c r="S243" s="62"/>
      <c r="T243" s="63"/>
      <c r="AT243" s="16" t="s">
        <v>192</v>
      </c>
      <c r="AU243" s="16" t="s">
        <v>83</v>
      </c>
    </row>
    <row r="244" spans="2:65" s="13" customFormat="1" ht="11.25">
      <c r="B244" s="217"/>
      <c r="C244" s="218"/>
      <c r="D244" s="192" t="s">
        <v>140</v>
      </c>
      <c r="E244" s="219" t="s">
        <v>21</v>
      </c>
      <c r="F244" s="220" t="s">
        <v>364</v>
      </c>
      <c r="G244" s="218"/>
      <c r="H244" s="219" t="s">
        <v>21</v>
      </c>
      <c r="I244" s="221"/>
      <c r="J244" s="218"/>
      <c r="K244" s="218"/>
      <c r="L244" s="222"/>
      <c r="M244" s="223"/>
      <c r="N244" s="224"/>
      <c r="O244" s="224"/>
      <c r="P244" s="224"/>
      <c r="Q244" s="224"/>
      <c r="R244" s="224"/>
      <c r="S244" s="224"/>
      <c r="T244" s="225"/>
      <c r="AT244" s="226" t="s">
        <v>140</v>
      </c>
      <c r="AU244" s="226" t="s">
        <v>83</v>
      </c>
      <c r="AV244" s="13" t="s">
        <v>81</v>
      </c>
      <c r="AW244" s="13" t="s">
        <v>34</v>
      </c>
      <c r="AX244" s="13" t="s">
        <v>73</v>
      </c>
      <c r="AY244" s="226" t="s">
        <v>126</v>
      </c>
    </row>
    <row r="245" spans="2:65" s="12" customFormat="1" ht="11.25">
      <c r="B245" s="196"/>
      <c r="C245" s="197"/>
      <c r="D245" s="192" t="s">
        <v>140</v>
      </c>
      <c r="E245" s="198" t="s">
        <v>21</v>
      </c>
      <c r="F245" s="199" t="s">
        <v>365</v>
      </c>
      <c r="G245" s="197"/>
      <c r="H245" s="200">
        <v>1.421</v>
      </c>
      <c r="I245" s="201"/>
      <c r="J245" s="197"/>
      <c r="K245" s="197"/>
      <c r="L245" s="202"/>
      <c r="M245" s="203"/>
      <c r="N245" s="204"/>
      <c r="O245" s="204"/>
      <c r="P245" s="204"/>
      <c r="Q245" s="204"/>
      <c r="R245" s="204"/>
      <c r="S245" s="204"/>
      <c r="T245" s="205"/>
      <c r="AT245" s="206" t="s">
        <v>140</v>
      </c>
      <c r="AU245" s="206" t="s">
        <v>83</v>
      </c>
      <c r="AV245" s="12" t="s">
        <v>83</v>
      </c>
      <c r="AW245" s="12" t="s">
        <v>34</v>
      </c>
      <c r="AX245" s="12" t="s">
        <v>73</v>
      </c>
      <c r="AY245" s="206" t="s">
        <v>126</v>
      </c>
    </row>
    <row r="246" spans="2:65" s="12" customFormat="1" ht="11.25">
      <c r="B246" s="196"/>
      <c r="C246" s="197"/>
      <c r="D246" s="192" t="s">
        <v>140</v>
      </c>
      <c r="E246" s="197"/>
      <c r="F246" s="199" t="s">
        <v>366</v>
      </c>
      <c r="G246" s="197"/>
      <c r="H246" s="200">
        <v>2.8420000000000001</v>
      </c>
      <c r="I246" s="201"/>
      <c r="J246" s="197"/>
      <c r="K246" s="197"/>
      <c r="L246" s="202"/>
      <c r="M246" s="203"/>
      <c r="N246" s="204"/>
      <c r="O246" s="204"/>
      <c r="P246" s="204"/>
      <c r="Q246" s="204"/>
      <c r="R246" s="204"/>
      <c r="S246" s="204"/>
      <c r="T246" s="205"/>
      <c r="AT246" s="206" t="s">
        <v>140</v>
      </c>
      <c r="AU246" s="206" t="s">
        <v>83</v>
      </c>
      <c r="AV246" s="12" t="s">
        <v>83</v>
      </c>
      <c r="AW246" s="12" t="s">
        <v>4</v>
      </c>
      <c r="AX246" s="12" t="s">
        <v>81</v>
      </c>
      <c r="AY246" s="206" t="s">
        <v>126</v>
      </c>
    </row>
    <row r="247" spans="2:65" s="1" customFormat="1" ht="32.450000000000003" customHeight="1">
      <c r="B247" s="33"/>
      <c r="C247" s="179" t="s">
        <v>367</v>
      </c>
      <c r="D247" s="179" t="s">
        <v>129</v>
      </c>
      <c r="E247" s="180" t="s">
        <v>368</v>
      </c>
      <c r="F247" s="181" t="s">
        <v>369</v>
      </c>
      <c r="G247" s="182" t="s">
        <v>165</v>
      </c>
      <c r="H247" s="183">
        <v>20.928000000000001</v>
      </c>
      <c r="I247" s="184"/>
      <c r="J247" s="185">
        <f>ROUND(I247*H247,2)</f>
        <v>0</v>
      </c>
      <c r="K247" s="181" t="s">
        <v>133</v>
      </c>
      <c r="L247" s="37"/>
      <c r="M247" s="186" t="s">
        <v>21</v>
      </c>
      <c r="N247" s="187" t="s">
        <v>44</v>
      </c>
      <c r="O247" s="62"/>
      <c r="P247" s="188">
        <f>O247*H247</f>
        <v>0</v>
      </c>
      <c r="Q247" s="188">
        <v>1E-3</v>
      </c>
      <c r="R247" s="188">
        <f>Q247*H247</f>
        <v>2.0928000000000002E-2</v>
      </c>
      <c r="S247" s="188">
        <v>0</v>
      </c>
      <c r="T247" s="189">
        <f>S247*H247</f>
        <v>0</v>
      </c>
      <c r="AR247" s="190" t="s">
        <v>243</v>
      </c>
      <c r="AT247" s="190" t="s">
        <v>129</v>
      </c>
      <c r="AU247" s="190" t="s">
        <v>83</v>
      </c>
      <c r="AY247" s="16" t="s">
        <v>126</v>
      </c>
      <c r="BE247" s="191">
        <f>IF(N247="základní",J247,0)</f>
        <v>0</v>
      </c>
      <c r="BF247" s="191">
        <f>IF(N247="snížená",J247,0)</f>
        <v>0</v>
      </c>
      <c r="BG247" s="191">
        <f>IF(N247="zákl. přenesená",J247,0)</f>
        <v>0</v>
      </c>
      <c r="BH247" s="191">
        <f>IF(N247="sníž. přenesená",J247,0)</f>
        <v>0</v>
      </c>
      <c r="BI247" s="191">
        <f>IF(N247="nulová",J247,0)</f>
        <v>0</v>
      </c>
      <c r="BJ247" s="16" t="s">
        <v>81</v>
      </c>
      <c r="BK247" s="191">
        <f>ROUND(I247*H247,2)</f>
        <v>0</v>
      </c>
      <c r="BL247" s="16" t="s">
        <v>243</v>
      </c>
      <c r="BM247" s="190" t="s">
        <v>370</v>
      </c>
    </row>
    <row r="248" spans="2:65" s="1" customFormat="1" ht="29.25">
      <c r="B248" s="33"/>
      <c r="C248" s="34"/>
      <c r="D248" s="192" t="s">
        <v>136</v>
      </c>
      <c r="E248" s="34"/>
      <c r="F248" s="193" t="s">
        <v>371</v>
      </c>
      <c r="G248" s="34"/>
      <c r="H248" s="34"/>
      <c r="I248" s="106"/>
      <c r="J248" s="34"/>
      <c r="K248" s="34"/>
      <c r="L248" s="37"/>
      <c r="M248" s="194"/>
      <c r="N248" s="62"/>
      <c r="O248" s="62"/>
      <c r="P248" s="62"/>
      <c r="Q248" s="62"/>
      <c r="R248" s="62"/>
      <c r="S248" s="62"/>
      <c r="T248" s="63"/>
      <c r="AT248" s="16" t="s">
        <v>136</v>
      </c>
      <c r="AU248" s="16" t="s">
        <v>83</v>
      </c>
    </row>
    <row r="249" spans="2:65" s="1" customFormat="1" ht="19.5">
      <c r="B249" s="33"/>
      <c r="C249" s="34"/>
      <c r="D249" s="192" t="s">
        <v>192</v>
      </c>
      <c r="E249" s="34"/>
      <c r="F249" s="195" t="s">
        <v>363</v>
      </c>
      <c r="G249" s="34"/>
      <c r="H249" s="34"/>
      <c r="I249" s="106"/>
      <c r="J249" s="34"/>
      <c r="K249" s="34"/>
      <c r="L249" s="37"/>
      <c r="M249" s="194"/>
      <c r="N249" s="62"/>
      <c r="O249" s="62"/>
      <c r="P249" s="62"/>
      <c r="Q249" s="62"/>
      <c r="R249" s="62"/>
      <c r="S249" s="62"/>
      <c r="T249" s="63"/>
      <c r="AT249" s="16" t="s">
        <v>192</v>
      </c>
      <c r="AU249" s="16" t="s">
        <v>83</v>
      </c>
    </row>
    <row r="250" spans="2:65" s="12" customFormat="1" ht="11.25">
      <c r="B250" s="196"/>
      <c r="C250" s="197"/>
      <c r="D250" s="192" t="s">
        <v>140</v>
      </c>
      <c r="E250" s="198" t="s">
        <v>21</v>
      </c>
      <c r="F250" s="199" t="s">
        <v>372</v>
      </c>
      <c r="G250" s="197"/>
      <c r="H250" s="200">
        <v>1.1040000000000001</v>
      </c>
      <c r="I250" s="201"/>
      <c r="J250" s="197"/>
      <c r="K250" s="197"/>
      <c r="L250" s="202"/>
      <c r="M250" s="203"/>
      <c r="N250" s="204"/>
      <c r="O250" s="204"/>
      <c r="P250" s="204"/>
      <c r="Q250" s="204"/>
      <c r="R250" s="204"/>
      <c r="S250" s="204"/>
      <c r="T250" s="205"/>
      <c r="AT250" s="206" t="s">
        <v>140</v>
      </c>
      <c r="AU250" s="206" t="s">
        <v>83</v>
      </c>
      <c r="AV250" s="12" t="s">
        <v>83</v>
      </c>
      <c r="AW250" s="12" t="s">
        <v>34</v>
      </c>
      <c r="AX250" s="12" t="s">
        <v>73</v>
      </c>
      <c r="AY250" s="206" t="s">
        <v>126</v>
      </c>
    </row>
    <row r="251" spans="2:65" s="12" customFormat="1" ht="11.25">
      <c r="B251" s="196"/>
      <c r="C251" s="197"/>
      <c r="D251" s="192" t="s">
        <v>140</v>
      </c>
      <c r="E251" s="198" t="s">
        <v>21</v>
      </c>
      <c r="F251" s="199" t="s">
        <v>373</v>
      </c>
      <c r="G251" s="197"/>
      <c r="H251" s="200">
        <v>9.36</v>
      </c>
      <c r="I251" s="201"/>
      <c r="J251" s="197"/>
      <c r="K251" s="197"/>
      <c r="L251" s="202"/>
      <c r="M251" s="203"/>
      <c r="N251" s="204"/>
      <c r="O251" s="204"/>
      <c r="P251" s="204"/>
      <c r="Q251" s="204"/>
      <c r="R251" s="204"/>
      <c r="S251" s="204"/>
      <c r="T251" s="205"/>
      <c r="AT251" s="206" t="s">
        <v>140</v>
      </c>
      <c r="AU251" s="206" t="s">
        <v>83</v>
      </c>
      <c r="AV251" s="12" t="s">
        <v>83</v>
      </c>
      <c r="AW251" s="12" t="s">
        <v>34</v>
      </c>
      <c r="AX251" s="12" t="s">
        <v>73</v>
      </c>
      <c r="AY251" s="206" t="s">
        <v>126</v>
      </c>
    </row>
    <row r="252" spans="2:65" s="12" customFormat="1" ht="11.25">
      <c r="B252" s="196"/>
      <c r="C252" s="197"/>
      <c r="D252" s="192" t="s">
        <v>140</v>
      </c>
      <c r="E252" s="197"/>
      <c r="F252" s="199" t="s">
        <v>374</v>
      </c>
      <c r="G252" s="197"/>
      <c r="H252" s="200">
        <v>20.928000000000001</v>
      </c>
      <c r="I252" s="201"/>
      <c r="J252" s="197"/>
      <c r="K252" s="197"/>
      <c r="L252" s="202"/>
      <c r="M252" s="203"/>
      <c r="N252" s="204"/>
      <c r="O252" s="204"/>
      <c r="P252" s="204"/>
      <c r="Q252" s="204"/>
      <c r="R252" s="204"/>
      <c r="S252" s="204"/>
      <c r="T252" s="205"/>
      <c r="AT252" s="206" t="s">
        <v>140</v>
      </c>
      <c r="AU252" s="206" t="s">
        <v>83</v>
      </c>
      <c r="AV252" s="12" t="s">
        <v>83</v>
      </c>
      <c r="AW252" s="12" t="s">
        <v>4</v>
      </c>
      <c r="AX252" s="12" t="s">
        <v>81</v>
      </c>
      <c r="AY252" s="206" t="s">
        <v>126</v>
      </c>
    </row>
    <row r="253" spans="2:65" s="1" customFormat="1" ht="21.6" customHeight="1">
      <c r="B253" s="33"/>
      <c r="C253" s="179" t="s">
        <v>375</v>
      </c>
      <c r="D253" s="179" t="s">
        <v>129</v>
      </c>
      <c r="E253" s="180" t="s">
        <v>376</v>
      </c>
      <c r="F253" s="181" t="s">
        <v>377</v>
      </c>
      <c r="G253" s="182" t="s">
        <v>316</v>
      </c>
      <c r="H253" s="183">
        <v>2.4E-2</v>
      </c>
      <c r="I253" s="184"/>
      <c r="J253" s="185">
        <f>ROUND(I253*H253,2)</f>
        <v>0</v>
      </c>
      <c r="K253" s="181" t="s">
        <v>133</v>
      </c>
      <c r="L253" s="37"/>
      <c r="M253" s="186" t="s">
        <v>21</v>
      </c>
      <c r="N253" s="187" t="s">
        <v>44</v>
      </c>
      <c r="O253" s="62"/>
      <c r="P253" s="188">
        <f>O253*H253</f>
        <v>0</v>
      </c>
      <c r="Q253" s="188">
        <v>0</v>
      </c>
      <c r="R253" s="188">
        <f>Q253*H253</f>
        <v>0</v>
      </c>
      <c r="S253" s="188">
        <v>0</v>
      </c>
      <c r="T253" s="189">
        <f>S253*H253</f>
        <v>0</v>
      </c>
      <c r="AR253" s="190" t="s">
        <v>243</v>
      </c>
      <c r="AT253" s="190" t="s">
        <v>129</v>
      </c>
      <c r="AU253" s="190" t="s">
        <v>83</v>
      </c>
      <c r="AY253" s="16" t="s">
        <v>126</v>
      </c>
      <c r="BE253" s="191">
        <f>IF(N253="základní",J253,0)</f>
        <v>0</v>
      </c>
      <c r="BF253" s="191">
        <f>IF(N253="snížená",J253,0)</f>
        <v>0</v>
      </c>
      <c r="BG253" s="191">
        <f>IF(N253="zákl. přenesená",J253,0)</f>
        <v>0</v>
      </c>
      <c r="BH253" s="191">
        <f>IF(N253="sníž. přenesená",J253,0)</f>
        <v>0</v>
      </c>
      <c r="BI253" s="191">
        <f>IF(N253="nulová",J253,0)</f>
        <v>0</v>
      </c>
      <c r="BJ253" s="16" t="s">
        <v>81</v>
      </c>
      <c r="BK253" s="191">
        <f>ROUND(I253*H253,2)</f>
        <v>0</v>
      </c>
      <c r="BL253" s="16" t="s">
        <v>243</v>
      </c>
      <c r="BM253" s="190" t="s">
        <v>378</v>
      </c>
    </row>
    <row r="254" spans="2:65" s="1" customFormat="1" ht="39">
      <c r="B254" s="33"/>
      <c r="C254" s="34"/>
      <c r="D254" s="192" t="s">
        <v>136</v>
      </c>
      <c r="E254" s="34"/>
      <c r="F254" s="193" t="s">
        <v>379</v>
      </c>
      <c r="G254" s="34"/>
      <c r="H254" s="34"/>
      <c r="I254" s="106"/>
      <c r="J254" s="34"/>
      <c r="K254" s="34"/>
      <c r="L254" s="37"/>
      <c r="M254" s="194"/>
      <c r="N254" s="62"/>
      <c r="O254" s="62"/>
      <c r="P254" s="62"/>
      <c r="Q254" s="62"/>
      <c r="R254" s="62"/>
      <c r="S254" s="62"/>
      <c r="T254" s="63"/>
      <c r="AT254" s="16" t="s">
        <v>136</v>
      </c>
      <c r="AU254" s="16" t="s">
        <v>83</v>
      </c>
    </row>
    <row r="255" spans="2:65" s="1" customFormat="1" ht="156">
      <c r="B255" s="33"/>
      <c r="C255" s="34"/>
      <c r="D255" s="192" t="s">
        <v>138</v>
      </c>
      <c r="E255" s="34"/>
      <c r="F255" s="195" t="s">
        <v>380</v>
      </c>
      <c r="G255" s="34"/>
      <c r="H255" s="34"/>
      <c r="I255" s="106"/>
      <c r="J255" s="34"/>
      <c r="K255" s="34"/>
      <c r="L255" s="37"/>
      <c r="M255" s="194"/>
      <c r="N255" s="62"/>
      <c r="O255" s="62"/>
      <c r="P255" s="62"/>
      <c r="Q255" s="62"/>
      <c r="R255" s="62"/>
      <c r="S255" s="62"/>
      <c r="T255" s="63"/>
      <c r="AT255" s="16" t="s">
        <v>138</v>
      </c>
      <c r="AU255" s="16" t="s">
        <v>83</v>
      </c>
    </row>
    <row r="256" spans="2:65" s="11" customFormat="1" ht="22.9" customHeight="1">
      <c r="B256" s="163"/>
      <c r="C256" s="164"/>
      <c r="D256" s="165" t="s">
        <v>72</v>
      </c>
      <c r="E256" s="177" t="s">
        <v>381</v>
      </c>
      <c r="F256" s="177" t="s">
        <v>382</v>
      </c>
      <c r="G256" s="164"/>
      <c r="H256" s="164"/>
      <c r="I256" s="167"/>
      <c r="J256" s="178">
        <f>BK256</f>
        <v>0</v>
      </c>
      <c r="K256" s="164"/>
      <c r="L256" s="169"/>
      <c r="M256" s="170"/>
      <c r="N256" s="171"/>
      <c r="O256" s="171"/>
      <c r="P256" s="172">
        <f>SUM(P257:P273)</f>
        <v>0</v>
      </c>
      <c r="Q256" s="171"/>
      <c r="R256" s="172">
        <f>SUM(R257:R273)</f>
        <v>9.8080000000000001E-2</v>
      </c>
      <c r="S256" s="171"/>
      <c r="T256" s="173">
        <f>SUM(T257:T273)</f>
        <v>0</v>
      </c>
      <c r="AR256" s="174" t="s">
        <v>83</v>
      </c>
      <c r="AT256" s="175" t="s">
        <v>72</v>
      </c>
      <c r="AU256" s="175" t="s">
        <v>81</v>
      </c>
      <c r="AY256" s="174" t="s">
        <v>126</v>
      </c>
      <c r="BK256" s="176">
        <f>SUM(BK257:BK273)</f>
        <v>0</v>
      </c>
    </row>
    <row r="257" spans="2:65" s="1" customFormat="1" ht="21.6" customHeight="1">
      <c r="B257" s="33"/>
      <c r="C257" s="179" t="s">
        <v>383</v>
      </c>
      <c r="D257" s="179" t="s">
        <v>129</v>
      </c>
      <c r="E257" s="180" t="s">
        <v>384</v>
      </c>
      <c r="F257" s="181" t="s">
        <v>385</v>
      </c>
      <c r="G257" s="182" t="s">
        <v>132</v>
      </c>
      <c r="H257" s="183">
        <v>4</v>
      </c>
      <c r="I257" s="184"/>
      <c r="J257" s="185">
        <f>ROUND(I257*H257,2)</f>
        <v>0</v>
      </c>
      <c r="K257" s="181" t="s">
        <v>21</v>
      </c>
      <c r="L257" s="37"/>
      <c r="M257" s="186" t="s">
        <v>21</v>
      </c>
      <c r="N257" s="187" t="s">
        <v>44</v>
      </c>
      <c r="O257" s="62"/>
      <c r="P257" s="188">
        <f>O257*H257</f>
        <v>0</v>
      </c>
      <c r="Q257" s="188">
        <v>5.0000000000000001E-4</v>
      </c>
      <c r="R257" s="188">
        <f>Q257*H257</f>
        <v>2E-3</v>
      </c>
      <c r="S257" s="188">
        <v>0</v>
      </c>
      <c r="T257" s="189">
        <f>S257*H257</f>
        <v>0</v>
      </c>
      <c r="AR257" s="190" t="s">
        <v>243</v>
      </c>
      <c r="AT257" s="190" t="s">
        <v>129</v>
      </c>
      <c r="AU257" s="190" t="s">
        <v>83</v>
      </c>
      <c r="AY257" s="16" t="s">
        <v>126</v>
      </c>
      <c r="BE257" s="191">
        <f>IF(N257="základní",J257,0)</f>
        <v>0</v>
      </c>
      <c r="BF257" s="191">
        <f>IF(N257="snížená",J257,0)</f>
        <v>0</v>
      </c>
      <c r="BG257" s="191">
        <f>IF(N257="zákl. přenesená",J257,0)</f>
        <v>0</v>
      </c>
      <c r="BH257" s="191">
        <f>IF(N257="sníž. přenesená",J257,0)</f>
        <v>0</v>
      </c>
      <c r="BI257" s="191">
        <f>IF(N257="nulová",J257,0)</f>
        <v>0</v>
      </c>
      <c r="BJ257" s="16" t="s">
        <v>81</v>
      </c>
      <c r="BK257" s="191">
        <f>ROUND(I257*H257,2)</f>
        <v>0</v>
      </c>
      <c r="BL257" s="16" t="s">
        <v>243</v>
      </c>
      <c r="BM257" s="190" t="s">
        <v>386</v>
      </c>
    </row>
    <row r="258" spans="2:65" s="1" customFormat="1" ht="29.25">
      <c r="B258" s="33"/>
      <c r="C258" s="34"/>
      <c r="D258" s="192" t="s">
        <v>136</v>
      </c>
      <c r="E258" s="34"/>
      <c r="F258" s="193" t="s">
        <v>387</v>
      </c>
      <c r="G258" s="34"/>
      <c r="H258" s="34"/>
      <c r="I258" s="106"/>
      <c r="J258" s="34"/>
      <c r="K258" s="34"/>
      <c r="L258" s="37"/>
      <c r="M258" s="194"/>
      <c r="N258" s="62"/>
      <c r="O258" s="62"/>
      <c r="P258" s="62"/>
      <c r="Q258" s="62"/>
      <c r="R258" s="62"/>
      <c r="S258" s="62"/>
      <c r="T258" s="63"/>
      <c r="AT258" s="16" t="s">
        <v>136</v>
      </c>
      <c r="AU258" s="16" t="s">
        <v>83</v>
      </c>
    </row>
    <row r="259" spans="2:65" s="1" customFormat="1" ht="29.25">
      <c r="B259" s="33"/>
      <c r="C259" s="34"/>
      <c r="D259" s="192" t="s">
        <v>192</v>
      </c>
      <c r="E259" s="34"/>
      <c r="F259" s="195" t="s">
        <v>388</v>
      </c>
      <c r="G259" s="34"/>
      <c r="H259" s="34"/>
      <c r="I259" s="106"/>
      <c r="J259" s="34"/>
      <c r="K259" s="34"/>
      <c r="L259" s="37"/>
      <c r="M259" s="194"/>
      <c r="N259" s="62"/>
      <c r="O259" s="62"/>
      <c r="P259" s="62"/>
      <c r="Q259" s="62"/>
      <c r="R259" s="62"/>
      <c r="S259" s="62"/>
      <c r="T259" s="63"/>
      <c r="AT259" s="16" t="s">
        <v>192</v>
      </c>
      <c r="AU259" s="16" t="s">
        <v>83</v>
      </c>
    </row>
    <row r="260" spans="2:65" s="1" customFormat="1" ht="32.450000000000003" customHeight="1">
      <c r="B260" s="33"/>
      <c r="C260" s="179" t="s">
        <v>389</v>
      </c>
      <c r="D260" s="179" t="s">
        <v>129</v>
      </c>
      <c r="E260" s="180" t="s">
        <v>390</v>
      </c>
      <c r="F260" s="181" t="s">
        <v>391</v>
      </c>
      <c r="G260" s="182" t="s">
        <v>392</v>
      </c>
      <c r="H260" s="183">
        <v>4</v>
      </c>
      <c r="I260" s="184"/>
      <c r="J260" s="185">
        <f>ROUND(I260*H260,2)</f>
        <v>0</v>
      </c>
      <c r="K260" s="181" t="s">
        <v>21</v>
      </c>
      <c r="L260" s="37"/>
      <c r="M260" s="186" t="s">
        <v>21</v>
      </c>
      <c r="N260" s="187" t="s">
        <v>44</v>
      </c>
      <c r="O260" s="62"/>
      <c r="P260" s="188">
        <f>O260*H260</f>
        <v>0</v>
      </c>
      <c r="Q260" s="188">
        <v>1.068E-2</v>
      </c>
      <c r="R260" s="188">
        <f>Q260*H260</f>
        <v>4.2720000000000001E-2</v>
      </c>
      <c r="S260" s="188">
        <v>0</v>
      </c>
      <c r="T260" s="189">
        <f>S260*H260</f>
        <v>0</v>
      </c>
      <c r="AR260" s="190" t="s">
        <v>243</v>
      </c>
      <c r="AT260" s="190" t="s">
        <v>129</v>
      </c>
      <c r="AU260" s="190" t="s">
        <v>83</v>
      </c>
      <c r="AY260" s="16" t="s">
        <v>126</v>
      </c>
      <c r="BE260" s="191">
        <f>IF(N260="základní",J260,0)</f>
        <v>0</v>
      </c>
      <c r="BF260" s="191">
        <f>IF(N260="snížená",J260,0)</f>
        <v>0</v>
      </c>
      <c r="BG260" s="191">
        <f>IF(N260="zákl. přenesená",J260,0)</f>
        <v>0</v>
      </c>
      <c r="BH260" s="191">
        <f>IF(N260="sníž. přenesená",J260,0)</f>
        <v>0</v>
      </c>
      <c r="BI260" s="191">
        <f>IF(N260="nulová",J260,0)</f>
        <v>0</v>
      </c>
      <c r="BJ260" s="16" t="s">
        <v>81</v>
      </c>
      <c r="BK260" s="191">
        <f>ROUND(I260*H260,2)</f>
        <v>0</v>
      </c>
      <c r="BL260" s="16" t="s">
        <v>243</v>
      </c>
      <c r="BM260" s="190" t="s">
        <v>393</v>
      </c>
    </row>
    <row r="261" spans="2:65" s="1" customFormat="1" ht="29.25">
      <c r="B261" s="33"/>
      <c r="C261" s="34"/>
      <c r="D261" s="192" t="s">
        <v>136</v>
      </c>
      <c r="E261" s="34"/>
      <c r="F261" s="193" t="s">
        <v>394</v>
      </c>
      <c r="G261" s="34"/>
      <c r="H261" s="34"/>
      <c r="I261" s="106"/>
      <c r="J261" s="34"/>
      <c r="K261" s="34"/>
      <c r="L261" s="37"/>
      <c r="M261" s="194"/>
      <c r="N261" s="62"/>
      <c r="O261" s="62"/>
      <c r="P261" s="62"/>
      <c r="Q261" s="62"/>
      <c r="R261" s="62"/>
      <c r="S261" s="62"/>
      <c r="T261" s="63"/>
      <c r="AT261" s="16" t="s">
        <v>136</v>
      </c>
      <c r="AU261" s="16" t="s">
        <v>83</v>
      </c>
    </row>
    <row r="262" spans="2:65" s="1" customFormat="1" ht="19.5">
      <c r="B262" s="33"/>
      <c r="C262" s="34"/>
      <c r="D262" s="192" t="s">
        <v>192</v>
      </c>
      <c r="E262" s="34"/>
      <c r="F262" s="195" t="s">
        <v>395</v>
      </c>
      <c r="G262" s="34"/>
      <c r="H262" s="34"/>
      <c r="I262" s="106"/>
      <c r="J262" s="34"/>
      <c r="K262" s="34"/>
      <c r="L262" s="37"/>
      <c r="M262" s="194"/>
      <c r="N262" s="62"/>
      <c r="O262" s="62"/>
      <c r="P262" s="62"/>
      <c r="Q262" s="62"/>
      <c r="R262" s="62"/>
      <c r="S262" s="62"/>
      <c r="T262" s="63"/>
      <c r="AT262" s="16" t="s">
        <v>192</v>
      </c>
      <c r="AU262" s="16" t="s">
        <v>83</v>
      </c>
    </row>
    <row r="263" spans="2:65" s="1" customFormat="1" ht="21.6" customHeight="1">
      <c r="B263" s="33"/>
      <c r="C263" s="179" t="s">
        <v>396</v>
      </c>
      <c r="D263" s="179" t="s">
        <v>129</v>
      </c>
      <c r="E263" s="180" t="s">
        <v>397</v>
      </c>
      <c r="F263" s="181" t="s">
        <v>398</v>
      </c>
      <c r="G263" s="182" t="s">
        <v>392</v>
      </c>
      <c r="H263" s="183">
        <v>4</v>
      </c>
      <c r="I263" s="184"/>
      <c r="J263" s="185">
        <f>ROUND(I263*H263,2)</f>
        <v>0</v>
      </c>
      <c r="K263" s="181" t="s">
        <v>21</v>
      </c>
      <c r="L263" s="37"/>
      <c r="M263" s="186" t="s">
        <v>21</v>
      </c>
      <c r="N263" s="187" t="s">
        <v>44</v>
      </c>
      <c r="O263" s="62"/>
      <c r="P263" s="188">
        <f>O263*H263</f>
        <v>0</v>
      </c>
      <c r="Q263" s="188">
        <v>1.3339999999999999E-2</v>
      </c>
      <c r="R263" s="188">
        <f>Q263*H263</f>
        <v>5.3359999999999998E-2</v>
      </c>
      <c r="S263" s="188">
        <v>0</v>
      </c>
      <c r="T263" s="189">
        <f>S263*H263</f>
        <v>0</v>
      </c>
      <c r="AR263" s="190" t="s">
        <v>243</v>
      </c>
      <c r="AT263" s="190" t="s">
        <v>129</v>
      </c>
      <c r="AU263" s="190" t="s">
        <v>83</v>
      </c>
      <c r="AY263" s="16" t="s">
        <v>126</v>
      </c>
      <c r="BE263" s="191">
        <f>IF(N263="základní",J263,0)</f>
        <v>0</v>
      </c>
      <c r="BF263" s="191">
        <f>IF(N263="snížená",J263,0)</f>
        <v>0</v>
      </c>
      <c r="BG263" s="191">
        <f>IF(N263="zákl. přenesená",J263,0)</f>
        <v>0</v>
      </c>
      <c r="BH263" s="191">
        <f>IF(N263="sníž. přenesená",J263,0)</f>
        <v>0</v>
      </c>
      <c r="BI263" s="191">
        <f>IF(N263="nulová",J263,0)</f>
        <v>0</v>
      </c>
      <c r="BJ263" s="16" t="s">
        <v>81</v>
      </c>
      <c r="BK263" s="191">
        <f>ROUND(I263*H263,2)</f>
        <v>0</v>
      </c>
      <c r="BL263" s="16" t="s">
        <v>243</v>
      </c>
      <c r="BM263" s="190" t="s">
        <v>399</v>
      </c>
    </row>
    <row r="264" spans="2:65" s="1" customFormat="1" ht="19.5">
      <c r="B264" s="33"/>
      <c r="C264" s="34"/>
      <c r="D264" s="192" t="s">
        <v>136</v>
      </c>
      <c r="E264" s="34"/>
      <c r="F264" s="193" t="s">
        <v>400</v>
      </c>
      <c r="G264" s="34"/>
      <c r="H264" s="34"/>
      <c r="I264" s="106"/>
      <c r="J264" s="34"/>
      <c r="K264" s="34"/>
      <c r="L264" s="37"/>
      <c r="M264" s="194"/>
      <c r="N264" s="62"/>
      <c r="O264" s="62"/>
      <c r="P264" s="62"/>
      <c r="Q264" s="62"/>
      <c r="R264" s="62"/>
      <c r="S264" s="62"/>
      <c r="T264" s="63"/>
      <c r="AT264" s="16" t="s">
        <v>136</v>
      </c>
      <c r="AU264" s="16" t="s">
        <v>83</v>
      </c>
    </row>
    <row r="265" spans="2:65" s="1" customFormat="1" ht="19.5">
      <c r="B265" s="33"/>
      <c r="C265" s="34"/>
      <c r="D265" s="192" t="s">
        <v>192</v>
      </c>
      <c r="E265" s="34"/>
      <c r="F265" s="195" t="s">
        <v>401</v>
      </c>
      <c r="G265" s="34"/>
      <c r="H265" s="34"/>
      <c r="I265" s="106"/>
      <c r="J265" s="34"/>
      <c r="K265" s="34"/>
      <c r="L265" s="37"/>
      <c r="M265" s="194"/>
      <c r="N265" s="62"/>
      <c r="O265" s="62"/>
      <c r="P265" s="62"/>
      <c r="Q265" s="62"/>
      <c r="R265" s="62"/>
      <c r="S265" s="62"/>
      <c r="T265" s="63"/>
      <c r="AT265" s="16" t="s">
        <v>192</v>
      </c>
      <c r="AU265" s="16" t="s">
        <v>83</v>
      </c>
    </row>
    <row r="266" spans="2:65" s="1" customFormat="1" ht="21.6" customHeight="1">
      <c r="B266" s="33"/>
      <c r="C266" s="179" t="s">
        <v>402</v>
      </c>
      <c r="D266" s="179" t="s">
        <v>129</v>
      </c>
      <c r="E266" s="180" t="s">
        <v>403</v>
      </c>
      <c r="F266" s="181" t="s">
        <v>404</v>
      </c>
      <c r="G266" s="182" t="s">
        <v>132</v>
      </c>
      <c r="H266" s="183">
        <v>12</v>
      </c>
      <c r="I266" s="184"/>
      <c r="J266" s="185">
        <f>ROUND(I266*H266,2)</f>
        <v>0</v>
      </c>
      <c r="K266" s="181" t="s">
        <v>133</v>
      </c>
      <c r="L266" s="37"/>
      <c r="M266" s="186" t="s">
        <v>21</v>
      </c>
      <c r="N266" s="187" t="s">
        <v>44</v>
      </c>
      <c r="O266" s="62"/>
      <c r="P266" s="188">
        <f>O266*H266</f>
        <v>0</v>
      </c>
      <c r="Q266" s="188">
        <v>0</v>
      </c>
      <c r="R266" s="188">
        <f>Q266*H266</f>
        <v>0</v>
      </c>
      <c r="S266" s="188">
        <v>0</v>
      </c>
      <c r="T266" s="189">
        <f>S266*H266</f>
        <v>0</v>
      </c>
      <c r="AR266" s="190" t="s">
        <v>243</v>
      </c>
      <c r="AT266" s="190" t="s">
        <v>129</v>
      </c>
      <c r="AU266" s="190" t="s">
        <v>83</v>
      </c>
      <c r="AY266" s="16" t="s">
        <v>126</v>
      </c>
      <c r="BE266" s="191">
        <f>IF(N266="základní",J266,0)</f>
        <v>0</v>
      </c>
      <c r="BF266" s="191">
        <f>IF(N266="snížená",J266,0)</f>
        <v>0</v>
      </c>
      <c r="BG266" s="191">
        <f>IF(N266="zákl. přenesená",J266,0)</f>
        <v>0</v>
      </c>
      <c r="BH266" s="191">
        <f>IF(N266="sníž. přenesená",J266,0)</f>
        <v>0</v>
      </c>
      <c r="BI266" s="191">
        <f>IF(N266="nulová",J266,0)</f>
        <v>0</v>
      </c>
      <c r="BJ266" s="16" t="s">
        <v>81</v>
      </c>
      <c r="BK266" s="191">
        <f>ROUND(I266*H266,2)</f>
        <v>0</v>
      </c>
      <c r="BL266" s="16" t="s">
        <v>243</v>
      </c>
      <c r="BM266" s="190" t="s">
        <v>405</v>
      </c>
    </row>
    <row r="267" spans="2:65" s="1" customFormat="1" ht="19.5">
      <c r="B267" s="33"/>
      <c r="C267" s="34"/>
      <c r="D267" s="192" t="s">
        <v>136</v>
      </c>
      <c r="E267" s="34"/>
      <c r="F267" s="193" t="s">
        <v>406</v>
      </c>
      <c r="G267" s="34"/>
      <c r="H267" s="34"/>
      <c r="I267" s="106"/>
      <c r="J267" s="34"/>
      <c r="K267" s="34"/>
      <c r="L267" s="37"/>
      <c r="M267" s="194"/>
      <c r="N267" s="62"/>
      <c r="O267" s="62"/>
      <c r="P267" s="62"/>
      <c r="Q267" s="62"/>
      <c r="R267" s="62"/>
      <c r="S267" s="62"/>
      <c r="T267" s="63"/>
      <c r="AT267" s="16" t="s">
        <v>136</v>
      </c>
      <c r="AU267" s="16" t="s">
        <v>83</v>
      </c>
    </row>
    <row r="268" spans="2:65" s="12" customFormat="1" ht="11.25">
      <c r="B268" s="196"/>
      <c r="C268" s="197"/>
      <c r="D268" s="192" t="s">
        <v>140</v>
      </c>
      <c r="E268" s="198" t="s">
        <v>21</v>
      </c>
      <c r="F268" s="199" t="s">
        <v>407</v>
      </c>
      <c r="G268" s="197"/>
      <c r="H268" s="200">
        <v>4</v>
      </c>
      <c r="I268" s="201"/>
      <c r="J268" s="197"/>
      <c r="K268" s="197"/>
      <c r="L268" s="202"/>
      <c r="M268" s="203"/>
      <c r="N268" s="204"/>
      <c r="O268" s="204"/>
      <c r="P268" s="204"/>
      <c r="Q268" s="204"/>
      <c r="R268" s="204"/>
      <c r="S268" s="204"/>
      <c r="T268" s="205"/>
      <c r="AT268" s="206" t="s">
        <v>140</v>
      </c>
      <c r="AU268" s="206" t="s">
        <v>83</v>
      </c>
      <c r="AV268" s="12" t="s">
        <v>83</v>
      </c>
      <c r="AW268" s="12" t="s">
        <v>34</v>
      </c>
      <c r="AX268" s="12" t="s">
        <v>73</v>
      </c>
      <c r="AY268" s="206" t="s">
        <v>126</v>
      </c>
    </row>
    <row r="269" spans="2:65" s="12" customFormat="1" ht="11.25">
      <c r="B269" s="196"/>
      <c r="C269" s="197"/>
      <c r="D269" s="192" t="s">
        <v>140</v>
      </c>
      <c r="E269" s="198" t="s">
        <v>21</v>
      </c>
      <c r="F269" s="199" t="s">
        <v>408</v>
      </c>
      <c r="G269" s="197"/>
      <c r="H269" s="200">
        <v>4</v>
      </c>
      <c r="I269" s="201"/>
      <c r="J269" s="197"/>
      <c r="K269" s="197"/>
      <c r="L269" s="202"/>
      <c r="M269" s="203"/>
      <c r="N269" s="204"/>
      <c r="O269" s="204"/>
      <c r="P269" s="204"/>
      <c r="Q269" s="204"/>
      <c r="R269" s="204"/>
      <c r="S269" s="204"/>
      <c r="T269" s="205"/>
      <c r="AT269" s="206" t="s">
        <v>140</v>
      </c>
      <c r="AU269" s="206" t="s">
        <v>83</v>
      </c>
      <c r="AV269" s="12" t="s">
        <v>83</v>
      </c>
      <c r="AW269" s="12" t="s">
        <v>34</v>
      </c>
      <c r="AX269" s="12" t="s">
        <v>73</v>
      </c>
      <c r="AY269" s="206" t="s">
        <v>126</v>
      </c>
    </row>
    <row r="270" spans="2:65" s="12" customFormat="1" ht="11.25">
      <c r="B270" s="196"/>
      <c r="C270" s="197"/>
      <c r="D270" s="192" t="s">
        <v>140</v>
      </c>
      <c r="E270" s="198" t="s">
        <v>21</v>
      </c>
      <c r="F270" s="199" t="s">
        <v>409</v>
      </c>
      <c r="G270" s="197"/>
      <c r="H270" s="200">
        <v>4</v>
      </c>
      <c r="I270" s="201"/>
      <c r="J270" s="197"/>
      <c r="K270" s="197"/>
      <c r="L270" s="202"/>
      <c r="M270" s="203"/>
      <c r="N270" s="204"/>
      <c r="O270" s="204"/>
      <c r="P270" s="204"/>
      <c r="Q270" s="204"/>
      <c r="R270" s="204"/>
      <c r="S270" s="204"/>
      <c r="T270" s="205"/>
      <c r="AT270" s="206" t="s">
        <v>140</v>
      </c>
      <c r="AU270" s="206" t="s">
        <v>83</v>
      </c>
      <c r="AV270" s="12" t="s">
        <v>83</v>
      </c>
      <c r="AW270" s="12" t="s">
        <v>34</v>
      </c>
      <c r="AX270" s="12" t="s">
        <v>73</v>
      </c>
      <c r="AY270" s="206" t="s">
        <v>126</v>
      </c>
    </row>
    <row r="271" spans="2:65" s="1" customFormat="1" ht="21.6" customHeight="1">
      <c r="B271" s="33"/>
      <c r="C271" s="179" t="s">
        <v>410</v>
      </c>
      <c r="D271" s="179" t="s">
        <v>129</v>
      </c>
      <c r="E271" s="180" t="s">
        <v>411</v>
      </c>
      <c r="F271" s="181" t="s">
        <v>412</v>
      </c>
      <c r="G271" s="182" t="s">
        <v>316</v>
      </c>
      <c r="H271" s="183">
        <v>9.8000000000000004E-2</v>
      </c>
      <c r="I271" s="184"/>
      <c r="J271" s="185">
        <f>ROUND(I271*H271,2)</f>
        <v>0</v>
      </c>
      <c r="K271" s="181" t="s">
        <v>133</v>
      </c>
      <c r="L271" s="37"/>
      <c r="M271" s="186" t="s">
        <v>21</v>
      </c>
      <c r="N271" s="187" t="s">
        <v>44</v>
      </c>
      <c r="O271" s="62"/>
      <c r="P271" s="188">
        <f>O271*H271</f>
        <v>0</v>
      </c>
      <c r="Q271" s="188">
        <v>0</v>
      </c>
      <c r="R271" s="188">
        <f>Q271*H271</f>
        <v>0</v>
      </c>
      <c r="S271" s="188">
        <v>0</v>
      </c>
      <c r="T271" s="189">
        <f>S271*H271</f>
        <v>0</v>
      </c>
      <c r="AR271" s="190" t="s">
        <v>243</v>
      </c>
      <c r="AT271" s="190" t="s">
        <v>129</v>
      </c>
      <c r="AU271" s="190" t="s">
        <v>83</v>
      </c>
      <c r="AY271" s="16" t="s">
        <v>126</v>
      </c>
      <c r="BE271" s="191">
        <f>IF(N271="základní",J271,0)</f>
        <v>0</v>
      </c>
      <c r="BF271" s="191">
        <f>IF(N271="snížená",J271,0)</f>
        <v>0</v>
      </c>
      <c r="BG271" s="191">
        <f>IF(N271="zákl. přenesená",J271,0)</f>
        <v>0</v>
      </c>
      <c r="BH271" s="191">
        <f>IF(N271="sníž. přenesená",J271,0)</f>
        <v>0</v>
      </c>
      <c r="BI271" s="191">
        <f>IF(N271="nulová",J271,0)</f>
        <v>0</v>
      </c>
      <c r="BJ271" s="16" t="s">
        <v>81</v>
      </c>
      <c r="BK271" s="191">
        <f>ROUND(I271*H271,2)</f>
        <v>0</v>
      </c>
      <c r="BL271" s="16" t="s">
        <v>243</v>
      </c>
      <c r="BM271" s="190" t="s">
        <v>413</v>
      </c>
    </row>
    <row r="272" spans="2:65" s="1" customFormat="1" ht="29.25">
      <c r="B272" s="33"/>
      <c r="C272" s="34"/>
      <c r="D272" s="192" t="s">
        <v>136</v>
      </c>
      <c r="E272" s="34"/>
      <c r="F272" s="193" t="s">
        <v>414</v>
      </c>
      <c r="G272" s="34"/>
      <c r="H272" s="34"/>
      <c r="I272" s="106"/>
      <c r="J272" s="34"/>
      <c r="K272" s="34"/>
      <c r="L272" s="37"/>
      <c r="M272" s="194"/>
      <c r="N272" s="62"/>
      <c r="O272" s="62"/>
      <c r="P272" s="62"/>
      <c r="Q272" s="62"/>
      <c r="R272" s="62"/>
      <c r="S272" s="62"/>
      <c r="T272" s="63"/>
      <c r="AT272" s="16" t="s">
        <v>136</v>
      </c>
      <c r="AU272" s="16" t="s">
        <v>83</v>
      </c>
    </row>
    <row r="273" spans="2:65" s="1" customFormat="1" ht="156">
      <c r="B273" s="33"/>
      <c r="C273" s="34"/>
      <c r="D273" s="192" t="s">
        <v>138</v>
      </c>
      <c r="E273" s="34"/>
      <c r="F273" s="195" t="s">
        <v>415</v>
      </c>
      <c r="G273" s="34"/>
      <c r="H273" s="34"/>
      <c r="I273" s="106"/>
      <c r="J273" s="34"/>
      <c r="K273" s="34"/>
      <c r="L273" s="37"/>
      <c r="M273" s="194"/>
      <c r="N273" s="62"/>
      <c r="O273" s="62"/>
      <c r="P273" s="62"/>
      <c r="Q273" s="62"/>
      <c r="R273" s="62"/>
      <c r="S273" s="62"/>
      <c r="T273" s="63"/>
      <c r="AT273" s="16" t="s">
        <v>138</v>
      </c>
      <c r="AU273" s="16" t="s">
        <v>83</v>
      </c>
    </row>
    <row r="274" spans="2:65" s="11" customFormat="1" ht="22.9" customHeight="1">
      <c r="B274" s="163"/>
      <c r="C274" s="164"/>
      <c r="D274" s="165" t="s">
        <v>72</v>
      </c>
      <c r="E274" s="177" t="s">
        <v>416</v>
      </c>
      <c r="F274" s="177" t="s">
        <v>417</v>
      </c>
      <c r="G274" s="164"/>
      <c r="H274" s="164"/>
      <c r="I274" s="167"/>
      <c r="J274" s="178">
        <f>BK274</f>
        <v>0</v>
      </c>
      <c r="K274" s="164"/>
      <c r="L274" s="169"/>
      <c r="M274" s="170"/>
      <c r="N274" s="171"/>
      <c r="O274" s="171"/>
      <c r="P274" s="172">
        <f>SUM(P275:P296)</f>
        <v>0</v>
      </c>
      <c r="Q274" s="171"/>
      <c r="R274" s="172">
        <f>SUM(R275:R296)</f>
        <v>3.2135000000000002E-3</v>
      </c>
      <c r="S274" s="171"/>
      <c r="T274" s="173">
        <f>SUM(T275:T296)</f>
        <v>0</v>
      </c>
      <c r="AR274" s="174" t="s">
        <v>83</v>
      </c>
      <c r="AT274" s="175" t="s">
        <v>72</v>
      </c>
      <c r="AU274" s="175" t="s">
        <v>81</v>
      </c>
      <c r="AY274" s="174" t="s">
        <v>126</v>
      </c>
      <c r="BK274" s="176">
        <f>SUM(BK275:BK296)</f>
        <v>0</v>
      </c>
    </row>
    <row r="275" spans="2:65" s="1" customFormat="1" ht="21.6" customHeight="1">
      <c r="B275" s="33"/>
      <c r="C275" s="179" t="s">
        <v>418</v>
      </c>
      <c r="D275" s="179" t="s">
        <v>129</v>
      </c>
      <c r="E275" s="180" t="s">
        <v>419</v>
      </c>
      <c r="F275" s="181" t="s">
        <v>420</v>
      </c>
      <c r="G275" s="182" t="s">
        <v>199</v>
      </c>
      <c r="H275" s="183">
        <v>1.1200000000000001</v>
      </c>
      <c r="I275" s="184"/>
      <c r="J275" s="185">
        <f>ROUND(I275*H275,2)</f>
        <v>0</v>
      </c>
      <c r="K275" s="181" t="s">
        <v>133</v>
      </c>
      <c r="L275" s="37"/>
      <c r="M275" s="186" t="s">
        <v>21</v>
      </c>
      <c r="N275" s="187" t="s">
        <v>44</v>
      </c>
      <c r="O275" s="62"/>
      <c r="P275" s="188">
        <f>O275*H275</f>
        <v>0</v>
      </c>
      <c r="Q275" s="188">
        <v>2.9999999999999997E-4</v>
      </c>
      <c r="R275" s="188">
        <f>Q275*H275</f>
        <v>3.3599999999999998E-4</v>
      </c>
      <c r="S275" s="188">
        <v>0</v>
      </c>
      <c r="T275" s="189">
        <f>S275*H275</f>
        <v>0</v>
      </c>
      <c r="AR275" s="190" t="s">
        <v>243</v>
      </c>
      <c r="AT275" s="190" t="s">
        <v>129</v>
      </c>
      <c r="AU275" s="190" t="s">
        <v>83</v>
      </c>
      <c r="AY275" s="16" t="s">
        <v>126</v>
      </c>
      <c r="BE275" s="191">
        <f>IF(N275="základní",J275,0)</f>
        <v>0</v>
      </c>
      <c r="BF275" s="191">
        <f>IF(N275="snížená",J275,0)</f>
        <v>0</v>
      </c>
      <c r="BG275" s="191">
        <f>IF(N275="zákl. přenesená",J275,0)</f>
        <v>0</v>
      </c>
      <c r="BH275" s="191">
        <f>IF(N275="sníž. přenesená",J275,0)</f>
        <v>0</v>
      </c>
      <c r="BI275" s="191">
        <f>IF(N275="nulová",J275,0)</f>
        <v>0</v>
      </c>
      <c r="BJ275" s="16" t="s">
        <v>81</v>
      </c>
      <c r="BK275" s="191">
        <f>ROUND(I275*H275,2)</f>
        <v>0</v>
      </c>
      <c r="BL275" s="16" t="s">
        <v>243</v>
      </c>
      <c r="BM275" s="190" t="s">
        <v>421</v>
      </c>
    </row>
    <row r="276" spans="2:65" s="1" customFormat="1" ht="19.5">
      <c r="B276" s="33"/>
      <c r="C276" s="34"/>
      <c r="D276" s="192" t="s">
        <v>136</v>
      </c>
      <c r="E276" s="34"/>
      <c r="F276" s="193" t="s">
        <v>422</v>
      </c>
      <c r="G276" s="34"/>
      <c r="H276" s="34"/>
      <c r="I276" s="106"/>
      <c r="J276" s="34"/>
      <c r="K276" s="34"/>
      <c r="L276" s="37"/>
      <c r="M276" s="194"/>
      <c r="N276" s="62"/>
      <c r="O276" s="62"/>
      <c r="P276" s="62"/>
      <c r="Q276" s="62"/>
      <c r="R276" s="62"/>
      <c r="S276" s="62"/>
      <c r="T276" s="63"/>
      <c r="AT276" s="16" t="s">
        <v>136</v>
      </c>
      <c r="AU276" s="16" t="s">
        <v>83</v>
      </c>
    </row>
    <row r="277" spans="2:65" s="1" customFormat="1" ht="19.5">
      <c r="B277" s="33"/>
      <c r="C277" s="34"/>
      <c r="D277" s="192" t="s">
        <v>192</v>
      </c>
      <c r="E277" s="34"/>
      <c r="F277" s="195" t="s">
        <v>423</v>
      </c>
      <c r="G277" s="34"/>
      <c r="H277" s="34"/>
      <c r="I277" s="106"/>
      <c r="J277" s="34"/>
      <c r="K277" s="34"/>
      <c r="L277" s="37"/>
      <c r="M277" s="194"/>
      <c r="N277" s="62"/>
      <c r="O277" s="62"/>
      <c r="P277" s="62"/>
      <c r="Q277" s="62"/>
      <c r="R277" s="62"/>
      <c r="S277" s="62"/>
      <c r="T277" s="63"/>
      <c r="AT277" s="16" t="s">
        <v>192</v>
      </c>
      <c r="AU277" s="16" t="s">
        <v>83</v>
      </c>
    </row>
    <row r="278" spans="2:65" s="12" customFormat="1" ht="11.25">
      <c r="B278" s="196"/>
      <c r="C278" s="197"/>
      <c r="D278" s="192" t="s">
        <v>140</v>
      </c>
      <c r="E278" s="198" t="s">
        <v>21</v>
      </c>
      <c r="F278" s="199" t="s">
        <v>424</v>
      </c>
      <c r="G278" s="197"/>
      <c r="H278" s="200">
        <v>1.1200000000000001</v>
      </c>
      <c r="I278" s="201"/>
      <c r="J278" s="197"/>
      <c r="K278" s="197"/>
      <c r="L278" s="202"/>
      <c r="M278" s="203"/>
      <c r="N278" s="204"/>
      <c r="O278" s="204"/>
      <c r="P278" s="204"/>
      <c r="Q278" s="204"/>
      <c r="R278" s="204"/>
      <c r="S278" s="204"/>
      <c r="T278" s="205"/>
      <c r="AT278" s="206" t="s">
        <v>140</v>
      </c>
      <c r="AU278" s="206" t="s">
        <v>83</v>
      </c>
      <c r="AV278" s="12" t="s">
        <v>83</v>
      </c>
      <c r="AW278" s="12" t="s">
        <v>34</v>
      </c>
      <c r="AX278" s="12" t="s">
        <v>73</v>
      </c>
      <c r="AY278" s="206" t="s">
        <v>126</v>
      </c>
    </row>
    <row r="279" spans="2:65" s="1" customFormat="1" ht="21.6" customHeight="1">
      <c r="B279" s="33"/>
      <c r="C279" s="207" t="s">
        <v>425</v>
      </c>
      <c r="D279" s="207" t="s">
        <v>142</v>
      </c>
      <c r="E279" s="208" t="s">
        <v>426</v>
      </c>
      <c r="F279" s="209" t="s">
        <v>427</v>
      </c>
      <c r="G279" s="210" t="s">
        <v>132</v>
      </c>
      <c r="H279" s="211">
        <v>3.915</v>
      </c>
      <c r="I279" s="212"/>
      <c r="J279" s="213">
        <f>ROUND(I279*H279,2)</f>
        <v>0</v>
      </c>
      <c r="K279" s="209" t="s">
        <v>21</v>
      </c>
      <c r="L279" s="214"/>
      <c r="M279" s="215" t="s">
        <v>21</v>
      </c>
      <c r="N279" s="216" t="s">
        <v>44</v>
      </c>
      <c r="O279" s="62"/>
      <c r="P279" s="188">
        <f>O279*H279</f>
        <v>0</v>
      </c>
      <c r="Q279" s="188">
        <v>5.0000000000000001E-4</v>
      </c>
      <c r="R279" s="188">
        <f>Q279*H279</f>
        <v>1.9575E-3</v>
      </c>
      <c r="S279" s="188">
        <v>0</v>
      </c>
      <c r="T279" s="189">
        <f>S279*H279</f>
        <v>0</v>
      </c>
      <c r="AR279" s="190" t="s">
        <v>348</v>
      </c>
      <c r="AT279" s="190" t="s">
        <v>142</v>
      </c>
      <c r="AU279" s="190" t="s">
        <v>83</v>
      </c>
      <c r="AY279" s="16" t="s">
        <v>126</v>
      </c>
      <c r="BE279" s="191">
        <f>IF(N279="základní",J279,0)</f>
        <v>0</v>
      </c>
      <c r="BF279" s="191">
        <f>IF(N279="snížená",J279,0)</f>
        <v>0</v>
      </c>
      <c r="BG279" s="191">
        <f>IF(N279="zákl. přenesená",J279,0)</f>
        <v>0</v>
      </c>
      <c r="BH279" s="191">
        <f>IF(N279="sníž. přenesená",J279,0)</f>
        <v>0</v>
      </c>
      <c r="BI279" s="191">
        <f>IF(N279="nulová",J279,0)</f>
        <v>0</v>
      </c>
      <c r="BJ279" s="16" t="s">
        <v>81</v>
      </c>
      <c r="BK279" s="191">
        <f>ROUND(I279*H279,2)</f>
        <v>0</v>
      </c>
      <c r="BL279" s="16" t="s">
        <v>243</v>
      </c>
      <c r="BM279" s="190" t="s">
        <v>428</v>
      </c>
    </row>
    <row r="280" spans="2:65" s="1" customFormat="1" ht="19.5">
      <c r="B280" s="33"/>
      <c r="C280" s="34"/>
      <c r="D280" s="192" t="s">
        <v>136</v>
      </c>
      <c r="E280" s="34"/>
      <c r="F280" s="193" t="s">
        <v>427</v>
      </c>
      <c r="G280" s="34"/>
      <c r="H280" s="34"/>
      <c r="I280" s="106"/>
      <c r="J280" s="34"/>
      <c r="K280" s="34"/>
      <c r="L280" s="37"/>
      <c r="M280" s="194"/>
      <c r="N280" s="62"/>
      <c r="O280" s="62"/>
      <c r="P280" s="62"/>
      <c r="Q280" s="62"/>
      <c r="R280" s="62"/>
      <c r="S280" s="62"/>
      <c r="T280" s="63"/>
      <c r="AT280" s="16" t="s">
        <v>136</v>
      </c>
      <c r="AU280" s="16" t="s">
        <v>83</v>
      </c>
    </row>
    <row r="281" spans="2:65" s="1" customFormat="1" ht="29.25">
      <c r="B281" s="33"/>
      <c r="C281" s="34"/>
      <c r="D281" s="192" t="s">
        <v>192</v>
      </c>
      <c r="E281" s="34"/>
      <c r="F281" s="195" t="s">
        <v>429</v>
      </c>
      <c r="G281" s="34"/>
      <c r="H281" s="34"/>
      <c r="I281" s="106"/>
      <c r="J281" s="34"/>
      <c r="K281" s="34"/>
      <c r="L281" s="37"/>
      <c r="M281" s="194"/>
      <c r="N281" s="62"/>
      <c r="O281" s="62"/>
      <c r="P281" s="62"/>
      <c r="Q281" s="62"/>
      <c r="R281" s="62"/>
      <c r="S281" s="62"/>
      <c r="T281" s="63"/>
      <c r="AT281" s="16" t="s">
        <v>192</v>
      </c>
      <c r="AU281" s="16" t="s">
        <v>83</v>
      </c>
    </row>
    <row r="282" spans="2:65" s="12" customFormat="1" ht="11.25">
      <c r="B282" s="196"/>
      <c r="C282" s="197"/>
      <c r="D282" s="192" t="s">
        <v>140</v>
      </c>
      <c r="E282" s="198" t="s">
        <v>21</v>
      </c>
      <c r="F282" s="199" t="s">
        <v>430</v>
      </c>
      <c r="G282" s="197"/>
      <c r="H282" s="200">
        <v>8.6999999999999994E-2</v>
      </c>
      <c r="I282" s="201"/>
      <c r="J282" s="197"/>
      <c r="K282" s="197"/>
      <c r="L282" s="202"/>
      <c r="M282" s="203"/>
      <c r="N282" s="204"/>
      <c r="O282" s="204"/>
      <c r="P282" s="204"/>
      <c r="Q282" s="204"/>
      <c r="R282" s="204"/>
      <c r="S282" s="204"/>
      <c r="T282" s="205"/>
      <c r="AT282" s="206" t="s">
        <v>140</v>
      </c>
      <c r="AU282" s="206" t="s">
        <v>83</v>
      </c>
      <c r="AV282" s="12" t="s">
        <v>83</v>
      </c>
      <c r="AW282" s="12" t="s">
        <v>34</v>
      </c>
      <c r="AX282" s="12" t="s">
        <v>73</v>
      </c>
      <c r="AY282" s="206" t="s">
        <v>126</v>
      </c>
    </row>
    <row r="283" spans="2:65" s="12" customFormat="1" ht="11.25">
      <c r="B283" s="196"/>
      <c r="C283" s="197"/>
      <c r="D283" s="192" t="s">
        <v>140</v>
      </c>
      <c r="E283" s="197"/>
      <c r="F283" s="199" t="s">
        <v>431</v>
      </c>
      <c r="G283" s="197"/>
      <c r="H283" s="200">
        <v>3.915</v>
      </c>
      <c r="I283" s="201"/>
      <c r="J283" s="197"/>
      <c r="K283" s="197"/>
      <c r="L283" s="202"/>
      <c r="M283" s="203"/>
      <c r="N283" s="204"/>
      <c r="O283" s="204"/>
      <c r="P283" s="204"/>
      <c r="Q283" s="204"/>
      <c r="R283" s="204"/>
      <c r="S283" s="204"/>
      <c r="T283" s="205"/>
      <c r="AT283" s="206" t="s">
        <v>140</v>
      </c>
      <c r="AU283" s="206" t="s">
        <v>83</v>
      </c>
      <c r="AV283" s="12" t="s">
        <v>83</v>
      </c>
      <c r="AW283" s="12" t="s">
        <v>4</v>
      </c>
      <c r="AX283" s="12" t="s">
        <v>81</v>
      </c>
      <c r="AY283" s="206" t="s">
        <v>126</v>
      </c>
    </row>
    <row r="284" spans="2:65" s="1" customFormat="1" ht="21.6" customHeight="1">
      <c r="B284" s="33"/>
      <c r="C284" s="179" t="s">
        <v>432</v>
      </c>
      <c r="D284" s="179" t="s">
        <v>129</v>
      </c>
      <c r="E284" s="180" t="s">
        <v>433</v>
      </c>
      <c r="F284" s="181" t="s">
        <v>434</v>
      </c>
      <c r="G284" s="182" t="s">
        <v>132</v>
      </c>
      <c r="H284" s="183">
        <v>8</v>
      </c>
      <c r="I284" s="184"/>
      <c r="J284" s="185">
        <f>ROUND(I284*H284,2)</f>
        <v>0</v>
      </c>
      <c r="K284" s="181" t="s">
        <v>133</v>
      </c>
      <c r="L284" s="37"/>
      <c r="M284" s="186" t="s">
        <v>21</v>
      </c>
      <c r="N284" s="187" t="s">
        <v>44</v>
      </c>
      <c r="O284" s="62"/>
      <c r="P284" s="188">
        <f>O284*H284</f>
        <v>0</v>
      </c>
      <c r="Q284" s="188">
        <v>0</v>
      </c>
      <c r="R284" s="188">
        <f>Q284*H284</f>
        <v>0</v>
      </c>
      <c r="S284" s="188">
        <v>0</v>
      </c>
      <c r="T284" s="189">
        <f>S284*H284</f>
        <v>0</v>
      </c>
      <c r="AR284" s="190" t="s">
        <v>243</v>
      </c>
      <c r="AT284" s="190" t="s">
        <v>129</v>
      </c>
      <c r="AU284" s="190" t="s">
        <v>83</v>
      </c>
      <c r="AY284" s="16" t="s">
        <v>126</v>
      </c>
      <c r="BE284" s="191">
        <f>IF(N284="základní",J284,0)</f>
        <v>0</v>
      </c>
      <c r="BF284" s="191">
        <f>IF(N284="snížená",J284,0)</f>
        <v>0</v>
      </c>
      <c r="BG284" s="191">
        <f>IF(N284="zákl. přenesená",J284,0)</f>
        <v>0</v>
      </c>
      <c r="BH284" s="191">
        <f>IF(N284="sníž. přenesená",J284,0)</f>
        <v>0</v>
      </c>
      <c r="BI284" s="191">
        <f>IF(N284="nulová",J284,0)</f>
        <v>0</v>
      </c>
      <c r="BJ284" s="16" t="s">
        <v>81</v>
      </c>
      <c r="BK284" s="191">
        <f>ROUND(I284*H284,2)</f>
        <v>0</v>
      </c>
      <c r="BL284" s="16" t="s">
        <v>243</v>
      </c>
      <c r="BM284" s="190" t="s">
        <v>435</v>
      </c>
    </row>
    <row r="285" spans="2:65" s="1" customFormat="1" ht="19.5">
      <c r="B285" s="33"/>
      <c r="C285" s="34"/>
      <c r="D285" s="192" t="s">
        <v>136</v>
      </c>
      <c r="E285" s="34"/>
      <c r="F285" s="193" t="s">
        <v>436</v>
      </c>
      <c r="G285" s="34"/>
      <c r="H285" s="34"/>
      <c r="I285" s="106"/>
      <c r="J285" s="34"/>
      <c r="K285" s="34"/>
      <c r="L285" s="37"/>
      <c r="M285" s="194"/>
      <c r="N285" s="62"/>
      <c r="O285" s="62"/>
      <c r="P285" s="62"/>
      <c r="Q285" s="62"/>
      <c r="R285" s="62"/>
      <c r="S285" s="62"/>
      <c r="T285" s="63"/>
      <c r="AT285" s="16" t="s">
        <v>136</v>
      </c>
      <c r="AU285" s="16" t="s">
        <v>83</v>
      </c>
    </row>
    <row r="286" spans="2:65" s="1" customFormat="1" ht="58.5">
      <c r="B286" s="33"/>
      <c r="C286" s="34"/>
      <c r="D286" s="192" t="s">
        <v>138</v>
      </c>
      <c r="E286" s="34"/>
      <c r="F286" s="195" t="s">
        <v>437</v>
      </c>
      <c r="G286" s="34"/>
      <c r="H286" s="34"/>
      <c r="I286" s="106"/>
      <c r="J286" s="34"/>
      <c r="K286" s="34"/>
      <c r="L286" s="37"/>
      <c r="M286" s="194"/>
      <c r="N286" s="62"/>
      <c r="O286" s="62"/>
      <c r="P286" s="62"/>
      <c r="Q286" s="62"/>
      <c r="R286" s="62"/>
      <c r="S286" s="62"/>
      <c r="T286" s="63"/>
      <c r="AT286" s="16" t="s">
        <v>138</v>
      </c>
      <c r="AU286" s="16" t="s">
        <v>83</v>
      </c>
    </row>
    <row r="287" spans="2:65" s="12" customFormat="1" ht="11.25">
      <c r="B287" s="196"/>
      <c r="C287" s="197"/>
      <c r="D287" s="192" t="s">
        <v>140</v>
      </c>
      <c r="E287" s="198" t="s">
        <v>21</v>
      </c>
      <c r="F287" s="199" t="s">
        <v>438</v>
      </c>
      <c r="G287" s="197"/>
      <c r="H287" s="200">
        <v>8</v>
      </c>
      <c r="I287" s="201"/>
      <c r="J287" s="197"/>
      <c r="K287" s="197"/>
      <c r="L287" s="202"/>
      <c r="M287" s="203"/>
      <c r="N287" s="204"/>
      <c r="O287" s="204"/>
      <c r="P287" s="204"/>
      <c r="Q287" s="204"/>
      <c r="R287" s="204"/>
      <c r="S287" s="204"/>
      <c r="T287" s="205"/>
      <c r="AT287" s="206" t="s">
        <v>140</v>
      </c>
      <c r="AU287" s="206" t="s">
        <v>83</v>
      </c>
      <c r="AV287" s="12" t="s">
        <v>83</v>
      </c>
      <c r="AW287" s="12" t="s">
        <v>34</v>
      </c>
      <c r="AX287" s="12" t="s">
        <v>73</v>
      </c>
      <c r="AY287" s="206" t="s">
        <v>126</v>
      </c>
    </row>
    <row r="288" spans="2:65" s="1" customFormat="1" ht="32.450000000000003" customHeight="1">
      <c r="B288" s="33"/>
      <c r="C288" s="179" t="s">
        <v>439</v>
      </c>
      <c r="D288" s="179" t="s">
        <v>129</v>
      </c>
      <c r="E288" s="180" t="s">
        <v>440</v>
      </c>
      <c r="F288" s="181" t="s">
        <v>441</v>
      </c>
      <c r="G288" s="182" t="s">
        <v>199</v>
      </c>
      <c r="H288" s="183">
        <v>4</v>
      </c>
      <c r="I288" s="184"/>
      <c r="J288" s="185">
        <f>ROUND(I288*H288,2)</f>
        <v>0</v>
      </c>
      <c r="K288" s="181" t="s">
        <v>133</v>
      </c>
      <c r="L288" s="37"/>
      <c r="M288" s="186" t="s">
        <v>21</v>
      </c>
      <c r="N288" s="187" t="s">
        <v>44</v>
      </c>
      <c r="O288" s="62"/>
      <c r="P288" s="188">
        <f>O288*H288</f>
        <v>0</v>
      </c>
      <c r="Q288" s="188">
        <v>2.3000000000000001E-4</v>
      </c>
      <c r="R288" s="188">
        <f>Q288*H288</f>
        <v>9.2000000000000003E-4</v>
      </c>
      <c r="S288" s="188">
        <v>0</v>
      </c>
      <c r="T288" s="189">
        <f>S288*H288</f>
        <v>0</v>
      </c>
      <c r="AR288" s="190" t="s">
        <v>243</v>
      </c>
      <c r="AT288" s="190" t="s">
        <v>129</v>
      </c>
      <c r="AU288" s="190" t="s">
        <v>83</v>
      </c>
      <c r="AY288" s="16" t="s">
        <v>126</v>
      </c>
      <c r="BE288" s="191">
        <f>IF(N288="základní",J288,0)</f>
        <v>0</v>
      </c>
      <c r="BF288" s="191">
        <f>IF(N288="snížená",J288,0)</f>
        <v>0</v>
      </c>
      <c r="BG288" s="191">
        <f>IF(N288="zákl. přenesená",J288,0)</f>
        <v>0</v>
      </c>
      <c r="BH288" s="191">
        <f>IF(N288="sníž. přenesená",J288,0)</f>
        <v>0</v>
      </c>
      <c r="BI288" s="191">
        <f>IF(N288="nulová",J288,0)</f>
        <v>0</v>
      </c>
      <c r="BJ288" s="16" t="s">
        <v>81</v>
      </c>
      <c r="BK288" s="191">
        <f>ROUND(I288*H288,2)</f>
        <v>0</v>
      </c>
      <c r="BL288" s="16" t="s">
        <v>243</v>
      </c>
      <c r="BM288" s="190" t="s">
        <v>442</v>
      </c>
    </row>
    <row r="289" spans="2:65" s="1" customFormat="1" ht="19.5">
      <c r="B289" s="33"/>
      <c r="C289" s="34"/>
      <c r="D289" s="192" t="s">
        <v>136</v>
      </c>
      <c r="E289" s="34"/>
      <c r="F289" s="193" t="s">
        <v>443</v>
      </c>
      <c r="G289" s="34"/>
      <c r="H289" s="34"/>
      <c r="I289" s="106"/>
      <c r="J289" s="34"/>
      <c r="K289" s="34"/>
      <c r="L289" s="37"/>
      <c r="M289" s="194"/>
      <c r="N289" s="62"/>
      <c r="O289" s="62"/>
      <c r="P289" s="62"/>
      <c r="Q289" s="62"/>
      <c r="R289" s="62"/>
      <c r="S289" s="62"/>
      <c r="T289" s="63"/>
      <c r="AT289" s="16" t="s">
        <v>136</v>
      </c>
      <c r="AU289" s="16" t="s">
        <v>83</v>
      </c>
    </row>
    <row r="290" spans="2:65" s="1" customFormat="1" ht="58.5">
      <c r="B290" s="33"/>
      <c r="C290" s="34"/>
      <c r="D290" s="192" t="s">
        <v>138</v>
      </c>
      <c r="E290" s="34"/>
      <c r="F290" s="195" t="s">
        <v>444</v>
      </c>
      <c r="G290" s="34"/>
      <c r="H290" s="34"/>
      <c r="I290" s="106"/>
      <c r="J290" s="34"/>
      <c r="K290" s="34"/>
      <c r="L290" s="37"/>
      <c r="M290" s="194"/>
      <c r="N290" s="62"/>
      <c r="O290" s="62"/>
      <c r="P290" s="62"/>
      <c r="Q290" s="62"/>
      <c r="R290" s="62"/>
      <c r="S290" s="62"/>
      <c r="T290" s="63"/>
      <c r="AT290" s="16" t="s">
        <v>138</v>
      </c>
      <c r="AU290" s="16" t="s">
        <v>83</v>
      </c>
    </row>
    <row r="291" spans="2:65" s="1" customFormat="1" ht="19.5">
      <c r="B291" s="33"/>
      <c r="C291" s="34"/>
      <c r="D291" s="192" t="s">
        <v>192</v>
      </c>
      <c r="E291" s="34"/>
      <c r="F291" s="195" t="s">
        <v>445</v>
      </c>
      <c r="G291" s="34"/>
      <c r="H291" s="34"/>
      <c r="I291" s="106"/>
      <c r="J291" s="34"/>
      <c r="K291" s="34"/>
      <c r="L291" s="37"/>
      <c r="M291" s="194"/>
      <c r="N291" s="62"/>
      <c r="O291" s="62"/>
      <c r="P291" s="62"/>
      <c r="Q291" s="62"/>
      <c r="R291" s="62"/>
      <c r="S291" s="62"/>
      <c r="T291" s="63"/>
      <c r="AT291" s="16" t="s">
        <v>192</v>
      </c>
      <c r="AU291" s="16" t="s">
        <v>83</v>
      </c>
    </row>
    <row r="292" spans="2:65" s="13" customFormat="1" ht="11.25">
      <c r="B292" s="217"/>
      <c r="C292" s="218"/>
      <c r="D292" s="192" t="s">
        <v>140</v>
      </c>
      <c r="E292" s="219" t="s">
        <v>21</v>
      </c>
      <c r="F292" s="220" t="s">
        <v>446</v>
      </c>
      <c r="G292" s="218"/>
      <c r="H292" s="219" t="s">
        <v>21</v>
      </c>
      <c r="I292" s="221"/>
      <c r="J292" s="218"/>
      <c r="K292" s="218"/>
      <c r="L292" s="222"/>
      <c r="M292" s="223"/>
      <c r="N292" s="224"/>
      <c r="O292" s="224"/>
      <c r="P292" s="224"/>
      <c r="Q292" s="224"/>
      <c r="R292" s="224"/>
      <c r="S292" s="224"/>
      <c r="T292" s="225"/>
      <c r="AT292" s="226" t="s">
        <v>140</v>
      </c>
      <c r="AU292" s="226" t="s">
        <v>83</v>
      </c>
      <c r="AV292" s="13" t="s">
        <v>81</v>
      </c>
      <c r="AW292" s="13" t="s">
        <v>34</v>
      </c>
      <c r="AX292" s="13" t="s">
        <v>73</v>
      </c>
      <c r="AY292" s="226" t="s">
        <v>126</v>
      </c>
    </row>
    <row r="293" spans="2:65" s="12" customFormat="1" ht="11.25">
      <c r="B293" s="196"/>
      <c r="C293" s="197"/>
      <c r="D293" s="192" t="s">
        <v>140</v>
      </c>
      <c r="E293" s="198" t="s">
        <v>21</v>
      </c>
      <c r="F293" s="199" t="s">
        <v>447</v>
      </c>
      <c r="G293" s="197"/>
      <c r="H293" s="200">
        <v>4</v>
      </c>
      <c r="I293" s="201"/>
      <c r="J293" s="197"/>
      <c r="K293" s="197"/>
      <c r="L293" s="202"/>
      <c r="M293" s="203"/>
      <c r="N293" s="204"/>
      <c r="O293" s="204"/>
      <c r="P293" s="204"/>
      <c r="Q293" s="204"/>
      <c r="R293" s="204"/>
      <c r="S293" s="204"/>
      <c r="T293" s="205"/>
      <c r="AT293" s="206" t="s">
        <v>140</v>
      </c>
      <c r="AU293" s="206" t="s">
        <v>83</v>
      </c>
      <c r="AV293" s="12" t="s">
        <v>83</v>
      </c>
      <c r="AW293" s="12" t="s">
        <v>34</v>
      </c>
      <c r="AX293" s="12" t="s">
        <v>73</v>
      </c>
      <c r="AY293" s="206" t="s">
        <v>126</v>
      </c>
    </row>
    <row r="294" spans="2:65" s="1" customFormat="1" ht="21.6" customHeight="1">
      <c r="B294" s="33"/>
      <c r="C294" s="179" t="s">
        <v>448</v>
      </c>
      <c r="D294" s="179" t="s">
        <v>129</v>
      </c>
      <c r="E294" s="180" t="s">
        <v>449</v>
      </c>
      <c r="F294" s="181" t="s">
        <v>450</v>
      </c>
      <c r="G294" s="182" t="s">
        <v>316</v>
      </c>
      <c r="H294" s="183">
        <v>3.0000000000000001E-3</v>
      </c>
      <c r="I294" s="184"/>
      <c r="J294" s="185">
        <f>ROUND(I294*H294,2)</f>
        <v>0</v>
      </c>
      <c r="K294" s="181" t="s">
        <v>133</v>
      </c>
      <c r="L294" s="37"/>
      <c r="M294" s="186" t="s">
        <v>21</v>
      </c>
      <c r="N294" s="187" t="s">
        <v>44</v>
      </c>
      <c r="O294" s="62"/>
      <c r="P294" s="188">
        <f>O294*H294</f>
        <v>0</v>
      </c>
      <c r="Q294" s="188">
        <v>0</v>
      </c>
      <c r="R294" s="188">
        <f>Q294*H294</f>
        <v>0</v>
      </c>
      <c r="S294" s="188">
        <v>0</v>
      </c>
      <c r="T294" s="189">
        <f>S294*H294</f>
        <v>0</v>
      </c>
      <c r="AR294" s="190" t="s">
        <v>243</v>
      </c>
      <c r="AT294" s="190" t="s">
        <v>129</v>
      </c>
      <c r="AU294" s="190" t="s">
        <v>83</v>
      </c>
      <c r="AY294" s="16" t="s">
        <v>126</v>
      </c>
      <c r="BE294" s="191">
        <f>IF(N294="základní",J294,0)</f>
        <v>0</v>
      </c>
      <c r="BF294" s="191">
        <f>IF(N294="snížená",J294,0)</f>
        <v>0</v>
      </c>
      <c r="BG294" s="191">
        <f>IF(N294="zákl. přenesená",J294,0)</f>
        <v>0</v>
      </c>
      <c r="BH294" s="191">
        <f>IF(N294="sníž. přenesená",J294,0)</f>
        <v>0</v>
      </c>
      <c r="BI294" s="191">
        <f>IF(N294="nulová",J294,0)</f>
        <v>0</v>
      </c>
      <c r="BJ294" s="16" t="s">
        <v>81</v>
      </c>
      <c r="BK294" s="191">
        <f>ROUND(I294*H294,2)</f>
        <v>0</v>
      </c>
      <c r="BL294" s="16" t="s">
        <v>243</v>
      </c>
      <c r="BM294" s="190" t="s">
        <v>451</v>
      </c>
    </row>
    <row r="295" spans="2:65" s="1" customFormat="1" ht="29.25">
      <c r="B295" s="33"/>
      <c r="C295" s="34"/>
      <c r="D295" s="192" t="s">
        <v>136</v>
      </c>
      <c r="E295" s="34"/>
      <c r="F295" s="193" t="s">
        <v>452</v>
      </c>
      <c r="G295" s="34"/>
      <c r="H295" s="34"/>
      <c r="I295" s="106"/>
      <c r="J295" s="34"/>
      <c r="K295" s="34"/>
      <c r="L295" s="37"/>
      <c r="M295" s="194"/>
      <c r="N295" s="62"/>
      <c r="O295" s="62"/>
      <c r="P295" s="62"/>
      <c r="Q295" s="62"/>
      <c r="R295" s="62"/>
      <c r="S295" s="62"/>
      <c r="T295" s="63"/>
      <c r="AT295" s="16" t="s">
        <v>136</v>
      </c>
      <c r="AU295" s="16" t="s">
        <v>83</v>
      </c>
    </row>
    <row r="296" spans="2:65" s="1" customFormat="1" ht="156">
      <c r="B296" s="33"/>
      <c r="C296" s="34"/>
      <c r="D296" s="192" t="s">
        <v>138</v>
      </c>
      <c r="E296" s="34"/>
      <c r="F296" s="195" t="s">
        <v>380</v>
      </c>
      <c r="G296" s="34"/>
      <c r="H296" s="34"/>
      <c r="I296" s="106"/>
      <c r="J296" s="34"/>
      <c r="K296" s="34"/>
      <c r="L296" s="37"/>
      <c r="M296" s="194"/>
      <c r="N296" s="62"/>
      <c r="O296" s="62"/>
      <c r="P296" s="62"/>
      <c r="Q296" s="62"/>
      <c r="R296" s="62"/>
      <c r="S296" s="62"/>
      <c r="T296" s="63"/>
      <c r="AT296" s="16" t="s">
        <v>138</v>
      </c>
      <c r="AU296" s="16" t="s">
        <v>83</v>
      </c>
    </row>
    <row r="297" spans="2:65" s="11" customFormat="1" ht="22.9" customHeight="1">
      <c r="B297" s="163"/>
      <c r="C297" s="164"/>
      <c r="D297" s="165" t="s">
        <v>72</v>
      </c>
      <c r="E297" s="177" t="s">
        <v>453</v>
      </c>
      <c r="F297" s="177" t="s">
        <v>454</v>
      </c>
      <c r="G297" s="164"/>
      <c r="H297" s="164"/>
      <c r="I297" s="167"/>
      <c r="J297" s="178">
        <f>BK297</f>
        <v>0</v>
      </c>
      <c r="K297" s="164"/>
      <c r="L297" s="169"/>
      <c r="M297" s="170"/>
      <c r="N297" s="171"/>
      <c r="O297" s="171"/>
      <c r="P297" s="172">
        <f>SUM(P298:P306)</f>
        <v>0</v>
      </c>
      <c r="Q297" s="171"/>
      <c r="R297" s="172">
        <f>SUM(R298:R306)</f>
        <v>2.0399999999999997E-3</v>
      </c>
      <c r="S297" s="171"/>
      <c r="T297" s="173">
        <f>SUM(T298:T306)</f>
        <v>0</v>
      </c>
      <c r="AR297" s="174" t="s">
        <v>83</v>
      </c>
      <c r="AT297" s="175" t="s">
        <v>72</v>
      </c>
      <c r="AU297" s="175" t="s">
        <v>81</v>
      </c>
      <c r="AY297" s="174" t="s">
        <v>126</v>
      </c>
      <c r="BK297" s="176">
        <f>SUM(BK298:BK306)</f>
        <v>0</v>
      </c>
    </row>
    <row r="298" spans="2:65" s="1" customFormat="1" ht="32.450000000000003" customHeight="1">
      <c r="B298" s="33"/>
      <c r="C298" s="179" t="s">
        <v>455</v>
      </c>
      <c r="D298" s="179" t="s">
        <v>129</v>
      </c>
      <c r="E298" s="180" t="s">
        <v>456</v>
      </c>
      <c r="F298" s="181" t="s">
        <v>457</v>
      </c>
      <c r="G298" s="182" t="s">
        <v>199</v>
      </c>
      <c r="H298" s="183">
        <v>2.4</v>
      </c>
      <c r="I298" s="184"/>
      <c r="J298" s="185">
        <f>ROUND(I298*H298,2)</f>
        <v>0</v>
      </c>
      <c r="K298" s="181" t="s">
        <v>133</v>
      </c>
      <c r="L298" s="37"/>
      <c r="M298" s="186" t="s">
        <v>21</v>
      </c>
      <c r="N298" s="187" t="s">
        <v>44</v>
      </c>
      <c r="O298" s="62"/>
      <c r="P298" s="188">
        <f>O298*H298</f>
        <v>0</v>
      </c>
      <c r="Q298" s="188">
        <v>8.4999999999999995E-4</v>
      </c>
      <c r="R298" s="188">
        <f>Q298*H298</f>
        <v>2.0399999999999997E-3</v>
      </c>
      <c r="S298" s="188">
        <v>0</v>
      </c>
      <c r="T298" s="189">
        <f>S298*H298</f>
        <v>0</v>
      </c>
      <c r="AR298" s="190" t="s">
        <v>243</v>
      </c>
      <c r="AT298" s="190" t="s">
        <v>129</v>
      </c>
      <c r="AU298" s="190" t="s">
        <v>83</v>
      </c>
      <c r="AY298" s="16" t="s">
        <v>126</v>
      </c>
      <c r="BE298" s="191">
        <f>IF(N298="základní",J298,0)</f>
        <v>0</v>
      </c>
      <c r="BF298" s="191">
        <f>IF(N298="snížená",J298,0)</f>
        <v>0</v>
      </c>
      <c r="BG298" s="191">
        <f>IF(N298="zákl. přenesená",J298,0)</f>
        <v>0</v>
      </c>
      <c r="BH298" s="191">
        <f>IF(N298="sníž. přenesená",J298,0)</f>
        <v>0</v>
      </c>
      <c r="BI298" s="191">
        <f>IF(N298="nulová",J298,0)</f>
        <v>0</v>
      </c>
      <c r="BJ298" s="16" t="s">
        <v>81</v>
      </c>
      <c r="BK298" s="191">
        <f>ROUND(I298*H298,2)</f>
        <v>0</v>
      </c>
      <c r="BL298" s="16" t="s">
        <v>243</v>
      </c>
      <c r="BM298" s="190" t="s">
        <v>458</v>
      </c>
    </row>
    <row r="299" spans="2:65" s="1" customFormat="1" ht="19.5">
      <c r="B299" s="33"/>
      <c r="C299" s="34"/>
      <c r="D299" s="192" t="s">
        <v>136</v>
      </c>
      <c r="E299" s="34"/>
      <c r="F299" s="193" t="s">
        <v>459</v>
      </c>
      <c r="G299" s="34"/>
      <c r="H299" s="34"/>
      <c r="I299" s="106"/>
      <c r="J299" s="34"/>
      <c r="K299" s="34"/>
      <c r="L299" s="37"/>
      <c r="M299" s="194"/>
      <c r="N299" s="62"/>
      <c r="O299" s="62"/>
      <c r="P299" s="62"/>
      <c r="Q299" s="62"/>
      <c r="R299" s="62"/>
      <c r="S299" s="62"/>
      <c r="T299" s="63"/>
      <c r="AT299" s="16" t="s">
        <v>136</v>
      </c>
      <c r="AU299" s="16" t="s">
        <v>83</v>
      </c>
    </row>
    <row r="300" spans="2:65" s="1" customFormat="1" ht="58.5">
      <c r="B300" s="33"/>
      <c r="C300" s="34"/>
      <c r="D300" s="192" t="s">
        <v>138</v>
      </c>
      <c r="E300" s="34"/>
      <c r="F300" s="195" t="s">
        <v>444</v>
      </c>
      <c r="G300" s="34"/>
      <c r="H300" s="34"/>
      <c r="I300" s="106"/>
      <c r="J300" s="34"/>
      <c r="K300" s="34"/>
      <c r="L300" s="37"/>
      <c r="M300" s="194"/>
      <c r="N300" s="62"/>
      <c r="O300" s="62"/>
      <c r="P300" s="62"/>
      <c r="Q300" s="62"/>
      <c r="R300" s="62"/>
      <c r="S300" s="62"/>
      <c r="T300" s="63"/>
      <c r="AT300" s="16" t="s">
        <v>138</v>
      </c>
      <c r="AU300" s="16" t="s">
        <v>83</v>
      </c>
    </row>
    <row r="301" spans="2:65" s="1" customFormat="1" ht="19.5">
      <c r="B301" s="33"/>
      <c r="C301" s="34"/>
      <c r="D301" s="192" t="s">
        <v>192</v>
      </c>
      <c r="E301" s="34"/>
      <c r="F301" s="195" t="s">
        <v>460</v>
      </c>
      <c r="G301" s="34"/>
      <c r="H301" s="34"/>
      <c r="I301" s="106"/>
      <c r="J301" s="34"/>
      <c r="K301" s="34"/>
      <c r="L301" s="37"/>
      <c r="M301" s="194"/>
      <c r="N301" s="62"/>
      <c r="O301" s="62"/>
      <c r="P301" s="62"/>
      <c r="Q301" s="62"/>
      <c r="R301" s="62"/>
      <c r="S301" s="62"/>
      <c r="T301" s="63"/>
      <c r="AT301" s="16" t="s">
        <v>192</v>
      </c>
      <c r="AU301" s="16" t="s">
        <v>83</v>
      </c>
    </row>
    <row r="302" spans="2:65" s="13" customFormat="1" ht="11.25">
      <c r="B302" s="217"/>
      <c r="C302" s="218"/>
      <c r="D302" s="192" t="s">
        <v>140</v>
      </c>
      <c r="E302" s="219" t="s">
        <v>21</v>
      </c>
      <c r="F302" s="220" t="s">
        <v>461</v>
      </c>
      <c r="G302" s="218"/>
      <c r="H302" s="219" t="s">
        <v>21</v>
      </c>
      <c r="I302" s="221"/>
      <c r="J302" s="218"/>
      <c r="K302" s="218"/>
      <c r="L302" s="222"/>
      <c r="M302" s="223"/>
      <c r="N302" s="224"/>
      <c r="O302" s="224"/>
      <c r="P302" s="224"/>
      <c r="Q302" s="224"/>
      <c r="R302" s="224"/>
      <c r="S302" s="224"/>
      <c r="T302" s="225"/>
      <c r="AT302" s="226" t="s">
        <v>140</v>
      </c>
      <c r="AU302" s="226" t="s">
        <v>83</v>
      </c>
      <c r="AV302" s="13" t="s">
        <v>81</v>
      </c>
      <c r="AW302" s="13" t="s">
        <v>34</v>
      </c>
      <c r="AX302" s="13" t="s">
        <v>73</v>
      </c>
      <c r="AY302" s="226" t="s">
        <v>126</v>
      </c>
    </row>
    <row r="303" spans="2:65" s="12" customFormat="1" ht="11.25">
      <c r="B303" s="196"/>
      <c r="C303" s="197"/>
      <c r="D303" s="192" t="s">
        <v>140</v>
      </c>
      <c r="E303" s="198" t="s">
        <v>21</v>
      </c>
      <c r="F303" s="199" t="s">
        <v>462</v>
      </c>
      <c r="G303" s="197"/>
      <c r="H303" s="200">
        <v>2.4</v>
      </c>
      <c r="I303" s="201"/>
      <c r="J303" s="197"/>
      <c r="K303" s="197"/>
      <c r="L303" s="202"/>
      <c r="M303" s="203"/>
      <c r="N303" s="204"/>
      <c r="O303" s="204"/>
      <c r="P303" s="204"/>
      <c r="Q303" s="204"/>
      <c r="R303" s="204"/>
      <c r="S303" s="204"/>
      <c r="T303" s="205"/>
      <c r="AT303" s="206" t="s">
        <v>140</v>
      </c>
      <c r="AU303" s="206" t="s">
        <v>83</v>
      </c>
      <c r="AV303" s="12" t="s">
        <v>83</v>
      </c>
      <c r="AW303" s="12" t="s">
        <v>34</v>
      </c>
      <c r="AX303" s="12" t="s">
        <v>73</v>
      </c>
      <c r="AY303" s="206" t="s">
        <v>126</v>
      </c>
    </row>
    <row r="304" spans="2:65" s="1" customFormat="1" ht="21.6" customHeight="1">
      <c r="B304" s="33"/>
      <c r="C304" s="179" t="s">
        <v>463</v>
      </c>
      <c r="D304" s="179" t="s">
        <v>129</v>
      </c>
      <c r="E304" s="180" t="s">
        <v>464</v>
      </c>
      <c r="F304" s="181" t="s">
        <v>465</v>
      </c>
      <c r="G304" s="182" t="s">
        <v>316</v>
      </c>
      <c r="H304" s="183">
        <v>2E-3</v>
      </c>
      <c r="I304" s="184"/>
      <c r="J304" s="185">
        <f>ROUND(I304*H304,2)</f>
        <v>0</v>
      </c>
      <c r="K304" s="181" t="s">
        <v>133</v>
      </c>
      <c r="L304" s="37"/>
      <c r="M304" s="186" t="s">
        <v>21</v>
      </c>
      <c r="N304" s="187" t="s">
        <v>44</v>
      </c>
      <c r="O304" s="62"/>
      <c r="P304" s="188">
        <f>O304*H304</f>
        <v>0</v>
      </c>
      <c r="Q304" s="188">
        <v>0</v>
      </c>
      <c r="R304" s="188">
        <f>Q304*H304</f>
        <v>0</v>
      </c>
      <c r="S304" s="188">
        <v>0</v>
      </c>
      <c r="T304" s="189">
        <f>S304*H304</f>
        <v>0</v>
      </c>
      <c r="AR304" s="190" t="s">
        <v>243</v>
      </c>
      <c r="AT304" s="190" t="s">
        <v>129</v>
      </c>
      <c r="AU304" s="190" t="s">
        <v>83</v>
      </c>
      <c r="AY304" s="16" t="s">
        <v>126</v>
      </c>
      <c r="BE304" s="191">
        <f>IF(N304="základní",J304,0)</f>
        <v>0</v>
      </c>
      <c r="BF304" s="191">
        <f>IF(N304="snížená",J304,0)</f>
        <v>0</v>
      </c>
      <c r="BG304" s="191">
        <f>IF(N304="zákl. přenesená",J304,0)</f>
        <v>0</v>
      </c>
      <c r="BH304" s="191">
        <f>IF(N304="sníž. přenesená",J304,0)</f>
        <v>0</v>
      </c>
      <c r="BI304" s="191">
        <f>IF(N304="nulová",J304,0)</f>
        <v>0</v>
      </c>
      <c r="BJ304" s="16" t="s">
        <v>81</v>
      </c>
      <c r="BK304" s="191">
        <f>ROUND(I304*H304,2)</f>
        <v>0</v>
      </c>
      <c r="BL304" s="16" t="s">
        <v>243</v>
      </c>
      <c r="BM304" s="190" t="s">
        <v>466</v>
      </c>
    </row>
    <row r="305" spans="2:47" s="1" customFormat="1" ht="29.25">
      <c r="B305" s="33"/>
      <c r="C305" s="34"/>
      <c r="D305" s="192" t="s">
        <v>136</v>
      </c>
      <c r="E305" s="34"/>
      <c r="F305" s="193" t="s">
        <v>467</v>
      </c>
      <c r="G305" s="34"/>
      <c r="H305" s="34"/>
      <c r="I305" s="106"/>
      <c r="J305" s="34"/>
      <c r="K305" s="34"/>
      <c r="L305" s="37"/>
      <c r="M305" s="194"/>
      <c r="N305" s="62"/>
      <c r="O305" s="62"/>
      <c r="P305" s="62"/>
      <c r="Q305" s="62"/>
      <c r="R305" s="62"/>
      <c r="S305" s="62"/>
      <c r="T305" s="63"/>
      <c r="AT305" s="16" t="s">
        <v>136</v>
      </c>
      <c r="AU305" s="16" t="s">
        <v>83</v>
      </c>
    </row>
    <row r="306" spans="2:47" s="1" customFormat="1" ht="156">
      <c r="B306" s="33"/>
      <c r="C306" s="34"/>
      <c r="D306" s="192" t="s">
        <v>138</v>
      </c>
      <c r="E306" s="34"/>
      <c r="F306" s="195" t="s">
        <v>468</v>
      </c>
      <c r="G306" s="34"/>
      <c r="H306" s="34"/>
      <c r="I306" s="106"/>
      <c r="J306" s="34"/>
      <c r="K306" s="34"/>
      <c r="L306" s="37"/>
      <c r="M306" s="227"/>
      <c r="N306" s="228"/>
      <c r="O306" s="228"/>
      <c r="P306" s="228"/>
      <c r="Q306" s="228"/>
      <c r="R306" s="228"/>
      <c r="S306" s="228"/>
      <c r="T306" s="229"/>
      <c r="AT306" s="16" t="s">
        <v>138</v>
      </c>
      <c r="AU306" s="16" t="s">
        <v>83</v>
      </c>
    </row>
    <row r="307" spans="2:47" s="1" customFormat="1" ht="6.95" customHeight="1">
      <c r="B307" s="45"/>
      <c r="C307" s="46"/>
      <c r="D307" s="46"/>
      <c r="E307" s="46"/>
      <c r="F307" s="46"/>
      <c r="G307" s="46"/>
      <c r="H307" s="46"/>
      <c r="I307" s="130"/>
      <c r="J307" s="46"/>
      <c r="K307" s="46"/>
      <c r="L307" s="37"/>
    </row>
  </sheetData>
  <sheetProtection algorithmName="SHA-512" hashValue="5bOMyIFCgmcQuspwc2rQX0pbOOE8JprxvfRdf47GuYT+9LySwZeQIzQ2hPoWRDu6uN5NJjiw6X8rzh2WDg6zKg==" saltValue="Yn5HJUNC/ZmR+kO1cDfbnpQIxMIU66S0SPeQi9+BqM7FnHdbQF96UtCbS23Rxow0dJTNfuokCkea0kg3JuHpkw==" spinCount="100000" sheet="1" objects="1" scenarios="1" formatColumns="0" formatRows="0" autoFilter="0"/>
  <autoFilter ref="C95:K306"/>
  <mergeCells count="9">
    <mergeCell ref="E50:H50"/>
    <mergeCell ref="E86:H86"/>
    <mergeCell ref="E88:H88"/>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110"/>
  <sheetViews>
    <sheetView showGridLines="0" workbookViewId="0"/>
  </sheetViews>
  <sheetFormatPr defaultRowHeight="15"/>
  <cols>
    <col min="1" max="1" width="7.1640625" customWidth="1"/>
    <col min="2" max="2" width="1.5" customWidth="1"/>
    <col min="3" max="3" width="3.5" customWidth="1"/>
    <col min="4" max="4" width="3.6640625" customWidth="1"/>
    <col min="5" max="5" width="14.6640625" customWidth="1"/>
    <col min="6" max="6" width="43.5" customWidth="1"/>
    <col min="7" max="7" width="6" customWidth="1"/>
    <col min="8" max="8" width="9.83203125" customWidth="1"/>
    <col min="9" max="9" width="17.33203125" style="99" customWidth="1"/>
    <col min="10" max="11" width="17.33203125" customWidth="1"/>
    <col min="12" max="12" width="8" customWidth="1"/>
    <col min="13" max="13" width="9.33203125" hidden="1" customWidth="1"/>
    <col min="14" max="14" width="9.1640625" hidden="1"/>
    <col min="15" max="20" width="12.1640625" hidden="1" customWidth="1"/>
    <col min="21" max="21" width="14" hidden="1" customWidth="1"/>
    <col min="22" max="22" width="10.5" customWidth="1"/>
    <col min="23" max="23" width="14" customWidth="1"/>
    <col min="24" max="24" width="10.5" customWidth="1"/>
    <col min="25" max="25" width="12.83203125" customWidth="1"/>
    <col min="26" max="26" width="9.5" customWidth="1"/>
    <col min="27" max="27" width="12.83203125" customWidth="1"/>
    <col min="28" max="28" width="14" customWidth="1"/>
    <col min="29" max="29" width="9.5" customWidth="1"/>
    <col min="30" max="30" width="12.83203125" customWidth="1"/>
    <col min="31" max="31" width="14" customWidth="1"/>
    <col min="44" max="65" width="9.1640625" hidden="1"/>
  </cols>
  <sheetData>
    <row r="2" spans="2:46" ht="36.950000000000003" customHeight="1">
      <c r="L2" s="319"/>
      <c r="M2" s="319"/>
      <c r="N2" s="319"/>
      <c r="O2" s="319"/>
      <c r="P2" s="319"/>
      <c r="Q2" s="319"/>
      <c r="R2" s="319"/>
      <c r="S2" s="319"/>
      <c r="T2" s="319"/>
      <c r="U2" s="319"/>
      <c r="V2" s="319"/>
      <c r="AT2" s="16" t="s">
        <v>86</v>
      </c>
    </row>
    <row r="3" spans="2:46" ht="6.95" customHeight="1">
      <c r="B3" s="100"/>
      <c r="C3" s="101"/>
      <c r="D3" s="101"/>
      <c r="E3" s="101"/>
      <c r="F3" s="101"/>
      <c r="G3" s="101"/>
      <c r="H3" s="101"/>
      <c r="I3" s="102"/>
      <c r="J3" s="101"/>
      <c r="K3" s="101"/>
      <c r="L3" s="19"/>
      <c r="AT3" s="16" t="s">
        <v>83</v>
      </c>
    </row>
    <row r="4" spans="2:46" ht="24.95" customHeight="1">
      <c r="B4" s="19"/>
      <c r="D4" s="103" t="s">
        <v>87</v>
      </c>
      <c r="L4" s="19"/>
      <c r="M4" s="104" t="s">
        <v>10</v>
      </c>
      <c r="AT4" s="16" t="s">
        <v>4</v>
      </c>
    </row>
    <row r="5" spans="2:46" ht="6.95" customHeight="1">
      <c r="B5" s="19"/>
      <c r="L5" s="19"/>
    </row>
    <row r="6" spans="2:46" ht="12" customHeight="1">
      <c r="B6" s="19"/>
      <c r="D6" s="105" t="s">
        <v>16</v>
      </c>
      <c r="L6" s="19"/>
    </row>
    <row r="7" spans="2:46" ht="14.45" customHeight="1">
      <c r="B7" s="19"/>
      <c r="E7" s="348" t="str">
        <f>'Rekapitulace stavby'!K6</f>
        <v>Vyhlídka Karla IV. - oprava pochozích střech I.Etapa</v>
      </c>
      <c r="F7" s="349"/>
      <c r="G7" s="349"/>
      <c r="H7" s="349"/>
      <c r="L7" s="19"/>
    </row>
    <row r="8" spans="2:46" s="1" customFormat="1" ht="12" customHeight="1">
      <c r="B8" s="37"/>
      <c r="D8" s="105" t="s">
        <v>88</v>
      </c>
      <c r="I8" s="106"/>
      <c r="L8" s="37"/>
    </row>
    <row r="9" spans="2:46" s="1" customFormat="1" ht="36.950000000000003" customHeight="1">
      <c r="B9" s="37"/>
      <c r="E9" s="350" t="s">
        <v>469</v>
      </c>
      <c r="F9" s="351"/>
      <c r="G9" s="351"/>
      <c r="H9" s="351"/>
      <c r="I9" s="106"/>
      <c r="L9" s="37"/>
    </row>
    <row r="10" spans="2:46" s="1" customFormat="1" ht="11.25">
      <c r="B10" s="37"/>
      <c r="I10" s="106"/>
      <c r="L10" s="37"/>
    </row>
    <row r="11" spans="2:46" s="1" customFormat="1" ht="12" customHeight="1">
      <c r="B11" s="37"/>
      <c r="D11" s="105" t="s">
        <v>18</v>
      </c>
      <c r="F11" s="107" t="s">
        <v>19</v>
      </c>
      <c r="I11" s="108" t="s">
        <v>20</v>
      </c>
      <c r="J11" s="107" t="s">
        <v>21</v>
      </c>
      <c r="L11" s="37"/>
    </row>
    <row r="12" spans="2:46" s="1" customFormat="1" ht="12" customHeight="1">
      <c r="B12" s="37"/>
      <c r="D12" s="105" t="s">
        <v>22</v>
      </c>
      <c r="F12" s="107" t="s">
        <v>23</v>
      </c>
      <c r="I12" s="108" t="s">
        <v>24</v>
      </c>
      <c r="J12" s="109" t="str">
        <f>'Rekapitulace stavby'!AN8</f>
        <v>4. 7. 2019</v>
      </c>
      <c r="L12" s="37"/>
    </row>
    <row r="13" spans="2:46" s="1" customFormat="1" ht="10.9" customHeight="1">
      <c r="B13" s="37"/>
      <c r="I13" s="106"/>
      <c r="L13" s="37"/>
    </row>
    <row r="14" spans="2:46" s="1" customFormat="1" ht="12" customHeight="1">
      <c r="B14" s="37"/>
      <c r="D14" s="105" t="s">
        <v>26</v>
      </c>
      <c r="I14" s="108" t="s">
        <v>27</v>
      </c>
      <c r="J14" s="107" t="s">
        <v>21</v>
      </c>
      <c r="L14" s="37"/>
    </row>
    <row r="15" spans="2:46" s="1" customFormat="1" ht="18" customHeight="1">
      <c r="B15" s="37"/>
      <c r="E15" s="107" t="s">
        <v>28</v>
      </c>
      <c r="I15" s="108" t="s">
        <v>29</v>
      </c>
      <c r="J15" s="107" t="s">
        <v>21</v>
      </c>
      <c r="L15" s="37"/>
    </row>
    <row r="16" spans="2:46" s="1" customFormat="1" ht="6.95" customHeight="1">
      <c r="B16" s="37"/>
      <c r="I16" s="106"/>
      <c r="L16" s="37"/>
    </row>
    <row r="17" spans="2:12" s="1" customFormat="1" ht="12" customHeight="1">
      <c r="B17" s="37"/>
      <c r="D17" s="105" t="s">
        <v>30</v>
      </c>
      <c r="I17" s="108" t="s">
        <v>27</v>
      </c>
      <c r="J17" s="29" t="str">
        <f>'Rekapitulace stavby'!AN13</f>
        <v>Vyplň údaj</v>
      </c>
      <c r="L17" s="37"/>
    </row>
    <row r="18" spans="2:12" s="1" customFormat="1" ht="18" customHeight="1">
      <c r="B18" s="37"/>
      <c r="E18" s="352" t="str">
        <f>'Rekapitulace stavby'!E14</f>
        <v>Vyplň údaj</v>
      </c>
      <c r="F18" s="353"/>
      <c r="G18" s="353"/>
      <c r="H18" s="353"/>
      <c r="I18" s="108" t="s">
        <v>29</v>
      </c>
      <c r="J18" s="29" t="str">
        <f>'Rekapitulace stavby'!AN14</f>
        <v>Vyplň údaj</v>
      </c>
      <c r="L18" s="37"/>
    </row>
    <row r="19" spans="2:12" s="1" customFormat="1" ht="6.95" customHeight="1">
      <c r="B19" s="37"/>
      <c r="I19" s="106"/>
      <c r="L19" s="37"/>
    </row>
    <row r="20" spans="2:12" s="1" customFormat="1" ht="12" customHeight="1">
      <c r="B20" s="37"/>
      <c r="D20" s="105" t="s">
        <v>32</v>
      </c>
      <c r="I20" s="108" t="s">
        <v>27</v>
      </c>
      <c r="J20" s="107" t="s">
        <v>21</v>
      </c>
      <c r="L20" s="37"/>
    </row>
    <row r="21" spans="2:12" s="1" customFormat="1" ht="18" customHeight="1">
      <c r="B21" s="37"/>
      <c r="E21" s="107" t="s">
        <v>33</v>
      </c>
      <c r="I21" s="108" t="s">
        <v>29</v>
      </c>
      <c r="J21" s="107" t="s">
        <v>21</v>
      </c>
      <c r="L21" s="37"/>
    </row>
    <row r="22" spans="2:12" s="1" customFormat="1" ht="6.95" customHeight="1">
      <c r="B22" s="37"/>
      <c r="I22" s="106"/>
      <c r="L22" s="37"/>
    </row>
    <row r="23" spans="2:12" s="1" customFormat="1" ht="12" customHeight="1">
      <c r="B23" s="37"/>
      <c r="D23" s="105" t="s">
        <v>35</v>
      </c>
      <c r="I23" s="108" t="s">
        <v>27</v>
      </c>
      <c r="J23" s="107" t="s">
        <v>21</v>
      </c>
      <c r="L23" s="37"/>
    </row>
    <row r="24" spans="2:12" s="1" customFormat="1" ht="18" customHeight="1">
      <c r="B24" s="37"/>
      <c r="E24" s="107" t="s">
        <v>36</v>
      </c>
      <c r="I24" s="108" t="s">
        <v>29</v>
      </c>
      <c r="J24" s="107" t="s">
        <v>21</v>
      </c>
      <c r="L24" s="37"/>
    </row>
    <row r="25" spans="2:12" s="1" customFormat="1" ht="6.95" customHeight="1">
      <c r="B25" s="37"/>
      <c r="I25" s="106"/>
      <c r="L25" s="37"/>
    </row>
    <row r="26" spans="2:12" s="1" customFormat="1" ht="12" customHeight="1">
      <c r="B26" s="37"/>
      <c r="D26" s="105" t="s">
        <v>37</v>
      </c>
      <c r="I26" s="106"/>
      <c r="L26" s="37"/>
    </row>
    <row r="27" spans="2:12" s="7" customFormat="1" ht="14.45" customHeight="1">
      <c r="B27" s="110"/>
      <c r="E27" s="354" t="s">
        <v>21</v>
      </c>
      <c r="F27" s="354"/>
      <c r="G27" s="354"/>
      <c r="H27" s="354"/>
      <c r="I27" s="111"/>
      <c r="L27" s="110"/>
    </row>
    <row r="28" spans="2:12" s="1" customFormat="1" ht="6.95" customHeight="1">
      <c r="B28" s="37"/>
      <c r="I28" s="106"/>
      <c r="L28" s="37"/>
    </row>
    <row r="29" spans="2:12" s="1" customFormat="1" ht="6.95" customHeight="1">
      <c r="B29" s="37"/>
      <c r="D29" s="58"/>
      <c r="E29" s="58"/>
      <c r="F29" s="58"/>
      <c r="G29" s="58"/>
      <c r="H29" s="58"/>
      <c r="I29" s="112"/>
      <c r="J29" s="58"/>
      <c r="K29" s="58"/>
      <c r="L29" s="37"/>
    </row>
    <row r="30" spans="2:12" s="1" customFormat="1" ht="25.35" customHeight="1">
      <c r="B30" s="37"/>
      <c r="D30" s="113" t="s">
        <v>39</v>
      </c>
      <c r="I30" s="106"/>
      <c r="J30" s="114">
        <f>ROUND(J83, 2)</f>
        <v>0</v>
      </c>
      <c r="L30" s="37"/>
    </row>
    <row r="31" spans="2:12" s="1" customFormat="1" ht="6.95" customHeight="1">
      <c r="B31" s="37"/>
      <c r="D31" s="58"/>
      <c r="E31" s="58"/>
      <c r="F31" s="58"/>
      <c r="G31" s="58"/>
      <c r="H31" s="58"/>
      <c r="I31" s="112"/>
      <c r="J31" s="58"/>
      <c r="K31" s="58"/>
      <c r="L31" s="37"/>
    </row>
    <row r="32" spans="2:12" s="1" customFormat="1" ht="14.45" customHeight="1">
      <c r="B32" s="37"/>
      <c r="F32" s="115" t="s">
        <v>41</v>
      </c>
      <c r="I32" s="116" t="s">
        <v>40</v>
      </c>
      <c r="J32" s="115" t="s">
        <v>42</v>
      </c>
      <c r="L32" s="37"/>
    </row>
    <row r="33" spans="2:12" s="1" customFormat="1" ht="14.45" customHeight="1">
      <c r="B33" s="37"/>
      <c r="D33" s="117" t="s">
        <v>43</v>
      </c>
      <c r="E33" s="105" t="s">
        <v>44</v>
      </c>
      <c r="F33" s="118">
        <f>ROUND((SUM(BE83:BE109)),  2)</f>
        <v>0</v>
      </c>
      <c r="I33" s="119">
        <v>0.21</v>
      </c>
      <c r="J33" s="118">
        <f>ROUND(((SUM(BE83:BE109))*I33),  2)</f>
        <v>0</v>
      </c>
      <c r="L33" s="37"/>
    </row>
    <row r="34" spans="2:12" s="1" customFormat="1" ht="14.45" customHeight="1">
      <c r="B34" s="37"/>
      <c r="E34" s="105" t="s">
        <v>45</v>
      </c>
      <c r="F34" s="118">
        <f>ROUND((SUM(BF83:BF109)),  2)</f>
        <v>0</v>
      </c>
      <c r="I34" s="119">
        <v>0.15</v>
      </c>
      <c r="J34" s="118">
        <f>ROUND(((SUM(BF83:BF109))*I34),  2)</f>
        <v>0</v>
      </c>
      <c r="L34" s="37"/>
    </row>
    <row r="35" spans="2:12" s="1" customFormat="1" ht="14.45" hidden="1" customHeight="1">
      <c r="B35" s="37"/>
      <c r="E35" s="105" t="s">
        <v>46</v>
      </c>
      <c r="F35" s="118">
        <f>ROUND((SUM(BG83:BG109)),  2)</f>
        <v>0</v>
      </c>
      <c r="I35" s="119">
        <v>0.21</v>
      </c>
      <c r="J35" s="118">
        <f>0</f>
        <v>0</v>
      </c>
      <c r="L35" s="37"/>
    </row>
    <row r="36" spans="2:12" s="1" customFormat="1" ht="14.45" hidden="1" customHeight="1">
      <c r="B36" s="37"/>
      <c r="E36" s="105" t="s">
        <v>47</v>
      </c>
      <c r="F36" s="118">
        <f>ROUND((SUM(BH83:BH109)),  2)</f>
        <v>0</v>
      </c>
      <c r="I36" s="119">
        <v>0.15</v>
      </c>
      <c r="J36" s="118">
        <f>0</f>
        <v>0</v>
      </c>
      <c r="L36" s="37"/>
    </row>
    <row r="37" spans="2:12" s="1" customFormat="1" ht="14.45" hidden="1" customHeight="1">
      <c r="B37" s="37"/>
      <c r="E37" s="105" t="s">
        <v>48</v>
      </c>
      <c r="F37" s="118">
        <f>ROUND((SUM(BI83:BI109)),  2)</f>
        <v>0</v>
      </c>
      <c r="I37" s="119">
        <v>0</v>
      </c>
      <c r="J37" s="118">
        <f>0</f>
        <v>0</v>
      </c>
      <c r="L37" s="37"/>
    </row>
    <row r="38" spans="2:12" s="1" customFormat="1" ht="6.95" customHeight="1">
      <c r="B38" s="37"/>
      <c r="I38" s="106"/>
      <c r="L38" s="37"/>
    </row>
    <row r="39" spans="2:12" s="1" customFormat="1" ht="25.35" customHeight="1">
      <c r="B39" s="37"/>
      <c r="C39" s="120"/>
      <c r="D39" s="121" t="s">
        <v>49</v>
      </c>
      <c r="E39" s="122"/>
      <c r="F39" s="122"/>
      <c r="G39" s="123" t="s">
        <v>50</v>
      </c>
      <c r="H39" s="124" t="s">
        <v>51</v>
      </c>
      <c r="I39" s="125"/>
      <c r="J39" s="126">
        <f>SUM(J30:J37)</f>
        <v>0</v>
      </c>
      <c r="K39" s="127"/>
      <c r="L39" s="37"/>
    </row>
    <row r="40" spans="2:12" s="1" customFormat="1" ht="14.45" customHeight="1">
      <c r="B40" s="128"/>
      <c r="C40" s="129"/>
      <c r="D40" s="129"/>
      <c r="E40" s="129"/>
      <c r="F40" s="129"/>
      <c r="G40" s="129"/>
      <c r="H40" s="129"/>
      <c r="I40" s="130"/>
      <c r="J40" s="129"/>
      <c r="K40" s="129"/>
      <c r="L40" s="37"/>
    </row>
    <row r="44" spans="2:12" s="1" customFormat="1" ht="6.95" customHeight="1">
      <c r="B44" s="131"/>
      <c r="C44" s="132"/>
      <c r="D44" s="132"/>
      <c r="E44" s="132"/>
      <c r="F44" s="132"/>
      <c r="G44" s="132"/>
      <c r="H44" s="132"/>
      <c r="I44" s="133"/>
      <c r="J44" s="132"/>
      <c r="K44" s="132"/>
      <c r="L44" s="37"/>
    </row>
    <row r="45" spans="2:12" s="1" customFormat="1" ht="24.95" customHeight="1">
      <c r="B45" s="33"/>
      <c r="C45" s="22" t="s">
        <v>90</v>
      </c>
      <c r="D45" s="34"/>
      <c r="E45" s="34"/>
      <c r="F45" s="34"/>
      <c r="G45" s="34"/>
      <c r="H45" s="34"/>
      <c r="I45" s="106"/>
      <c r="J45" s="34"/>
      <c r="K45" s="34"/>
      <c r="L45" s="37"/>
    </row>
    <row r="46" spans="2:12" s="1" customFormat="1" ht="6.95" customHeight="1">
      <c r="B46" s="33"/>
      <c r="C46" s="34"/>
      <c r="D46" s="34"/>
      <c r="E46" s="34"/>
      <c r="F46" s="34"/>
      <c r="G46" s="34"/>
      <c r="H46" s="34"/>
      <c r="I46" s="106"/>
      <c r="J46" s="34"/>
      <c r="K46" s="34"/>
      <c r="L46" s="37"/>
    </row>
    <row r="47" spans="2:12" s="1" customFormat="1" ht="12" customHeight="1">
      <c r="B47" s="33"/>
      <c r="C47" s="28" t="s">
        <v>16</v>
      </c>
      <c r="D47" s="34"/>
      <c r="E47" s="34"/>
      <c r="F47" s="34"/>
      <c r="G47" s="34"/>
      <c r="H47" s="34"/>
      <c r="I47" s="106"/>
      <c r="J47" s="34"/>
      <c r="K47" s="34"/>
      <c r="L47" s="37"/>
    </row>
    <row r="48" spans="2:12" s="1" customFormat="1" ht="14.45" customHeight="1">
      <c r="B48" s="33"/>
      <c r="C48" s="34"/>
      <c r="D48" s="34"/>
      <c r="E48" s="355" t="str">
        <f>E7</f>
        <v>Vyhlídka Karla IV. - oprava pochozích střech I.Etapa</v>
      </c>
      <c r="F48" s="356"/>
      <c r="G48" s="356"/>
      <c r="H48" s="356"/>
      <c r="I48" s="106"/>
      <c r="J48" s="34"/>
      <c r="K48" s="34"/>
      <c r="L48" s="37"/>
    </row>
    <row r="49" spans="2:47" s="1" customFormat="1" ht="12" customHeight="1">
      <c r="B49" s="33"/>
      <c r="C49" s="28" t="s">
        <v>88</v>
      </c>
      <c r="D49" s="34"/>
      <c r="E49" s="34"/>
      <c r="F49" s="34"/>
      <c r="G49" s="34"/>
      <c r="H49" s="34"/>
      <c r="I49" s="106"/>
      <c r="J49" s="34"/>
      <c r="K49" s="34"/>
      <c r="L49" s="37"/>
    </row>
    <row r="50" spans="2:47" s="1" customFormat="1" ht="14.45" customHeight="1">
      <c r="B50" s="33"/>
      <c r="C50" s="34"/>
      <c r="D50" s="34"/>
      <c r="E50" s="328" t="str">
        <f>E9</f>
        <v>VON - Vedlejší a ostatní náklady</v>
      </c>
      <c r="F50" s="357"/>
      <c r="G50" s="357"/>
      <c r="H50" s="357"/>
      <c r="I50" s="106"/>
      <c r="J50" s="34"/>
      <c r="K50" s="34"/>
      <c r="L50" s="37"/>
    </row>
    <row r="51" spans="2:47" s="1" customFormat="1" ht="6.95" customHeight="1">
      <c r="B51" s="33"/>
      <c r="C51" s="34"/>
      <c r="D51" s="34"/>
      <c r="E51" s="34"/>
      <c r="F51" s="34"/>
      <c r="G51" s="34"/>
      <c r="H51" s="34"/>
      <c r="I51" s="106"/>
      <c r="J51" s="34"/>
      <c r="K51" s="34"/>
      <c r="L51" s="37"/>
    </row>
    <row r="52" spans="2:47" s="1" customFormat="1" ht="12" customHeight="1">
      <c r="B52" s="33"/>
      <c r="C52" s="28" t="s">
        <v>22</v>
      </c>
      <c r="D52" s="34"/>
      <c r="E52" s="34"/>
      <c r="F52" s="26" t="str">
        <f>F12</f>
        <v>Karlovy Vary</v>
      </c>
      <c r="G52" s="34"/>
      <c r="H52" s="34"/>
      <c r="I52" s="108" t="s">
        <v>24</v>
      </c>
      <c r="J52" s="57" t="str">
        <f>IF(J12="","",J12)</f>
        <v>4. 7. 2019</v>
      </c>
      <c r="K52" s="34"/>
      <c r="L52" s="37"/>
    </row>
    <row r="53" spans="2:47" s="1" customFormat="1" ht="6.95" customHeight="1">
      <c r="B53" s="33"/>
      <c r="C53" s="34"/>
      <c r="D53" s="34"/>
      <c r="E53" s="34"/>
      <c r="F53" s="34"/>
      <c r="G53" s="34"/>
      <c r="H53" s="34"/>
      <c r="I53" s="106"/>
      <c r="J53" s="34"/>
      <c r="K53" s="34"/>
      <c r="L53" s="37"/>
    </row>
    <row r="54" spans="2:47" s="1" customFormat="1" ht="26.45" customHeight="1">
      <c r="B54" s="33"/>
      <c r="C54" s="28" t="s">
        <v>26</v>
      </c>
      <c r="D54" s="34"/>
      <c r="E54" s="34"/>
      <c r="F54" s="26" t="str">
        <f>E15</f>
        <v>Statutární město Karlovy Vary</v>
      </c>
      <c r="G54" s="34"/>
      <c r="H54" s="34"/>
      <c r="I54" s="108" t="s">
        <v>32</v>
      </c>
      <c r="J54" s="31" t="str">
        <f>E21</f>
        <v>Ing. Kubíček, Ing. Redl</v>
      </c>
      <c r="K54" s="34"/>
      <c r="L54" s="37"/>
    </row>
    <row r="55" spans="2:47" s="1" customFormat="1" ht="26.45" customHeight="1">
      <c r="B55" s="33"/>
      <c r="C55" s="28" t="s">
        <v>30</v>
      </c>
      <c r="D55" s="34"/>
      <c r="E55" s="34"/>
      <c r="F55" s="26" t="str">
        <f>IF(E18="","",E18)</f>
        <v>Vyplň údaj</v>
      </c>
      <c r="G55" s="34"/>
      <c r="H55" s="34"/>
      <c r="I55" s="108" t="s">
        <v>35</v>
      </c>
      <c r="J55" s="31" t="str">
        <f>E24</f>
        <v>Daniela Hahnová</v>
      </c>
      <c r="K55" s="34"/>
      <c r="L55" s="37"/>
    </row>
    <row r="56" spans="2:47" s="1" customFormat="1" ht="10.35" customHeight="1">
      <c r="B56" s="33"/>
      <c r="C56" s="34"/>
      <c r="D56" s="34"/>
      <c r="E56" s="34"/>
      <c r="F56" s="34"/>
      <c r="G56" s="34"/>
      <c r="H56" s="34"/>
      <c r="I56" s="106"/>
      <c r="J56" s="34"/>
      <c r="K56" s="34"/>
      <c r="L56" s="37"/>
    </row>
    <row r="57" spans="2:47" s="1" customFormat="1" ht="29.25" customHeight="1">
      <c r="B57" s="33"/>
      <c r="C57" s="134" t="s">
        <v>91</v>
      </c>
      <c r="D57" s="135"/>
      <c r="E57" s="135"/>
      <c r="F57" s="135"/>
      <c r="G57" s="135"/>
      <c r="H57" s="135"/>
      <c r="I57" s="136"/>
      <c r="J57" s="137" t="s">
        <v>92</v>
      </c>
      <c r="K57" s="135"/>
      <c r="L57" s="37"/>
    </row>
    <row r="58" spans="2:47" s="1" customFormat="1" ht="10.35" customHeight="1">
      <c r="B58" s="33"/>
      <c r="C58" s="34"/>
      <c r="D58" s="34"/>
      <c r="E58" s="34"/>
      <c r="F58" s="34"/>
      <c r="G58" s="34"/>
      <c r="H58" s="34"/>
      <c r="I58" s="106"/>
      <c r="J58" s="34"/>
      <c r="K58" s="34"/>
      <c r="L58" s="37"/>
    </row>
    <row r="59" spans="2:47" s="1" customFormat="1" ht="22.9" customHeight="1">
      <c r="B59" s="33"/>
      <c r="C59" s="138" t="s">
        <v>71</v>
      </c>
      <c r="D59" s="34"/>
      <c r="E59" s="34"/>
      <c r="F59" s="34"/>
      <c r="G59" s="34"/>
      <c r="H59" s="34"/>
      <c r="I59" s="106"/>
      <c r="J59" s="75">
        <f>J83</f>
        <v>0</v>
      </c>
      <c r="K59" s="34"/>
      <c r="L59" s="37"/>
      <c r="AU59" s="16" t="s">
        <v>93</v>
      </c>
    </row>
    <row r="60" spans="2:47" s="8" customFormat="1" ht="24.95" customHeight="1">
      <c r="B60" s="139"/>
      <c r="C60" s="140"/>
      <c r="D60" s="141" t="s">
        <v>470</v>
      </c>
      <c r="E60" s="142"/>
      <c r="F60" s="142"/>
      <c r="G60" s="142"/>
      <c r="H60" s="142"/>
      <c r="I60" s="143"/>
      <c r="J60" s="144">
        <f>J84</f>
        <v>0</v>
      </c>
      <c r="K60" s="140"/>
      <c r="L60" s="145"/>
    </row>
    <row r="61" spans="2:47" s="9" customFormat="1" ht="19.899999999999999" customHeight="1">
      <c r="B61" s="146"/>
      <c r="C61" s="147"/>
      <c r="D61" s="148" t="s">
        <v>471</v>
      </c>
      <c r="E61" s="149"/>
      <c r="F61" s="149"/>
      <c r="G61" s="149"/>
      <c r="H61" s="149"/>
      <c r="I61" s="150"/>
      <c r="J61" s="151">
        <f>J85</f>
        <v>0</v>
      </c>
      <c r="K61" s="147"/>
      <c r="L61" s="152"/>
    </row>
    <row r="62" spans="2:47" s="9" customFormat="1" ht="19.899999999999999" customHeight="1">
      <c r="B62" s="146"/>
      <c r="C62" s="147"/>
      <c r="D62" s="148" t="s">
        <v>472</v>
      </c>
      <c r="E62" s="149"/>
      <c r="F62" s="149"/>
      <c r="G62" s="149"/>
      <c r="H62" s="149"/>
      <c r="I62" s="150"/>
      <c r="J62" s="151">
        <f>J92</f>
        <v>0</v>
      </c>
      <c r="K62" s="147"/>
      <c r="L62" s="152"/>
    </row>
    <row r="63" spans="2:47" s="9" customFormat="1" ht="19.899999999999999" customHeight="1">
      <c r="B63" s="146"/>
      <c r="C63" s="147"/>
      <c r="D63" s="148" t="s">
        <v>473</v>
      </c>
      <c r="E63" s="149"/>
      <c r="F63" s="149"/>
      <c r="G63" s="149"/>
      <c r="H63" s="149"/>
      <c r="I63" s="150"/>
      <c r="J63" s="151">
        <f>J103</f>
        <v>0</v>
      </c>
      <c r="K63" s="147"/>
      <c r="L63" s="152"/>
    </row>
    <row r="64" spans="2:47" s="1" customFormat="1" ht="21.75" customHeight="1">
      <c r="B64" s="33"/>
      <c r="C64" s="34"/>
      <c r="D64" s="34"/>
      <c r="E64" s="34"/>
      <c r="F64" s="34"/>
      <c r="G64" s="34"/>
      <c r="H64" s="34"/>
      <c r="I64" s="106"/>
      <c r="J64" s="34"/>
      <c r="K64" s="34"/>
      <c r="L64" s="37"/>
    </row>
    <row r="65" spans="2:12" s="1" customFormat="1" ht="6.95" customHeight="1">
      <c r="B65" s="45"/>
      <c r="C65" s="46"/>
      <c r="D65" s="46"/>
      <c r="E65" s="46"/>
      <c r="F65" s="46"/>
      <c r="G65" s="46"/>
      <c r="H65" s="46"/>
      <c r="I65" s="130"/>
      <c r="J65" s="46"/>
      <c r="K65" s="46"/>
      <c r="L65" s="37"/>
    </row>
    <row r="69" spans="2:12" s="1" customFormat="1" ht="6.95" customHeight="1">
      <c r="B69" s="47"/>
      <c r="C69" s="48"/>
      <c r="D69" s="48"/>
      <c r="E69" s="48"/>
      <c r="F69" s="48"/>
      <c r="G69" s="48"/>
      <c r="H69" s="48"/>
      <c r="I69" s="133"/>
      <c r="J69" s="48"/>
      <c r="K69" s="48"/>
      <c r="L69" s="37"/>
    </row>
    <row r="70" spans="2:12" s="1" customFormat="1" ht="24.95" customHeight="1">
      <c r="B70" s="33"/>
      <c r="C70" s="22" t="s">
        <v>111</v>
      </c>
      <c r="D70" s="34"/>
      <c r="E70" s="34"/>
      <c r="F70" s="34"/>
      <c r="G70" s="34"/>
      <c r="H70" s="34"/>
      <c r="I70" s="106"/>
      <c r="J70" s="34"/>
      <c r="K70" s="34"/>
      <c r="L70" s="37"/>
    </row>
    <row r="71" spans="2:12" s="1" customFormat="1" ht="6.95" customHeight="1">
      <c r="B71" s="33"/>
      <c r="C71" s="34"/>
      <c r="D71" s="34"/>
      <c r="E71" s="34"/>
      <c r="F71" s="34"/>
      <c r="G71" s="34"/>
      <c r="H71" s="34"/>
      <c r="I71" s="106"/>
      <c r="J71" s="34"/>
      <c r="K71" s="34"/>
      <c r="L71" s="37"/>
    </row>
    <row r="72" spans="2:12" s="1" customFormat="1" ht="12" customHeight="1">
      <c r="B72" s="33"/>
      <c r="C72" s="28" t="s">
        <v>16</v>
      </c>
      <c r="D72" s="34"/>
      <c r="E72" s="34"/>
      <c r="F72" s="34"/>
      <c r="G72" s="34"/>
      <c r="H72" s="34"/>
      <c r="I72" s="106"/>
      <c r="J72" s="34"/>
      <c r="K72" s="34"/>
      <c r="L72" s="37"/>
    </row>
    <row r="73" spans="2:12" s="1" customFormat="1" ht="14.45" customHeight="1">
      <c r="B73" s="33"/>
      <c r="C73" s="34"/>
      <c r="D73" s="34"/>
      <c r="E73" s="355" t="str">
        <f>E7</f>
        <v>Vyhlídka Karla IV. - oprava pochozích střech I.Etapa</v>
      </c>
      <c r="F73" s="356"/>
      <c r="G73" s="356"/>
      <c r="H73" s="356"/>
      <c r="I73" s="106"/>
      <c r="J73" s="34"/>
      <c r="K73" s="34"/>
      <c r="L73" s="37"/>
    </row>
    <row r="74" spans="2:12" s="1" customFormat="1" ht="12" customHeight="1">
      <c r="B74" s="33"/>
      <c r="C74" s="28" t="s">
        <v>88</v>
      </c>
      <c r="D74" s="34"/>
      <c r="E74" s="34"/>
      <c r="F74" s="34"/>
      <c r="G74" s="34"/>
      <c r="H74" s="34"/>
      <c r="I74" s="106"/>
      <c r="J74" s="34"/>
      <c r="K74" s="34"/>
      <c r="L74" s="37"/>
    </row>
    <row r="75" spans="2:12" s="1" customFormat="1" ht="14.45" customHeight="1">
      <c r="B75" s="33"/>
      <c r="C75" s="34"/>
      <c r="D75" s="34"/>
      <c r="E75" s="328" t="str">
        <f>E9</f>
        <v>VON - Vedlejší a ostatní náklady</v>
      </c>
      <c r="F75" s="357"/>
      <c r="G75" s="357"/>
      <c r="H75" s="357"/>
      <c r="I75" s="106"/>
      <c r="J75" s="34"/>
      <c r="K75" s="34"/>
      <c r="L75" s="37"/>
    </row>
    <row r="76" spans="2:12" s="1" customFormat="1" ht="6.95" customHeight="1">
      <c r="B76" s="33"/>
      <c r="C76" s="34"/>
      <c r="D76" s="34"/>
      <c r="E76" s="34"/>
      <c r="F76" s="34"/>
      <c r="G76" s="34"/>
      <c r="H76" s="34"/>
      <c r="I76" s="106"/>
      <c r="J76" s="34"/>
      <c r="K76" s="34"/>
      <c r="L76" s="37"/>
    </row>
    <row r="77" spans="2:12" s="1" customFormat="1" ht="12" customHeight="1">
      <c r="B77" s="33"/>
      <c r="C77" s="28" t="s">
        <v>22</v>
      </c>
      <c r="D77" s="34"/>
      <c r="E77" s="34"/>
      <c r="F77" s="26" t="str">
        <f>F12</f>
        <v>Karlovy Vary</v>
      </c>
      <c r="G77" s="34"/>
      <c r="H77" s="34"/>
      <c r="I77" s="108" t="s">
        <v>24</v>
      </c>
      <c r="J77" s="57" t="str">
        <f>IF(J12="","",J12)</f>
        <v>4. 7. 2019</v>
      </c>
      <c r="K77" s="34"/>
      <c r="L77" s="37"/>
    </row>
    <row r="78" spans="2:12" s="1" customFormat="1" ht="6.95" customHeight="1">
      <c r="B78" s="33"/>
      <c r="C78" s="34"/>
      <c r="D78" s="34"/>
      <c r="E78" s="34"/>
      <c r="F78" s="34"/>
      <c r="G78" s="34"/>
      <c r="H78" s="34"/>
      <c r="I78" s="106"/>
      <c r="J78" s="34"/>
      <c r="K78" s="34"/>
      <c r="L78" s="37"/>
    </row>
    <row r="79" spans="2:12" s="1" customFormat="1" ht="26.45" customHeight="1">
      <c r="B79" s="33"/>
      <c r="C79" s="28" t="s">
        <v>26</v>
      </c>
      <c r="D79" s="34"/>
      <c r="E79" s="34"/>
      <c r="F79" s="26" t="str">
        <f>E15</f>
        <v>Statutární město Karlovy Vary</v>
      </c>
      <c r="G79" s="34"/>
      <c r="H79" s="34"/>
      <c r="I79" s="108" t="s">
        <v>32</v>
      </c>
      <c r="J79" s="31" t="str">
        <f>E21</f>
        <v>Ing. Kubíček, Ing. Redl</v>
      </c>
      <c r="K79" s="34"/>
      <c r="L79" s="37"/>
    </row>
    <row r="80" spans="2:12" s="1" customFormat="1" ht="26.45" customHeight="1">
      <c r="B80" s="33"/>
      <c r="C80" s="28" t="s">
        <v>30</v>
      </c>
      <c r="D80" s="34"/>
      <c r="E80" s="34"/>
      <c r="F80" s="26" t="str">
        <f>IF(E18="","",E18)</f>
        <v>Vyplň údaj</v>
      </c>
      <c r="G80" s="34"/>
      <c r="H80" s="34"/>
      <c r="I80" s="108" t="s">
        <v>35</v>
      </c>
      <c r="J80" s="31" t="str">
        <f>E24</f>
        <v>Daniela Hahnová</v>
      </c>
      <c r="K80" s="34"/>
      <c r="L80" s="37"/>
    </row>
    <row r="81" spans="2:65" s="1" customFormat="1" ht="10.35" customHeight="1">
      <c r="B81" s="33"/>
      <c r="C81" s="34"/>
      <c r="D81" s="34"/>
      <c r="E81" s="34"/>
      <c r="F81" s="34"/>
      <c r="G81" s="34"/>
      <c r="H81" s="34"/>
      <c r="I81" s="106"/>
      <c r="J81" s="34"/>
      <c r="K81" s="34"/>
      <c r="L81" s="37"/>
    </row>
    <row r="82" spans="2:65" s="10" customFormat="1" ht="29.25" customHeight="1">
      <c r="B82" s="153"/>
      <c r="C82" s="154" t="s">
        <v>112</v>
      </c>
      <c r="D82" s="155" t="s">
        <v>58</v>
      </c>
      <c r="E82" s="155" t="s">
        <v>54</v>
      </c>
      <c r="F82" s="155" t="s">
        <v>55</v>
      </c>
      <c r="G82" s="155" t="s">
        <v>113</v>
      </c>
      <c r="H82" s="155" t="s">
        <v>114</v>
      </c>
      <c r="I82" s="156" t="s">
        <v>115</v>
      </c>
      <c r="J82" s="155" t="s">
        <v>92</v>
      </c>
      <c r="K82" s="157" t="s">
        <v>116</v>
      </c>
      <c r="L82" s="158"/>
      <c r="M82" s="66" t="s">
        <v>21</v>
      </c>
      <c r="N82" s="67" t="s">
        <v>43</v>
      </c>
      <c r="O82" s="67" t="s">
        <v>117</v>
      </c>
      <c r="P82" s="67" t="s">
        <v>118</v>
      </c>
      <c r="Q82" s="67" t="s">
        <v>119</v>
      </c>
      <c r="R82" s="67" t="s">
        <v>120</v>
      </c>
      <c r="S82" s="67" t="s">
        <v>121</v>
      </c>
      <c r="T82" s="68" t="s">
        <v>122</v>
      </c>
    </row>
    <row r="83" spans="2:65" s="1" customFormat="1" ht="22.9" customHeight="1">
      <c r="B83" s="33"/>
      <c r="C83" s="73" t="s">
        <v>123</v>
      </c>
      <c r="D83" s="34"/>
      <c r="E83" s="34"/>
      <c r="F83" s="34"/>
      <c r="G83" s="34"/>
      <c r="H83" s="34"/>
      <c r="I83" s="106"/>
      <c r="J83" s="159">
        <f>BK83</f>
        <v>0</v>
      </c>
      <c r="K83" s="34"/>
      <c r="L83" s="37"/>
      <c r="M83" s="69"/>
      <c r="N83" s="70"/>
      <c r="O83" s="70"/>
      <c r="P83" s="160">
        <f>P84</f>
        <v>0</v>
      </c>
      <c r="Q83" s="70"/>
      <c r="R83" s="160">
        <f>R84</f>
        <v>0</v>
      </c>
      <c r="S83" s="70"/>
      <c r="T83" s="161">
        <f>T84</f>
        <v>0</v>
      </c>
      <c r="AT83" s="16" t="s">
        <v>72</v>
      </c>
      <c r="AU83" s="16" t="s">
        <v>93</v>
      </c>
      <c r="BK83" s="162">
        <f>BK84</f>
        <v>0</v>
      </c>
    </row>
    <row r="84" spans="2:65" s="11" customFormat="1" ht="25.9" customHeight="1">
      <c r="B84" s="163"/>
      <c r="C84" s="164"/>
      <c r="D84" s="165" t="s">
        <v>72</v>
      </c>
      <c r="E84" s="166" t="s">
        <v>474</v>
      </c>
      <c r="F84" s="166" t="s">
        <v>475</v>
      </c>
      <c r="G84" s="164"/>
      <c r="H84" s="164"/>
      <c r="I84" s="167"/>
      <c r="J84" s="168">
        <f>BK84</f>
        <v>0</v>
      </c>
      <c r="K84" s="164"/>
      <c r="L84" s="169"/>
      <c r="M84" s="170"/>
      <c r="N84" s="171"/>
      <c r="O84" s="171"/>
      <c r="P84" s="172">
        <f>P85+P92+P103</f>
        <v>0</v>
      </c>
      <c r="Q84" s="171"/>
      <c r="R84" s="172">
        <f>R85+R92+R103</f>
        <v>0</v>
      </c>
      <c r="S84" s="171"/>
      <c r="T84" s="173">
        <f>T85+T92+T103</f>
        <v>0</v>
      </c>
      <c r="AR84" s="174" t="s">
        <v>162</v>
      </c>
      <c r="AT84" s="175" t="s">
        <v>72</v>
      </c>
      <c r="AU84" s="175" t="s">
        <v>73</v>
      </c>
      <c r="AY84" s="174" t="s">
        <v>126</v>
      </c>
      <c r="BK84" s="176">
        <f>BK85+BK92+BK103</f>
        <v>0</v>
      </c>
    </row>
    <row r="85" spans="2:65" s="11" customFormat="1" ht="22.9" customHeight="1">
      <c r="B85" s="163"/>
      <c r="C85" s="164"/>
      <c r="D85" s="165" t="s">
        <v>72</v>
      </c>
      <c r="E85" s="177" t="s">
        <v>476</v>
      </c>
      <c r="F85" s="177" t="s">
        <v>477</v>
      </c>
      <c r="G85" s="164"/>
      <c r="H85" s="164"/>
      <c r="I85" s="167"/>
      <c r="J85" s="178">
        <f>BK85</f>
        <v>0</v>
      </c>
      <c r="K85" s="164"/>
      <c r="L85" s="169"/>
      <c r="M85" s="170"/>
      <c r="N85" s="171"/>
      <c r="O85" s="171"/>
      <c r="P85" s="172">
        <f>SUM(P86:P91)</f>
        <v>0</v>
      </c>
      <c r="Q85" s="171"/>
      <c r="R85" s="172">
        <f>SUM(R86:R91)</f>
        <v>0</v>
      </c>
      <c r="S85" s="171"/>
      <c r="T85" s="173">
        <f>SUM(T86:T91)</f>
        <v>0</v>
      </c>
      <c r="AR85" s="174" t="s">
        <v>162</v>
      </c>
      <c r="AT85" s="175" t="s">
        <v>72</v>
      </c>
      <c r="AU85" s="175" t="s">
        <v>81</v>
      </c>
      <c r="AY85" s="174" t="s">
        <v>126</v>
      </c>
      <c r="BK85" s="176">
        <f>SUM(BK86:BK91)</f>
        <v>0</v>
      </c>
    </row>
    <row r="86" spans="2:65" s="1" customFormat="1" ht="14.45" customHeight="1">
      <c r="B86" s="33"/>
      <c r="C86" s="179" t="s">
        <v>81</v>
      </c>
      <c r="D86" s="179" t="s">
        <v>129</v>
      </c>
      <c r="E86" s="180" t="s">
        <v>478</v>
      </c>
      <c r="F86" s="181" t="s">
        <v>479</v>
      </c>
      <c r="G86" s="182" t="s">
        <v>480</v>
      </c>
      <c r="H86" s="183">
        <v>1</v>
      </c>
      <c r="I86" s="184"/>
      <c r="J86" s="185">
        <f>ROUND(I86*H86,2)</f>
        <v>0</v>
      </c>
      <c r="K86" s="181" t="s">
        <v>133</v>
      </c>
      <c r="L86" s="37"/>
      <c r="M86" s="186" t="s">
        <v>21</v>
      </c>
      <c r="N86" s="187" t="s">
        <v>44</v>
      </c>
      <c r="O86" s="62"/>
      <c r="P86" s="188">
        <f>O86*H86</f>
        <v>0</v>
      </c>
      <c r="Q86" s="188">
        <v>0</v>
      </c>
      <c r="R86" s="188">
        <f>Q86*H86</f>
        <v>0</v>
      </c>
      <c r="S86" s="188">
        <v>0</v>
      </c>
      <c r="T86" s="189">
        <f>S86*H86</f>
        <v>0</v>
      </c>
      <c r="AR86" s="190" t="s">
        <v>481</v>
      </c>
      <c r="AT86" s="190" t="s">
        <v>129</v>
      </c>
      <c r="AU86" s="190" t="s">
        <v>83</v>
      </c>
      <c r="AY86" s="16" t="s">
        <v>126</v>
      </c>
      <c r="BE86" s="191">
        <f>IF(N86="základní",J86,0)</f>
        <v>0</v>
      </c>
      <c r="BF86" s="191">
        <f>IF(N86="snížená",J86,0)</f>
        <v>0</v>
      </c>
      <c r="BG86" s="191">
        <f>IF(N86="zákl. přenesená",J86,0)</f>
        <v>0</v>
      </c>
      <c r="BH86" s="191">
        <f>IF(N86="sníž. přenesená",J86,0)</f>
        <v>0</v>
      </c>
      <c r="BI86" s="191">
        <f>IF(N86="nulová",J86,0)</f>
        <v>0</v>
      </c>
      <c r="BJ86" s="16" t="s">
        <v>81</v>
      </c>
      <c r="BK86" s="191">
        <f>ROUND(I86*H86,2)</f>
        <v>0</v>
      </c>
      <c r="BL86" s="16" t="s">
        <v>481</v>
      </c>
      <c r="BM86" s="190" t="s">
        <v>482</v>
      </c>
    </row>
    <row r="87" spans="2:65" s="1" customFormat="1" ht="11.25">
      <c r="B87" s="33"/>
      <c r="C87" s="34"/>
      <c r="D87" s="192" t="s">
        <v>136</v>
      </c>
      <c r="E87" s="34"/>
      <c r="F87" s="193" t="s">
        <v>479</v>
      </c>
      <c r="G87" s="34"/>
      <c r="H87" s="34"/>
      <c r="I87" s="106"/>
      <c r="J87" s="34"/>
      <c r="K87" s="34"/>
      <c r="L87" s="37"/>
      <c r="M87" s="194"/>
      <c r="N87" s="62"/>
      <c r="O87" s="62"/>
      <c r="P87" s="62"/>
      <c r="Q87" s="62"/>
      <c r="R87" s="62"/>
      <c r="S87" s="62"/>
      <c r="T87" s="63"/>
      <c r="AT87" s="16" t="s">
        <v>136</v>
      </c>
      <c r="AU87" s="16" t="s">
        <v>83</v>
      </c>
    </row>
    <row r="88" spans="2:65" s="1" customFormat="1" ht="19.5">
      <c r="B88" s="33"/>
      <c r="C88" s="34"/>
      <c r="D88" s="192" t="s">
        <v>192</v>
      </c>
      <c r="E88" s="34"/>
      <c r="F88" s="195" t="s">
        <v>483</v>
      </c>
      <c r="G88" s="34"/>
      <c r="H88" s="34"/>
      <c r="I88" s="106"/>
      <c r="J88" s="34"/>
      <c r="K88" s="34"/>
      <c r="L88" s="37"/>
      <c r="M88" s="194"/>
      <c r="N88" s="62"/>
      <c r="O88" s="62"/>
      <c r="P88" s="62"/>
      <c r="Q88" s="62"/>
      <c r="R88" s="62"/>
      <c r="S88" s="62"/>
      <c r="T88" s="63"/>
      <c r="AT88" s="16" t="s">
        <v>192</v>
      </c>
      <c r="AU88" s="16" t="s">
        <v>83</v>
      </c>
    </row>
    <row r="89" spans="2:65" s="1" customFormat="1" ht="14.45" customHeight="1">
      <c r="B89" s="33"/>
      <c r="C89" s="179" t="s">
        <v>83</v>
      </c>
      <c r="D89" s="179" t="s">
        <v>129</v>
      </c>
      <c r="E89" s="180" t="s">
        <v>484</v>
      </c>
      <c r="F89" s="181" t="s">
        <v>485</v>
      </c>
      <c r="G89" s="182" t="s">
        <v>480</v>
      </c>
      <c r="H89" s="183">
        <v>1</v>
      </c>
      <c r="I89" s="184"/>
      <c r="J89" s="185">
        <f>ROUND(I89*H89,2)</f>
        <v>0</v>
      </c>
      <c r="K89" s="181" t="s">
        <v>133</v>
      </c>
      <c r="L89" s="37"/>
      <c r="M89" s="186" t="s">
        <v>21</v>
      </c>
      <c r="N89" s="187" t="s">
        <v>44</v>
      </c>
      <c r="O89" s="62"/>
      <c r="P89" s="188">
        <f>O89*H89</f>
        <v>0</v>
      </c>
      <c r="Q89" s="188">
        <v>0</v>
      </c>
      <c r="R89" s="188">
        <f>Q89*H89</f>
        <v>0</v>
      </c>
      <c r="S89" s="188">
        <v>0</v>
      </c>
      <c r="T89" s="189">
        <f>S89*H89</f>
        <v>0</v>
      </c>
      <c r="AR89" s="190" t="s">
        <v>481</v>
      </c>
      <c r="AT89" s="190" t="s">
        <v>129</v>
      </c>
      <c r="AU89" s="190" t="s">
        <v>83</v>
      </c>
      <c r="AY89" s="16" t="s">
        <v>126</v>
      </c>
      <c r="BE89" s="191">
        <f>IF(N89="základní",J89,0)</f>
        <v>0</v>
      </c>
      <c r="BF89" s="191">
        <f>IF(N89="snížená",J89,0)</f>
        <v>0</v>
      </c>
      <c r="BG89" s="191">
        <f>IF(N89="zákl. přenesená",J89,0)</f>
        <v>0</v>
      </c>
      <c r="BH89" s="191">
        <f>IF(N89="sníž. přenesená",J89,0)</f>
        <v>0</v>
      </c>
      <c r="BI89" s="191">
        <f>IF(N89="nulová",J89,0)</f>
        <v>0</v>
      </c>
      <c r="BJ89" s="16" t="s">
        <v>81</v>
      </c>
      <c r="BK89" s="191">
        <f>ROUND(I89*H89,2)</f>
        <v>0</v>
      </c>
      <c r="BL89" s="16" t="s">
        <v>481</v>
      </c>
      <c r="BM89" s="190" t="s">
        <v>486</v>
      </c>
    </row>
    <row r="90" spans="2:65" s="1" customFormat="1" ht="11.25">
      <c r="B90" s="33"/>
      <c r="C90" s="34"/>
      <c r="D90" s="192" t="s">
        <v>136</v>
      </c>
      <c r="E90" s="34"/>
      <c r="F90" s="193" t="s">
        <v>485</v>
      </c>
      <c r="G90" s="34"/>
      <c r="H90" s="34"/>
      <c r="I90" s="106"/>
      <c r="J90" s="34"/>
      <c r="K90" s="34"/>
      <c r="L90" s="37"/>
      <c r="M90" s="194"/>
      <c r="N90" s="62"/>
      <c r="O90" s="62"/>
      <c r="P90" s="62"/>
      <c r="Q90" s="62"/>
      <c r="R90" s="62"/>
      <c r="S90" s="62"/>
      <c r="T90" s="63"/>
      <c r="AT90" s="16" t="s">
        <v>136</v>
      </c>
      <c r="AU90" s="16" t="s">
        <v>83</v>
      </c>
    </row>
    <row r="91" spans="2:65" s="1" customFormat="1" ht="19.5">
      <c r="B91" s="33"/>
      <c r="C91" s="34"/>
      <c r="D91" s="192" t="s">
        <v>192</v>
      </c>
      <c r="E91" s="34"/>
      <c r="F91" s="195" t="s">
        <v>487</v>
      </c>
      <c r="G91" s="34"/>
      <c r="H91" s="34"/>
      <c r="I91" s="106"/>
      <c r="J91" s="34"/>
      <c r="K91" s="34"/>
      <c r="L91" s="37"/>
      <c r="M91" s="194"/>
      <c r="N91" s="62"/>
      <c r="O91" s="62"/>
      <c r="P91" s="62"/>
      <c r="Q91" s="62"/>
      <c r="R91" s="62"/>
      <c r="S91" s="62"/>
      <c r="T91" s="63"/>
      <c r="AT91" s="16" t="s">
        <v>192</v>
      </c>
      <c r="AU91" s="16" t="s">
        <v>83</v>
      </c>
    </row>
    <row r="92" spans="2:65" s="11" customFormat="1" ht="22.9" customHeight="1">
      <c r="B92" s="163"/>
      <c r="C92" s="164"/>
      <c r="D92" s="165" t="s">
        <v>72</v>
      </c>
      <c r="E92" s="177" t="s">
        <v>488</v>
      </c>
      <c r="F92" s="177" t="s">
        <v>489</v>
      </c>
      <c r="G92" s="164"/>
      <c r="H92" s="164"/>
      <c r="I92" s="167"/>
      <c r="J92" s="178">
        <f>BK92</f>
        <v>0</v>
      </c>
      <c r="K92" s="164"/>
      <c r="L92" s="169"/>
      <c r="M92" s="170"/>
      <c r="N92" s="171"/>
      <c r="O92" s="171"/>
      <c r="P92" s="172">
        <f>SUM(P93:P102)</f>
        <v>0</v>
      </c>
      <c r="Q92" s="171"/>
      <c r="R92" s="172">
        <f>SUM(R93:R102)</f>
        <v>0</v>
      </c>
      <c r="S92" s="171"/>
      <c r="T92" s="173">
        <f>SUM(T93:T102)</f>
        <v>0</v>
      </c>
      <c r="AR92" s="174" t="s">
        <v>162</v>
      </c>
      <c r="AT92" s="175" t="s">
        <v>72</v>
      </c>
      <c r="AU92" s="175" t="s">
        <v>81</v>
      </c>
      <c r="AY92" s="174" t="s">
        <v>126</v>
      </c>
      <c r="BK92" s="176">
        <f>SUM(BK93:BK102)</f>
        <v>0</v>
      </c>
    </row>
    <row r="93" spans="2:65" s="1" customFormat="1" ht="21.6" customHeight="1">
      <c r="B93" s="33"/>
      <c r="C93" s="179" t="s">
        <v>127</v>
      </c>
      <c r="D93" s="179" t="s">
        <v>129</v>
      </c>
      <c r="E93" s="180" t="s">
        <v>490</v>
      </c>
      <c r="F93" s="181" t="s">
        <v>491</v>
      </c>
      <c r="G93" s="182" t="s">
        <v>480</v>
      </c>
      <c r="H93" s="183">
        <v>1</v>
      </c>
      <c r="I93" s="184"/>
      <c r="J93" s="185">
        <f>ROUND(I93*H93,2)</f>
        <v>0</v>
      </c>
      <c r="K93" s="181" t="s">
        <v>133</v>
      </c>
      <c r="L93" s="37"/>
      <c r="M93" s="186" t="s">
        <v>21</v>
      </c>
      <c r="N93" s="187" t="s">
        <v>44</v>
      </c>
      <c r="O93" s="62"/>
      <c r="P93" s="188">
        <f>O93*H93</f>
        <v>0</v>
      </c>
      <c r="Q93" s="188">
        <v>0</v>
      </c>
      <c r="R93" s="188">
        <f>Q93*H93</f>
        <v>0</v>
      </c>
      <c r="S93" s="188">
        <v>0</v>
      </c>
      <c r="T93" s="189">
        <f>S93*H93</f>
        <v>0</v>
      </c>
      <c r="AR93" s="190" t="s">
        <v>481</v>
      </c>
      <c r="AT93" s="190" t="s">
        <v>129</v>
      </c>
      <c r="AU93" s="190" t="s">
        <v>83</v>
      </c>
      <c r="AY93" s="16" t="s">
        <v>126</v>
      </c>
      <c r="BE93" s="191">
        <f>IF(N93="základní",J93,0)</f>
        <v>0</v>
      </c>
      <c r="BF93" s="191">
        <f>IF(N93="snížená",J93,0)</f>
        <v>0</v>
      </c>
      <c r="BG93" s="191">
        <f>IF(N93="zákl. přenesená",J93,0)</f>
        <v>0</v>
      </c>
      <c r="BH93" s="191">
        <f>IF(N93="sníž. přenesená",J93,0)</f>
        <v>0</v>
      </c>
      <c r="BI93" s="191">
        <f>IF(N93="nulová",J93,0)</f>
        <v>0</v>
      </c>
      <c r="BJ93" s="16" t="s">
        <v>81</v>
      </c>
      <c r="BK93" s="191">
        <f>ROUND(I93*H93,2)</f>
        <v>0</v>
      </c>
      <c r="BL93" s="16" t="s">
        <v>481</v>
      </c>
      <c r="BM93" s="190" t="s">
        <v>492</v>
      </c>
    </row>
    <row r="94" spans="2:65" s="1" customFormat="1" ht="11.25">
      <c r="B94" s="33"/>
      <c r="C94" s="34"/>
      <c r="D94" s="192" t="s">
        <v>136</v>
      </c>
      <c r="E94" s="34"/>
      <c r="F94" s="193" t="s">
        <v>491</v>
      </c>
      <c r="G94" s="34"/>
      <c r="H94" s="34"/>
      <c r="I94" s="106"/>
      <c r="J94" s="34"/>
      <c r="K94" s="34"/>
      <c r="L94" s="37"/>
      <c r="M94" s="194"/>
      <c r="N94" s="62"/>
      <c r="O94" s="62"/>
      <c r="P94" s="62"/>
      <c r="Q94" s="62"/>
      <c r="R94" s="62"/>
      <c r="S94" s="62"/>
      <c r="T94" s="63"/>
      <c r="AT94" s="16" t="s">
        <v>136</v>
      </c>
      <c r="AU94" s="16" t="s">
        <v>83</v>
      </c>
    </row>
    <row r="95" spans="2:65" s="1" customFormat="1" ht="29.25">
      <c r="B95" s="33"/>
      <c r="C95" s="34"/>
      <c r="D95" s="192" t="s">
        <v>192</v>
      </c>
      <c r="E95" s="34"/>
      <c r="F95" s="195" t="s">
        <v>493</v>
      </c>
      <c r="G95" s="34"/>
      <c r="H95" s="34"/>
      <c r="I95" s="106"/>
      <c r="J95" s="34"/>
      <c r="K95" s="34"/>
      <c r="L95" s="37"/>
      <c r="M95" s="194"/>
      <c r="N95" s="62"/>
      <c r="O95" s="62"/>
      <c r="P95" s="62"/>
      <c r="Q95" s="62"/>
      <c r="R95" s="62"/>
      <c r="S95" s="62"/>
      <c r="T95" s="63"/>
      <c r="AT95" s="16" t="s">
        <v>192</v>
      </c>
      <c r="AU95" s="16" t="s">
        <v>83</v>
      </c>
    </row>
    <row r="96" spans="2:65" s="1" customFormat="1" ht="14.45" customHeight="1">
      <c r="B96" s="33"/>
      <c r="C96" s="179" t="s">
        <v>134</v>
      </c>
      <c r="D96" s="179" t="s">
        <v>129</v>
      </c>
      <c r="E96" s="180" t="s">
        <v>494</v>
      </c>
      <c r="F96" s="181" t="s">
        <v>495</v>
      </c>
      <c r="G96" s="182" t="s">
        <v>480</v>
      </c>
      <c r="H96" s="183">
        <v>1</v>
      </c>
      <c r="I96" s="184"/>
      <c r="J96" s="185">
        <f>ROUND(I96*H96,2)</f>
        <v>0</v>
      </c>
      <c r="K96" s="181" t="s">
        <v>133</v>
      </c>
      <c r="L96" s="37"/>
      <c r="M96" s="186" t="s">
        <v>21</v>
      </c>
      <c r="N96" s="187" t="s">
        <v>44</v>
      </c>
      <c r="O96" s="62"/>
      <c r="P96" s="188">
        <f>O96*H96</f>
        <v>0</v>
      </c>
      <c r="Q96" s="188">
        <v>0</v>
      </c>
      <c r="R96" s="188">
        <f>Q96*H96</f>
        <v>0</v>
      </c>
      <c r="S96" s="188">
        <v>0</v>
      </c>
      <c r="T96" s="189">
        <f>S96*H96</f>
        <v>0</v>
      </c>
      <c r="AR96" s="190" t="s">
        <v>481</v>
      </c>
      <c r="AT96" s="190" t="s">
        <v>129</v>
      </c>
      <c r="AU96" s="190" t="s">
        <v>83</v>
      </c>
      <c r="AY96" s="16" t="s">
        <v>126</v>
      </c>
      <c r="BE96" s="191">
        <f>IF(N96="základní",J96,0)</f>
        <v>0</v>
      </c>
      <c r="BF96" s="191">
        <f>IF(N96="snížená",J96,0)</f>
        <v>0</v>
      </c>
      <c r="BG96" s="191">
        <f>IF(N96="zákl. přenesená",J96,0)</f>
        <v>0</v>
      </c>
      <c r="BH96" s="191">
        <f>IF(N96="sníž. přenesená",J96,0)</f>
        <v>0</v>
      </c>
      <c r="BI96" s="191">
        <f>IF(N96="nulová",J96,0)</f>
        <v>0</v>
      </c>
      <c r="BJ96" s="16" t="s">
        <v>81</v>
      </c>
      <c r="BK96" s="191">
        <f>ROUND(I96*H96,2)</f>
        <v>0</v>
      </c>
      <c r="BL96" s="16" t="s">
        <v>481</v>
      </c>
      <c r="BM96" s="190" t="s">
        <v>496</v>
      </c>
    </row>
    <row r="97" spans="2:65" s="1" customFormat="1" ht="11.25">
      <c r="B97" s="33"/>
      <c r="C97" s="34"/>
      <c r="D97" s="192" t="s">
        <v>136</v>
      </c>
      <c r="E97" s="34"/>
      <c r="F97" s="193" t="s">
        <v>495</v>
      </c>
      <c r="G97" s="34"/>
      <c r="H97" s="34"/>
      <c r="I97" s="106"/>
      <c r="J97" s="34"/>
      <c r="K97" s="34"/>
      <c r="L97" s="37"/>
      <c r="M97" s="194"/>
      <c r="N97" s="62"/>
      <c r="O97" s="62"/>
      <c r="P97" s="62"/>
      <c r="Q97" s="62"/>
      <c r="R97" s="62"/>
      <c r="S97" s="62"/>
      <c r="T97" s="63"/>
      <c r="AT97" s="16" t="s">
        <v>136</v>
      </c>
      <c r="AU97" s="16" t="s">
        <v>83</v>
      </c>
    </row>
    <row r="98" spans="2:65" s="1" customFormat="1" ht="14.45" customHeight="1">
      <c r="B98" s="33"/>
      <c r="C98" s="179" t="s">
        <v>162</v>
      </c>
      <c r="D98" s="179" t="s">
        <v>129</v>
      </c>
      <c r="E98" s="180" t="s">
        <v>497</v>
      </c>
      <c r="F98" s="181" t="s">
        <v>498</v>
      </c>
      <c r="G98" s="182" t="s">
        <v>480</v>
      </c>
      <c r="H98" s="183">
        <v>1</v>
      </c>
      <c r="I98" s="184"/>
      <c r="J98" s="185">
        <f>ROUND(I98*H98,2)</f>
        <v>0</v>
      </c>
      <c r="K98" s="181" t="s">
        <v>133</v>
      </c>
      <c r="L98" s="37"/>
      <c r="M98" s="186" t="s">
        <v>21</v>
      </c>
      <c r="N98" s="187" t="s">
        <v>44</v>
      </c>
      <c r="O98" s="62"/>
      <c r="P98" s="188">
        <f>O98*H98</f>
        <v>0</v>
      </c>
      <c r="Q98" s="188">
        <v>0</v>
      </c>
      <c r="R98" s="188">
        <f>Q98*H98</f>
        <v>0</v>
      </c>
      <c r="S98" s="188">
        <v>0</v>
      </c>
      <c r="T98" s="189">
        <f>S98*H98</f>
        <v>0</v>
      </c>
      <c r="AR98" s="190" t="s">
        <v>481</v>
      </c>
      <c r="AT98" s="190" t="s">
        <v>129</v>
      </c>
      <c r="AU98" s="190" t="s">
        <v>83</v>
      </c>
      <c r="AY98" s="16" t="s">
        <v>126</v>
      </c>
      <c r="BE98" s="191">
        <f>IF(N98="základní",J98,0)</f>
        <v>0</v>
      </c>
      <c r="BF98" s="191">
        <f>IF(N98="snížená",J98,0)</f>
        <v>0</v>
      </c>
      <c r="BG98" s="191">
        <f>IF(N98="zákl. přenesená",J98,0)</f>
        <v>0</v>
      </c>
      <c r="BH98" s="191">
        <f>IF(N98="sníž. přenesená",J98,0)</f>
        <v>0</v>
      </c>
      <c r="BI98" s="191">
        <f>IF(N98="nulová",J98,0)</f>
        <v>0</v>
      </c>
      <c r="BJ98" s="16" t="s">
        <v>81</v>
      </c>
      <c r="BK98" s="191">
        <f>ROUND(I98*H98,2)</f>
        <v>0</v>
      </c>
      <c r="BL98" s="16" t="s">
        <v>481</v>
      </c>
      <c r="BM98" s="190" t="s">
        <v>499</v>
      </c>
    </row>
    <row r="99" spans="2:65" s="1" customFormat="1" ht="11.25">
      <c r="B99" s="33"/>
      <c r="C99" s="34"/>
      <c r="D99" s="192" t="s">
        <v>136</v>
      </c>
      <c r="E99" s="34"/>
      <c r="F99" s="193" t="s">
        <v>498</v>
      </c>
      <c r="G99" s="34"/>
      <c r="H99" s="34"/>
      <c r="I99" s="106"/>
      <c r="J99" s="34"/>
      <c r="K99" s="34"/>
      <c r="L99" s="37"/>
      <c r="M99" s="194"/>
      <c r="N99" s="62"/>
      <c r="O99" s="62"/>
      <c r="P99" s="62"/>
      <c r="Q99" s="62"/>
      <c r="R99" s="62"/>
      <c r="S99" s="62"/>
      <c r="T99" s="63"/>
      <c r="AT99" s="16" t="s">
        <v>136</v>
      </c>
      <c r="AU99" s="16" t="s">
        <v>83</v>
      </c>
    </row>
    <row r="100" spans="2:65" s="1" customFormat="1" ht="21.6" customHeight="1">
      <c r="B100" s="33"/>
      <c r="C100" s="179" t="s">
        <v>158</v>
      </c>
      <c r="D100" s="179" t="s">
        <v>129</v>
      </c>
      <c r="E100" s="180" t="s">
        <v>500</v>
      </c>
      <c r="F100" s="181" t="s">
        <v>501</v>
      </c>
      <c r="G100" s="182" t="s">
        <v>480</v>
      </c>
      <c r="H100" s="183">
        <v>1</v>
      </c>
      <c r="I100" s="184"/>
      <c r="J100" s="185">
        <f>ROUND(I100*H100,2)</f>
        <v>0</v>
      </c>
      <c r="K100" s="181" t="s">
        <v>133</v>
      </c>
      <c r="L100" s="37"/>
      <c r="M100" s="186" t="s">
        <v>21</v>
      </c>
      <c r="N100" s="187" t="s">
        <v>44</v>
      </c>
      <c r="O100" s="62"/>
      <c r="P100" s="188">
        <f>O100*H100</f>
        <v>0</v>
      </c>
      <c r="Q100" s="188">
        <v>0</v>
      </c>
      <c r="R100" s="188">
        <f>Q100*H100</f>
        <v>0</v>
      </c>
      <c r="S100" s="188">
        <v>0</v>
      </c>
      <c r="T100" s="189">
        <f>S100*H100</f>
        <v>0</v>
      </c>
      <c r="AR100" s="190" t="s">
        <v>481</v>
      </c>
      <c r="AT100" s="190" t="s">
        <v>129</v>
      </c>
      <c r="AU100" s="190" t="s">
        <v>83</v>
      </c>
      <c r="AY100" s="16" t="s">
        <v>126</v>
      </c>
      <c r="BE100" s="191">
        <f>IF(N100="základní",J100,0)</f>
        <v>0</v>
      </c>
      <c r="BF100" s="191">
        <f>IF(N100="snížená",J100,0)</f>
        <v>0</v>
      </c>
      <c r="BG100" s="191">
        <f>IF(N100="zákl. přenesená",J100,0)</f>
        <v>0</v>
      </c>
      <c r="BH100" s="191">
        <f>IF(N100="sníž. přenesená",J100,0)</f>
        <v>0</v>
      </c>
      <c r="BI100" s="191">
        <f>IF(N100="nulová",J100,0)</f>
        <v>0</v>
      </c>
      <c r="BJ100" s="16" t="s">
        <v>81</v>
      </c>
      <c r="BK100" s="191">
        <f>ROUND(I100*H100,2)</f>
        <v>0</v>
      </c>
      <c r="BL100" s="16" t="s">
        <v>481</v>
      </c>
      <c r="BM100" s="190" t="s">
        <v>502</v>
      </c>
    </row>
    <row r="101" spans="2:65" s="1" customFormat="1" ht="11.25">
      <c r="B101" s="33"/>
      <c r="C101" s="34"/>
      <c r="D101" s="192" t="s">
        <v>136</v>
      </c>
      <c r="E101" s="34"/>
      <c r="F101" s="193" t="s">
        <v>501</v>
      </c>
      <c r="G101" s="34"/>
      <c r="H101" s="34"/>
      <c r="I101" s="106"/>
      <c r="J101" s="34"/>
      <c r="K101" s="34"/>
      <c r="L101" s="37"/>
      <c r="M101" s="194"/>
      <c r="N101" s="62"/>
      <c r="O101" s="62"/>
      <c r="P101" s="62"/>
      <c r="Q101" s="62"/>
      <c r="R101" s="62"/>
      <c r="S101" s="62"/>
      <c r="T101" s="63"/>
      <c r="AT101" s="16" t="s">
        <v>136</v>
      </c>
      <c r="AU101" s="16" t="s">
        <v>83</v>
      </c>
    </row>
    <row r="102" spans="2:65" s="1" customFormat="1" ht="19.5">
      <c r="B102" s="33"/>
      <c r="C102" s="34"/>
      <c r="D102" s="192" t="s">
        <v>192</v>
      </c>
      <c r="E102" s="34"/>
      <c r="F102" s="195" t="s">
        <v>503</v>
      </c>
      <c r="G102" s="34"/>
      <c r="H102" s="34"/>
      <c r="I102" s="106"/>
      <c r="J102" s="34"/>
      <c r="K102" s="34"/>
      <c r="L102" s="37"/>
      <c r="M102" s="194"/>
      <c r="N102" s="62"/>
      <c r="O102" s="62"/>
      <c r="P102" s="62"/>
      <c r="Q102" s="62"/>
      <c r="R102" s="62"/>
      <c r="S102" s="62"/>
      <c r="T102" s="63"/>
      <c r="AT102" s="16" t="s">
        <v>192</v>
      </c>
      <c r="AU102" s="16" t="s">
        <v>83</v>
      </c>
    </row>
    <row r="103" spans="2:65" s="11" customFormat="1" ht="22.9" customHeight="1">
      <c r="B103" s="163"/>
      <c r="C103" s="164"/>
      <c r="D103" s="165" t="s">
        <v>72</v>
      </c>
      <c r="E103" s="177" t="s">
        <v>504</v>
      </c>
      <c r="F103" s="177" t="s">
        <v>505</v>
      </c>
      <c r="G103" s="164"/>
      <c r="H103" s="164"/>
      <c r="I103" s="167"/>
      <c r="J103" s="178">
        <f>BK103</f>
        <v>0</v>
      </c>
      <c r="K103" s="164"/>
      <c r="L103" s="169"/>
      <c r="M103" s="170"/>
      <c r="N103" s="171"/>
      <c r="O103" s="171"/>
      <c r="P103" s="172">
        <f>SUM(P104:P109)</f>
        <v>0</v>
      </c>
      <c r="Q103" s="171"/>
      <c r="R103" s="172">
        <f>SUM(R104:R109)</f>
        <v>0</v>
      </c>
      <c r="S103" s="171"/>
      <c r="T103" s="173">
        <f>SUM(T104:T109)</f>
        <v>0</v>
      </c>
      <c r="AR103" s="174" t="s">
        <v>162</v>
      </c>
      <c r="AT103" s="175" t="s">
        <v>72</v>
      </c>
      <c r="AU103" s="175" t="s">
        <v>81</v>
      </c>
      <c r="AY103" s="174" t="s">
        <v>126</v>
      </c>
      <c r="BK103" s="176">
        <f>SUM(BK104:BK109)</f>
        <v>0</v>
      </c>
    </row>
    <row r="104" spans="2:65" s="1" customFormat="1" ht="14.45" customHeight="1">
      <c r="B104" s="33"/>
      <c r="C104" s="179" t="s">
        <v>176</v>
      </c>
      <c r="D104" s="179" t="s">
        <v>129</v>
      </c>
      <c r="E104" s="180" t="s">
        <v>506</v>
      </c>
      <c r="F104" s="181" t="s">
        <v>507</v>
      </c>
      <c r="G104" s="182" t="s">
        <v>480</v>
      </c>
      <c r="H104" s="183">
        <v>1</v>
      </c>
      <c r="I104" s="184"/>
      <c r="J104" s="185">
        <f>ROUND(I104*H104,2)</f>
        <v>0</v>
      </c>
      <c r="K104" s="181" t="s">
        <v>133</v>
      </c>
      <c r="L104" s="37"/>
      <c r="M104" s="186" t="s">
        <v>21</v>
      </c>
      <c r="N104" s="187" t="s">
        <v>44</v>
      </c>
      <c r="O104" s="62"/>
      <c r="P104" s="188">
        <f>O104*H104</f>
        <v>0</v>
      </c>
      <c r="Q104" s="188">
        <v>0</v>
      </c>
      <c r="R104" s="188">
        <f>Q104*H104</f>
        <v>0</v>
      </c>
      <c r="S104" s="188">
        <v>0</v>
      </c>
      <c r="T104" s="189">
        <f>S104*H104</f>
        <v>0</v>
      </c>
      <c r="AR104" s="190" t="s">
        <v>481</v>
      </c>
      <c r="AT104" s="190" t="s">
        <v>129</v>
      </c>
      <c r="AU104" s="190" t="s">
        <v>83</v>
      </c>
      <c r="AY104" s="16" t="s">
        <v>126</v>
      </c>
      <c r="BE104" s="191">
        <f>IF(N104="základní",J104,0)</f>
        <v>0</v>
      </c>
      <c r="BF104" s="191">
        <f>IF(N104="snížená",J104,0)</f>
        <v>0</v>
      </c>
      <c r="BG104" s="191">
        <f>IF(N104="zákl. přenesená",J104,0)</f>
        <v>0</v>
      </c>
      <c r="BH104" s="191">
        <f>IF(N104="sníž. přenesená",J104,0)</f>
        <v>0</v>
      </c>
      <c r="BI104" s="191">
        <f>IF(N104="nulová",J104,0)</f>
        <v>0</v>
      </c>
      <c r="BJ104" s="16" t="s">
        <v>81</v>
      </c>
      <c r="BK104" s="191">
        <f>ROUND(I104*H104,2)</f>
        <v>0</v>
      </c>
      <c r="BL104" s="16" t="s">
        <v>481</v>
      </c>
      <c r="BM104" s="190" t="s">
        <v>508</v>
      </c>
    </row>
    <row r="105" spans="2:65" s="1" customFormat="1" ht="11.25">
      <c r="B105" s="33"/>
      <c r="C105" s="34"/>
      <c r="D105" s="192" t="s">
        <v>136</v>
      </c>
      <c r="E105" s="34"/>
      <c r="F105" s="193" t="s">
        <v>507</v>
      </c>
      <c r="G105" s="34"/>
      <c r="H105" s="34"/>
      <c r="I105" s="106"/>
      <c r="J105" s="34"/>
      <c r="K105" s="34"/>
      <c r="L105" s="37"/>
      <c r="M105" s="194"/>
      <c r="N105" s="62"/>
      <c r="O105" s="62"/>
      <c r="P105" s="62"/>
      <c r="Q105" s="62"/>
      <c r="R105" s="62"/>
      <c r="S105" s="62"/>
      <c r="T105" s="63"/>
      <c r="AT105" s="16" t="s">
        <v>136</v>
      </c>
      <c r="AU105" s="16" t="s">
        <v>83</v>
      </c>
    </row>
    <row r="106" spans="2:65" s="1" customFormat="1" ht="19.5">
      <c r="B106" s="33"/>
      <c r="C106" s="34"/>
      <c r="D106" s="192" t="s">
        <v>192</v>
      </c>
      <c r="E106" s="34"/>
      <c r="F106" s="195" t="s">
        <v>509</v>
      </c>
      <c r="G106" s="34"/>
      <c r="H106" s="34"/>
      <c r="I106" s="106"/>
      <c r="J106" s="34"/>
      <c r="K106" s="34"/>
      <c r="L106" s="37"/>
      <c r="M106" s="194"/>
      <c r="N106" s="62"/>
      <c r="O106" s="62"/>
      <c r="P106" s="62"/>
      <c r="Q106" s="62"/>
      <c r="R106" s="62"/>
      <c r="S106" s="62"/>
      <c r="T106" s="63"/>
      <c r="AT106" s="16" t="s">
        <v>192</v>
      </c>
      <c r="AU106" s="16" t="s">
        <v>83</v>
      </c>
    </row>
    <row r="107" spans="2:65" s="1" customFormat="1" ht="14.45" customHeight="1">
      <c r="B107" s="33"/>
      <c r="C107" s="179" t="s">
        <v>145</v>
      </c>
      <c r="D107" s="179" t="s">
        <v>129</v>
      </c>
      <c r="E107" s="180" t="s">
        <v>510</v>
      </c>
      <c r="F107" s="181" t="s">
        <v>511</v>
      </c>
      <c r="G107" s="182" t="s">
        <v>480</v>
      </c>
      <c r="H107" s="183">
        <v>1</v>
      </c>
      <c r="I107" s="184"/>
      <c r="J107" s="185">
        <f>ROUND(I107*H107,2)</f>
        <v>0</v>
      </c>
      <c r="K107" s="181" t="s">
        <v>133</v>
      </c>
      <c r="L107" s="37"/>
      <c r="M107" s="186" t="s">
        <v>21</v>
      </c>
      <c r="N107" s="187" t="s">
        <v>44</v>
      </c>
      <c r="O107" s="62"/>
      <c r="P107" s="188">
        <f>O107*H107</f>
        <v>0</v>
      </c>
      <c r="Q107" s="188">
        <v>0</v>
      </c>
      <c r="R107" s="188">
        <f>Q107*H107</f>
        <v>0</v>
      </c>
      <c r="S107" s="188">
        <v>0</v>
      </c>
      <c r="T107" s="189">
        <f>S107*H107</f>
        <v>0</v>
      </c>
      <c r="AR107" s="190" t="s">
        <v>481</v>
      </c>
      <c r="AT107" s="190" t="s">
        <v>129</v>
      </c>
      <c r="AU107" s="190" t="s">
        <v>83</v>
      </c>
      <c r="AY107" s="16" t="s">
        <v>126</v>
      </c>
      <c r="BE107" s="191">
        <f>IF(N107="základní",J107,0)</f>
        <v>0</v>
      </c>
      <c r="BF107" s="191">
        <f>IF(N107="snížená",J107,0)</f>
        <v>0</v>
      </c>
      <c r="BG107" s="191">
        <f>IF(N107="zákl. přenesená",J107,0)</f>
        <v>0</v>
      </c>
      <c r="BH107" s="191">
        <f>IF(N107="sníž. přenesená",J107,0)</f>
        <v>0</v>
      </c>
      <c r="BI107" s="191">
        <f>IF(N107="nulová",J107,0)</f>
        <v>0</v>
      </c>
      <c r="BJ107" s="16" t="s">
        <v>81</v>
      </c>
      <c r="BK107" s="191">
        <f>ROUND(I107*H107,2)</f>
        <v>0</v>
      </c>
      <c r="BL107" s="16" t="s">
        <v>481</v>
      </c>
      <c r="BM107" s="190" t="s">
        <v>512</v>
      </c>
    </row>
    <row r="108" spans="2:65" s="1" customFormat="1" ht="11.25">
      <c r="B108" s="33"/>
      <c r="C108" s="34"/>
      <c r="D108" s="192" t="s">
        <v>136</v>
      </c>
      <c r="E108" s="34"/>
      <c r="F108" s="193" t="s">
        <v>511</v>
      </c>
      <c r="G108" s="34"/>
      <c r="H108" s="34"/>
      <c r="I108" s="106"/>
      <c r="J108" s="34"/>
      <c r="K108" s="34"/>
      <c r="L108" s="37"/>
      <c r="M108" s="194"/>
      <c r="N108" s="62"/>
      <c r="O108" s="62"/>
      <c r="P108" s="62"/>
      <c r="Q108" s="62"/>
      <c r="R108" s="62"/>
      <c r="S108" s="62"/>
      <c r="T108" s="63"/>
      <c r="AT108" s="16" t="s">
        <v>136</v>
      </c>
      <c r="AU108" s="16" t="s">
        <v>83</v>
      </c>
    </row>
    <row r="109" spans="2:65" s="1" customFormat="1" ht="19.5">
      <c r="B109" s="33"/>
      <c r="C109" s="34"/>
      <c r="D109" s="192" t="s">
        <v>192</v>
      </c>
      <c r="E109" s="34"/>
      <c r="F109" s="195" t="s">
        <v>513</v>
      </c>
      <c r="G109" s="34"/>
      <c r="H109" s="34"/>
      <c r="I109" s="106"/>
      <c r="J109" s="34"/>
      <c r="K109" s="34"/>
      <c r="L109" s="37"/>
      <c r="M109" s="227"/>
      <c r="N109" s="228"/>
      <c r="O109" s="228"/>
      <c r="P109" s="228"/>
      <c r="Q109" s="228"/>
      <c r="R109" s="228"/>
      <c r="S109" s="228"/>
      <c r="T109" s="229"/>
      <c r="AT109" s="16" t="s">
        <v>192</v>
      </c>
      <c r="AU109" s="16" t="s">
        <v>83</v>
      </c>
    </row>
    <row r="110" spans="2:65" s="1" customFormat="1" ht="6.95" customHeight="1">
      <c r="B110" s="45"/>
      <c r="C110" s="46"/>
      <c r="D110" s="46"/>
      <c r="E110" s="46"/>
      <c r="F110" s="46"/>
      <c r="G110" s="46"/>
      <c r="H110" s="46"/>
      <c r="I110" s="130"/>
      <c r="J110" s="46"/>
      <c r="K110" s="46"/>
      <c r="L110" s="37"/>
    </row>
  </sheetData>
  <sheetProtection algorithmName="SHA-512" hashValue="QWRVLnmGbgT3iobJc52sI8Cwob4SJtNhuIgU7N9FQS6iCCZLaGb9QwNfyyq0EAo/s1L7whWdPc2nRNGi+hAAPw==" saltValue="n33Avv71Jb9G+nGujdZZdhR4zhCD6FvPkgrphmLFOu52/6wn6plSox0hSrKtgEC9FC02HELI/Y/1xR/HdYTRPA==" spinCount="100000" sheet="1" objects="1" scenarios="1" formatColumns="0" formatRows="0" autoFilter="0"/>
  <autoFilter ref="C82:K109"/>
  <mergeCells count="9">
    <mergeCell ref="E50:H50"/>
    <mergeCell ref="E73:H73"/>
    <mergeCell ref="E75:H75"/>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218"/>
  <sheetViews>
    <sheetView showGridLines="0" tabSelected="1" zoomScale="110" zoomScaleNormal="110" workbookViewId="0"/>
  </sheetViews>
  <sheetFormatPr defaultRowHeight="11.25"/>
  <cols>
    <col min="1" max="1" width="8.33203125" style="230" customWidth="1"/>
    <col min="2" max="2" width="1.6640625" style="230" customWidth="1"/>
    <col min="3" max="4" width="5" style="230" customWidth="1"/>
    <col min="5" max="5" width="11.6640625" style="230" customWidth="1"/>
    <col min="6" max="6" width="9.1640625" style="230" customWidth="1"/>
    <col min="7" max="7" width="5" style="230" customWidth="1"/>
    <col min="8" max="8" width="77.83203125" style="230" customWidth="1"/>
    <col min="9" max="10" width="20" style="230" customWidth="1"/>
    <col min="11" max="11" width="1.6640625" style="230" customWidth="1"/>
  </cols>
  <sheetData>
    <row r="1" spans="2:11" ht="37.5" customHeight="1"/>
    <row r="2" spans="2:11" ht="7.5" customHeight="1">
      <c r="B2" s="231"/>
      <c r="C2" s="232"/>
      <c r="D2" s="232"/>
      <c r="E2" s="232"/>
      <c r="F2" s="232"/>
      <c r="G2" s="232"/>
      <c r="H2" s="232"/>
      <c r="I2" s="232"/>
      <c r="J2" s="232"/>
      <c r="K2" s="233"/>
    </row>
    <row r="3" spans="2:11" s="14" customFormat="1" ht="45" customHeight="1">
      <c r="B3" s="234"/>
      <c r="C3" s="361" t="s">
        <v>514</v>
      </c>
      <c r="D3" s="361"/>
      <c r="E3" s="361"/>
      <c r="F3" s="361"/>
      <c r="G3" s="361"/>
      <c r="H3" s="361"/>
      <c r="I3" s="361"/>
      <c r="J3" s="361"/>
      <c r="K3" s="235"/>
    </row>
    <row r="4" spans="2:11" ht="25.5" customHeight="1">
      <c r="B4" s="236"/>
      <c r="C4" s="365" t="s">
        <v>515</v>
      </c>
      <c r="D4" s="365"/>
      <c r="E4" s="365"/>
      <c r="F4" s="365"/>
      <c r="G4" s="365"/>
      <c r="H4" s="365"/>
      <c r="I4" s="365"/>
      <c r="J4" s="365"/>
      <c r="K4" s="237"/>
    </row>
    <row r="5" spans="2:11" ht="5.25" customHeight="1">
      <c r="B5" s="236"/>
      <c r="C5" s="238"/>
      <c r="D5" s="238"/>
      <c r="E5" s="238"/>
      <c r="F5" s="238"/>
      <c r="G5" s="238"/>
      <c r="H5" s="238"/>
      <c r="I5" s="238"/>
      <c r="J5" s="238"/>
      <c r="K5" s="237"/>
    </row>
    <row r="6" spans="2:11" ht="15" customHeight="1">
      <c r="B6" s="236"/>
      <c r="C6" s="363" t="s">
        <v>516</v>
      </c>
      <c r="D6" s="363"/>
      <c r="E6" s="363"/>
      <c r="F6" s="363"/>
      <c r="G6" s="363"/>
      <c r="H6" s="363"/>
      <c r="I6" s="363"/>
      <c r="J6" s="363"/>
      <c r="K6" s="237"/>
    </row>
    <row r="7" spans="2:11" ht="15" customHeight="1">
      <c r="B7" s="240"/>
      <c r="C7" s="363" t="s">
        <v>517</v>
      </c>
      <c r="D7" s="363"/>
      <c r="E7" s="363"/>
      <c r="F7" s="363"/>
      <c r="G7" s="363"/>
      <c r="H7" s="363"/>
      <c r="I7" s="363"/>
      <c r="J7" s="363"/>
      <c r="K7" s="237"/>
    </row>
    <row r="8" spans="2:11" ht="12.75" customHeight="1">
      <c r="B8" s="240"/>
      <c r="C8" s="239"/>
      <c r="D8" s="239"/>
      <c r="E8" s="239"/>
      <c r="F8" s="239"/>
      <c r="G8" s="239"/>
      <c r="H8" s="239"/>
      <c r="I8" s="239"/>
      <c r="J8" s="239"/>
      <c r="K8" s="237"/>
    </row>
    <row r="9" spans="2:11" ht="15" customHeight="1">
      <c r="B9" s="240"/>
      <c r="C9" s="363" t="s">
        <v>518</v>
      </c>
      <c r="D9" s="363"/>
      <c r="E9" s="363"/>
      <c r="F9" s="363"/>
      <c r="G9" s="363"/>
      <c r="H9" s="363"/>
      <c r="I9" s="363"/>
      <c r="J9" s="363"/>
      <c r="K9" s="237"/>
    </row>
    <row r="10" spans="2:11" ht="15" customHeight="1">
      <c r="B10" s="240"/>
      <c r="C10" s="239"/>
      <c r="D10" s="363" t="s">
        <v>519</v>
      </c>
      <c r="E10" s="363"/>
      <c r="F10" s="363"/>
      <c r="G10" s="363"/>
      <c r="H10" s="363"/>
      <c r="I10" s="363"/>
      <c r="J10" s="363"/>
      <c r="K10" s="237"/>
    </row>
    <row r="11" spans="2:11" ht="15" customHeight="1">
      <c r="B11" s="240"/>
      <c r="C11" s="241"/>
      <c r="D11" s="363" t="s">
        <v>520</v>
      </c>
      <c r="E11" s="363"/>
      <c r="F11" s="363"/>
      <c r="G11" s="363"/>
      <c r="H11" s="363"/>
      <c r="I11" s="363"/>
      <c r="J11" s="363"/>
      <c r="K11" s="237"/>
    </row>
    <row r="12" spans="2:11" ht="15" customHeight="1">
      <c r="B12" s="240"/>
      <c r="C12" s="241"/>
      <c r="D12" s="239"/>
      <c r="E12" s="239"/>
      <c r="F12" s="239"/>
      <c r="G12" s="239"/>
      <c r="H12" s="239"/>
      <c r="I12" s="239"/>
      <c r="J12" s="239"/>
      <c r="K12" s="237"/>
    </row>
    <row r="13" spans="2:11" ht="15" customHeight="1">
      <c r="B13" s="240"/>
      <c r="C13" s="241"/>
      <c r="D13" s="242" t="s">
        <v>521</v>
      </c>
      <c r="E13" s="239"/>
      <c r="F13" s="239"/>
      <c r="G13" s="239"/>
      <c r="H13" s="239"/>
      <c r="I13" s="239"/>
      <c r="J13" s="239"/>
      <c r="K13" s="237"/>
    </row>
    <row r="14" spans="2:11" ht="12.75" customHeight="1">
      <c r="B14" s="240"/>
      <c r="C14" s="241"/>
      <c r="D14" s="241"/>
      <c r="E14" s="241"/>
      <c r="F14" s="241"/>
      <c r="G14" s="241"/>
      <c r="H14" s="241"/>
      <c r="I14" s="241"/>
      <c r="J14" s="241"/>
      <c r="K14" s="237"/>
    </row>
    <row r="15" spans="2:11" ht="15" customHeight="1">
      <c r="B15" s="240"/>
      <c r="C15" s="241"/>
      <c r="D15" s="363" t="s">
        <v>522</v>
      </c>
      <c r="E15" s="363"/>
      <c r="F15" s="363"/>
      <c r="G15" s="363"/>
      <c r="H15" s="363"/>
      <c r="I15" s="363"/>
      <c r="J15" s="363"/>
      <c r="K15" s="237"/>
    </row>
    <row r="16" spans="2:11" ht="15" customHeight="1">
      <c r="B16" s="240"/>
      <c r="C16" s="241"/>
      <c r="D16" s="363" t="s">
        <v>523</v>
      </c>
      <c r="E16" s="363"/>
      <c r="F16" s="363"/>
      <c r="G16" s="363"/>
      <c r="H16" s="363"/>
      <c r="I16" s="363"/>
      <c r="J16" s="363"/>
      <c r="K16" s="237"/>
    </row>
    <row r="17" spans="2:11" ht="15" customHeight="1">
      <c r="B17" s="240"/>
      <c r="C17" s="241"/>
      <c r="D17" s="363" t="s">
        <v>524</v>
      </c>
      <c r="E17" s="363"/>
      <c r="F17" s="363"/>
      <c r="G17" s="363"/>
      <c r="H17" s="363"/>
      <c r="I17" s="363"/>
      <c r="J17" s="363"/>
      <c r="K17" s="237"/>
    </row>
    <row r="18" spans="2:11" ht="15" customHeight="1">
      <c r="B18" s="240"/>
      <c r="C18" s="241"/>
      <c r="D18" s="241"/>
      <c r="E18" s="243" t="s">
        <v>80</v>
      </c>
      <c r="F18" s="363" t="s">
        <v>525</v>
      </c>
      <c r="G18" s="363"/>
      <c r="H18" s="363"/>
      <c r="I18" s="363"/>
      <c r="J18" s="363"/>
      <c r="K18" s="237"/>
    </row>
    <row r="19" spans="2:11" ht="15" customHeight="1">
      <c r="B19" s="240"/>
      <c r="C19" s="241"/>
      <c r="D19" s="241"/>
      <c r="E19" s="243" t="s">
        <v>526</v>
      </c>
      <c r="F19" s="363" t="s">
        <v>527</v>
      </c>
      <c r="G19" s="363"/>
      <c r="H19" s="363"/>
      <c r="I19" s="363"/>
      <c r="J19" s="363"/>
      <c r="K19" s="237"/>
    </row>
    <row r="20" spans="2:11" ht="15" customHeight="1">
      <c r="B20" s="240"/>
      <c r="C20" s="241"/>
      <c r="D20" s="241"/>
      <c r="E20" s="243" t="s">
        <v>528</v>
      </c>
      <c r="F20" s="363" t="s">
        <v>529</v>
      </c>
      <c r="G20" s="363"/>
      <c r="H20" s="363"/>
      <c r="I20" s="363"/>
      <c r="J20" s="363"/>
      <c r="K20" s="237"/>
    </row>
    <row r="21" spans="2:11" ht="15" customHeight="1">
      <c r="B21" s="240"/>
      <c r="C21" s="241"/>
      <c r="D21" s="241"/>
      <c r="E21" s="243" t="s">
        <v>84</v>
      </c>
      <c r="F21" s="363" t="s">
        <v>85</v>
      </c>
      <c r="G21" s="363"/>
      <c r="H21" s="363"/>
      <c r="I21" s="363"/>
      <c r="J21" s="363"/>
      <c r="K21" s="237"/>
    </row>
    <row r="22" spans="2:11" ht="15" customHeight="1">
      <c r="B22" s="240"/>
      <c r="C22" s="241"/>
      <c r="D22" s="241"/>
      <c r="E22" s="243" t="s">
        <v>530</v>
      </c>
      <c r="F22" s="363" t="s">
        <v>531</v>
      </c>
      <c r="G22" s="363"/>
      <c r="H22" s="363"/>
      <c r="I22" s="363"/>
      <c r="J22" s="363"/>
      <c r="K22" s="237"/>
    </row>
    <row r="23" spans="2:11" ht="15" customHeight="1">
      <c r="B23" s="240"/>
      <c r="C23" s="241"/>
      <c r="D23" s="241"/>
      <c r="E23" s="243" t="s">
        <v>532</v>
      </c>
      <c r="F23" s="363" t="s">
        <v>533</v>
      </c>
      <c r="G23" s="363"/>
      <c r="H23" s="363"/>
      <c r="I23" s="363"/>
      <c r="J23" s="363"/>
      <c r="K23" s="237"/>
    </row>
    <row r="24" spans="2:11" ht="12.75" customHeight="1">
      <c r="B24" s="240"/>
      <c r="C24" s="241"/>
      <c r="D24" s="241"/>
      <c r="E24" s="241"/>
      <c r="F24" s="241"/>
      <c r="G24" s="241"/>
      <c r="H24" s="241"/>
      <c r="I24" s="241"/>
      <c r="J24" s="241"/>
      <c r="K24" s="237"/>
    </row>
    <row r="25" spans="2:11" ht="15" customHeight="1">
      <c r="B25" s="240"/>
      <c r="C25" s="363" t="s">
        <v>534</v>
      </c>
      <c r="D25" s="363"/>
      <c r="E25" s="363"/>
      <c r="F25" s="363"/>
      <c r="G25" s="363"/>
      <c r="H25" s="363"/>
      <c r="I25" s="363"/>
      <c r="J25" s="363"/>
      <c r="K25" s="237"/>
    </row>
    <row r="26" spans="2:11" ht="15" customHeight="1">
      <c r="B26" s="240"/>
      <c r="C26" s="363" t="s">
        <v>535</v>
      </c>
      <c r="D26" s="363"/>
      <c r="E26" s="363"/>
      <c r="F26" s="363"/>
      <c r="G26" s="363"/>
      <c r="H26" s="363"/>
      <c r="I26" s="363"/>
      <c r="J26" s="363"/>
      <c r="K26" s="237"/>
    </row>
    <row r="27" spans="2:11" ht="15" customHeight="1">
      <c r="B27" s="240"/>
      <c r="C27" s="239"/>
      <c r="D27" s="363" t="s">
        <v>536</v>
      </c>
      <c r="E27" s="363"/>
      <c r="F27" s="363"/>
      <c r="G27" s="363"/>
      <c r="H27" s="363"/>
      <c r="I27" s="363"/>
      <c r="J27" s="363"/>
      <c r="K27" s="237"/>
    </row>
    <row r="28" spans="2:11" ht="15" customHeight="1">
      <c r="B28" s="240"/>
      <c r="C28" s="241"/>
      <c r="D28" s="363" t="s">
        <v>537</v>
      </c>
      <c r="E28" s="363"/>
      <c r="F28" s="363"/>
      <c r="G28" s="363"/>
      <c r="H28" s="363"/>
      <c r="I28" s="363"/>
      <c r="J28" s="363"/>
      <c r="K28" s="237"/>
    </row>
    <row r="29" spans="2:11" ht="12.75" customHeight="1">
      <c r="B29" s="240"/>
      <c r="C29" s="241"/>
      <c r="D29" s="241"/>
      <c r="E29" s="241"/>
      <c r="F29" s="241"/>
      <c r="G29" s="241"/>
      <c r="H29" s="241"/>
      <c r="I29" s="241"/>
      <c r="J29" s="241"/>
      <c r="K29" s="237"/>
    </row>
    <row r="30" spans="2:11" ht="15" customHeight="1">
      <c r="B30" s="240"/>
      <c r="C30" s="241"/>
      <c r="D30" s="363" t="s">
        <v>538</v>
      </c>
      <c r="E30" s="363"/>
      <c r="F30" s="363"/>
      <c r="G30" s="363"/>
      <c r="H30" s="363"/>
      <c r="I30" s="363"/>
      <c r="J30" s="363"/>
      <c r="K30" s="237"/>
    </row>
    <row r="31" spans="2:11" ht="15" customHeight="1">
      <c r="B31" s="240"/>
      <c r="C31" s="241"/>
      <c r="D31" s="363" t="s">
        <v>539</v>
      </c>
      <c r="E31" s="363"/>
      <c r="F31" s="363"/>
      <c r="G31" s="363"/>
      <c r="H31" s="363"/>
      <c r="I31" s="363"/>
      <c r="J31" s="363"/>
      <c r="K31" s="237"/>
    </row>
    <row r="32" spans="2:11" ht="12.75" customHeight="1">
      <c r="B32" s="240"/>
      <c r="C32" s="241"/>
      <c r="D32" s="241"/>
      <c r="E32" s="241"/>
      <c r="F32" s="241"/>
      <c r="G32" s="241"/>
      <c r="H32" s="241"/>
      <c r="I32" s="241"/>
      <c r="J32" s="241"/>
      <c r="K32" s="237"/>
    </row>
    <row r="33" spans="2:11" ht="15" customHeight="1">
      <c r="B33" s="240"/>
      <c r="C33" s="241"/>
      <c r="D33" s="363" t="s">
        <v>540</v>
      </c>
      <c r="E33" s="363"/>
      <c r="F33" s="363"/>
      <c r="G33" s="363"/>
      <c r="H33" s="363"/>
      <c r="I33" s="363"/>
      <c r="J33" s="363"/>
      <c r="K33" s="237"/>
    </row>
    <row r="34" spans="2:11" ht="15" customHeight="1">
      <c r="B34" s="240"/>
      <c r="C34" s="241"/>
      <c r="D34" s="363" t="s">
        <v>541</v>
      </c>
      <c r="E34" s="363"/>
      <c r="F34" s="363"/>
      <c r="G34" s="363"/>
      <c r="H34" s="363"/>
      <c r="I34" s="363"/>
      <c r="J34" s="363"/>
      <c r="K34" s="237"/>
    </row>
    <row r="35" spans="2:11" ht="15" customHeight="1">
      <c r="B35" s="240"/>
      <c r="C35" s="241"/>
      <c r="D35" s="363" t="s">
        <v>542</v>
      </c>
      <c r="E35" s="363"/>
      <c r="F35" s="363"/>
      <c r="G35" s="363"/>
      <c r="H35" s="363"/>
      <c r="I35" s="363"/>
      <c r="J35" s="363"/>
      <c r="K35" s="237"/>
    </row>
    <row r="36" spans="2:11" ht="15" customHeight="1">
      <c r="B36" s="240"/>
      <c r="C36" s="241"/>
      <c r="D36" s="239"/>
      <c r="E36" s="242" t="s">
        <v>112</v>
      </c>
      <c r="F36" s="239"/>
      <c r="G36" s="363" t="s">
        <v>543</v>
      </c>
      <c r="H36" s="363"/>
      <c r="I36" s="363"/>
      <c r="J36" s="363"/>
      <c r="K36" s="237"/>
    </row>
    <row r="37" spans="2:11" ht="30.75" customHeight="1">
      <c r="B37" s="240"/>
      <c r="C37" s="241"/>
      <c r="D37" s="239"/>
      <c r="E37" s="242" t="s">
        <v>544</v>
      </c>
      <c r="F37" s="239"/>
      <c r="G37" s="363" t="s">
        <v>545</v>
      </c>
      <c r="H37" s="363"/>
      <c r="I37" s="363"/>
      <c r="J37" s="363"/>
      <c r="K37" s="237"/>
    </row>
    <row r="38" spans="2:11" ht="15" customHeight="1">
      <c r="B38" s="240"/>
      <c r="C38" s="241"/>
      <c r="D38" s="239"/>
      <c r="E38" s="242" t="s">
        <v>54</v>
      </c>
      <c r="F38" s="239"/>
      <c r="G38" s="363" t="s">
        <v>546</v>
      </c>
      <c r="H38" s="363"/>
      <c r="I38" s="363"/>
      <c r="J38" s="363"/>
      <c r="K38" s="237"/>
    </row>
    <row r="39" spans="2:11" ht="15" customHeight="1">
      <c r="B39" s="240"/>
      <c r="C39" s="241"/>
      <c r="D39" s="239"/>
      <c r="E39" s="242" t="s">
        <v>55</v>
      </c>
      <c r="F39" s="239"/>
      <c r="G39" s="363" t="s">
        <v>547</v>
      </c>
      <c r="H39" s="363"/>
      <c r="I39" s="363"/>
      <c r="J39" s="363"/>
      <c r="K39" s="237"/>
    </row>
    <row r="40" spans="2:11" ht="15" customHeight="1">
      <c r="B40" s="240"/>
      <c r="C40" s="241"/>
      <c r="D40" s="239"/>
      <c r="E40" s="242" t="s">
        <v>113</v>
      </c>
      <c r="F40" s="239"/>
      <c r="G40" s="363" t="s">
        <v>548</v>
      </c>
      <c r="H40" s="363"/>
      <c r="I40" s="363"/>
      <c r="J40" s="363"/>
      <c r="K40" s="237"/>
    </row>
    <row r="41" spans="2:11" ht="15" customHeight="1">
      <c r="B41" s="240"/>
      <c r="C41" s="241"/>
      <c r="D41" s="239"/>
      <c r="E41" s="242" t="s">
        <v>114</v>
      </c>
      <c r="F41" s="239"/>
      <c r="G41" s="363" t="s">
        <v>549</v>
      </c>
      <c r="H41" s="363"/>
      <c r="I41" s="363"/>
      <c r="J41" s="363"/>
      <c r="K41" s="237"/>
    </row>
    <row r="42" spans="2:11" ht="15" customHeight="1">
      <c r="B42" s="240"/>
      <c r="C42" s="241"/>
      <c r="D42" s="239"/>
      <c r="E42" s="242" t="s">
        <v>550</v>
      </c>
      <c r="F42" s="239"/>
      <c r="G42" s="363" t="s">
        <v>551</v>
      </c>
      <c r="H42" s="363"/>
      <c r="I42" s="363"/>
      <c r="J42" s="363"/>
      <c r="K42" s="237"/>
    </row>
    <row r="43" spans="2:11" ht="15" customHeight="1">
      <c r="B43" s="240"/>
      <c r="C43" s="241"/>
      <c r="D43" s="239"/>
      <c r="E43" s="242"/>
      <c r="F43" s="239"/>
      <c r="G43" s="363" t="s">
        <v>552</v>
      </c>
      <c r="H43" s="363"/>
      <c r="I43" s="363"/>
      <c r="J43" s="363"/>
      <c r="K43" s="237"/>
    </row>
    <row r="44" spans="2:11" ht="15" customHeight="1">
      <c r="B44" s="240"/>
      <c r="C44" s="241"/>
      <c r="D44" s="239"/>
      <c r="E44" s="242" t="s">
        <v>553</v>
      </c>
      <c r="F44" s="239"/>
      <c r="G44" s="363" t="s">
        <v>554</v>
      </c>
      <c r="H44" s="363"/>
      <c r="I44" s="363"/>
      <c r="J44" s="363"/>
      <c r="K44" s="237"/>
    </row>
    <row r="45" spans="2:11" ht="15" customHeight="1">
      <c r="B45" s="240"/>
      <c r="C45" s="241"/>
      <c r="D45" s="239"/>
      <c r="E45" s="242" t="s">
        <v>116</v>
      </c>
      <c r="F45" s="239"/>
      <c r="G45" s="363" t="s">
        <v>555</v>
      </c>
      <c r="H45" s="363"/>
      <c r="I45" s="363"/>
      <c r="J45" s="363"/>
      <c r="K45" s="237"/>
    </row>
    <row r="46" spans="2:11" ht="12.75" customHeight="1">
      <c r="B46" s="240"/>
      <c r="C46" s="241"/>
      <c r="D46" s="239"/>
      <c r="E46" s="239"/>
      <c r="F46" s="239"/>
      <c r="G46" s="239"/>
      <c r="H46" s="239"/>
      <c r="I46" s="239"/>
      <c r="J46" s="239"/>
      <c r="K46" s="237"/>
    </row>
    <row r="47" spans="2:11" ht="15" customHeight="1">
      <c r="B47" s="240"/>
      <c r="C47" s="241"/>
      <c r="D47" s="363" t="s">
        <v>556</v>
      </c>
      <c r="E47" s="363"/>
      <c r="F47" s="363"/>
      <c r="G47" s="363"/>
      <c r="H47" s="363"/>
      <c r="I47" s="363"/>
      <c r="J47" s="363"/>
      <c r="K47" s="237"/>
    </row>
    <row r="48" spans="2:11" ht="15" customHeight="1">
      <c r="B48" s="240"/>
      <c r="C48" s="241"/>
      <c r="D48" s="241"/>
      <c r="E48" s="363" t="s">
        <v>557</v>
      </c>
      <c r="F48" s="363"/>
      <c r="G48" s="363"/>
      <c r="H48" s="363"/>
      <c r="I48" s="363"/>
      <c r="J48" s="363"/>
      <c r="K48" s="237"/>
    </row>
    <row r="49" spans="2:11" ht="15" customHeight="1">
      <c r="B49" s="240"/>
      <c r="C49" s="241"/>
      <c r="D49" s="241"/>
      <c r="E49" s="363" t="s">
        <v>558</v>
      </c>
      <c r="F49" s="363"/>
      <c r="G49" s="363"/>
      <c r="H49" s="363"/>
      <c r="I49" s="363"/>
      <c r="J49" s="363"/>
      <c r="K49" s="237"/>
    </row>
    <row r="50" spans="2:11" ht="15" customHeight="1">
      <c r="B50" s="240"/>
      <c r="C50" s="241"/>
      <c r="D50" s="241"/>
      <c r="E50" s="363" t="s">
        <v>559</v>
      </c>
      <c r="F50" s="363"/>
      <c r="G50" s="363"/>
      <c r="H50" s="363"/>
      <c r="I50" s="363"/>
      <c r="J50" s="363"/>
      <c r="K50" s="237"/>
    </row>
    <row r="51" spans="2:11" ht="15" customHeight="1">
      <c r="B51" s="240"/>
      <c r="C51" s="241"/>
      <c r="D51" s="363" t="s">
        <v>560</v>
      </c>
      <c r="E51" s="363"/>
      <c r="F51" s="363"/>
      <c r="G51" s="363"/>
      <c r="H51" s="363"/>
      <c r="I51" s="363"/>
      <c r="J51" s="363"/>
      <c r="K51" s="237"/>
    </row>
    <row r="52" spans="2:11" ht="25.5" customHeight="1">
      <c r="B52" s="236"/>
      <c r="C52" s="365" t="s">
        <v>561</v>
      </c>
      <c r="D52" s="365"/>
      <c r="E52" s="365"/>
      <c r="F52" s="365"/>
      <c r="G52" s="365"/>
      <c r="H52" s="365"/>
      <c r="I52" s="365"/>
      <c r="J52" s="365"/>
      <c r="K52" s="237"/>
    </row>
    <row r="53" spans="2:11" ht="5.25" customHeight="1">
      <c r="B53" s="236"/>
      <c r="C53" s="238"/>
      <c r="D53" s="238"/>
      <c r="E53" s="238"/>
      <c r="F53" s="238"/>
      <c r="G53" s="238"/>
      <c r="H53" s="238"/>
      <c r="I53" s="238"/>
      <c r="J53" s="238"/>
      <c r="K53" s="237"/>
    </row>
    <row r="54" spans="2:11" ht="15" customHeight="1">
      <c r="B54" s="236"/>
      <c r="C54" s="363" t="s">
        <v>562</v>
      </c>
      <c r="D54" s="363"/>
      <c r="E54" s="363"/>
      <c r="F54" s="363"/>
      <c r="G54" s="363"/>
      <c r="H54" s="363"/>
      <c r="I54" s="363"/>
      <c r="J54" s="363"/>
      <c r="K54" s="237"/>
    </row>
    <row r="55" spans="2:11" ht="15" customHeight="1">
      <c r="B55" s="236"/>
      <c r="C55" s="363" t="s">
        <v>563</v>
      </c>
      <c r="D55" s="363"/>
      <c r="E55" s="363"/>
      <c r="F55" s="363"/>
      <c r="G55" s="363"/>
      <c r="H55" s="363"/>
      <c r="I55" s="363"/>
      <c r="J55" s="363"/>
      <c r="K55" s="237"/>
    </row>
    <row r="56" spans="2:11" ht="12.75" customHeight="1">
      <c r="B56" s="236"/>
      <c r="C56" s="239"/>
      <c r="D56" s="239"/>
      <c r="E56" s="239"/>
      <c r="F56" s="239"/>
      <c r="G56" s="239"/>
      <c r="H56" s="239"/>
      <c r="I56" s="239"/>
      <c r="J56" s="239"/>
      <c r="K56" s="237"/>
    </row>
    <row r="57" spans="2:11" ht="15" customHeight="1">
      <c r="B57" s="236"/>
      <c r="C57" s="363" t="s">
        <v>564</v>
      </c>
      <c r="D57" s="363"/>
      <c r="E57" s="363"/>
      <c r="F57" s="363"/>
      <c r="G57" s="363"/>
      <c r="H57" s="363"/>
      <c r="I57" s="363"/>
      <c r="J57" s="363"/>
      <c r="K57" s="237"/>
    </row>
    <row r="58" spans="2:11" ht="15" customHeight="1">
      <c r="B58" s="236"/>
      <c r="C58" s="241"/>
      <c r="D58" s="363" t="s">
        <v>565</v>
      </c>
      <c r="E58" s="363"/>
      <c r="F58" s="363"/>
      <c r="G58" s="363"/>
      <c r="H58" s="363"/>
      <c r="I58" s="363"/>
      <c r="J58" s="363"/>
      <c r="K58" s="237"/>
    </row>
    <row r="59" spans="2:11" ht="15" customHeight="1">
      <c r="B59" s="236"/>
      <c r="C59" s="241"/>
      <c r="D59" s="363" t="s">
        <v>566</v>
      </c>
      <c r="E59" s="363"/>
      <c r="F59" s="363"/>
      <c r="G59" s="363"/>
      <c r="H59" s="363"/>
      <c r="I59" s="363"/>
      <c r="J59" s="363"/>
      <c r="K59" s="237"/>
    </row>
    <row r="60" spans="2:11" ht="15" customHeight="1">
      <c r="B60" s="236"/>
      <c r="C60" s="241"/>
      <c r="D60" s="363" t="s">
        <v>567</v>
      </c>
      <c r="E60" s="363"/>
      <c r="F60" s="363"/>
      <c r="G60" s="363"/>
      <c r="H60" s="363"/>
      <c r="I60" s="363"/>
      <c r="J60" s="363"/>
      <c r="K60" s="237"/>
    </row>
    <row r="61" spans="2:11" ht="15" customHeight="1">
      <c r="B61" s="236"/>
      <c r="C61" s="241"/>
      <c r="D61" s="363" t="s">
        <v>568</v>
      </c>
      <c r="E61" s="363"/>
      <c r="F61" s="363"/>
      <c r="G61" s="363"/>
      <c r="H61" s="363"/>
      <c r="I61" s="363"/>
      <c r="J61" s="363"/>
      <c r="K61" s="237"/>
    </row>
    <row r="62" spans="2:11" ht="15" customHeight="1">
      <c r="B62" s="236"/>
      <c r="C62" s="241"/>
      <c r="D62" s="364" t="s">
        <v>569</v>
      </c>
      <c r="E62" s="364"/>
      <c r="F62" s="364"/>
      <c r="G62" s="364"/>
      <c r="H62" s="364"/>
      <c r="I62" s="364"/>
      <c r="J62" s="364"/>
      <c r="K62" s="237"/>
    </row>
    <row r="63" spans="2:11" ht="15" customHeight="1">
      <c r="B63" s="236"/>
      <c r="C63" s="241"/>
      <c r="D63" s="363" t="s">
        <v>570</v>
      </c>
      <c r="E63" s="363"/>
      <c r="F63" s="363"/>
      <c r="G63" s="363"/>
      <c r="H63" s="363"/>
      <c r="I63" s="363"/>
      <c r="J63" s="363"/>
      <c r="K63" s="237"/>
    </row>
    <row r="64" spans="2:11" ht="12.75" customHeight="1">
      <c r="B64" s="236"/>
      <c r="C64" s="241"/>
      <c r="D64" s="241"/>
      <c r="E64" s="244"/>
      <c r="F64" s="241"/>
      <c r="G64" s="241"/>
      <c r="H64" s="241"/>
      <c r="I64" s="241"/>
      <c r="J64" s="241"/>
      <c r="K64" s="237"/>
    </row>
    <row r="65" spans="2:11" ht="15" customHeight="1">
      <c r="B65" s="236"/>
      <c r="C65" s="241"/>
      <c r="D65" s="363" t="s">
        <v>571</v>
      </c>
      <c r="E65" s="363"/>
      <c r="F65" s="363"/>
      <c r="G65" s="363"/>
      <c r="H65" s="363"/>
      <c r="I65" s="363"/>
      <c r="J65" s="363"/>
      <c r="K65" s="237"/>
    </row>
    <row r="66" spans="2:11" ht="15" customHeight="1">
      <c r="B66" s="236"/>
      <c r="C66" s="241"/>
      <c r="D66" s="364" t="s">
        <v>572</v>
      </c>
      <c r="E66" s="364"/>
      <c r="F66" s="364"/>
      <c r="G66" s="364"/>
      <c r="H66" s="364"/>
      <c r="I66" s="364"/>
      <c r="J66" s="364"/>
      <c r="K66" s="237"/>
    </row>
    <row r="67" spans="2:11" ht="15" customHeight="1">
      <c r="B67" s="236"/>
      <c r="C67" s="241"/>
      <c r="D67" s="363" t="s">
        <v>573</v>
      </c>
      <c r="E67" s="363"/>
      <c r="F67" s="363"/>
      <c r="G67" s="363"/>
      <c r="H67" s="363"/>
      <c r="I67" s="363"/>
      <c r="J67" s="363"/>
      <c r="K67" s="237"/>
    </row>
    <row r="68" spans="2:11" ht="15" customHeight="1">
      <c r="B68" s="236"/>
      <c r="C68" s="241"/>
      <c r="D68" s="363" t="s">
        <v>574</v>
      </c>
      <c r="E68" s="363"/>
      <c r="F68" s="363"/>
      <c r="G68" s="363"/>
      <c r="H68" s="363"/>
      <c r="I68" s="363"/>
      <c r="J68" s="363"/>
      <c r="K68" s="237"/>
    </row>
    <row r="69" spans="2:11" ht="15" customHeight="1">
      <c r="B69" s="236"/>
      <c r="C69" s="241"/>
      <c r="D69" s="363" t="s">
        <v>575</v>
      </c>
      <c r="E69" s="363"/>
      <c r="F69" s="363"/>
      <c r="G69" s="363"/>
      <c r="H69" s="363"/>
      <c r="I69" s="363"/>
      <c r="J69" s="363"/>
      <c r="K69" s="237"/>
    </row>
    <row r="70" spans="2:11" ht="15" customHeight="1">
      <c r="B70" s="236"/>
      <c r="C70" s="241"/>
      <c r="D70" s="363" t="s">
        <v>576</v>
      </c>
      <c r="E70" s="363"/>
      <c r="F70" s="363"/>
      <c r="G70" s="363"/>
      <c r="H70" s="363"/>
      <c r="I70" s="363"/>
      <c r="J70" s="363"/>
      <c r="K70" s="237"/>
    </row>
    <row r="71" spans="2:11" ht="12.75" customHeight="1">
      <c r="B71" s="245"/>
      <c r="C71" s="246"/>
      <c r="D71" s="246"/>
      <c r="E71" s="246"/>
      <c r="F71" s="246"/>
      <c r="G71" s="246"/>
      <c r="H71" s="246"/>
      <c r="I71" s="246"/>
      <c r="J71" s="246"/>
      <c r="K71" s="247"/>
    </row>
    <row r="72" spans="2:11" ht="18.75" customHeight="1">
      <c r="B72" s="248"/>
      <c r="C72" s="248"/>
      <c r="D72" s="248"/>
      <c r="E72" s="248"/>
      <c r="F72" s="248"/>
      <c r="G72" s="248"/>
      <c r="H72" s="248"/>
      <c r="I72" s="248"/>
      <c r="J72" s="248"/>
      <c r="K72" s="249"/>
    </row>
    <row r="73" spans="2:11" ht="18.75" customHeight="1">
      <c r="B73" s="249"/>
      <c r="C73" s="249"/>
      <c r="D73" s="249"/>
      <c r="E73" s="249"/>
      <c r="F73" s="249"/>
      <c r="G73" s="249"/>
      <c r="H73" s="249"/>
      <c r="I73" s="249"/>
      <c r="J73" s="249"/>
      <c r="K73" s="249"/>
    </row>
    <row r="74" spans="2:11" ht="7.5" customHeight="1">
      <c r="B74" s="250"/>
      <c r="C74" s="251"/>
      <c r="D74" s="251"/>
      <c r="E74" s="251"/>
      <c r="F74" s="251"/>
      <c r="G74" s="251"/>
      <c r="H74" s="251"/>
      <c r="I74" s="251"/>
      <c r="J74" s="251"/>
      <c r="K74" s="252"/>
    </row>
    <row r="75" spans="2:11" ht="45" customHeight="1">
      <c r="B75" s="253"/>
      <c r="C75" s="362" t="s">
        <v>577</v>
      </c>
      <c r="D75" s="362"/>
      <c r="E75" s="362"/>
      <c r="F75" s="362"/>
      <c r="G75" s="362"/>
      <c r="H75" s="362"/>
      <c r="I75" s="362"/>
      <c r="J75" s="362"/>
      <c r="K75" s="254"/>
    </row>
    <row r="76" spans="2:11" ht="17.25" customHeight="1">
      <c r="B76" s="253"/>
      <c r="C76" s="255" t="s">
        <v>578</v>
      </c>
      <c r="D76" s="255"/>
      <c r="E76" s="255"/>
      <c r="F76" s="255" t="s">
        <v>579</v>
      </c>
      <c r="G76" s="256"/>
      <c r="H76" s="255" t="s">
        <v>55</v>
      </c>
      <c r="I76" s="255" t="s">
        <v>58</v>
      </c>
      <c r="J76" s="255" t="s">
        <v>580</v>
      </c>
      <c r="K76" s="254"/>
    </row>
    <row r="77" spans="2:11" ht="17.25" customHeight="1">
      <c r="B77" s="253"/>
      <c r="C77" s="257" t="s">
        <v>581</v>
      </c>
      <c r="D77" s="257"/>
      <c r="E77" s="257"/>
      <c r="F77" s="258" t="s">
        <v>582</v>
      </c>
      <c r="G77" s="259"/>
      <c r="H77" s="257"/>
      <c r="I77" s="257"/>
      <c r="J77" s="257" t="s">
        <v>583</v>
      </c>
      <c r="K77" s="254"/>
    </row>
    <row r="78" spans="2:11" ht="5.25" customHeight="1">
      <c r="B78" s="253"/>
      <c r="C78" s="260"/>
      <c r="D78" s="260"/>
      <c r="E78" s="260"/>
      <c r="F78" s="260"/>
      <c r="G78" s="261"/>
      <c r="H78" s="260"/>
      <c r="I78" s="260"/>
      <c r="J78" s="260"/>
      <c r="K78" s="254"/>
    </row>
    <row r="79" spans="2:11" ht="15" customHeight="1">
      <c r="B79" s="253"/>
      <c r="C79" s="242" t="s">
        <v>54</v>
      </c>
      <c r="D79" s="260"/>
      <c r="E79" s="260"/>
      <c r="F79" s="262" t="s">
        <v>584</v>
      </c>
      <c r="G79" s="261"/>
      <c r="H79" s="242" t="s">
        <v>585</v>
      </c>
      <c r="I79" s="242" t="s">
        <v>586</v>
      </c>
      <c r="J79" s="242">
        <v>20</v>
      </c>
      <c r="K79" s="254"/>
    </row>
    <row r="80" spans="2:11" ht="15" customHeight="1">
      <c r="B80" s="253"/>
      <c r="C80" s="242" t="s">
        <v>587</v>
      </c>
      <c r="D80" s="242"/>
      <c r="E80" s="242"/>
      <c r="F80" s="262" t="s">
        <v>584</v>
      </c>
      <c r="G80" s="261"/>
      <c r="H80" s="242" t="s">
        <v>588</v>
      </c>
      <c r="I80" s="242" t="s">
        <v>586</v>
      </c>
      <c r="J80" s="242">
        <v>120</v>
      </c>
      <c r="K80" s="254"/>
    </row>
    <row r="81" spans="2:11" ht="15" customHeight="1">
      <c r="B81" s="263"/>
      <c r="C81" s="242" t="s">
        <v>589</v>
      </c>
      <c r="D81" s="242"/>
      <c r="E81" s="242"/>
      <c r="F81" s="262" t="s">
        <v>590</v>
      </c>
      <c r="G81" s="261"/>
      <c r="H81" s="242" t="s">
        <v>591</v>
      </c>
      <c r="I81" s="242" t="s">
        <v>586</v>
      </c>
      <c r="J81" s="242">
        <v>50</v>
      </c>
      <c r="K81" s="254"/>
    </row>
    <row r="82" spans="2:11" ht="15" customHeight="1">
      <c r="B82" s="263"/>
      <c r="C82" s="242" t="s">
        <v>592</v>
      </c>
      <c r="D82" s="242"/>
      <c r="E82" s="242"/>
      <c r="F82" s="262" t="s">
        <v>584</v>
      </c>
      <c r="G82" s="261"/>
      <c r="H82" s="242" t="s">
        <v>593</v>
      </c>
      <c r="I82" s="242" t="s">
        <v>594</v>
      </c>
      <c r="J82" s="242"/>
      <c r="K82" s="254"/>
    </row>
    <row r="83" spans="2:11" ht="15" customHeight="1">
      <c r="B83" s="263"/>
      <c r="C83" s="264" t="s">
        <v>595</v>
      </c>
      <c r="D83" s="264"/>
      <c r="E83" s="264"/>
      <c r="F83" s="265" t="s">
        <v>590</v>
      </c>
      <c r="G83" s="264"/>
      <c r="H83" s="264" t="s">
        <v>596</v>
      </c>
      <c r="I83" s="264" t="s">
        <v>586</v>
      </c>
      <c r="J83" s="264">
        <v>15</v>
      </c>
      <c r="K83" s="254"/>
    </row>
    <row r="84" spans="2:11" ht="15" customHeight="1">
      <c r="B84" s="263"/>
      <c r="C84" s="264" t="s">
        <v>597</v>
      </c>
      <c r="D84" s="264"/>
      <c r="E84" s="264"/>
      <c r="F84" s="265" t="s">
        <v>590</v>
      </c>
      <c r="G84" s="264"/>
      <c r="H84" s="264" t="s">
        <v>598</v>
      </c>
      <c r="I84" s="264" t="s">
        <v>586</v>
      </c>
      <c r="J84" s="264">
        <v>15</v>
      </c>
      <c r="K84" s="254"/>
    </row>
    <row r="85" spans="2:11" ht="15" customHeight="1">
      <c r="B85" s="263"/>
      <c r="C85" s="264" t="s">
        <v>599</v>
      </c>
      <c r="D85" s="264"/>
      <c r="E85" s="264"/>
      <c r="F85" s="265" t="s">
        <v>590</v>
      </c>
      <c r="G85" s="264"/>
      <c r="H85" s="264" t="s">
        <v>600</v>
      </c>
      <c r="I85" s="264" t="s">
        <v>586</v>
      </c>
      <c r="J85" s="264">
        <v>20</v>
      </c>
      <c r="K85" s="254"/>
    </row>
    <row r="86" spans="2:11" ht="15" customHeight="1">
      <c r="B86" s="263"/>
      <c r="C86" s="264" t="s">
        <v>601</v>
      </c>
      <c r="D86" s="264"/>
      <c r="E86" s="264"/>
      <c r="F86" s="265" t="s">
        <v>590</v>
      </c>
      <c r="G86" s="264"/>
      <c r="H86" s="264" t="s">
        <v>602</v>
      </c>
      <c r="I86" s="264" t="s">
        <v>586</v>
      </c>
      <c r="J86" s="264">
        <v>20</v>
      </c>
      <c r="K86" s="254"/>
    </row>
    <row r="87" spans="2:11" ht="15" customHeight="1">
      <c r="B87" s="263"/>
      <c r="C87" s="242" t="s">
        <v>603</v>
      </c>
      <c r="D87" s="242"/>
      <c r="E87" s="242"/>
      <c r="F87" s="262" t="s">
        <v>590</v>
      </c>
      <c r="G87" s="261"/>
      <c r="H87" s="242" t="s">
        <v>604</v>
      </c>
      <c r="I87" s="242" t="s">
        <v>586</v>
      </c>
      <c r="J87" s="242">
        <v>50</v>
      </c>
      <c r="K87" s="254"/>
    </row>
    <row r="88" spans="2:11" ht="15" customHeight="1">
      <c r="B88" s="263"/>
      <c r="C88" s="242" t="s">
        <v>605</v>
      </c>
      <c r="D88" s="242"/>
      <c r="E88" s="242"/>
      <c r="F88" s="262" t="s">
        <v>590</v>
      </c>
      <c r="G88" s="261"/>
      <c r="H88" s="242" t="s">
        <v>606</v>
      </c>
      <c r="I88" s="242" t="s">
        <v>586</v>
      </c>
      <c r="J88" s="242">
        <v>20</v>
      </c>
      <c r="K88" s="254"/>
    </row>
    <row r="89" spans="2:11" ht="15" customHeight="1">
      <c r="B89" s="263"/>
      <c r="C89" s="242" t="s">
        <v>607</v>
      </c>
      <c r="D89" s="242"/>
      <c r="E89" s="242"/>
      <c r="F89" s="262" t="s">
        <v>590</v>
      </c>
      <c r="G89" s="261"/>
      <c r="H89" s="242" t="s">
        <v>608</v>
      </c>
      <c r="I89" s="242" t="s">
        <v>586</v>
      </c>
      <c r="J89" s="242">
        <v>20</v>
      </c>
      <c r="K89" s="254"/>
    </row>
    <row r="90" spans="2:11" ht="15" customHeight="1">
      <c r="B90" s="263"/>
      <c r="C90" s="242" t="s">
        <v>609</v>
      </c>
      <c r="D90" s="242"/>
      <c r="E90" s="242"/>
      <c r="F90" s="262" t="s">
        <v>590</v>
      </c>
      <c r="G90" s="261"/>
      <c r="H90" s="242" t="s">
        <v>610</v>
      </c>
      <c r="I90" s="242" t="s">
        <v>586</v>
      </c>
      <c r="J90" s="242">
        <v>50</v>
      </c>
      <c r="K90" s="254"/>
    </row>
    <row r="91" spans="2:11" ht="15" customHeight="1">
      <c r="B91" s="263"/>
      <c r="C91" s="242" t="s">
        <v>611</v>
      </c>
      <c r="D91" s="242"/>
      <c r="E91" s="242"/>
      <c r="F91" s="262" t="s">
        <v>590</v>
      </c>
      <c r="G91" s="261"/>
      <c r="H91" s="242" t="s">
        <v>611</v>
      </c>
      <c r="I91" s="242" t="s">
        <v>586</v>
      </c>
      <c r="J91" s="242">
        <v>50</v>
      </c>
      <c r="K91" s="254"/>
    </row>
    <row r="92" spans="2:11" ht="15" customHeight="1">
      <c r="B92" s="263"/>
      <c r="C92" s="242" t="s">
        <v>612</v>
      </c>
      <c r="D92" s="242"/>
      <c r="E92" s="242"/>
      <c r="F92" s="262" t="s">
        <v>590</v>
      </c>
      <c r="G92" s="261"/>
      <c r="H92" s="242" t="s">
        <v>613</v>
      </c>
      <c r="I92" s="242" t="s">
        <v>586</v>
      </c>
      <c r="J92" s="242">
        <v>255</v>
      </c>
      <c r="K92" s="254"/>
    </row>
    <row r="93" spans="2:11" ht="15" customHeight="1">
      <c r="B93" s="263"/>
      <c r="C93" s="242" t="s">
        <v>614</v>
      </c>
      <c r="D93" s="242"/>
      <c r="E93" s="242"/>
      <c r="F93" s="262" t="s">
        <v>584</v>
      </c>
      <c r="G93" s="261"/>
      <c r="H93" s="242" t="s">
        <v>615</v>
      </c>
      <c r="I93" s="242" t="s">
        <v>616</v>
      </c>
      <c r="J93" s="242"/>
      <c r="K93" s="254"/>
    </row>
    <row r="94" spans="2:11" ht="15" customHeight="1">
      <c r="B94" s="263"/>
      <c r="C94" s="242" t="s">
        <v>617</v>
      </c>
      <c r="D94" s="242"/>
      <c r="E94" s="242"/>
      <c r="F94" s="262" t="s">
        <v>584</v>
      </c>
      <c r="G94" s="261"/>
      <c r="H94" s="242" t="s">
        <v>618</v>
      </c>
      <c r="I94" s="242" t="s">
        <v>619</v>
      </c>
      <c r="J94" s="242"/>
      <c r="K94" s="254"/>
    </row>
    <row r="95" spans="2:11" ht="15" customHeight="1">
      <c r="B95" s="263"/>
      <c r="C95" s="242" t="s">
        <v>620</v>
      </c>
      <c r="D95" s="242"/>
      <c r="E95" s="242"/>
      <c r="F95" s="262" t="s">
        <v>584</v>
      </c>
      <c r="G95" s="261"/>
      <c r="H95" s="242" t="s">
        <v>620</v>
      </c>
      <c r="I95" s="242" t="s">
        <v>619</v>
      </c>
      <c r="J95" s="242"/>
      <c r="K95" s="254"/>
    </row>
    <row r="96" spans="2:11" ht="15" customHeight="1">
      <c r="B96" s="263"/>
      <c r="C96" s="242" t="s">
        <v>39</v>
      </c>
      <c r="D96" s="242"/>
      <c r="E96" s="242"/>
      <c r="F96" s="262" t="s">
        <v>584</v>
      </c>
      <c r="G96" s="261"/>
      <c r="H96" s="242" t="s">
        <v>621</v>
      </c>
      <c r="I96" s="242" t="s">
        <v>619</v>
      </c>
      <c r="J96" s="242"/>
      <c r="K96" s="254"/>
    </row>
    <row r="97" spans="2:11" ht="15" customHeight="1">
      <c r="B97" s="263"/>
      <c r="C97" s="242" t="s">
        <v>49</v>
      </c>
      <c r="D97" s="242"/>
      <c r="E97" s="242"/>
      <c r="F97" s="262" t="s">
        <v>584</v>
      </c>
      <c r="G97" s="261"/>
      <c r="H97" s="242" t="s">
        <v>622</v>
      </c>
      <c r="I97" s="242" t="s">
        <v>619</v>
      </c>
      <c r="J97" s="242"/>
      <c r="K97" s="254"/>
    </row>
    <row r="98" spans="2:11" ht="15" customHeight="1">
      <c r="B98" s="266"/>
      <c r="C98" s="267"/>
      <c r="D98" s="267"/>
      <c r="E98" s="267"/>
      <c r="F98" s="267"/>
      <c r="G98" s="267"/>
      <c r="H98" s="267"/>
      <c r="I98" s="267"/>
      <c r="J98" s="267"/>
      <c r="K98" s="268"/>
    </row>
    <row r="99" spans="2:11" ht="18.75" customHeight="1">
      <c r="B99" s="269"/>
      <c r="C99" s="270"/>
      <c r="D99" s="270"/>
      <c r="E99" s="270"/>
      <c r="F99" s="270"/>
      <c r="G99" s="270"/>
      <c r="H99" s="270"/>
      <c r="I99" s="270"/>
      <c r="J99" s="270"/>
      <c r="K99" s="269"/>
    </row>
    <row r="100" spans="2:11" ht="18.75" customHeight="1">
      <c r="B100" s="249"/>
      <c r="C100" s="249"/>
      <c r="D100" s="249"/>
      <c r="E100" s="249"/>
      <c r="F100" s="249"/>
      <c r="G100" s="249"/>
      <c r="H100" s="249"/>
      <c r="I100" s="249"/>
      <c r="J100" s="249"/>
      <c r="K100" s="249"/>
    </row>
    <row r="101" spans="2:11" ht="7.5" customHeight="1">
      <c r="B101" s="250"/>
      <c r="C101" s="251"/>
      <c r="D101" s="251"/>
      <c r="E101" s="251"/>
      <c r="F101" s="251"/>
      <c r="G101" s="251"/>
      <c r="H101" s="251"/>
      <c r="I101" s="251"/>
      <c r="J101" s="251"/>
      <c r="K101" s="252"/>
    </row>
    <row r="102" spans="2:11" ht="45" customHeight="1">
      <c r="B102" s="253"/>
      <c r="C102" s="362" t="s">
        <v>623</v>
      </c>
      <c r="D102" s="362"/>
      <c r="E102" s="362"/>
      <c r="F102" s="362"/>
      <c r="G102" s="362"/>
      <c r="H102" s="362"/>
      <c r="I102" s="362"/>
      <c r="J102" s="362"/>
      <c r="K102" s="254"/>
    </row>
    <row r="103" spans="2:11" ht="17.25" customHeight="1">
      <c r="B103" s="253"/>
      <c r="C103" s="255" t="s">
        <v>578</v>
      </c>
      <c r="D103" s="255"/>
      <c r="E103" s="255"/>
      <c r="F103" s="255" t="s">
        <v>579</v>
      </c>
      <c r="G103" s="256"/>
      <c r="H103" s="255" t="s">
        <v>55</v>
      </c>
      <c r="I103" s="255" t="s">
        <v>58</v>
      </c>
      <c r="J103" s="255" t="s">
        <v>580</v>
      </c>
      <c r="K103" s="254"/>
    </row>
    <row r="104" spans="2:11" ht="17.25" customHeight="1">
      <c r="B104" s="253"/>
      <c r="C104" s="257" t="s">
        <v>581</v>
      </c>
      <c r="D104" s="257"/>
      <c r="E104" s="257"/>
      <c r="F104" s="258" t="s">
        <v>582</v>
      </c>
      <c r="G104" s="259"/>
      <c r="H104" s="257"/>
      <c r="I104" s="257"/>
      <c r="J104" s="257" t="s">
        <v>583</v>
      </c>
      <c r="K104" s="254"/>
    </row>
    <row r="105" spans="2:11" ht="5.25" customHeight="1">
      <c r="B105" s="253"/>
      <c r="C105" s="255"/>
      <c r="D105" s="255"/>
      <c r="E105" s="255"/>
      <c r="F105" s="255"/>
      <c r="G105" s="271"/>
      <c r="H105" s="255"/>
      <c r="I105" s="255"/>
      <c r="J105" s="255"/>
      <c r="K105" s="254"/>
    </row>
    <row r="106" spans="2:11" ht="15" customHeight="1">
      <c r="B106" s="253"/>
      <c r="C106" s="242" t="s">
        <v>54</v>
      </c>
      <c r="D106" s="260"/>
      <c r="E106" s="260"/>
      <c r="F106" s="262" t="s">
        <v>584</v>
      </c>
      <c r="G106" s="271"/>
      <c r="H106" s="242" t="s">
        <v>624</v>
      </c>
      <c r="I106" s="242" t="s">
        <v>586</v>
      </c>
      <c r="J106" s="242">
        <v>20</v>
      </c>
      <c r="K106" s="254"/>
    </row>
    <row r="107" spans="2:11" ht="15" customHeight="1">
      <c r="B107" s="253"/>
      <c r="C107" s="242" t="s">
        <v>587</v>
      </c>
      <c r="D107" s="242"/>
      <c r="E107" s="242"/>
      <c r="F107" s="262" t="s">
        <v>584</v>
      </c>
      <c r="G107" s="242"/>
      <c r="H107" s="242" t="s">
        <v>624</v>
      </c>
      <c r="I107" s="242" t="s">
        <v>586</v>
      </c>
      <c r="J107" s="242">
        <v>120</v>
      </c>
      <c r="K107" s="254"/>
    </row>
    <row r="108" spans="2:11" ht="15" customHeight="1">
      <c r="B108" s="263"/>
      <c r="C108" s="242" t="s">
        <v>589</v>
      </c>
      <c r="D108" s="242"/>
      <c r="E108" s="242"/>
      <c r="F108" s="262" t="s">
        <v>590</v>
      </c>
      <c r="G108" s="242"/>
      <c r="H108" s="242" t="s">
        <v>624</v>
      </c>
      <c r="I108" s="242" t="s">
        <v>586</v>
      </c>
      <c r="J108" s="242">
        <v>50</v>
      </c>
      <c r="K108" s="254"/>
    </row>
    <row r="109" spans="2:11" ht="15" customHeight="1">
      <c r="B109" s="263"/>
      <c r="C109" s="242" t="s">
        <v>592</v>
      </c>
      <c r="D109" s="242"/>
      <c r="E109" s="242"/>
      <c r="F109" s="262" t="s">
        <v>584</v>
      </c>
      <c r="G109" s="242"/>
      <c r="H109" s="242" t="s">
        <v>624</v>
      </c>
      <c r="I109" s="242" t="s">
        <v>594</v>
      </c>
      <c r="J109" s="242"/>
      <c r="K109" s="254"/>
    </row>
    <row r="110" spans="2:11" ht="15" customHeight="1">
      <c r="B110" s="263"/>
      <c r="C110" s="242" t="s">
        <v>603</v>
      </c>
      <c r="D110" s="242"/>
      <c r="E110" s="242"/>
      <c r="F110" s="262" t="s">
        <v>590</v>
      </c>
      <c r="G110" s="242"/>
      <c r="H110" s="242" t="s">
        <v>624</v>
      </c>
      <c r="I110" s="242" t="s">
        <v>586</v>
      </c>
      <c r="J110" s="242">
        <v>50</v>
      </c>
      <c r="K110" s="254"/>
    </row>
    <row r="111" spans="2:11" ht="15" customHeight="1">
      <c r="B111" s="263"/>
      <c r="C111" s="242" t="s">
        <v>611</v>
      </c>
      <c r="D111" s="242"/>
      <c r="E111" s="242"/>
      <c r="F111" s="262" t="s">
        <v>590</v>
      </c>
      <c r="G111" s="242"/>
      <c r="H111" s="242" t="s">
        <v>624</v>
      </c>
      <c r="I111" s="242" t="s">
        <v>586</v>
      </c>
      <c r="J111" s="242">
        <v>50</v>
      </c>
      <c r="K111" s="254"/>
    </row>
    <row r="112" spans="2:11" ht="15" customHeight="1">
      <c r="B112" s="263"/>
      <c r="C112" s="242" t="s">
        <v>609</v>
      </c>
      <c r="D112" s="242"/>
      <c r="E112" s="242"/>
      <c r="F112" s="262" t="s">
        <v>590</v>
      </c>
      <c r="G112" s="242"/>
      <c r="H112" s="242" t="s">
        <v>624</v>
      </c>
      <c r="I112" s="242" t="s">
        <v>586</v>
      </c>
      <c r="J112" s="242">
        <v>50</v>
      </c>
      <c r="K112" s="254"/>
    </row>
    <row r="113" spans="2:11" ht="15" customHeight="1">
      <c r="B113" s="263"/>
      <c r="C113" s="242" t="s">
        <v>54</v>
      </c>
      <c r="D113" s="242"/>
      <c r="E113" s="242"/>
      <c r="F113" s="262" t="s">
        <v>584</v>
      </c>
      <c r="G113" s="242"/>
      <c r="H113" s="242" t="s">
        <v>625</v>
      </c>
      <c r="I113" s="242" t="s">
        <v>586</v>
      </c>
      <c r="J113" s="242">
        <v>20</v>
      </c>
      <c r="K113" s="254"/>
    </row>
    <row r="114" spans="2:11" ht="15" customHeight="1">
      <c r="B114" s="263"/>
      <c r="C114" s="242" t="s">
        <v>626</v>
      </c>
      <c r="D114" s="242"/>
      <c r="E114" s="242"/>
      <c r="F114" s="262" t="s">
        <v>584</v>
      </c>
      <c r="G114" s="242"/>
      <c r="H114" s="242" t="s">
        <v>627</v>
      </c>
      <c r="I114" s="242" t="s">
        <v>586</v>
      </c>
      <c r="J114" s="242">
        <v>120</v>
      </c>
      <c r="K114" s="254"/>
    </row>
    <row r="115" spans="2:11" ht="15" customHeight="1">
      <c r="B115" s="263"/>
      <c r="C115" s="242" t="s">
        <v>39</v>
      </c>
      <c r="D115" s="242"/>
      <c r="E115" s="242"/>
      <c r="F115" s="262" t="s">
        <v>584</v>
      </c>
      <c r="G115" s="242"/>
      <c r="H115" s="242" t="s">
        <v>628</v>
      </c>
      <c r="I115" s="242" t="s">
        <v>619</v>
      </c>
      <c r="J115" s="242"/>
      <c r="K115" s="254"/>
    </row>
    <row r="116" spans="2:11" ht="15" customHeight="1">
      <c r="B116" s="263"/>
      <c r="C116" s="242" t="s">
        <v>49</v>
      </c>
      <c r="D116" s="242"/>
      <c r="E116" s="242"/>
      <c r="F116" s="262" t="s">
        <v>584</v>
      </c>
      <c r="G116" s="242"/>
      <c r="H116" s="242" t="s">
        <v>629</v>
      </c>
      <c r="I116" s="242" t="s">
        <v>619</v>
      </c>
      <c r="J116" s="242"/>
      <c r="K116" s="254"/>
    </row>
    <row r="117" spans="2:11" ht="15" customHeight="1">
      <c r="B117" s="263"/>
      <c r="C117" s="242" t="s">
        <v>58</v>
      </c>
      <c r="D117" s="242"/>
      <c r="E117" s="242"/>
      <c r="F117" s="262" t="s">
        <v>584</v>
      </c>
      <c r="G117" s="242"/>
      <c r="H117" s="242" t="s">
        <v>630</v>
      </c>
      <c r="I117" s="242" t="s">
        <v>631</v>
      </c>
      <c r="J117" s="242"/>
      <c r="K117" s="254"/>
    </row>
    <row r="118" spans="2:11" ht="15" customHeight="1">
      <c r="B118" s="266"/>
      <c r="C118" s="272"/>
      <c r="D118" s="272"/>
      <c r="E118" s="272"/>
      <c r="F118" s="272"/>
      <c r="G118" s="272"/>
      <c r="H118" s="272"/>
      <c r="I118" s="272"/>
      <c r="J118" s="272"/>
      <c r="K118" s="268"/>
    </row>
    <row r="119" spans="2:11" ht="18.75" customHeight="1">
      <c r="B119" s="273"/>
      <c r="C119" s="239"/>
      <c r="D119" s="239"/>
      <c r="E119" s="239"/>
      <c r="F119" s="274"/>
      <c r="G119" s="239"/>
      <c r="H119" s="239"/>
      <c r="I119" s="239"/>
      <c r="J119" s="239"/>
      <c r="K119" s="273"/>
    </row>
    <row r="120" spans="2:11" ht="18.75" customHeight="1">
      <c r="B120" s="249"/>
      <c r="C120" s="249"/>
      <c r="D120" s="249"/>
      <c r="E120" s="249"/>
      <c r="F120" s="249"/>
      <c r="G120" s="249"/>
      <c r="H120" s="249"/>
      <c r="I120" s="249"/>
      <c r="J120" s="249"/>
      <c r="K120" s="249"/>
    </row>
    <row r="121" spans="2:11" ht="7.5" customHeight="1">
      <c r="B121" s="275"/>
      <c r="C121" s="276"/>
      <c r="D121" s="276"/>
      <c r="E121" s="276"/>
      <c r="F121" s="276"/>
      <c r="G121" s="276"/>
      <c r="H121" s="276"/>
      <c r="I121" s="276"/>
      <c r="J121" s="276"/>
      <c r="K121" s="277"/>
    </row>
    <row r="122" spans="2:11" ht="45" customHeight="1">
      <c r="B122" s="278"/>
      <c r="C122" s="361" t="s">
        <v>632</v>
      </c>
      <c r="D122" s="361"/>
      <c r="E122" s="361"/>
      <c r="F122" s="361"/>
      <c r="G122" s="361"/>
      <c r="H122" s="361"/>
      <c r="I122" s="361"/>
      <c r="J122" s="361"/>
      <c r="K122" s="279"/>
    </row>
    <row r="123" spans="2:11" ht="17.25" customHeight="1">
      <c r="B123" s="280"/>
      <c r="C123" s="255" t="s">
        <v>578</v>
      </c>
      <c r="D123" s="255"/>
      <c r="E123" s="255"/>
      <c r="F123" s="255" t="s">
        <v>579</v>
      </c>
      <c r="G123" s="256"/>
      <c r="H123" s="255" t="s">
        <v>55</v>
      </c>
      <c r="I123" s="255" t="s">
        <v>58</v>
      </c>
      <c r="J123" s="255" t="s">
        <v>580</v>
      </c>
      <c r="K123" s="281"/>
    </row>
    <row r="124" spans="2:11" ht="17.25" customHeight="1">
      <c r="B124" s="280"/>
      <c r="C124" s="257" t="s">
        <v>581</v>
      </c>
      <c r="D124" s="257"/>
      <c r="E124" s="257"/>
      <c r="F124" s="258" t="s">
        <v>582</v>
      </c>
      <c r="G124" s="259"/>
      <c r="H124" s="257"/>
      <c r="I124" s="257"/>
      <c r="J124" s="257" t="s">
        <v>583</v>
      </c>
      <c r="K124" s="281"/>
    </row>
    <row r="125" spans="2:11" ht="5.25" customHeight="1">
      <c r="B125" s="282"/>
      <c r="C125" s="260"/>
      <c r="D125" s="260"/>
      <c r="E125" s="260"/>
      <c r="F125" s="260"/>
      <c r="G125" s="242"/>
      <c r="H125" s="260"/>
      <c r="I125" s="260"/>
      <c r="J125" s="260"/>
      <c r="K125" s="283"/>
    </row>
    <row r="126" spans="2:11" ht="15" customHeight="1">
      <c r="B126" s="282"/>
      <c r="C126" s="242" t="s">
        <v>587</v>
      </c>
      <c r="D126" s="260"/>
      <c r="E126" s="260"/>
      <c r="F126" s="262" t="s">
        <v>584</v>
      </c>
      <c r="G126" s="242"/>
      <c r="H126" s="242" t="s">
        <v>624</v>
      </c>
      <c r="I126" s="242" t="s">
        <v>586</v>
      </c>
      <c r="J126" s="242">
        <v>120</v>
      </c>
      <c r="K126" s="284"/>
    </row>
    <row r="127" spans="2:11" ht="15" customHeight="1">
      <c r="B127" s="282"/>
      <c r="C127" s="242" t="s">
        <v>633</v>
      </c>
      <c r="D127" s="242"/>
      <c r="E127" s="242"/>
      <c r="F127" s="262" t="s">
        <v>584</v>
      </c>
      <c r="G127" s="242"/>
      <c r="H127" s="242" t="s">
        <v>634</v>
      </c>
      <c r="I127" s="242" t="s">
        <v>586</v>
      </c>
      <c r="J127" s="242" t="s">
        <v>635</v>
      </c>
      <c r="K127" s="284"/>
    </row>
    <row r="128" spans="2:11" ht="15" customHeight="1">
      <c r="B128" s="282"/>
      <c r="C128" s="242" t="s">
        <v>532</v>
      </c>
      <c r="D128" s="242"/>
      <c r="E128" s="242"/>
      <c r="F128" s="262" t="s">
        <v>584</v>
      </c>
      <c r="G128" s="242"/>
      <c r="H128" s="242" t="s">
        <v>636</v>
      </c>
      <c r="I128" s="242" t="s">
        <v>586</v>
      </c>
      <c r="J128" s="242" t="s">
        <v>635</v>
      </c>
      <c r="K128" s="284"/>
    </row>
    <row r="129" spans="2:11" ht="15" customHeight="1">
      <c r="B129" s="282"/>
      <c r="C129" s="242" t="s">
        <v>595</v>
      </c>
      <c r="D129" s="242"/>
      <c r="E129" s="242"/>
      <c r="F129" s="262" t="s">
        <v>590</v>
      </c>
      <c r="G129" s="242"/>
      <c r="H129" s="242" t="s">
        <v>596</v>
      </c>
      <c r="I129" s="242" t="s">
        <v>586</v>
      </c>
      <c r="J129" s="242">
        <v>15</v>
      </c>
      <c r="K129" s="284"/>
    </row>
    <row r="130" spans="2:11" ht="15" customHeight="1">
      <c r="B130" s="282"/>
      <c r="C130" s="264" t="s">
        <v>597</v>
      </c>
      <c r="D130" s="264"/>
      <c r="E130" s="264"/>
      <c r="F130" s="265" t="s">
        <v>590</v>
      </c>
      <c r="G130" s="264"/>
      <c r="H130" s="264" t="s">
        <v>598</v>
      </c>
      <c r="I130" s="264" t="s">
        <v>586</v>
      </c>
      <c r="J130" s="264">
        <v>15</v>
      </c>
      <c r="K130" s="284"/>
    </row>
    <row r="131" spans="2:11" ht="15" customHeight="1">
      <c r="B131" s="282"/>
      <c r="C131" s="264" t="s">
        <v>599</v>
      </c>
      <c r="D131" s="264"/>
      <c r="E131" s="264"/>
      <c r="F131" s="265" t="s">
        <v>590</v>
      </c>
      <c r="G131" s="264"/>
      <c r="H131" s="264" t="s">
        <v>600</v>
      </c>
      <c r="I131" s="264" t="s">
        <v>586</v>
      </c>
      <c r="J131" s="264">
        <v>20</v>
      </c>
      <c r="K131" s="284"/>
    </row>
    <row r="132" spans="2:11" ht="15" customHeight="1">
      <c r="B132" s="282"/>
      <c r="C132" s="264" t="s">
        <v>601</v>
      </c>
      <c r="D132" s="264"/>
      <c r="E132" s="264"/>
      <c r="F132" s="265" t="s">
        <v>590</v>
      </c>
      <c r="G132" s="264"/>
      <c r="H132" s="264" t="s">
        <v>602</v>
      </c>
      <c r="I132" s="264" t="s">
        <v>586</v>
      </c>
      <c r="J132" s="264">
        <v>20</v>
      </c>
      <c r="K132" s="284"/>
    </row>
    <row r="133" spans="2:11" ht="15" customHeight="1">
      <c r="B133" s="282"/>
      <c r="C133" s="242" t="s">
        <v>589</v>
      </c>
      <c r="D133" s="242"/>
      <c r="E133" s="242"/>
      <c r="F133" s="262" t="s">
        <v>590</v>
      </c>
      <c r="G133" s="242"/>
      <c r="H133" s="242" t="s">
        <v>624</v>
      </c>
      <c r="I133" s="242" t="s">
        <v>586</v>
      </c>
      <c r="J133" s="242">
        <v>50</v>
      </c>
      <c r="K133" s="284"/>
    </row>
    <row r="134" spans="2:11" ht="15" customHeight="1">
      <c r="B134" s="282"/>
      <c r="C134" s="242" t="s">
        <v>603</v>
      </c>
      <c r="D134" s="242"/>
      <c r="E134" s="242"/>
      <c r="F134" s="262" t="s">
        <v>590</v>
      </c>
      <c r="G134" s="242"/>
      <c r="H134" s="242" t="s">
        <v>624</v>
      </c>
      <c r="I134" s="242" t="s">
        <v>586</v>
      </c>
      <c r="J134" s="242">
        <v>50</v>
      </c>
      <c r="K134" s="284"/>
    </row>
    <row r="135" spans="2:11" ht="15" customHeight="1">
      <c r="B135" s="282"/>
      <c r="C135" s="242" t="s">
        <v>609</v>
      </c>
      <c r="D135" s="242"/>
      <c r="E135" s="242"/>
      <c r="F135" s="262" t="s">
        <v>590</v>
      </c>
      <c r="G135" s="242"/>
      <c r="H135" s="242" t="s">
        <v>624</v>
      </c>
      <c r="I135" s="242" t="s">
        <v>586</v>
      </c>
      <c r="J135" s="242">
        <v>50</v>
      </c>
      <c r="K135" s="284"/>
    </row>
    <row r="136" spans="2:11" ht="15" customHeight="1">
      <c r="B136" s="282"/>
      <c r="C136" s="242" t="s">
        <v>611</v>
      </c>
      <c r="D136" s="242"/>
      <c r="E136" s="242"/>
      <c r="F136" s="262" t="s">
        <v>590</v>
      </c>
      <c r="G136" s="242"/>
      <c r="H136" s="242" t="s">
        <v>624</v>
      </c>
      <c r="I136" s="242" t="s">
        <v>586</v>
      </c>
      <c r="J136" s="242">
        <v>50</v>
      </c>
      <c r="K136" s="284"/>
    </row>
    <row r="137" spans="2:11" ht="15" customHeight="1">
      <c r="B137" s="282"/>
      <c r="C137" s="242" t="s">
        <v>612</v>
      </c>
      <c r="D137" s="242"/>
      <c r="E137" s="242"/>
      <c r="F137" s="262" t="s">
        <v>590</v>
      </c>
      <c r="G137" s="242"/>
      <c r="H137" s="242" t="s">
        <v>637</v>
      </c>
      <c r="I137" s="242" t="s">
        <v>586</v>
      </c>
      <c r="J137" s="242">
        <v>255</v>
      </c>
      <c r="K137" s="284"/>
    </row>
    <row r="138" spans="2:11" ht="15" customHeight="1">
      <c r="B138" s="282"/>
      <c r="C138" s="242" t="s">
        <v>614</v>
      </c>
      <c r="D138" s="242"/>
      <c r="E138" s="242"/>
      <c r="F138" s="262" t="s">
        <v>584</v>
      </c>
      <c r="G138" s="242"/>
      <c r="H138" s="242" t="s">
        <v>638</v>
      </c>
      <c r="I138" s="242" t="s">
        <v>616</v>
      </c>
      <c r="J138" s="242"/>
      <c r="K138" s="284"/>
    </row>
    <row r="139" spans="2:11" ht="15" customHeight="1">
      <c r="B139" s="282"/>
      <c r="C139" s="242" t="s">
        <v>617</v>
      </c>
      <c r="D139" s="242"/>
      <c r="E139" s="242"/>
      <c r="F139" s="262" t="s">
        <v>584</v>
      </c>
      <c r="G139" s="242"/>
      <c r="H139" s="242" t="s">
        <v>639</v>
      </c>
      <c r="I139" s="242" t="s">
        <v>619</v>
      </c>
      <c r="J139" s="242"/>
      <c r="K139" s="284"/>
    </row>
    <row r="140" spans="2:11" ht="15" customHeight="1">
      <c r="B140" s="282"/>
      <c r="C140" s="242" t="s">
        <v>620</v>
      </c>
      <c r="D140" s="242"/>
      <c r="E140" s="242"/>
      <c r="F140" s="262" t="s">
        <v>584</v>
      </c>
      <c r="G140" s="242"/>
      <c r="H140" s="242" t="s">
        <v>620</v>
      </c>
      <c r="I140" s="242" t="s">
        <v>619</v>
      </c>
      <c r="J140" s="242"/>
      <c r="K140" s="284"/>
    </row>
    <row r="141" spans="2:11" ht="15" customHeight="1">
      <c r="B141" s="282"/>
      <c r="C141" s="242" t="s">
        <v>39</v>
      </c>
      <c r="D141" s="242"/>
      <c r="E141" s="242"/>
      <c r="F141" s="262" t="s">
        <v>584</v>
      </c>
      <c r="G141" s="242"/>
      <c r="H141" s="242" t="s">
        <v>640</v>
      </c>
      <c r="I141" s="242" t="s">
        <v>619</v>
      </c>
      <c r="J141" s="242"/>
      <c r="K141" s="284"/>
    </row>
    <row r="142" spans="2:11" ht="15" customHeight="1">
      <c r="B142" s="282"/>
      <c r="C142" s="242" t="s">
        <v>641</v>
      </c>
      <c r="D142" s="242"/>
      <c r="E142" s="242"/>
      <c r="F142" s="262" t="s">
        <v>584</v>
      </c>
      <c r="G142" s="242"/>
      <c r="H142" s="242" t="s">
        <v>642</v>
      </c>
      <c r="I142" s="242" t="s">
        <v>619</v>
      </c>
      <c r="J142" s="242"/>
      <c r="K142" s="284"/>
    </row>
    <row r="143" spans="2:11" ht="15" customHeight="1">
      <c r="B143" s="285"/>
      <c r="C143" s="286"/>
      <c r="D143" s="286"/>
      <c r="E143" s="286"/>
      <c r="F143" s="286"/>
      <c r="G143" s="286"/>
      <c r="H143" s="286"/>
      <c r="I143" s="286"/>
      <c r="J143" s="286"/>
      <c r="K143" s="287"/>
    </row>
    <row r="144" spans="2:11" ht="18.75" customHeight="1">
      <c r="B144" s="239"/>
      <c r="C144" s="239"/>
      <c r="D144" s="239"/>
      <c r="E144" s="239"/>
      <c r="F144" s="274"/>
      <c r="G144" s="239"/>
      <c r="H144" s="239"/>
      <c r="I144" s="239"/>
      <c r="J144" s="239"/>
      <c r="K144" s="239"/>
    </row>
    <row r="145" spans="2:11" ht="18.75" customHeight="1">
      <c r="B145" s="249"/>
      <c r="C145" s="249"/>
      <c r="D145" s="249"/>
      <c r="E145" s="249"/>
      <c r="F145" s="249"/>
      <c r="G145" s="249"/>
      <c r="H145" s="249"/>
      <c r="I145" s="249"/>
      <c r="J145" s="249"/>
      <c r="K145" s="249"/>
    </row>
    <row r="146" spans="2:11" ht="7.5" customHeight="1">
      <c r="B146" s="250"/>
      <c r="C146" s="251"/>
      <c r="D146" s="251"/>
      <c r="E146" s="251"/>
      <c r="F146" s="251"/>
      <c r="G146" s="251"/>
      <c r="H146" s="251"/>
      <c r="I146" s="251"/>
      <c r="J146" s="251"/>
      <c r="K146" s="252"/>
    </row>
    <row r="147" spans="2:11" ht="45" customHeight="1">
      <c r="B147" s="253"/>
      <c r="C147" s="362" t="s">
        <v>643</v>
      </c>
      <c r="D147" s="362"/>
      <c r="E147" s="362"/>
      <c r="F147" s="362"/>
      <c r="G147" s="362"/>
      <c r="H147" s="362"/>
      <c r="I147" s="362"/>
      <c r="J147" s="362"/>
      <c r="K147" s="254"/>
    </row>
    <row r="148" spans="2:11" ht="17.25" customHeight="1">
      <c r="B148" s="253"/>
      <c r="C148" s="255" t="s">
        <v>578</v>
      </c>
      <c r="D148" s="255"/>
      <c r="E148" s="255"/>
      <c r="F148" s="255" t="s">
        <v>579</v>
      </c>
      <c r="G148" s="256"/>
      <c r="H148" s="255" t="s">
        <v>55</v>
      </c>
      <c r="I148" s="255" t="s">
        <v>58</v>
      </c>
      <c r="J148" s="255" t="s">
        <v>580</v>
      </c>
      <c r="K148" s="254"/>
    </row>
    <row r="149" spans="2:11" ht="17.25" customHeight="1">
      <c r="B149" s="253"/>
      <c r="C149" s="257" t="s">
        <v>581</v>
      </c>
      <c r="D149" s="257"/>
      <c r="E149" s="257"/>
      <c r="F149" s="258" t="s">
        <v>582</v>
      </c>
      <c r="G149" s="259"/>
      <c r="H149" s="257"/>
      <c r="I149" s="257"/>
      <c r="J149" s="257" t="s">
        <v>583</v>
      </c>
      <c r="K149" s="254"/>
    </row>
    <row r="150" spans="2:11" ht="5.25" customHeight="1">
      <c r="B150" s="263"/>
      <c r="C150" s="260"/>
      <c r="D150" s="260"/>
      <c r="E150" s="260"/>
      <c r="F150" s="260"/>
      <c r="G150" s="261"/>
      <c r="H150" s="260"/>
      <c r="I150" s="260"/>
      <c r="J150" s="260"/>
      <c r="K150" s="284"/>
    </row>
    <row r="151" spans="2:11" ht="15" customHeight="1">
      <c r="B151" s="263"/>
      <c r="C151" s="288" t="s">
        <v>587</v>
      </c>
      <c r="D151" s="242"/>
      <c r="E151" s="242"/>
      <c r="F151" s="289" t="s">
        <v>584</v>
      </c>
      <c r="G151" s="242"/>
      <c r="H151" s="288" t="s">
        <v>624</v>
      </c>
      <c r="I151" s="288" t="s">
        <v>586</v>
      </c>
      <c r="J151" s="288">
        <v>120</v>
      </c>
      <c r="K151" s="284"/>
    </row>
    <row r="152" spans="2:11" ht="15" customHeight="1">
      <c r="B152" s="263"/>
      <c r="C152" s="288" t="s">
        <v>633</v>
      </c>
      <c r="D152" s="242"/>
      <c r="E152" s="242"/>
      <c r="F152" s="289" t="s">
        <v>584</v>
      </c>
      <c r="G152" s="242"/>
      <c r="H152" s="288" t="s">
        <v>644</v>
      </c>
      <c r="I152" s="288" t="s">
        <v>586</v>
      </c>
      <c r="J152" s="288" t="s">
        <v>635</v>
      </c>
      <c r="K152" s="284"/>
    </row>
    <row r="153" spans="2:11" ht="15" customHeight="1">
      <c r="B153" s="263"/>
      <c r="C153" s="288" t="s">
        <v>532</v>
      </c>
      <c r="D153" s="242"/>
      <c r="E153" s="242"/>
      <c r="F153" s="289" t="s">
        <v>584</v>
      </c>
      <c r="G153" s="242"/>
      <c r="H153" s="288" t="s">
        <v>645</v>
      </c>
      <c r="I153" s="288" t="s">
        <v>586</v>
      </c>
      <c r="J153" s="288" t="s">
        <v>635</v>
      </c>
      <c r="K153" s="284"/>
    </row>
    <row r="154" spans="2:11" ht="15" customHeight="1">
      <c r="B154" s="263"/>
      <c r="C154" s="288" t="s">
        <v>589</v>
      </c>
      <c r="D154" s="242"/>
      <c r="E154" s="242"/>
      <c r="F154" s="289" t="s">
        <v>590</v>
      </c>
      <c r="G154" s="242"/>
      <c r="H154" s="288" t="s">
        <v>624</v>
      </c>
      <c r="I154" s="288" t="s">
        <v>586</v>
      </c>
      <c r="J154" s="288">
        <v>50</v>
      </c>
      <c r="K154" s="284"/>
    </row>
    <row r="155" spans="2:11" ht="15" customHeight="1">
      <c r="B155" s="263"/>
      <c r="C155" s="288" t="s">
        <v>592</v>
      </c>
      <c r="D155" s="242"/>
      <c r="E155" s="242"/>
      <c r="F155" s="289" t="s">
        <v>584</v>
      </c>
      <c r="G155" s="242"/>
      <c r="H155" s="288" t="s">
        <v>624</v>
      </c>
      <c r="I155" s="288" t="s">
        <v>594</v>
      </c>
      <c r="J155" s="288"/>
      <c r="K155" s="284"/>
    </row>
    <row r="156" spans="2:11" ht="15" customHeight="1">
      <c r="B156" s="263"/>
      <c r="C156" s="288" t="s">
        <v>603</v>
      </c>
      <c r="D156" s="242"/>
      <c r="E156" s="242"/>
      <c r="F156" s="289" t="s">
        <v>590</v>
      </c>
      <c r="G156" s="242"/>
      <c r="H156" s="288" t="s">
        <v>624</v>
      </c>
      <c r="I156" s="288" t="s">
        <v>586</v>
      </c>
      <c r="J156" s="288">
        <v>50</v>
      </c>
      <c r="K156" s="284"/>
    </row>
    <row r="157" spans="2:11" ht="15" customHeight="1">
      <c r="B157" s="263"/>
      <c r="C157" s="288" t="s">
        <v>611</v>
      </c>
      <c r="D157" s="242"/>
      <c r="E157" s="242"/>
      <c r="F157" s="289" t="s">
        <v>590</v>
      </c>
      <c r="G157" s="242"/>
      <c r="H157" s="288" t="s">
        <v>624</v>
      </c>
      <c r="I157" s="288" t="s">
        <v>586</v>
      </c>
      <c r="J157" s="288">
        <v>50</v>
      </c>
      <c r="K157" s="284"/>
    </row>
    <row r="158" spans="2:11" ht="15" customHeight="1">
      <c r="B158" s="263"/>
      <c r="C158" s="288" t="s">
        <v>609</v>
      </c>
      <c r="D158" s="242"/>
      <c r="E158" s="242"/>
      <c r="F158" s="289" t="s">
        <v>590</v>
      </c>
      <c r="G158" s="242"/>
      <c r="H158" s="288" t="s">
        <v>624</v>
      </c>
      <c r="I158" s="288" t="s">
        <v>586</v>
      </c>
      <c r="J158" s="288">
        <v>50</v>
      </c>
      <c r="K158" s="284"/>
    </row>
    <row r="159" spans="2:11" ht="15" customHeight="1">
      <c r="B159" s="263"/>
      <c r="C159" s="288" t="s">
        <v>91</v>
      </c>
      <c r="D159" s="242"/>
      <c r="E159" s="242"/>
      <c r="F159" s="289" t="s">
        <v>584</v>
      </c>
      <c r="G159" s="242"/>
      <c r="H159" s="288" t="s">
        <v>646</v>
      </c>
      <c r="I159" s="288" t="s">
        <v>586</v>
      </c>
      <c r="J159" s="288" t="s">
        <v>647</v>
      </c>
      <c r="K159" s="284"/>
    </row>
    <row r="160" spans="2:11" ht="15" customHeight="1">
      <c r="B160" s="263"/>
      <c r="C160" s="288" t="s">
        <v>648</v>
      </c>
      <c r="D160" s="242"/>
      <c r="E160" s="242"/>
      <c r="F160" s="289" t="s">
        <v>584</v>
      </c>
      <c r="G160" s="242"/>
      <c r="H160" s="288" t="s">
        <v>649</v>
      </c>
      <c r="I160" s="288" t="s">
        <v>619</v>
      </c>
      <c r="J160" s="288"/>
      <c r="K160" s="284"/>
    </row>
    <row r="161" spans="2:11" ht="15" customHeight="1">
      <c r="B161" s="290"/>
      <c r="C161" s="272"/>
      <c r="D161" s="272"/>
      <c r="E161" s="272"/>
      <c r="F161" s="272"/>
      <c r="G161" s="272"/>
      <c r="H161" s="272"/>
      <c r="I161" s="272"/>
      <c r="J161" s="272"/>
      <c r="K161" s="291"/>
    </row>
    <row r="162" spans="2:11" ht="18.75" customHeight="1">
      <c r="B162" s="239"/>
      <c r="C162" s="242"/>
      <c r="D162" s="242"/>
      <c r="E162" s="242"/>
      <c r="F162" s="262"/>
      <c r="G162" s="242"/>
      <c r="H162" s="242"/>
      <c r="I162" s="242"/>
      <c r="J162" s="242"/>
      <c r="K162" s="239"/>
    </row>
    <row r="163" spans="2:11" ht="18.75" customHeight="1">
      <c r="B163" s="249"/>
      <c r="C163" s="249"/>
      <c r="D163" s="249"/>
      <c r="E163" s="249"/>
      <c r="F163" s="249"/>
      <c r="G163" s="249"/>
      <c r="H163" s="249"/>
      <c r="I163" s="249"/>
      <c r="J163" s="249"/>
      <c r="K163" s="249"/>
    </row>
    <row r="164" spans="2:11" ht="7.5" customHeight="1">
      <c r="B164" s="231"/>
      <c r="C164" s="232"/>
      <c r="D164" s="232"/>
      <c r="E164" s="232"/>
      <c r="F164" s="232"/>
      <c r="G164" s="232"/>
      <c r="H164" s="232"/>
      <c r="I164" s="232"/>
      <c r="J164" s="232"/>
      <c r="K164" s="233"/>
    </row>
    <row r="165" spans="2:11" ht="45" customHeight="1">
      <c r="B165" s="234"/>
      <c r="C165" s="361" t="s">
        <v>650</v>
      </c>
      <c r="D165" s="361"/>
      <c r="E165" s="361"/>
      <c r="F165" s="361"/>
      <c r="G165" s="361"/>
      <c r="H165" s="361"/>
      <c r="I165" s="361"/>
      <c r="J165" s="361"/>
      <c r="K165" s="235"/>
    </row>
    <row r="166" spans="2:11" ht="17.25" customHeight="1">
      <c r="B166" s="234"/>
      <c r="C166" s="255" t="s">
        <v>578</v>
      </c>
      <c r="D166" s="255"/>
      <c r="E166" s="255"/>
      <c r="F166" s="255" t="s">
        <v>579</v>
      </c>
      <c r="G166" s="292"/>
      <c r="H166" s="293" t="s">
        <v>55</v>
      </c>
      <c r="I166" s="293" t="s">
        <v>58</v>
      </c>
      <c r="J166" s="255" t="s">
        <v>580</v>
      </c>
      <c r="K166" s="235"/>
    </row>
    <row r="167" spans="2:11" ht="17.25" customHeight="1">
      <c r="B167" s="236"/>
      <c r="C167" s="257" t="s">
        <v>581</v>
      </c>
      <c r="D167" s="257"/>
      <c r="E167" s="257"/>
      <c r="F167" s="258" t="s">
        <v>582</v>
      </c>
      <c r="G167" s="294"/>
      <c r="H167" s="295"/>
      <c r="I167" s="295"/>
      <c r="J167" s="257" t="s">
        <v>583</v>
      </c>
      <c r="K167" s="237"/>
    </row>
    <row r="168" spans="2:11" ht="5.25" customHeight="1">
      <c r="B168" s="263"/>
      <c r="C168" s="260"/>
      <c r="D168" s="260"/>
      <c r="E168" s="260"/>
      <c r="F168" s="260"/>
      <c r="G168" s="261"/>
      <c r="H168" s="260"/>
      <c r="I168" s="260"/>
      <c r="J168" s="260"/>
      <c r="K168" s="284"/>
    </row>
    <row r="169" spans="2:11" ht="15" customHeight="1">
      <c r="B169" s="263"/>
      <c r="C169" s="242" t="s">
        <v>587</v>
      </c>
      <c r="D169" s="242"/>
      <c r="E169" s="242"/>
      <c r="F169" s="262" t="s">
        <v>584</v>
      </c>
      <c r="G169" s="242"/>
      <c r="H169" s="242" t="s">
        <v>624</v>
      </c>
      <c r="I169" s="242" t="s">
        <v>586</v>
      </c>
      <c r="J169" s="242">
        <v>120</v>
      </c>
      <c r="K169" s="284"/>
    </row>
    <row r="170" spans="2:11" ht="15" customHeight="1">
      <c r="B170" s="263"/>
      <c r="C170" s="242" t="s">
        <v>633</v>
      </c>
      <c r="D170" s="242"/>
      <c r="E170" s="242"/>
      <c r="F170" s="262" t="s">
        <v>584</v>
      </c>
      <c r="G170" s="242"/>
      <c r="H170" s="242" t="s">
        <v>634</v>
      </c>
      <c r="I170" s="242" t="s">
        <v>586</v>
      </c>
      <c r="J170" s="242" t="s">
        <v>635</v>
      </c>
      <c r="K170" s="284"/>
    </row>
    <row r="171" spans="2:11" ht="15" customHeight="1">
      <c r="B171" s="263"/>
      <c r="C171" s="242" t="s">
        <v>532</v>
      </c>
      <c r="D171" s="242"/>
      <c r="E171" s="242"/>
      <c r="F171" s="262" t="s">
        <v>584</v>
      </c>
      <c r="G171" s="242"/>
      <c r="H171" s="242" t="s">
        <v>651</v>
      </c>
      <c r="I171" s="242" t="s">
        <v>586</v>
      </c>
      <c r="J171" s="242" t="s">
        <v>635</v>
      </c>
      <c r="K171" s="284"/>
    </row>
    <row r="172" spans="2:11" ht="15" customHeight="1">
      <c r="B172" s="263"/>
      <c r="C172" s="242" t="s">
        <v>589</v>
      </c>
      <c r="D172" s="242"/>
      <c r="E172" s="242"/>
      <c r="F172" s="262" t="s">
        <v>590</v>
      </c>
      <c r="G172" s="242"/>
      <c r="H172" s="242" t="s">
        <v>651</v>
      </c>
      <c r="I172" s="242" t="s">
        <v>586</v>
      </c>
      <c r="J172" s="242">
        <v>50</v>
      </c>
      <c r="K172" s="284"/>
    </row>
    <row r="173" spans="2:11" ht="15" customHeight="1">
      <c r="B173" s="263"/>
      <c r="C173" s="242" t="s">
        <v>592</v>
      </c>
      <c r="D173" s="242"/>
      <c r="E173" s="242"/>
      <c r="F173" s="262" t="s">
        <v>584</v>
      </c>
      <c r="G173" s="242"/>
      <c r="H173" s="242" t="s">
        <v>651</v>
      </c>
      <c r="I173" s="242" t="s">
        <v>594</v>
      </c>
      <c r="J173" s="242"/>
      <c r="K173" s="284"/>
    </row>
    <row r="174" spans="2:11" ht="15" customHeight="1">
      <c r="B174" s="263"/>
      <c r="C174" s="242" t="s">
        <v>603</v>
      </c>
      <c r="D174" s="242"/>
      <c r="E174" s="242"/>
      <c r="F174" s="262" t="s">
        <v>590</v>
      </c>
      <c r="G174" s="242"/>
      <c r="H174" s="242" t="s">
        <v>651</v>
      </c>
      <c r="I174" s="242" t="s">
        <v>586</v>
      </c>
      <c r="J174" s="242">
        <v>50</v>
      </c>
      <c r="K174" s="284"/>
    </row>
    <row r="175" spans="2:11" ht="15" customHeight="1">
      <c r="B175" s="263"/>
      <c r="C175" s="242" t="s">
        <v>611</v>
      </c>
      <c r="D175" s="242"/>
      <c r="E175" s="242"/>
      <c r="F175" s="262" t="s">
        <v>590</v>
      </c>
      <c r="G175" s="242"/>
      <c r="H175" s="242" t="s">
        <v>651</v>
      </c>
      <c r="I175" s="242" t="s">
        <v>586</v>
      </c>
      <c r="J175" s="242">
        <v>50</v>
      </c>
      <c r="K175" s="284"/>
    </row>
    <row r="176" spans="2:11" ht="15" customHeight="1">
      <c r="B176" s="263"/>
      <c r="C176" s="242" t="s">
        <v>609</v>
      </c>
      <c r="D176" s="242"/>
      <c r="E176" s="242"/>
      <c r="F176" s="262" t="s">
        <v>590</v>
      </c>
      <c r="G176" s="242"/>
      <c r="H176" s="242" t="s">
        <v>651</v>
      </c>
      <c r="I176" s="242" t="s">
        <v>586</v>
      </c>
      <c r="J176" s="242">
        <v>50</v>
      </c>
      <c r="K176" s="284"/>
    </row>
    <row r="177" spans="2:11" ht="15" customHeight="1">
      <c r="B177" s="263"/>
      <c r="C177" s="242" t="s">
        <v>112</v>
      </c>
      <c r="D177" s="242"/>
      <c r="E177" s="242"/>
      <c r="F177" s="262" t="s">
        <v>584</v>
      </c>
      <c r="G177" s="242"/>
      <c r="H177" s="242" t="s">
        <v>652</v>
      </c>
      <c r="I177" s="242" t="s">
        <v>653</v>
      </c>
      <c r="J177" s="242"/>
      <c r="K177" s="284"/>
    </row>
    <row r="178" spans="2:11" ht="15" customHeight="1">
      <c r="B178" s="263"/>
      <c r="C178" s="242" t="s">
        <v>58</v>
      </c>
      <c r="D178" s="242"/>
      <c r="E178" s="242"/>
      <c r="F178" s="262" t="s">
        <v>584</v>
      </c>
      <c r="G178" s="242"/>
      <c r="H178" s="242" t="s">
        <v>654</v>
      </c>
      <c r="I178" s="242" t="s">
        <v>655</v>
      </c>
      <c r="J178" s="242">
        <v>1</v>
      </c>
      <c r="K178" s="284"/>
    </row>
    <row r="179" spans="2:11" ht="15" customHeight="1">
      <c r="B179" s="263"/>
      <c r="C179" s="242" t="s">
        <v>54</v>
      </c>
      <c r="D179" s="242"/>
      <c r="E179" s="242"/>
      <c r="F179" s="262" t="s">
        <v>584</v>
      </c>
      <c r="G179" s="242"/>
      <c r="H179" s="242" t="s">
        <v>656</v>
      </c>
      <c r="I179" s="242" t="s">
        <v>586</v>
      </c>
      <c r="J179" s="242">
        <v>20</v>
      </c>
      <c r="K179" s="284"/>
    </row>
    <row r="180" spans="2:11" ht="15" customHeight="1">
      <c r="B180" s="263"/>
      <c r="C180" s="242" t="s">
        <v>55</v>
      </c>
      <c r="D180" s="242"/>
      <c r="E180" s="242"/>
      <c r="F180" s="262" t="s">
        <v>584</v>
      </c>
      <c r="G180" s="242"/>
      <c r="H180" s="242" t="s">
        <v>657</v>
      </c>
      <c r="I180" s="242" t="s">
        <v>586</v>
      </c>
      <c r="J180" s="242">
        <v>255</v>
      </c>
      <c r="K180" s="284"/>
    </row>
    <row r="181" spans="2:11" ht="15" customHeight="1">
      <c r="B181" s="263"/>
      <c r="C181" s="242" t="s">
        <v>113</v>
      </c>
      <c r="D181" s="242"/>
      <c r="E181" s="242"/>
      <c r="F181" s="262" t="s">
        <v>584</v>
      </c>
      <c r="G181" s="242"/>
      <c r="H181" s="242" t="s">
        <v>548</v>
      </c>
      <c r="I181" s="242" t="s">
        <v>586</v>
      </c>
      <c r="J181" s="242">
        <v>10</v>
      </c>
      <c r="K181" s="284"/>
    </row>
    <row r="182" spans="2:11" ht="15" customHeight="1">
      <c r="B182" s="263"/>
      <c r="C182" s="242" t="s">
        <v>114</v>
      </c>
      <c r="D182" s="242"/>
      <c r="E182" s="242"/>
      <c r="F182" s="262" t="s">
        <v>584</v>
      </c>
      <c r="G182" s="242"/>
      <c r="H182" s="242" t="s">
        <v>658</v>
      </c>
      <c r="I182" s="242" t="s">
        <v>619</v>
      </c>
      <c r="J182" s="242"/>
      <c r="K182" s="284"/>
    </row>
    <row r="183" spans="2:11" ht="15" customHeight="1">
      <c r="B183" s="263"/>
      <c r="C183" s="242" t="s">
        <v>659</v>
      </c>
      <c r="D183" s="242"/>
      <c r="E183" s="242"/>
      <c r="F183" s="262" t="s">
        <v>584</v>
      </c>
      <c r="G183" s="242"/>
      <c r="H183" s="242" t="s">
        <v>660</v>
      </c>
      <c r="I183" s="242" t="s">
        <v>619</v>
      </c>
      <c r="J183" s="242"/>
      <c r="K183" s="284"/>
    </row>
    <row r="184" spans="2:11" ht="15" customHeight="1">
      <c r="B184" s="263"/>
      <c r="C184" s="242" t="s">
        <v>648</v>
      </c>
      <c r="D184" s="242"/>
      <c r="E184" s="242"/>
      <c r="F184" s="262" t="s">
        <v>584</v>
      </c>
      <c r="G184" s="242"/>
      <c r="H184" s="242" t="s">
        <v>661</v>
      </c>
      <c r="I184" s="242" t="s">
        <v>619</v>
      </c>
      <c r="J184" s="242"/>
      <c r="K184" s="284"/>
    </row>
    <row r="185" spans="2:11" ht="15" customHeight="1">
      <c r="B185" s="263"/>
      <c r="C185" s="242" t="s">
        <v>116</v>
      </c>
      <c r="D185" s="242"/>
      <c r="E185" s="242"/>
      <c r="F185" s="262" t="s">
        <v>590</v>
      </c>
      <c r="G185" s="242"/>
      <c r="H185" s="242" t="s">
        <v>662</v>
      </c>
      <c r="I185" s="242" t="s">
        <v>586</v>
      </c>
      <c r="J185" s="242">
        <v>50</v>
      </c>
      <c r="K185" s="284"/>
    </row>
    <row r="186" spans="2:11" ht="15" customHeight="1">
      <c r="B186" s="263"/>
      <c r="C186" s="242" t="s">
        <v>663</v>
      </c>
      <c r="D186" s="242"/>
      <c r="E186" s="242"/>
      <c r="F186" s="262" t="s">
        <v>590</v>
      </c>
      <c r="G186" s="242"/>
      <c r="H186" s="242" t="s">
        <v>664</v>
      </c>
      <c r="I186" s="242" t="s">
        <v>665</v>
      </c>
      <c r="J186" s="242"/>
      <c r="K186" s="284"/>
    </row>
    <row r="187" spans="2:11" ht="15" customHeight="1">
      <c r="B187" s="263"/>
      <c r="C187" s="242" t="s">
        <v>666</v>
      </c>
      <c r="D187" s="242"/>
      <c r="E187" s="242"/>
      <c r="F187" s="262" t="s">
        <v>590</v>
      </c>
      <c r="G187" s="242"/>
      <c r="H187" s="242" t="s">
        <v>667</v>
      </c>
      <c r="I187" s="242" t="s">
        <v>665</v>
      </c>
      <c r="J187" s="242"/>
      <c r="K187" s="284"/>
    </row>
    <row r="188" spans="2:11" ht="15" customHeight="1">
      <c r="B188" s="263"/>
      <c r="C188" s="242" t="s">
        <v>668</v>
      </c>
      <c r="D188" s="242"/>
      <c r="E188" s="242"/>
      <c r="F188" s="262" t="s">
        <v>590</v>
      </c>
      <c r="G188" s="242"/>
      <c r="H188" s="242" t="s">
        <v>669</v>
      </c>
      <c r="I188" s="242" t="s">
        <v>665</v>
      </c>
      <c r="J188" s="242"/>
      <c r="K188" s="284"/>
    </row>
    <row r="189" spans="2:11" ht="15" customHeight="1">
      <c r="B189" s="263"/>
      <c r="C189" s="296" t="s">
        <v>670</v>
      </c>
      <c r="D189" s="242"/>
      <c r="E189" s="242"/>
      <c r="F189" s="262" t="s">
        <v>590</v>
      </c>
      <c r="G189" s="242"/>
      <c r="H189" s="242" t="s">
        <v>671</v>
      </c>
      <c r="I189" s="242" t="s">
        <v>672</v>
      </c>
      <c r="J189" s="297" t="s">
        <v>673</v>
      </c>
      <c r="K189" s="284"/>
    </row>
    <row r="190" spans="2:11" ht="15" customHeight="1">
      <c r="B190" s="263"/>
      <c r="C190" s="248" t="s">
        <v>43</v>
      </c>
      <c r="D190" s="242"/>
      <c r="E190" s="242"/>
      <c r="F190" s="262" t="s">
        <v>584</v>
      </c>
      <c r="G190" s="242"/>
      <c r="H190" s="239" t="s">
        <v>674</v>
      </c>
      <c r="I190" s="242" t="s">
        <v>675</v>
      </c>
      <c r="J190" s="242"/>
      <c r="K190" s="284"/>
    </row>
    <row r="191" spans="2:11" ht="15" customHeight="1">
      <c r="B191" s="263"/>
      <c r="C191" s="248" t="s">
        <v>676</v>
      </c>
      <c r="D191" s="242"/>
      <c r="E191" s="242"/>
      <c r="F191" s="262" t="s">
        <v>584</v>
      </c>
      <c r="G191" s="242"/>
      <c r="H191" s="242" t="s">
        <v>677</v>
      </c>
      <c r="I191" s="242" t="s">
        <v>619</v>
      </c>
      <c r="J191" s="242"/>
      <c r="K191" s="284"/>
    </row>
    <row r="192" spans="2:11" ht="15" customHeight="1">
      <c r="B192" s="263"/>
      <c r="C192" s="248" t="s">
        <v>678</v>
      </c>
      <c r="D192" s="242"/>
      <c r="E192" s="242"/>
      <c r="F192" s="262" t="s">
        <v>584</v>
      </c>
      <c r="G192" s="242"/>
      <c r="H192" s="242" t="s">
        <v>679</v>
      </c>
      <c r="I192" s="242" t="s">
        <v>619</v>
      </c>
      <c r="J192" s="242"/>
      <c r="K192" s="284"/>
    </row>
    <row r="193" spans="2:11" ht="15" customHeight="1">
      <c r="B193" s="263"/>
      <c r="C193" s="248" t="s">
        <v>680</v>
      </c>
      <c r="D193" s="242"/>
      <c r="E193" s="242"/>
      <c r="F193" s="262" t="s">
        <v>590</v>
      </c>
      <c r="G193" s="242"/>
      <c r="H193" s="242" t="s">
        <v>681</v>
      </c>
      <c r="I193" s="242" t="s">
        <v>619</v>
      </c>
      <c r="J193" s="242"/>
      <c r="K193" s="284"/>
    </row>
    <row r="194" spans="2:11" ht="15" customHeight="1">
      <c r="B194" s="290"/>
      <c r="C194" s="298"/>
      <c r="D194" s="272"/>
      <c r="E194" s="272"/>
      <c r="F194" s="272"/>
      <c r="G194" s="272"/>
      <c r="H194" s="272"/>
      <c r="I194" s="272"/>
      <c r="J194" s="272"/>
      <c r="K194" s="291"/>
    </row>
    <row r="195" spans="2:11" ht="18.75" customHeight="1">
      <c r="B195" s="239"/>
      <c r="C195" s="242"/>
      <c r="D195" s="242"/>
      <c r="E195" s="242"/>
      <c r="F195" s="262"/>
      <c r="G195" s="242"/>
      <c r="H195" s="242"/>
      <c r="I195" s="242"/>
      <c r="J195" s="242"/>
      <c r="K195" s="239"/>
    </row>
    <row r="196" spans="2:11" ht="18.75" customHeight="1">
      <c r="B196" s="239"/>
      <c r="C196" s="242"/>
      <c r="D196" s="242"/>
      <c r="E196" s="242"/>
      <c r="F196" s="262"/>
      <c r="G196" s="242"/>
      <c r="H196" s="242"/>
      <c r="I196" s="242"/>
      <c r="J196" s="242"/>
      <c r="K196" s="239"/>
    </row>
    <row r="197" spans="2:11" ht="18.75" customHeight="1">
      <c r="B197" s="249"/>
      <c r="C197" s="249"/>
      <c r="D197" s="249"/>
      <c r="E197" s="249"/>
      <c r="F197" s="249"/>
      <c r="G197" s="249"/>
      <c r="H197" s="249"/>
      <c r="I197" s="249"/>
      <c r="J197" s="249"/>
      <c r="K197" s="249"/>
    </row>
    <row r="198" spans="2:11" ht="13.5">
      <c r="B198" s="231"/>
      <c r="C198" s="232"/>
      <c r="D198" s="232"/>
      <c r="E198" s="232"/>
      <c r="F198" s="232"/>
      <c r="G198" s="232"/>
      <c r="H198" s="232"/>
      <c r="I198" s="232"/>
      <c r="J198" s="232"/>
      <c r="K198" s="233"/>
    </row>
    <row r="199" spans="2:11" ht="21">
      <c r="B199" s="234"/>
      <c r="C199" s="361" t="s">
        <v>682</v>
      </c>
      <c r="D199" s="361"/>
      <c r="E199" s="361"/>
      <c r="F199" s="361"/>
      <c r="G199" s="361"/>
      <c r="H199" s="361"/>
      <c r="I199" s="361"/>
      <c r="J199" s="361"/>
      <c r="K199" s="235"/>
    </row>
    <row r="200" spans="2:11" ht="25.5" customHeight="1">
      <c r="B200" s="234"/>
      <c r="C200" s="299" t="s">
        <v>683</v>
      </c>
      <c r="D200" s="299"/>
      <c r="E200" s="299"/>
      <c r="F200" s="299" t="s">
        <v>684</v>
      </c>
      <c r="G200" s="300"/>
      <c r="H200" s="360" t="s">
        <v>685</v>
      </c>
      <c r="I200" s="360"/>
      <c r="J200" s="360"/>
      <c r="K200" s="235"/>
    </row>
    <row r="201" spans="2:11" ht="5.25" customHeight="1">
      <c r="B201" s="263"/>
      <c r="C201" s="260"/>
      <c r="D201" s="260"/>
      <c r="E201" s="260"/>
      <c r="F201" s="260"/>
      <c r="G201" s="242"/>
      <c r="H201" s="260"/>
      <c r="I201" s="260"/>
      <c r="J201" s="260"/>
      <c r="K201" s="284"/>
    </row>
    <row r="202" spans="2:11" ht="15" customHeight="1">
      <c r="B202" s="263"/>
      <c r="C202" s="242" t="s">
        <v>675</v>
      </c>
      <c r="D202" s="242"/>
      <c r="E202" s="242"/>
      <c r="F202" s="262" t="s">
        <v>44</v>
      </c>
      <c r="G202" s="242"/>
      <c r="H202" s="359" t="s">
        <v>686</v>
      </c>
      <c r="I202" s="359"/>
      <c r="J202" s="359"/>
      <c r="K202" s="284"/>
    </row>
    <row r="203" spans="2:11" ht="15" customHeight="1">
      <c r="B203" s="263"/>
      <c r="C203" s="269"/>
      <c r="D203" s="242"/>
      <c r="E203" s="242"/>
      <c r="F203" s="262" t="s">
        <v>45</v>
      </c>
      <c r="G203" s="242"/>
      <c r="H203" s="359" t="s">
        <v>687</v>
      </c>
      <c r="I203" s="359"/>
      <c r="J203" s="359"/>
      <c r="K203" s="284"/>
    </row>
    <row r="204" spans="2:11" ht="15" customHeight="1">
      <c r="B204" s="263"/>
      <c r="C204" s="269"/>
      <c r="D204" s="242"/>
      <c r="E204" s="242"/>
      <c r="F204" s="262" t="s">
        <v>48</v>
      </c>
      <c r="G204" s="242"/>
      <c r="H204" s="359" t="s">
        <v>688</v>
      </c>
      <c r="I204" s="359"/>
      <c r="J204" s="359"/>
      <c r="K204" s="284"/>
    </row>
    <row r="205" spans="2:11" ht="15" customHeight="1">
      <c r="B205" s="263"/>
      <c r="C205" s="242"/>
      <c r="D205" s="242"/>
      <c r="E205" s="242"/>
      <c r="F205" s="262" t="s">
        <v>46</v>
      </c>
      <c r="G205" s="242"/>
      <c r="H205" s="359" t="s">
        <v>689</v>
      </c>
      <c r="I205" s="359"/>
      <c r="J205" s="359"/>
      <c r="K205" s="284"/>
    </row>
    <row r="206" spans="2:11" ht="15" customHeight="1">
      <c r="B206" s="263"/>
      <c r="C206" s="242"/>
      <c r="D206" s="242"/>
      <c r="E206" s="242"/>
      <c r="F206" s="262" t="s">
        <v>47</v>
      </c>
      <c r="G206" s="242"/>
      <c r="H206" s="359" t="s">
        <v>690</v>
      </c>
      <c r="I206" s="359"/>
      <c r="J206" s="359"/>
      <c r="K206" s="284"/>
    </row>
    <row r="207" spans="2:11" ht="15" customHeight="1">
      <c r="B207" s="263"/>
      <c r="C207" s="242"/>
      <c r="D207" s="242"/>
      <c r="E207" s="242"/>
      <c r="F207" s="262"/>
      <c r="G207" s="242"/>
      <c r="H207" s="242"/>
      <c r="I207" s="242"/>
      <c r="J207" s="242"/>
      <c r="K207" s="284"/>
    </row>
    <row r="208" spans="2:11" ht="15" customHeight="1">
      <c r="B208" s="263"/>
      <c r="C208" s="242" t="s">
        <v>631</v>
      </c>
      <c r="D208" s="242"/>
      <c r="E208" s="242"/>
      <c r="F208" s="262" t="s">
        <v>80</v>
      </c>
      <c r="G208" s="242"/>
      <c r="H208" s="359" t="s">
        <v>691</v>
      </c>
      <c r="I208" s="359"/>
      <c r="J208" s="359"/>
      <c r="K208" s="284"/>
    </row>
    <row r="209" spans="2:11" ht="15" customHeight="1">
      <c r="B209" s="263"/>
      <c r="C209" s="269"/>
      <c r="D209" s="242"/>
      <c r="E209" s="242"/>
      <c r="F209" s="262" t="s">
        <v>528</v>
      </c>
      <c r="G209" s="242"/>
      <c r="H209" s="359" t="s">
        <v>529</v>
      </c>
      <c r="I209" s="359"/>
      <c r="J209" s="359"/>
      <c r="K209" s="284"/>
    </row>
    <row r="210" spans="2:11" ht="15" customHeight="1">
      <c r="B210" s="263"/>
      <c r="C210" s="242"/>
      <c r="D210" s="242"/>
      <c r="E210" s="242"/>
      <c r="F210" s="262" t="s">
        <v>526</v>
      </c>
      <c r="G210" s="242"/>
      <c r="H210" s="359" t="s">
        <v>692</v>
      </c>
      <c r="I210" s="359"/>
      <c r="J210" s="359"/>
      <c r="K210" s="284"/>
    </row>
    <row r="211" spans="2:11" ht="15" customHeight="1">
      <c r="B211" s="301"/>
      <c r="C211" s="269"/>
      <c r="D211" s="269"/>
      <c r="E211" s="269"/>
      <c r="F211" s="262" t="s">
        <v>84</v>
      </c>
      <c r="G211" s="248"/>
      <c r="H211" s="358" t="s">
        <v>85</v>
      </c>
      <c r="I211" s="358"/>
      <c r="J211" s="358"/>
      <c r="K211" s="302"/>
    </row>
    <row r="212" spans="2:11" ht="15" customHeight="1">
      <c r="B212" s="301"/>
      <c r="C212" s="269"/>
      <c r="D212" s="269"/>
      <c r="E212" s="269"/>
      <c r="F212" s="262" t="s">
        <v>530</v>
      </c>
      <c r="G212" s="248"/>
      <c r="H212" s="358" t="s">
        <v>693</v>
      </c>
      <c r="I212" s="358"/>
      <c r="J212" s="358"/>
      <c r="K212" s="302"/>
    </row>
    <row r="213" spans="2:11" ht="15" customHeight="1">
      <c r="B213" s="301"/>
      <c r="C213" s="269"/>
      <c r="D213" s="269"/>
      <c r="E213" s="269"/>
      <c r="F213" s="303"/>
      <c r="G213" s="248"/>
      <c r="H213" s="304"/>
      <c r="I213" s="304"/>
      <c r="J213" s="304"/>
      <c r="K213" s="302"/>
    </row>
    <row r="214" spans="2:11" ht="15" customHeight="1">
      <c r="B214" s="301"/>
      <c r="C214" s="242" t="s">
        <v>655</v>
      </c>
      <c r="D214" s="269"/>
      <c r="E214" s="269"/>
      <c r="F214" s="262">
        <v>1</v>
      </c>
      <c r="G214" s="248"/>
      <c r="H214" s="358" t="s">
        <v>694</v>
      </c>
      <c r="I214" s="358"/>
      <c r="J214" s="358"/>
      <c r="K214" s="302"/>
    </row>
    <row r="215" spans="2:11" ht="15" customHeight="1">
      <c r="B215" s="301"/>
      <c r="C215" s="269"/>
      <c r="D215" s="269"/>
      <c r="E215" s="269"/>
      <c r="F215" s="262">
        <v>2</v>
      </c>
      <c r="G215" s="248"/>
      <c r="H215" s="358" t="s">
        <v>695</v>
      </c>
      <c r="I215" s="358"/>
      <c r="J215" s="358"/>
      <c r="K215" s="302"/>
    </row>
    <row r="216" spans="2:11" ht="15" customHeight="1">
      <c r="B216" s="301"/>
      <c r="C216" s="269"/>
      <c r="D216" s="269"/>
      <c r="E216" s="269"/>
      <c r="F216" s="262">
        <v>3</v>
      </c>
      <c r="G216" s="248"/>
      <c r="H216" s="358" t="s">
        <v>696</v>
      </c>
      <c r="I216" s="358"/>
      <c r="J216" s="358"/>
      <c r="K216" s="302"/>
    </row>
    <row r="217" spans="2:11" ht="15" customHeight="1">
      <c r="B217" s="301"/>
      <c r="C217" s="269"/>
      <c r="D217" s="269"/>
      <c r="E217" s="269"/>
      <c r="F217" s="262">
        <v>4</v>
      </c>
      <c r="G217" s="248"/>
      <c r="H217" s="358" t="s">
        <v>697</v>
      </c>
      <c r="I217" s="358"/>
      <c r="J217" s="358"/>
      <c r="K217" s="302"/>
    </row>
    <row r="218" spans="2:11" ht="12.75" customHeight="1">
      <c r="B218" s="305"/>
      <c r="C218" s="306"/>
      <c r="D218" s="306"/>
      <c r="E218" s="306"/>
      <c r="F218" s="306"/>
      <c r="G218" s="306"/>
      <c r="H218" s="306"/>
      <c r="I218" s="306"/>
      <c r="J218" s="306"/>
      <c r="K218" s="307"/>
    </row>
  </sheetData>
  <sheetProtection formatCells="0" formatColumns="0" formatRows="0" insertColumns="0" insertRows="0" insertHyperlinks="0" deleteColumns="0" deleteRows="0" sort="0" autoFilter="0" pivotTables="0"/>
  <mergeCells count="77">
    <mergeCell ref="C3:J3"/>
    <mergeCell ref="C9:J9"/>
    <mergeCell ref="D11:J11"/>
    <mergeCell ref="D10:J10"/>
    <mergeCell ref="C4:J4"/>
    <mergeCell ref="C6:J6"/>
    <mergeCell ref="C7:J7"/>
    <mergeCell ref="D16:J16"/>
    <mergeCell ref="D17:J17"/>
    <mergeCell ref="F18:J18"/>
    <mergeCell ref="F19:J19"/>
    <mergeCell ref="D15:J15"/>
    <mergeCell ref="C25:J25"/>
    <mergeCell ref="D27:J27"/>
    <mergeCell ref="C26:J26"/>
    <mergeCell ref="F20:J20"/>
    <mergeCell ref="F23:J23"/>
    <mergeCell ref="F21:J21"/>
    <mergeCell ref="F22:J22"/>
    <mergeCell ref="D33:J33"/>
    <mergeCell ref="D34:J34"/>
    <mergeCell ref="D31:J31"/>
    <mergeCell ref="D30:J30"/>
    <mergeCell ref="D28:J28"/>
    <mergeCell ref="G45:J45"/>
    <mergeCell ref="G44:J44"/>
    <mergeCell ref="D35:J35"/>
    <mergeCell ref="G40:J40"/>
    <mergeCell ref="G41:J41"/>
    <mergeCell ref="G42:J42"/>
    <mergeCell ref="G43:J43"/>
    <mergeCell ref="G36:J36"/>
    <mergeCell ref="G37:J37"/>
    <mergeCell ref="G38:J38"/>
    <mergeCell ref="G39:J39"/>
    <mergeCell ref="D59:J59"/>
    <mergeCell ref="D58:J58"/>
    <mergeCell ref="D47:J47"/>
    <mergeCell ref="C52:J52"/>
    <mergeCell ref="C54:J54"/>
    <mergeCell ref="C55:J55"/>
    <mergeCell ref="C57:J57"/>
    <mergeCell ref="D51:J51"/>
    <mergeCell ref="E50:J50"/>
    <mergeCell ref="E49:J49"/>
    <mergeCell ref="E48:J48"/>
    <mergeCell ref="D61:J61"/>
    <mergeCell ref="D62:J62"/>
    <mergeCell ref="D65:J65"/>
    <mergeCell ref="D63:J63"/>
    <mergeCell ref="D60:J60"/>
    <mergeCell ref="D70:J70"/>
    <mergeCell ref="D68:J68"/>
    <mergeCell ref="D67:J67"/>
    <mergeCell ref="D69:J69"/>
    <mergeCell ref="D66:J66"/>
    <mergeCell ref="C165:J165"/>
    <mergeCell ref="C122:J122"/>
    <mergeCell ref="C147:J147"/>
    <mergeCell ref="C102:J102"/>
    <mergeCell ref="C75:J75"/>
    <mergeCell ref="H200:J200"/>
    <mergeCell ref="C199:J199"/>
    <mergeCell ref="H208:J208"/>
    <mergeCell ref="H206:J206"/>
    <mergeCell ref="H204:J204"/>
    <mergeCell ref="H202:J202"/>
    <mergeCell ref="H217:J217"/>
    <mergeCell ref="H210:J210"/>
    <mergeCell ref="H205:J205"/>
    <mergeCell ref="H203:J203"/>
    <mergeCell ref="H214:J214"/>
    <mergeCell ref="H216:J216"/>
    <mergeCell ref="H215:J215"/>
    <mergeCell ref="H212:J212"/>
    <mergeCell ref="H211:J211"/>
    <mergeCell ref="H209:J209"/>
  </mergeCells>
  <pageMargins left="0.59027779999999996" right="0.59027779999999996" top="0.59027779999999996" bottom="0.59027779999999996" header="0" footer="0"/>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7</vt:i4>
      </vt:variant>
    </vt:vector>
  </HeadingPairs>
  <TitlesOfParts>
    <vt:vector size="11" baseType="lpstr">
      <vt:lpstr>Rekapitulace stavby</vt:lpstr>
      <vt:lpstr>01a - Stavební část - Opr...</vt:lpstr>
      <vt:lpstr>VON - Vedlejší a ostatní ...</vt:lpstr>
      <vt:lpstr>Pokyny pro vyplnění</vt:lpstr>
      <vt:lpstr>'01a - Stavební část - Opr...'!Názvy_tisku</vt:lpstr>
      <vt:lpstr>'Rekapitulace stavby'!Názvy_tisku</vt:lpstr>
      <vt:lpstr>'VON - Vedlejší a ostatní ...'!Názvy_tisku</vt:lpstr>
      <vt:lpstr>'01a - Stavební část - Opr...'!Oblast_tisku</vt:lpstr>
      <vt:lpstr>'Pokyny pro vyplnění'!Oblast_tisku</vt:lpstr>
      <vt:lpstr>'Rekapitulace stavby'!Oblast_tisku</vt:lpstr>
      <vt:lpstr>'VON - Vedlejší a ostatní ...'!Oblast_tisku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LAPTOP-D\Daniela</dc:creator>
  <cp:lastModifiedBy>UHLÍK</cp:lastModifiedBy>
  <dcterms:created xsi:type="dcterms:W3CDTF">2019-07-10T08:01:10Z</dcterms:created>
  <dcterms:modified xsi:type="dcterms:W3CDTF">2019-07-23T10:39:51Z</dcterms:modified>
</cp:coreProperties>
</file>