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4955" windowHeight="8445" activeTab="6"/>
  </bookViews>
  <sheets>
    <sheet name="Stavba" sheetId="1" r:id="rId1"/>
    <sheet name="OVN - KL" sheetId="2" r:id="rId2"/>
    <sheet name="OVN - Rek" sheetId="3" r:id="rId3"/>
    <sheet name="OVN - Pol" sheetId="4" r:id="rId4"/>
    <sheet name="Stav.část - KL" sheetId="5" r:id="rId5"/>
    <sheet name="Stav.část - Rek" sheetId="6" r:id="rId6"/>
    <sheet name="Stav.část - Pol" sheetId="7" r:id="rId7"/>
    <sheet name="VZT - KL" sheetId="8" r:id="rId8"/>
    <sheet name="VZT - Pol" sheetId="9" r:id="rId9"/>
    <sheet name="ZTI - KL" sheetId="10" r:id="rId10"/>
    <sheet name="ZTI - Pol" sheetId="11" r:id="rId11"/>
    <sheet name="EI" sheetId="12" r:id="rId12"/>
    <sheet name="Kam.systém+stožár" sheetId="13" r:id="rId13"/>
  </sheets>
  <externalReferences>
    <externalReference r:id="rId16"/>
  </externalReferences>
  <definedNames>
    <definedName name="CelkemDPHVypocet" localSheetId="9">'ZTI - KL'!$H$40</definedName>
    <definedName name="CelkemObjekty" localSheetId="0">'Stavba'!$F$36</definedName>
    <definedName name="CenaCelkem">'ZTI - KL'!$G$29</definedName>
    <definedName name="CenaCelkemBezDPH">'ZTI - KL'!$G$28</definedName>
    <definedName name="CenaCelkemVypocet" localSheetId="9">'ZTI - KL'!$I$40</definedName>
    <definedName name="cisloobjektu">'ZTI - KL'!$D$3</definedName>
    <definedName name="CisloRozpoctu">'[1]Krycí list'!$C$2</definedName>
    <definedName name="CisloStavby" localSheetId="0">'Stavba'!$D$5</definedName>
    <definedName name="CisloStavby" localSheetId="9">'ZTI - KL'!$D$2</definedName>
    <definedName name="cislostavby">'[1]Krycí list'!$A$7</definedName>
    <definedName name="CisloStavebnihoRozpoctu">'ZTI - KL'!$D$4</definedName>
    <definedName name="dadresa" localSheetId="0">'Stavba'!$D$8</definedName>
    <definedName name="dadresa">'ZTI - KL'!$D$12:$G$12</definedName>
    <definedName name="DIČ" localSheetId="0">'Stavba'!$K$8</definedName>
    <definedName name="DIČ" localSheetId="9">'ZTI - KL'!$I$12</definedName>
    <definedName name="dmisto" localSheetId="0">'Stavba'!$D$9</definedName>
    <definedName name="dmisto">'ZTI - KL'!$D$13:$G$13</definedName>
    <definedName name="DPHSni">'ZTI - KL'!$G$24</definedName>
    <definedName name="DPHZakl">'ZTI - KL'!$G$26</definedName>
    <definedName name="dpsc" localSheetId="0">'Stavba'!$C$9</definedName>
    <definedName name="dpsc" localSheetId="9">'ZTI - KL'!$C$13</definedName>
    <definedName name="IČO" localSheetId="0">'Stavba'!$K$7</definedName>
    <definedName name="IČO" localSheetId="9">'ZTI - KL'!$I$11</definedName>
    <definedName name="Mena">'ZTI - KL'!$J$29</definedName>
    <definedName name="MistoStavby">'ZTI - KL'!$D$4</definedName>
    <definedName name="NazevObjektu" localSheetId="0">'Stavba'!$C$29</definedName>
    <definedName name="nazevobjektu">'ZTI - KL'!$E$3</definedName>
    <definedName name="NazevRozpoctu">'[1]Krycí list'!$D$2</definedName>
    <definedName name="NazevStavby" localSheetId="0">'Stavba'!$E$5</definedName>
    <definedName name="NazevStavby" localSheetId="9">'ZTI - KL'!$E$2</definedName>
    <definedName name="nazevstavby">'[1]Krycí list'!$C$7</definedName>
    <definedName name="NazevStavebnihoRozpoctu">'ZTI - KL'!$E$4</definedName>
    <definedName name="_xlnm.Print_Titles" localSheetId="3">'OVN - Pol'!$1:$6</definedName>
    <definedName name="_xlnm.Print_Titles" localSheetId="2">'OVN - Rek'!$1:$6</definedName>
    <definedName name="_xlnm.Print_Titles" localSheetId="6">'Stav.část - Pol'!$1:$6</definedName>
    <definedName name="_xlnm.Print_Titles" localSheetId="5">'Stav.část - Rek'!$1:$6</definedName>
    <definedName name="oadresa">'ZTI - KL'!$D$6</definedName>
    <definedName name="Objednatel" localSheetId="0">'Stavba'!$D$11</definedName>
    <definedName name="Objednatel" localSheetId="9">'ZTI - KL'!$D$5</definedName>
    <definedName name="Objekt" localSheetId="0">'Stavba'!$B$29</definedName>
    <definedName name="Objekt" localSheetId="9">'ZTI - KL'!$B$38</definedName>
    <definedName name="_xlnm.Print_Area" localSheetId="1">'OVN - KL'!$A$1:$G$45</definedName>
    <definedName name="_xlnm.Print_Area" localSheetId="3">'OVN - Pol'!$A$1:$K$44</definedName>
    <definedName name="_xlnm.Print_Area" localSheetId="2">'OVN - Rek'!$A$1:$I$16</definedName>
    <definedName name="_xlnm.Print_Area" localSheetId="4">'Stav.část - KL'!$A$1:$G$45</definedName>
    <definedName name="_xlnm.Print_Area" localSheetId="6">'Stav.část - Pol'!$A$1:$K$1015</definedName>
    <definedName name="_xlnm.Print_Area" localSheetId="5">'Stav.část - Rek'!$A$1:$I$37</definedName>
    <definedName name="_xlnm.Print_Area" localSheetId="0">'Stavba'!$B$1:$J$95</definedName>
    <definedName name="_xlnm.Print_Area" localSheetId="7">'VZT - KL'!$A$1:$I$33</definedName>
    <definedName name="_xlnm.Print_Area" localSheetId="8">'VZT - Pol'!$A$1:$J$31</definedName>
    <definedName name="_xlnm.Print_Area" localSheetId="9">'ZTI - KL'!$A$1:$J$57</definedName>
    <definedName name="_xlnm.Print_Area" localSheetId="10">'ZTI - Pol'!$A$1:$U$131</definedName>
    <definedName name="odic" localSheetId="0">'Stavba'!$K$12</definedName>
    <definedName name="odic" localSheetId="9">'ZTI - KL'!$I$6</definedName>
    <definedName name="oico" localSheetId="0">'Stavba'!$K$11</definedName>
    <definedName name="oico" localSheetId="9">'ZTI - KL'!$I$5</definedName>
    <definedName name="omisto" localSheetId="0">'Stavba'!$D$13</definedName>
    <definedName name="omisto" localSheetId="9">'ZTI - KL'!$D$7</definedName>
    <definedName name="onazev" localSheetId="0">'Stavba'!$D$12</definedName>
    <definedName name="onazev" localSheetId="9">'ZTI - KL'!$D$6</definedName>
    <definedName name="opsc" localSheetId="0">'Stavba'!$C$13</definedName>
    <definedName name="opsc" localSheetId="9">'ZTI - KL'!$C$7</definedName>
    <definedName name="padresa">'ZTI - KL'!$D$9</definedName>
    <definedName name="pdic">'ZTI - KL'!$I$9</definedName>
    <definedName name="pico">'ZTI - KL'!$I$8</definedName>
    <definedName name="pmisto">'ZTI - KL'!$D$10</definedName>
    <definedName name="PocetMJ">#REF!</definedName>
    <definedName name="PoptavkaID">'ZTI - KL'!$A$1</definedName>
    <definedName name="pPSC">'ZTI - KL'!$C$10</definedName>
    <definedName name="Projektant">'ZTI - KL'!$D$8</definedName>
    <definedName name="SazbaDPH1" localSheetId="0">'Stavba'!$D$19</definedName>
    <definedName name="SazbaDPH1" localSheetId="9">'ZTI - KL'!$E$23</definedName>
    <definedName name="SazbaDPH1">'[1]Krycí list'!$C$30</definedName>
    <definedName name="SazbaDPH2" localSheetId="0">'Stavba'!$D$21</definedName>
    <definedName name="SazbaDPH2" localSheetId="9">'ZTI - KL'!$E$25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'OVN - Pol'!#REF!</definedName>
    <definedName name="solver_opt" localSheetId="6" hidden="1">'Stav.část - Pol'!#REF!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cetDilu" localSheetId="0">'Stavba'!$F$84:$J$84</definedName>
    <definedName name="StavbaCelkem" localSheetId="0">'Stavba'!$H$36</definedName>
    <definedName name="Vypracoval">'ZTI - KL'!$D$14</definedName>
    <definedName name="Z_B7E7C763_C459_487D_8ABA_5CFDDFBD5A84_.wvu.Cols" localSheetId="9" hidden="1">'ZTI - KL'!$A:$A</definedName>
    <definedName name="Z_B7E7C763_C459_487D_8ABA_5CFDDFBD5A84_.wvu.PrintArea" localSheetId="9" hidden="1">'ZTI - KL'!$B$1:$J$36</definedName>
    <definedName name="ZakladDPHSni">'ZTI - KL'!$G$23</definedName>
    <definedName name="ZakladDPHSniVypocet" localSheetId="9">'ZTI - KL'!$F$40</definedName>
    <definedName name="ZakladDPHZakl">'ZTI - KL'!$G$25</definedName>
    <definedName name="ZakladDPHZaklVypocet" localSheetId="9">'ZTI - KL'!$G$40</definedName>
    <definedName name="Zaokrouhleni">'ZTI - KL'!$G$27</definedName>
    <definedName name="Zhotovitel" localSheetId="0">'Stavba'!$D$7</definedName>
    <definedName name="Zhotovitel">'ZTI - KL'!$D$11:$G$11</definedName>
  </definedNames>
  <calcPr fullCalcOnLoad="1"/>
</workbook>
</file>

<file path=xl/comments10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<sst xmlns="http://schemas.openxmlformats.org/spreadsheetml/2006/main" count="3943" uniqueCount="1966">
  <si>
    <t xml:space="preserve">Bednění stupňů přímočarých - odstranění </t>
  </si>
  <si>
    <t>6,72</t>
  </si>
  <si>
    <t>447122134RZ1</t>
  </si>
  <si>
    <t>Podkroví SDK,O.K.CD,viditelné trámy,1x RFI tl.15mm bez dodávky a montáže izolace</t>
  </si>
  <si>
    <t xml:space="preserve">Podhled s viditelnými trámy, ze sádrokartonových desek, pro plochy šikmé nebo vodorovné, se spodní konstrukcí z ocelových CD a UD profilů, 1x opláštěná, bez záklopu, desky protipožární impregnované RFI (DFH2) tl. 15 mm </t>
  </si>
  <si>
    <t>sdk podhledy:24,34*2+4,27*2+2,18*2+22,55*2+6,74*2+12,86*2+17,09*2+3,74</t>
  </si>
  <si>
    <t>59228521</t>
  </si>
  <si>
    <t>Prefa schodišťový prvek betonový</t>
  </si>
  <si>
    <t>schodišťový prvek</t>
  </si>
  <si>
    <t>výška 150 mm</t>
  </si>
  <si>
    <t>nášlapná šířka max. 330 mm</t>
  </si>
  <si>
    <t>délka 1000 mm</t>
  </si>
  <si>
    <t>nášlapná a pohledová vrstva upravena tryskáním</t>
  </si>
  <si>
    <t>ukončení zkosenou horní hranou</t>
  </si>
  <si>
    <t>při montáži se jednotlivé prvky překrývají</t>
  </si>
  <si>
    <t>osazení stupňů venk.schodiště:14</t>
  </si>
  <si>
    <t>5</t>
  </si>
  <si>
    <t>Komunikace</t>
  </si>
  <si>
    <t>5 Komunikace</t>
  </si>
  <si>
    <t>564851111R00</t>
  </si>
  <si>
    <t xml:space="preserve">Podklad ze štěrkodrti po zhutnění tloušťky 15 cm </t>
  </si>
  <si>
    <t>podklad pod zákl.desku venk.schodiště:2,6*2</t>
  </si>
  <si>
    <t>564861111R00</t>
  </si>
  <si>
    <t xml:space="preserve">Podklad ze štěrkodrti po zhutnění tloušťky 20 cm </t>
  </si>
  <si>
    <t>podkladní vrstva zpev.ploch - skladba P6:4,11*3,9+1,7*4,2+2,5*2,4+23,9*3,1+2*0,2+2*1,5+13,8*3,3+1*0,1*5</t>
  </si>
  <si>
    <t>564962111R00</t>
  </si>
  <si>
    <t xml:space="preserve">Podklad z mechanicky zpevněného kameniva tl. 20 cm </t>
  </si>
  <si>
    <t>podkladní vrstva zpev.ploch (sanační vrstva) - skladba P6:4,11*3,9+1,7*4,2+2,5*2,4+23,9*3,1+2*0,2+2*1,5+13,8*3,3+1*0,1*5</t>
  </si>
  <si>
    <t>596215021R00</t>
  </si>
  <si>
    <t xml:space="preserve">Kladení zámkové dlažby tl. 6 cm do drtě tl. 4 cm </t>
  </si>
  <si>
    <t>zámk.dlažba zpev.ploch - skladba P6:4,11*3,9+1,7*4,2+2,5*2,4+23,9*3,1+2*0,2+2*1,5+13,8*3,3+1*0,1*5</t>
  </si>
  <si>
    <t>596291111R00</t>
  </si>
  <si>
    <t xml:space="preserve">Řezání zámkové dlažby tl. 60 mm </t>
  </si>
  <si>
    <t>dořezy zámk.dlažby:16,8+23,9+2+1,5+9,6+1,7+5,2+0,15*10+1*5+0,2*2</t>
  </si>
  <si>
    <t>59245304</t>
  </si>
  <si>
    <t>Dlažba zámková přírodní  20x16,5x6cm</t>
  </si>
  <si>
    <t>zámk.dlažba celkem:152,699*1,02+0,247</t>
  </si>
  <si>
    <t>odečet dlažby pro nevidmé:-2</t>
  </si>
  <si>
    <t>592453040</t>
  </si>
  <si>
    <t>Dlažba zámková přírodní pro nevidomé 20x16,5x6cm</t>
  </si>
  <si>
    <t>u okraje zpev.plochy:3,2*0,4*1,02+0,6944</t>
  </si>
  <si>
    <t>61</t>
  </si>
  <si>
    <t>Upravy povrchů vnitřní</t>
  </si>
  <si>
    <t>61 Upravy povrchů vnitřní</t>
  </si>
  <si>
    <t>610991004R00</t>
  </si>
  <si>
    <t xml:space="preserve">Začišťovací okenní lišta pro omítku tl. 15 mm </t>
  </si>
  <si>
    <t>1,3*14+0,6*28+1,1*5+2,7*10</t>
  </si>
  <si>
    <t>610991111R00</t>
  </si>
  <si>
    <t xml:space="preserve">Zakrývání výplní vnitřních otvorů </t>
  </si>
  <si>
    <t>1,63*0,6*14+1,1*2,7*5</t>
  </si>
  <si>
    <t>612425921R00</t>
  </si>
  <si>
    <t xml:space="preserve">Omítka vápenná vnitřního ostění - hladká </t>
  </si>
  <si>
    <t>omítky stěn do v.2,1m, pod PVC obložení:</t>
  </si>
  <si>
    <t>m.č.1.01, 1.09:2,2*0,15*4</t>
  </si>
  <si>
    <t>m.č.1.08:2,2*0,15*2</t>
  </si>
  <si>
    <t>m.č.1.03, 1.11:2,2*0,15*4</t>
  </si>
  <si>
    <t>m.č.1.05, 1.13:2,2*0,15*4</t>
  </si>
  <si>
    <t>m.č.1.04, 1.12:2,2*0,15*4</t>
  </si>
  <si>
    <t>612425931R00</t>
  </si>
  <si>
    <t xml:space="preserve">Omítka vápenná vnitřního ostění - štuková </t>
  </si>
  <si>
    <t>omítky stěn nad v.2,1m:</t>
  </si>
  <si>
    <t>m.č.1.01, 1.09:(1,3*8+0,6*16+1,1*2+0,6*4+1,5*2+0,5*4)*0,15</t>
  </si>
  <si>
    <t>m.č.1.08:(1,1+0,6*2)*0,15</t>
  </si>
  <si>
    <t>m.č.1.03, 1.11:(1,1*2+0,6*4)*0,15</t>
  </si>
  <si>
    <t>m.č.1.04, 1.12:1,5*0,25*2</t>
  </si>
  <si>
    <t>m.č.1.05, 1.13:(1,3*2+0,6*4)*0,15</t>
  </si>
  <si>
    <t>m.č.1.06, 1.14:1,05*0,15*4</t>
  </si>
  <si>
    <t>m.č.1.07, 1.15:(1,05*4+1,3*4+0,6*8)*0,15</t>
  </si>
  <si>
    <t>612473181R00</t>
  </si>
  <si>
    <t xml:space="preserve">Omítka vnitř.zdiva ze suché směsi, hladká, strojně </t>
  </si>
  <si>
    <t>Položka obsahuje postřik a jádrovou omítku tl. 15 mm.</t>
  </si>
  <si>
    <t>m.č.1.01, 1.09:(8,65*4+3,05*4)*2,2-1,1*2,2*2-1,5*2,2*2-0,9*2*2</t>
  </si>
  <si>
    <t>m.č.1.08:(3,65*2+1*20)*2,2-1,1*2,2</t>
  </si>
  <si>
    <t>m.č.1.04, 1.12:(6,6*4+3,4*4)*2,2-1,5*2,2*4</t>
  </si>
  <si>
    <t>m.č.1.02, 1.10:(2,175*4+1,9*4)*2,2-0,9*2*2</t>
  </si>
  <si>
    <t>m.č.1.03, 1.11:(1,1*4+1,9*4)*2,2-1,1*2,2*2</t>
  </si>
  <si>
    <t>m.č.1.05, 1.13:(1,5*2+4,55*4)*2,1-1,35*2,2*4</t>
  </si>
  <si>
    <t>m.č.1.06, 1.14:(3*4+4,3*4)*2,2-1,35*2,2*2</t>
  </si>
  <si>
    <t>m.č.1.07, 1.15:(3,95*4+4,3*4)*2,2-1,35*2,2*2</t>
  </si>
  <si>
    <t>612473186R00</t>
  </si>
  <si>
    <t xml:space="preserve">Příplatek za zabudované rohovníky </t>
  </si>
  <si>
    <t>1,3*14+0,6*28+1,1*5+2,7*10+3,2*2+1,5*4+2,6*8+1,5*4+3,05*16+2,85*4</t>
  </si>
  <si>
    <t>20</t>
  </si>
  <si>
    <t>612474921RT1</t>
  </si>
  <si>
    <t>Omítka stěn vnitřní dvouvrstvá, vápen. štuk, stroj na pálené cihly a tvarovky</t>
  </si>
  <si>
    <t>Položka obsahuje postřik podkladu tl. 3 mm,  jádrovou omítku tl. 15 mm a štukovou omítku tl. 2,5 mm prováděnou strojně.</t>
  </si>
  <si>
    <t>m.č.1.01, 1.09:8,65*2*0,75+3,05*1,05*4+8,65*1,1*2-1,1*0,6*2-1,3*0,6*8</t>
  </si>
  <si>
    <t>m.č.1.08:(3,65*2+1*2)*1,1-1,1*0,6</t>
  </si>
  <si>
    <t>m.č.1.02, 1.10:(2,175*4+1,9*4)*1,05</t>
  </si>
  <si>
    <t>m.č.1.03, 1.11:(1,1*4+1,9*4)*1,05-1,1*0,6*2</t>
  </si>
  <si>
    <t>m.č.1.04, 1.12:6,6*0,95*2+6,6*0,75*2+3,4*1,05*4-1,5*0,75*2-1,5*0,5*2</t>
  </si>
  <si>
    <t>m.č.1.05, 1.13:1,5*2*0,9+4,55*4*0,95-1,35*0,95*4-1,3*0,6*2</t>
  </si>
  <si>
    <t>m.č.1.06, 1.14:3*2*0,9+3*1,05*2+4,3*1*4-1,35*1*2</t>
  </si>
  <si>
    <t>m.č.1.07, 1.15:3,95*2*0,9+3,95*1,05*2+4,3*1,05*4-1,35*1,05*2-1,3*0,6*4+10</t>
  </si>
  <si>
    <t>612481211RT2</t>
  </si>
  <si>
    <t>Montáž výztužné sítě (perlinky) do stěrky-stěny včetně výztužné sítě a stěrkového tmelu</t>
  </si>
  <si>
    <t>přesíťování žel-bet.věnců:(6*4+8,65*4+3,05*4+3,4*4+2,175*4+1,1*4+1,9*8+3,65*2+1*2)*0,35</t>
  </si>
  <si>
    <t>(4,55*4+1,5*2+4,3*8+3*4+3,95*4)*0,35</t>
  </si>
  <si>
    <t>62</t>
  </si>
  <si>
    <t>Úpravy povrchů vnější</t>
  </si>
  <si>
    <t>62 Úpravy povrchů vnější</t>
  </si>
  <si>
    <t>622432112R00</t>
  </si>
  <si>
    <t>Omítka stěn mozaiková soklová, střednězrnná vč.penetrace</t>
  </si>
  <si>
    <t>Dekorativní omítka na bázi akrylátových pryskyřic, nanáší se na podkladní. Je vysoce mechanicky odolná, vodoodpudivá, snadno udržovatelná, omyvatelná, odolná povětrnostním vlivům a průmyslovým zplodinám.</t>
  </si>
  <si>
    <t>Spotřeba 6 kg/m2.</t>
  </si>
  <si>
    <t>omítka viditelné části zateplení soklu:11,71*0,3*2+18,11*0,3*2-1,1*0,3*5</t>
  </si>
  <si>
    <t>622481211RT2</t>
  </si>
  <si>
    <t>Položka obsahuje natažení stěrkového tmelu, vtlačení výztužné sítě a rozetření tmelu.</t>
  </si>
  <si>
    <t>přesíťování viditelné části zateplení soklu:11,71*0,3*2+18,11*0,3*2-1,1*0,3*5</t>
  </si>
  <si>
    <t>63</t>
  </si>
  <si>
    <t>Podlahy a podlahové konstrukce</t>
  </si>
  <si>
    <t>63 Podlahy a podlahové konstrukce</t>
  </si>
  <si>
    <t>631312511R00</t>
  </si>
  <si>
    <t xml:space="preserve">Mazanina betonová tl. 5 - 8 cm C 12/15 </t>
  </si>
  <si>
    <t>podklad (ochrana zákl.spáry) základových pasů :18,25*0,5*0,05*2+10,85*0,5*0,05*2+17,25*0,5*0,05+6,325*0,5*0,05</t>
  </si>
  <si>
    <t>4,025*0,5*0,05+1,2*0,5*0,05*2</t>
  </si>
  <si>
    <t>631313711R00</t>
  </si>
  <si>
    <t xml:space="preserve">Mazanina betonová tl. 8 - 12 cm C 25/30 </t>
  </si>
  <si>
    <t>beton.mazaniny podlah:</t>
  </si>
  <si>
    <t>skladba P1 (prům.tl.9,5cm):24,34*2*0,095</t>
  </si>
  <si>
    <t>skladba P2 (prům.tl.9cm):(4,27+2,18+3,74+4,27+2,18)*0,09</t>
  </si>
  <si>
    <t>skladba P3 (prům.tl.8,5cm):(22,55+17,09+22,55+17,09)*0,085</t>
  </si>
  <si>
    <t>skladba P4 (prům.tl.9,5cm):6,74*2*0,095</t>
  </si>
  <si>
    <t>skladba P5 (prům.tl.9cm):12,86*2*0,09</t>
  </si>
  <si>
    <t>631319153R00</t>
  </si>
  <si>
    <t xml:space="preserve">Příplatek za přehlaz. mazanin pod povlaky tl. 12cm </t>
  </si>
  <si>
    <t>16,4564</t>
  </si>
  <si>
    <t>631319171R00</t>
  </si>
  <si>
    <t xml:space="preserve">Příplatek za stržení povrchu mazaniny tl. 8 cm </t>
  </si>
  <si>
    <t>2,205</t>
  </si>
  <si>
    <t>631319173R00</t>
  </si>
  <si>
    <t xml:space="preserve">Příplatek za stržení povrchu mazaniny tl. 12 cm </t>
  </si>
  <si>
    <t>631319183R00</t>
  </si>
  <si>
    <t xml:space="preserve">Příplatek za sklon mazaniny 15°-35°  tl. 8 - 12 cm </t>
  </si>
  <si>
    <t>631319191R00</t>
  </si>
  <si>
    <t xml:space="preserve">Příplatek za nízký prostor pro mazaninu tl. 8 cm </t>
  </si>
  <si>
    <t>631361921RT2</t>
  </si>
  <si>
    <t>Výztuž mazanin svařovanou sítí průměr drátu  5,0, oka 100/100 mm KD35</t>
  </si>
  <si>
    <t>skladba P1 :24,34*2*0,003113*1,3</t>
  </si>
  <si>
    <t>skladba P2 :(4,27+2,18+3,74+4,27+2,18)*0,003113*1,3</t>
  </si>
  <si>
    <t>skladba P3 :(22,55+17,09+22,55+17,09)*0,003113*1,3</t>
  </si>
  <si>
    <t>skladba P4 :6,74*2*0,003113*1,3</t>
  </si>
  <si>
    <t>skladba P5 :12,86*2*0,003113*1,3</t>
  </si>
  <si>
    <t>632421116RT5</t>
  </si>
  <si>
    <t>Potěr samonivelační, ručně zpracovaný, tl. 6 mm pevnost 30 MPa</t>
  </si>
  <si>
    <t>Položka obsahuje jednonásobnou penetraci podkladu, rozmíchání suché směsi s vodou a rozprostření směsi.</t>
  </si>
  <si>
    <t>nivelační stěrky podlah:</t>
  </si>
  <si>
    <t>skladba P1:24,34*2</t>
  </si>
  <si>
    <t>skladba P2:4,27+2,18+3,74+4,27+2,18</t>
  </si>
  <si>
    <t>skladba P3:22,55+17,09+22,55+17,09</t>
  </si>
  <si>
    <t>skladba P4:6,74*2</t>
  </si>
  <si>
    <t>skladba P5:12,86*2</t>
  </si>
  <si>
    <t>639571110R00</t>
  </si>
  <si>
    <t xml:space="preserve">Okapový chodník podél budovy ze štěrkopísku tl.100 </t>
  </si>
  <si>
    <t>okapový chodník - podkladní vrstva:18,7*0,4+1*0,4</t>
  </si>
  <si>
    <t>639571215R00</t>
  </si>
  <si>
    <t xml:space="preserve">Okapový chodník podél budovy z kačírku tl. 150 mm </t>
  </si>
  <si>
    <t>okapový chodník - vrchní násyp:18,7*0,4+1*0,4</t>
  </si>
  <si>
    <t>639571311R00</t>
  </si>
  <si>
    <t xml:space="preserve">Okapový chodník - textilie proti prorůstání 45g/m2 </t>
  </si>
  <si>
    <t>okapový chodník - podkladní vrstva:18,9*0,6+1,2*0,6</t>
  </si>
  <si>
    <t>91</t>
  </si>
  <si>
    <t>Doplňující práce na komunikaci</t>
  </si>
  <si>
    <t>91 Doplňující práce na komunikaci</t>
  </si>
  <si>
    <t>916661111R00</t>
  </si>
  <si>
    <t xml:space="preserve">Osazení park. obrubníků do lože z C 12/15 s opěrou </t>
  </si>
  <si>
    <t>obruba okap.chodníku:18,7+1,5</t>
  </si>
  <si>
    <t>917862111R00</t>
  </si>
  <si>
    <t xml:space="preserve">Osazení stojat. obrub.bet. s opěrou,lože z C 12/15 </t>
  </si>
  <si>
    <t>obruby zpevněné plochy:1,3+3,8+5,5+23,9+16,9+3,2+2,1+1,5*2+1,6</t>
  </si>
  <si>
    <t>918101111R00</t>
  </si>
  <si>
    <t xml:space="preserve">Lože pod obrubníky nebo obruby dlažeb z C 12/15 </t>
  </si>
  <si>
    <t>20,2*0,15*0,1+61,3*0,2*0,15</t>
  </si>
  <si>
    <t>59217504</t>
  </si>
  <si>
    <t>Obrubník silniční 100x15/12x25 cm</t>
  </si>
  <si>
    <t>obruby zpevněné plochy:64</t>
  </si>
  <si>
    <t>59217512</t>
  </si>
  <si>
    <t>Obrubník parkový přírodní 50x5x20cm</t>
  </si>
  <si>
    <t>obruba okap.chodníku:20,2*2+1,6</t>
  </si>
  <si>
    <t>93</t>
  </si>
  <si>
    <t>Dokončovací práce inženýrských staveb</t>
  </si>
  <si>
    <t>93 Dokončovací práce inženýrských staveb</t>
  </si>
  <si>
    <t>711767588R00</t>
  </si>
  <si>
    <t xml:space="preserve">Opracování prostupů na plášť. troubu, D do 200 mm </t>
  </si>
  <si>
    <t>prostupy do stáv.objektu pro ZTI:2</t>
  </si>
  <si>
    <t>931981015R00</t>
  </si>
  <si>
    <t xml:space="preserve">Těsnění trubních prostupů bentonit.páskou 20x5 mm </t>
  </si>
  <si>
    <t>prostupy do stáv.objektu pro ZTI:1,2*4</t>
  </si>
  <si>
    <t>970051100R00</t>
  </si>
  <si>
    <t xml:space="preserve">Vrtání jádrové do ŽB do D 100 mm </t>
  </si>
  <si>
    <t>prostupy do stáv.objektu pro ZTI:0,5*2</t>
  </si>
  <si>
    <t>970054100R00</t>
  </si>
  <si>
    <t xml:space="preserve">Příp. za jádr. vrt. vodor. ve stěně ŽB do D 100 mm </t>
  </si>
  <si>
    <t>9301Rpol</t>
  </si>
  <si>
    <t>Provedení utěsnění prostupů vodovodního potrubí do stávajícího objektu, proti tlakové vodě!</t>
  </si>
  <si>
    <t>94</t>
  </si>
  <si>
    <t>Lešení a stavební výtahy</t>
  </si>
  <si>
    <t>94 Lešení a stavební výtahy</t>
  </si>
  <si>
    <t>941941031R00</t>
  </si>
  <si>
    <t xml:space="preserve">Montáž lešení leh.řad.s podlahami,š.do 1 m, H 10 m </t>
  </si>
  <si>
    <t>lešení fasády:</t>
  </si>
  <si>
    <t>jižní strana:20,3*4</t>
  </si>
  <si>
    <t>severní strana:20,3*4</t>
  </si>
  <si>
    <t>východní strana:13,9*4+3,15*4*2</t>
  </si>
  <si>
    <t>západní strana:13,9*4</t>
  </si>
  <si>
    <t>941941191R00</t>
  </si>
  <si>
    <t xml:space="preserve">Příplatek za každý měsíc použití lešení k pol.1031 </t>
  </si>
  <si>
    <t>298,8*2,5</t>
  </si>
  <si>
    <t>941941831R00</t>
  </si>
  <si>
    <t xml:space="preserve">Demontáž lešení leh.řad.s podlahami,š.1 m, H 10 m </t>
  </si>
  <si>
    <t>298,8</t>
  </si>
  <si>
    <t>941955001R00</t>
  </si>
  <si>
    <t xml:space="preserve">Lešení lehké pomocné, výška podlahy do 1,2 m </t>
  </si>
  <si>
    <t>SOUPIS PRACÍ</t>
  </si>
  <si>
    <t>Soupis prací</t>
  </si>
  <si>
    <t>Krycí list soupisu prací</t>
  </si>
  <si>
    <t>CELKEM</t>
  </si>
  <si>
    <t>Soupis prací stavby</t>
  </si>
  <si>
    <t>76903Rpol</t>
  </si>
  <si>
    <t>P3 Vnější plastové vstupní dveře 110/270cm izol.dvojsklo,vč.nadsvětlíku a kování, dod.a mont.</t>
  </si>
  <si>
    <t xml:space="preserve">Kování vícebodové bezpečnostní nerez. Klika paniková (uvnitř) - koule (venku), stavěč dveřního křídla. </t>
  </si>
  <si>
    <t>viz podrobný popis v tabulce plastových prvků PD !:3</t>
  </si>
  <si>
    <t>595906307</t>
  </si>
  <si>
    <t>Deska fasádní cementotřísková tl. 24 mm například CETRIS®LASUR</t>
  </si>
  <si>
    <t xml:space="preserve">Cementotřísková deska s hladkým povrchem opatřená základním pigmentovaným podnátěrem a finálním lazurovacím probarevným lakem. </t>
  </si>
  <si>
    <t>3,83*1,3+0,021</t>
  </si>
  <si>
    <t>60510011</t>
  </si>
  <si>
    <t>Lať střešní profil smrkový 40/60 mm  dl = 3 - 5 m</t>
  </si>
  <si>
    <t>rošt pod dřev.fasádu:439,698*1,1+1,3322</t>
  </si>
  <si>
    <t>61189997</t>
  </si>
  <si>
    <t>Palubka podlahová SM tl. 24 mm šíře 146 mm</t>
  </si>
  <si>
    <t>podhled venk.střechy - skladba S6:10,3242*1,1</t>
  </si>
  <si>
    <t>podhled atik ze spodní strany - skladba S3:14,5475*1,1</t>
  </si>
  <si>
    <t>obložení dřev.fasády:140,66*1,1+13,1*1,1+0,5051</t>
  </si>
  <si>
    <t>61413636</t>
  </si>
  <si>
    <t>Lišta smrková fasádní  52 x 52 mm, dl. 2m</t>
  </si>
  <si>
    <t>dřevěný obklad fasády - rohy ostění, nároží:76,5*1,1+0,85</t>
  </si>
  <si>
    <t>998766101R00</t>
  </si>
  <si>
    <t xml:space="preserve">Přesun hmot pro truhlářské konstr., výšky do 6 m </t>
  </si>
  <si>
    <t>767</t>
  </si>
  <si>
    <t>Konstrukce zámečnické</t>
  </si>
  <si>
    <t>767 Konstrukce zámečnické</t>
  </si>
  <si>
    <t>767911130R00</t>
  </si>
  <si>
    <t xml:space="preserve">Montáž oplocení z pletiva v.do 2,0 m,napínací drát </t>
  </si>
  <si>
    <t>nové oplocení:7+4,5-2,5</t>
  </si>
  <si>
    <t>767920230R00</t>
  </si>
  <si>
    <t xml:space="preserve">Montáž vrat na ocelové sloupky, plochy do 6 m2 </t>
  </si>
  <si>
    <t>vrata v oplocení:1</t>
  </si>
  <si>
    <t>767995102R00</t>
  </si>
  <si>
    <t xml:space="preserve">Výroba a montáž kov. atypických konstr. do 10 kg </t>
  </si>
  <si>
    <t>ocel.prvky:</t>
  </si>
  <si>
    <t>K 00 (2ks):</t>
  </si>
  <si>
    <t>plech tl.8mm:0,9*2</t>
  </si>
  <si>
    <t>TR 51/4:3,25*2</t>
  </si>
  <si>
    <t>plech tl.10mm:1,13*2+1,18*2</t>
  </si>
  <si>
    <t>spoj.materiál:0,51*2</t>
  </si>
  <si>
    <t>K 01 (62ks):</t>
  </si>
  <si>
    <t>plech tl.8mm:1,44*62+0,38*62</t>
  </si>
  <si>
    <t>plech tl.6mm:1,13*62+0,35*62</t>
  </si>
  <si>
    <t>plech tl.10mm:1,65*62</t>
  </si>
  <si>
    <t>spoj.materiál:0,57*62</t>
  </si>
  <si>
    <t>K 02 (25ks):</t>
  </si>
  <si>
    <t>plech tl.8mm:1,76*25+3,17*25</t>
  </si>
  <si>
    <t>spoj.materiál:0,84*25+0,35*25</t>
  </si>
  <si>
    <t>K 03 (4ks):</t>
  </si>
  <si>
    <t>L 60/60/5:1,83*4</t>
  </si>
  <si>
    <t>spoj.materiál:0,57*4+0,25*4</t>
  </si>
  <si>
    <t>76701Rpol</t>
  </si>
  <si>
    <t>Z1 Invalidní madlo na stěnu dl.350mm, pevné komaxit bílý, dod.a mont.</t>
  </si>
  <si>
    <t>Provedení ve smyslu vyhlášky č.398/2009 Sb.</t>
  </si>
  <si>
    <t>viz podrobný popis v tabulce zámečnických prvků PD !:1</t>
  </si>
  <si>
    <t>76702Rpol</t>
  </si>
  <si>
    <t>Z2 Invalidní madlo na stěnu dl.350mm, pevné komaxit bílý, dod.a mont.</t>
  </si>
  <si>
    <t>76703Rpol</t>
  </si>
  <si>
    <t>Z3 Invalidní madlo k wc dl.800mm, sklopné komaxit bílý, dod.a mont.</t>
  </si>
  <si>
    <t>viz podrobný popis v tabulce zámečnických prvků PD !:2</t>
  </si>
  <si>
    <t>76704Rpol</t>
  </si>
  <si>
    <t>Z4 Invalidní madlo na stěnu svislé k wc, pevné komaxit bílý, dod.a mont.</t>
  </si>
  <si>
    <t>76705Rpol</t>
  </si>
  <si>
    <t>Z5 Invalidní madlo na stěnu svislé k wc, pevné komaxit bílý, dod.a mont.</t>
  </si>
  <si>
    <t>76706Rpol</t>
  </si>
  <si>
    <t>Z6 Sanitární příčka 190/210cm, vč.1ks dveří 80cm odolnost proti stříkající vodě, dod.a mont.</t>
  </si>
  <si>
    <t>76707Rpol</t>
  </si>
  <si>
    <t>Z7 Sanitární příčka 190/210cm, vč.1ks dveří 80cm odolnost proti stříkající vodě, dod.a mont.</t>
  </si>
  <si>
    <t>76708Rpol</t>
  </si>
  <si>
    <t>Z8 Sestava sanitárních příček 465+3x110/210cm, vč.3ks dveří š.70cm,odolnost proti střík.vodě, d+m</t>
  </si>
  <si>
    <t>76709Rpol</t>
  </si>
  <si>
    <t>Z9 Sestava sanitárních příček 465+3x110/210cm, vč.3ks dveří š.70cm,odolnost proti střík.vodě, d+m</t>
  </si>
  <si>
    <t>76710Rpol</t>
  </si>
  <si>
    <t>Z10 Sestava sanitárních příček 395+95/210cm, vč.2ks dveří š.70cm,odolnost proti střík.vodě, d+m</t>
  </si>
  <si>
    <t>76711Rpol</t>
  </si>
  <si>
    <t>Z11 Sestava sanitárních příček 395+3x175/210cm, vč.4ks dveří š.70cm,odolnost proti střík.vodě, d+m</t>
  </si>
  <si>
    <t>76712Rpol</t>
  </si>
  <si>
    <t>Z12 Sestava sanitárních příček 395+3x175/210cm, vč.4ks dveří š.70cm,odolnost proti střík.vodě, d+m</t>
  </si>
  <si>
    <t>76713Rpol</t>
  </si>
  <si>
    <t>Z13 Invalidní set pro sprchový kout, dod.a mont. sklopné sedátko+madlo pevné+madlo vodor.a svislé</t>
  </si>
  <si>
    <t>76714Rpol</t>
  </si>
  <si>
    <t>Z14 Invalidní set pro sprchový kout, dod.a mont. sklopné sedátko+madlo pevné+madlo vodor.a svislé</t>
  </si>
  <si>
    <t>76715Rpol</t>
  </si>
  <si>
    <t>Z15 Vnitřní šachtový poklop 50/50cm, pochůzný interiérový, plynotěsný, vodotěsný,zamykatelný,d+m</t>
  </si>
  <si>
    <t>76716Rpol</t>
  </si>
  <si>
    <t>Z16 Vnější zábradlí ocelové dl.2,43m, v.90cm žár.zinkováno, vč.chem.kotvení, dod.a mont.</t>
  </si>
  <si>
    <t>Provedení zábradlí musí odpovídat ČSN 743305.</t>
  </si>
  <si>
    <t>76717Rpol</t>
  </si>
  <si>
    <t>Z17 Invalidní set pro převlékací kabinu dod.a mont.</t>
  </si>
  <si>
    <t>76718Rpol</t>
  </si>
  <si>
    <t xml:space="preserve">D+M Krycí kovové TiZn mřížky u soklu dřev.fasády </t>
  </si>
  <si>
    <t>dřevěný obklad fasády - provětr.mřížka:</t>
  </si>
  <si>
    <t>jižní strana:18,23-1,1*3+0,2*6</t>
  </si>
  <si>
    <t>severní strana:18,23</t>
  </si>
  <si>
    <t>východní strana:11,83-1,1+0,2*2</t>
  </si>
  <si>
    <t>západní strana:11,83-1,3+0,2*2</t>
  </si>
  <si>
    <t>76719Rpol</t>
  </si>
  <si>
    <t xml:space="preserve">D+M Krycí kovové TiZn mřížky u spodní hrany atik </t>
  </si>
  <si>
    <t>18,65+12,25*2+0,3*2+3,2*2+3,05</t>
  </si>
  <si>
    <t>76720Rpol</t>
  </si>
  <si>
    <t xml:space="preserve">D+M Krycí kovové TiZn mřížky u horní hrany atik </t>
  </si>
  <si>
    <t>76721Rpol</t>
  </si>
  <si>
    <t xml:space="preserve">D+M Pozink.rošt dřevěné provětrávané fasády </t>
  </si>
  <si>
    <t>rošt dřevěného obkladu fasády - skladba S1:140,66+13,1</t>
  </si>
  <si>
    <t>76722Rpol</t>
  </si>
  <si>
    <t>D+M Ocelová 2křídl.vrata oplocení 250/200cm vč.sloupků, zámku a kování, výplet popl.pletivem</t>
  </si>
  <si>
    <t>Včetně ocelových zástrčí pro stabilizaci vrat.</t>
  </si>
  <si>
    <t>Včetně nátěru sloupků.</t>
  </si>
  <si>
    <t>76724Rpol</t>
  </si>
  <si>
    <t xml:space="preserve">Žárové zinkování ocelových prvků </t>
  </si>
  <si>
    <t>13331732</t>
  </si>
  <si>
    <t>Úhelník rovnoramenný L jakost S235   60x 60x 5 mm</t>
  </si>
  <si>
    <t>L 60/60/5:0,00732*1,1</t>
  </si>
  <si>
    <t>13611220</t>
  </si>
  <si>
    <t>Plech hladký jakost 11375.1  6x1000x2000 mm</t>
  </si>
  <si>
    <t>plech tl.6mm:0,09176*1,2</t>
  </si>
  <si>
    <t>13611224</t>
  </si>
  <si>
    <t>Plech hladký jakost 11375.1  8x1000x2000 mm</t>
  </si>
  <si>
    <t>plech tl.8mm:0,0018*1,2</t>
  </si>
  <si>
    <t>plech tl.8mm:0,11284*1,2</t>
  </si>
  <si>
    <t>plech tl.8mm:0,12325*1,2</t>
  </si>
  <si>
    <t>13611228</t>
  </si>
  <si>
    <t>Plech hladký jakost 11375.1  10x1000x2000 mm</t>
  </si>
  <si>
    <t>plech tl.10mm:0,00462*1,2</t>
  </si>
  <si>
    <t>plech tl.10mm:0,1023*1,2</t>
  </si>
  <si>
    <t>14115367</t>
  </si>
  <si>
    <t>Trubky bezešvé hladké jakost 11353.1  D 51x4,0 mm</t>
  </si>
  <si>
    <t>TR 51/4:0,7*2*1,1</t>
  </si>
  <si>
    <t>31327503</t>
  </si>
  <si>
    <t>Pletivo 4hr drátěné plastifik 50x2,2x1750mm</t>
  </si>
  <si>
    <t>10</t>
  </si>
  <si>
    <t>31478152</t>
  </si>
  <si>
    <t>Drát napínací PVC pr. drátu 2,4 mm</t>
  </si>
  <si>
    <t>9*3*1,1+0,3</t>
  </si>
  <si>
    <t>31479012</t>
  </si>
  <si>
    <t>Napínací strojek - PVC</t>
  </si>
  <si>
    <t>3*2</t>
  </si>
  <si>
    <t>55399994</t>
  </si>
  <si>
    <t>Kotvy, úhelníky apod.atypické výrobky, pozinkované</t>
  </si>
  <si>
    <t>spoj.materiál:1,02*1,1</t>
  </si>
  <si>
    <t>spoj.materiál:35,34*1,1</t>
  </si>
  <si>
    <t>spoj.materiál:29,75*1,1</t>
  </si>
  <si>
    <t>spoj.materiál:3,28*1,1</t>
  </si>
  <si>
    <t>998767101R00</t>
  </si>
  <si>
    <t xml:space="preserve">Přesun hmot pro zámečnické konstr., výšky do 6 m </t>
  </si>
  <si>
    <t>776</t>
  </si>
  <si>
    <t>Podlahy povlakové</t>
  </si>
  <si>
    <t>776 Podlahy povlakové</t>
  </si>
  <si>
    <t>776101121R00</t>
  </si>
  <si>
    <t xml:space="preserve">Provedení penetrace podkladu </t>
  </si>
  <si>
    <t>183,8+422,25</t>
  </si>
  <si>
    <t>776521200R00</t>
  </si>
  <si>
    <t xml:space="preserve">Lepení povlakových podlah z dílců PVC a CV (vinyl) </t>
  </si>
  <si>
    <t>povlak.krytina podlah:</t>
  </si>
  <si>
    <t>77653Rpol</t>
  </si>
  <si>
    <t xml:space="preserve">Lepení povlakových obkladů stěn z dílců PVC </t>
  </si>
  <si>
    <t>PVC obložení stěn:</t>
  </si>
  <si>
    <t>m.č.1.01, 1.09:(8,65*4+3,05*4)*2,1-1,1*2,1*2-1,5*2,1*2-0,9*2*2</t>
  </si>
  <si>
    <t>m.č.1.08:(3,65*2+1*20)*2,1-1,1*2,1</t>
  </si>
  <si>
    <t>m.č.1.04, 1.12:(6,6*4+3,4*4)*2,1-1,5*2,1*4</t>
  </si>
  <si>
    <t>m.č.1.02, 1.10:(2,175*4+1,9*4)*2,1-0,9*2*2</t>
  </si>
  <si>
    <t>m.č.1.03, 1.11:(1,1*4+1,9*4)*2,1-1,1*2,1*2</t>
  </si>
  <si>
    <t>m.č.1.05, 1.13:(1,5*2+4,55*4)*2,1-1,35*2,1*4</t>
  </si>
  <si>
    <t>m.č.1.06, 1.14:(3*4+4,3*4)*2,1-1,35*2,1*2</t>
  </si>
  <si>
    <t>m.č.1.07, 1.15:(3,95*4+4,3*4)*2,1-1,35*2,1*2</t>
  </si>
  <si>
    <t>PVC obložení ostění:</t>
  </si>
  <si>
    <t>m.č.1.01, 1.09:2,1*0,15*4</t>
  </si>
  <si>
    <t>m.č.1.08:2,1*0,15*2</t>
  </si>
  <si>
    <t>m.č.1.03, 1.11:2,1*0,15*4</t>
  </si>
  <si>
    <t>m.č.1.05, 1.13:2,1*0,15*4</t>
  </si>
  <si>
    <t>m.č.1.04, 1.12:2,1*0,15*4</t>
  </si>
  <si>
    <t>PVC obložení parapetů:</t>
  </si>
  <si>
    <t>m.č.1.01, 1.09:1,3*0,15*8</t>
  </si>
  <si>
    <t>m.č.1.05, 1.13:1,3*0,15*2</t>
  </si>
  <si>
    <t>m.č.1.07, 1.15:1,3*0,15*4</t>
  </si>
  <si>
    <t>77654Rpol</t>
  </si>
  <si>
    <t xml:space="preserve">D+M rohových profilů k povlak.obložení stěn </t>
  </si>
  <si>
    <t>m.č.1.01, 1.09:2,1*10</t>
  </si>
  <si>
    <t>m.č.1.08:2,1*2</t>
  </si>
  <si>
    <t>m.č.1.04, 1.12:2,1*8</t>
  </si>
  <si>
    <t>m.č.1.03, 1.11:2,1*4</t>
  </si>
  <si>
    <t>m.č.1.05, 1.13:2,1*8</t>
  </si>
  <si>
    <t>m.č.1.06, 1.14:2,1*4</t>
  </si>
  <si>
    <t>m.č.1.07, 1.15:2,1*4</t>
  </si>
  <si>
    <t>776994111RT1</t>
  </si>
  <si>
    <t>Svařování povlakových podlah z pásů nebo čtverců včetně svařovací šňůry PVC</t>
  </si>
  <si>
    <t>skladba P1:48,68*1,6</t>
  </si>
  <si>
    <t>skladba P2:16,64*1,6</t>
  </si>
  <si>
    <t>skladba P3:79,28*1,6</t>
  </si>
  <si>
    <t>skladba P4:13,48*1,6</t>
  </si>
  <si>
    <t>skladba P5:25,72*1,6</t>
  </si>
  <si>
    <t>povlak obložení stěn:419,52*1,6</t>
  </si>
  <si>
    <t>24696906.A</t>
  </si>
  <si>
    <t>Nátěr základní penetrační pro savý podklad</t>
  </si>
  <si>
    <t>penetrace:606,05*0,21*1,02+0,1841</t>
  </si>
  <si>
    <t>28412223</t>
  </si>
  <si>
    <t>Podlahovina PVC protiskluzná mrazuvzd.R12 tl.2,0mm</t>
  </si>
  <si>
    <t xml:space="preserve">Trvalá vysoká protikluznost R12 zajišťuje odolnost proti uklouznutí dokonce i za mimořádných podmínek.  Povrchová úprava PUR zajišťuje snadnou údržbu a čištění.  </t>
  </si>
  <si>
    <t>Technické informace:</t>
  </si>
  <si>
    <t>Celková tloušťka: 2 mm</t>
  </si>
  <si>
    <t>Tloušťka nášlapné vrstvy: 0,7 mm</t>
  </si>
  <si>
    <t>Šířka: 2 m</t>
  </si>
  <si>
    <t>Délka role: 20-27 m</t>
  </si>
  <si>
    <t>Oblast použití: 34-43</t>
  </si>
  <si>
    <t>Protiskluznost: R12</t>
  </si>
  <si>
    <t>skladba P1:48,68*1,07+0,334</t>
  </si>
  <si>
    <t>skladba P2:16,64*1,07</t>
  </si>
  <si>
    <t>skladba P3:79,28*1,07</t>
  </si>
  <si>
    <t>skladba P4:13,48*1,07</t>
  </si>
  <si>
    <t>skladba P5:25,72*1,07</t>
  </si>
  <si>
    <t>povlak obložení stěn:422,25*1,07+0,1925</t>
  </si>
  <si>
    <t>998776101R00</t>
  </si>
  <si>
    <t xml:space="preserve">Přesun hmot pro podlahy povlakové, výšky do 6 m </t>
  </si>
  <si>
    <t>783</t>
  </si>
  <si>
    <t>Nátěry</t>
  </si>
  <si>
    <t>783 Nátěry</t>
  </si>
  <si>
    <t>783225600R00</t>
  </si>
  <si>
    <t xml:space="preserve">Nátěr syntetický kovových konstrukcí 2x email </t>
  </si>
  <si>
    <t>plech tl.8mm:0,12*0,12*16*2</t>
  </si>
  <si>
    <t>TR 51/4:2*3,14*0,026*0,7*2*2</t>
  </si>
  <si>
    <t>plech tl.10mm:0,12*0,12*20*2+0,1*0,15*20*2</t>
  </si>
  <si>
    <t>plech tl.8mm:0,1*0,23*16*62+0,05*0,12*16*62</t>
  </si>
  <si>
    <t>plech tl.6mm:0,06*0,2*12*62+0,06*0,125*12*62</t>
  </si>
  <si>
    <t>plech tl.10mm:0,06*0,175*20*62</t>
  </si>
  <si>
    <t>plech tl.8mm:0,14*0,2*16*25</t>
  </si>
  <si>
    <t>L 60/60/5:0,4*0,25*4</t>
  </si>
  <si>
    <t>783226100R00</t>
  </si>
  <si>
    <t xml:space="preserve">Nátěr syntetický kovových konstrukcí základní </t>
  </si>
  <si>
    <t>69,99</t>
  </si>
  <si>
    <t>783626700R00</t>
  </si>
  <si>
    <t xml:space="preserve">Nátěr lazurovací truhlář. výrobků penetr.+ 2x lak </t>
  </si>
  <si>
    <t>Lak - napuštění a dvakrát lakování.</t>
  </si>
  <si>
    <t>krokve 140/220 KVH ( 3 strany ):243,9*0,56</t>
  </si>
  <si>
    <t>výměny 140/220 KVH ( 3 strany ):8,1*0,56</t>
  </si>
  <si>
    <t>sloupky 140/140 KVH:5,9*0,56</t>
  </si>
  <si>
    <t>podhled venk.střechy - skladba S6:10,3242*1,025</t>
  </si>
  <si>
    <t>podhled atik ze spodní strany - skladba S3:14,5475*1,025</t>
  </si>
  <si>
    <t>obložení dřev.fasády:140,66*1,025+13,1*1,025</t>
  </si>
  <si>
    <t>784</t>
  </si>
  <si>
    <t>Malby</t>
  </si>
  <si>
    <t>784 Malby</t>
  </si>
  <si>
    <t>784191101R00</t>
  </si>
  <si>
    <t xml:space="preserve">Penetrace podkladu univerzální 1x </t>
  </si>
  <si>
    <t>sdk:183,8</t>
  </si>
  <si>
    <t>štuk.omítky:9,735+185,2</t>
  </si>
  <si>
    <t>784195212R00</t>
  </si>
  <si>
    <t xml:space="preserve">Malba tekutá bílá, 2 x </t>
  </si>
  <si>
    <t>378,735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</si>
  <si>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</si>
  <si>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</si>
  <si>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</si>
  <si>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</si>
  <si>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</si>
  <si>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</si>
  <si>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</si>
  <si>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</si>
  <si>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</si>
  <si>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</si>
  <si>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</si>
  <si>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</si>
  <si>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</si>
  <si>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</si>
  <si>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</si>
  <si>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</si>
  <si>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</si>
  <si>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</si>
  <si>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</si>
  <si>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</si>
  <si>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</si>
  <si>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</si>
  <si>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</si>
  <si>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HSV</t>
  </si>
  <si>
    <t>PSV</t>
  </si>
  <si>
    <t>Dodávka</t>
  </si>
  <si>
    <t>Montáž</t>
  </si>
  <si>
    <t>HZS</t>
  </si>
  <si>
    <t>(18,66+7,29+12,01+2,23)*0,25+17,96*0,41+17,96*0,25</t>
  </si>
  <si>
    <t>762395000R00</t>
  </si>
  <si>
    <t xml:space="preserve">Spojovací a ochranné prostředky pro střechy </t>
  </si>
  <si>
    <t>pomocný rošt 60/120:6,5*0,06*0,12</t>
  </si>
  <si>
    <t>svislý rošt 40/120:9,8*0,04*0,12</t>
  </si>
  <si>
    <t>svislý rošt 40/160:35*0,04*0,16</t>
  </si>
  <si>
    <t>krokve 100/140:11,6*0,1*0,14</t>
  </si>
  <si>
    <t>krokve 80/160:8,75*0,08*0,16</t>
  </si>
  <si>
    <t>atiková fošna 160/60:48,5*0,16*0,06</t>
  </si>
  <si>
    <t>vaznice 140/180:6,6*0,14*0,18</t>
  </si>
  <si>
    <t>krokve 140/220 KVH:243,9*0,14*0,22</t>
  </si>
  <si>
    <t>výměny 140/220 KVH:8,1*0,14*0,22</t>
  </si>
  <si>
    <t>bednění hlavní střechy - skladba S5:218,4*0,03</t>
  </si>
  <si>
    <t>bednění vedlejší střechy - skladba S6:8,64*0,03</t>
  </si>
  <si>
    <t>bednění atik z prken - skladba S3:62,5793*0,024</t>
  </si>
  <si>
    <t>762441112R00</t>
  </si>
  <si>
    <t xml:space="preserve">Montáž obložení atiky,OSB desky,1vrst.,šroubováním </t>
  </si>
  <si>
    <t>opláštění atik z vnitřní a horní strany - skladba S3:(18,66+7,25+11,91+2,23)*0,35+(3,17*2+2,43)*0,31</t>
  </si>
  <si>
    <t>17,96*0,25+11,91*0,5+7,25*0,4+2,23*0,6+3,21*0,45+3,21*0,55+2,43*0,5</t>
  </si>
  <si>
    <t>762495000R00</t>
  </si>
  <si>
    <t xml:space="preserve">Spojovací a ochranné prostř. obložení stěn, stropů </t>
  </si>
  <si>
    <t>opláštění atik z vnitřní a horní strany - skladba S3:35,8442</t>
  </si>
  <si>
    <t>762911111R00</t>
  </si>
  <si>
    <t xml:space="preserve">Impregnace řeziva máčením proti škůdcům </t>
  </si>
  <si>
    <t>Koncentrovaný vodou ředitelný fungicidní a insekticidní přípravek na dřevo i zdivo. Přípravek poskytuje dlouhodobou ochranu proti dřevokaznému hmyzu, dřevokazným houbám a plísním. Aplikuje se máčením (1x).</t>
  </si>
  <si>
    <t>pomocný rošt 60/120:6,5*0,36</t>
  </si>
  <si>
    <t>svislý rošt 40/120:9,8*0,32</t>
  </si>
  <si>
    <t>svislý rošt 40/160:35*0,4</t>
  </si>
  <si>
    <t>krokve 100/140:11,6*0,48</t>
  </si>
  <si>
    <t>krokve 80/160:8,75*0,48</t>
  </si>
  <si>
    <t>atiková fošna 160/60:48,5*0,44</t>
  </si>
  <si>
    <t>vaznice 140/180:6,6*0,64</t>
  </si>
  <si>
    <t>krokve 140/220 KVH:243,9*0,72</t>
  </si>
  <si>
    <t>výměny 140/220 KVH:8,1*0,72</t>
  </si>
  <si>
    <t>bednění hlavní střechy - skladba S5:218,4*2*1,03</t>
  </si>
  <si>
    <t>bednění vedlejší střechy - skladba S6:8,64*2*1,03</t>
  </si>
  <si>
    <t>bednění atik z prken - skladba S3:62,5793*2*1,024</t>
  </si>
  <si>
    <t>podhled venk.střechy - skladba S6:10,3242*2*1,025</t>
  </si>
  <si>
    <t>podhled atik ze spodní strany - skladba S3:14,5475*2*1,025</t>
  </si>
  <si>
    <t>rošt pod dřev.fasádu:439,698*0,2</t>
  </si>
  <si>
    <t>dřevěný obklad fasády - rohy ostění, nároží:76,5*0,21</t>
  </si>
  <si>
    <t>obložení dřev.fasády:140,66*2*1,025+13,1*2*1,025</t>
  </si>
  <si>
    <t>76201Rpol</t>
  </si>
  <si>
    <t>Kotvení krokve 80/160mm k sousednímu objektu dod.a mont.</t>
  </si>
  <si>
    <t>60512601</t>
  </si>
  <si>
    <t>Prkno, fošna SM/JD hoblované - pero, drážka</t>
  </si>
  <si>
    <t>bednění hlavní střechy - skladba S5:218,4*0,03*1,1</t>
  </si>
  <si>
    <t>bednění vedlejší střechy - skladba S6:8,64*0,03*1,1</t>
  </si>
  <si>
    <t>60515236</t>
  </si>
  <si>
    <t>Hranol SM/JD, pevnostní třídy C24 (dle EN 338)</t>
  </si>
  <si>
    <t>pomocný rošt 60/120:6,5*0,06*0,12*1,1</t>
  </si>
  <si>
    <t>svislý rošt 40/120:9,8*0,04*0,12*1,1</t>
  </si>
  <si>
    <t>svislý rošt 40/160:35*0,04*0,16*1,1</t>
  </si>
  <si>
    <t>atiková fošna 160/60:48,5*0,16*0,06*1,1</t>
  </si>
  <si>
    <t>krokve 100/140:11,6*0,1*0,14*1,1</t>
  </si>
  <si>
    <t>krokve 80/160:8,75*0,08*0,16*1,1</t>
  </si>
  <si>
    <t>vaznice 140/180:6,6*0,14*0,18*1,1</t>
  </si>
  <si>
    <t>605158664</t>
  </si>
  <si>
    <t>Hranol konstrukční masivní KVH Si 140x200 mm l=5m</t>
  </si>
  <si>
    <t>Stavební masivní dřevo KVH</t>
  </si>
  <si>
    <t>Vizuálně nebo strojově dle pevnosti tříděné, technicky sušené a kalibrované masivní dřevo s definovanou rozměrovou stálostí pro viditelné a neviditelné úseky.</t>
  </si>
  <si>
    <t xml:space="preserve">Masivní konstrukční dřevo (KVH) jsou profily z jehličnatého dřeva (převážně smrku) pro použití v moderních dřevěných stavbách. KVH profily jsou čtyřstranně hoblované a mají sražené hrany. Délkovým nastavováním jednotlivých profilů pomocí zubovitého spoje lze dosahovat délek až 18 m. Profily jsou technicky vysušeny na vlhkost 15 ± 3 %. </t>
  </si>
  <si>
    <t xml:space="preserve">   * KVH-Si pro pohledové konstrukce</t>
  </si>
  <si>
    <t xml:space="preserve">    </t>
  </si>
  <si>
    <t>krokve 140/220 KVH:243,9*0,14*0,22*1,1</t>
  </si>
  <si>
    <t>výměny 140/220 KVH:8,1*0,14*0,22*1,1</t>
  </si>
  <si>
    <t>60726123</t>
  </si>
  <si>
    <t>Deska dřevoštěpková OSB 3 B - 4PD tl. 25 mm</t>
  </si>
  <si>
    <t xml:space="preserve">OSB3 - konstrukční deska pro použití ve vlhkém prostředí </t>
  </si>
  <si>
    <t>B - broušená strana</t>
  </si>
  <si>
    <t>4PD - pero/drážka po celém obvodu desky</t>
  </si>
  <si>
    <t>opláštění atik z vnitřní a horní strany - skladba S3:35,8442*1,1+0,5714</t>
  </si>
  <si>
    <t>998762102R00</t>
  </si>
  <si>
    <t xml:space="preserve">Přesun hmot pro tesařské konstrukce, výšky do 12 m </t>
  </si>
  <si>
    <t>764</t>
  </si>
  <si>
    <t>Konstrukce klempířské</t>
  </si>
  <si>
    <t>764 Konstrukce klempířské</t>
  </si>
  <si>
    <t>764212614RT2</t>
  </si>
  <si>
    <t>Krytina TiZn (např.RHEINZINK), svitky rš.570mm do 90°, např.plech prePATINA blaugrau, d+m</t>
  </si>
  <si>
    <t>Střešní krytina z plechu TiZn (např.RHEINZINK) hladká ze svitku tl.0,7 mm, RŠ 570 mm, systém dvojité stojaté drážky, se sklonem od 45° do 90°.</t>
  </si>
  <si>
    <t>opláštění atik z vnější strany - skladba S3:(18,66+7,29+12,26+3,17*2+3,05+1,92+0,35*2)*0,81</t>
  </si>
  <si>
    <t>17,96*0,41+2</t>
  </si>
  <si>
    <t>764252604RT2</t>
  </si>
  <si>
    <t>Žlab podokap.půlkul.TiZn (např.RHEINZINK) rš.333mm např.plech prePATINA blaugrau, d+m</t>
  </si>
  <si>
    <t>K2:18</t>
  </si>
  <si>
    <t>764252634RT2</t>
  </si>
  <si>
    <t>Čelo žlabu půlkulat.TiZn (např.RHEINZINK) rš.333mm např.plech prePATINA blaugrau, d+m</t>
  </si>
  <si>
    <t>K2:2</t>
  </si>
  <si>
    <t>764259615RT2</t>
  </si>
  <si>
    <t>Kotlík závěsný TiZn (např.RHEINZINK) půlkulatý 330/10mm, např.plech prePATINA blaugrau, d+m</t>
  </si>
  <si>
    <t>K1:2</t>
  </si>
  <si>
    <t>764511625RT2</t>
  </si>
  <si>
    <t>Oplechování parapetů TiZn (např.RHEINZINK) rš.220mm, např.plech prePATINA blaugrau, d+m</t>
  </si>
  <si>
    <t xml:space="preserve">Oplechování parapetů šířky z plechu TiZn </t>
  </si>
  <si>
    <t>( např.RHEINZINK ). Celoplošné lepení.</t>
  </si>
  <si>
    <t>K6:3,45</t>
  </si>
  <si>
    <t>764511650RT2</t>
  </si>
  <si>
    <t>Oplechování parapetů TiZn (např.RHEINZINK) rš.290mm, např.plech prePATINA blaugrau, d+m</t>
  </si>
  <si>
    <t>Oplechování parapetů šířky z plechu TiZn ( např.RHEINZINK ). Celoplošné lepení.</t>
  </si>
  <si>
    <t>K5:18,2</t>
  </si>
  <si>
    <t>764551603RT2</t>
  </si>
  <si>
    <t>Svod z Ti Zn (např.RHEINZINK), kruhový, D 100 mm např.plech prePATINA blaugrau, d+m</t>
  </si>
  <si>
    <t>K1:7</t>
  </si>
  <si>
    <t>764918232R00</t>
  </si>
  <si>
    <t xml:space="preserve">Z+M okapů z lak.pl. živič. fól.krytina, rš 300 mm </t>
  </si>
  <si>
    <t>K4:18</t>
  </si>
  <si>
    <t>764918911R00</t>
  </si>
  <si>
    <t xml:space="preserve">Z+M závětrné lišty z ocel.lak.plechu  rš 350 mm </t>
  </si>
  <si>
    <t>K3:50,3</t>
  </si>
  <si>
    <t>13851110</t>
  </si>
  <si>
    <t>Tabule z poplastovaného plechu tl.0,6mm</t>
  </si>
  <si>
    <t>K3:50,3*0,35*1,2</t>
  </si>
  <si>
    <t>K4:18*0,3*1,2</t>
  </si>
  <si>
    <t>998764101R00</t>
  </si>
  <si>
    <t xml:space="preserve">Přesun hmot pro klempířské konstr., výšky do 6 m </t>
  </si>
  <si>
    <t>766</t>
  </si>
  <si>
    <t>Konstrukce truhlářské</t>
  </si>
  <si>
    <t>766 Konstrukce truhlářské</t>
  </si>
  <si>
    <t>766412113R00</t>
  </si>
  <si>
    <t xml:space="preserve">Obložení stěn nad 1 m2 palubkami SM, š. do 10 cm </t>
  </si>
  <si>
    <t>dřevěný obklad fasády - skladba S1:</t>
  </si>
  <si>
    <t>jižní strana:18,23*2,75-1,3*0,6*6-1,1*2,5*3</t>
  </si>
  <si>
    <t>severní strana:18,23*2,75-1,3*0,6*6</t>
  </si>
  <si>
    <t>východní strana:11,83*2,75-1,3*0,6-1,1*2,5</t>
  </si>
  <si>
    <t>západní strana:11,83*2,75-1,3*0,6-1,1*2,5</t>
  </si>
  <si>
    <t>766414131R00</t>
  </si>
  <si>
    <t xml:space="preserve">Obložení stěn pl. do 5 m2, panely dýh. do 0,6 m2 </t>
  </si>
  <si>
    <t>obložení části fasád cementotřísk.deskami:</t>
  </si>
  <si>
    <t>severní strana:0,7*0,6*2+0,525*0,6*2+0,6*0,2*8</t>
  </si>
  <si>
    <t>jižní strana:0,25*0,6*4+0,5*0,2*8</t>
  </si>
  <si>
    <t>766417111R00</t>
  </si>
  <si>
    <t xml:space="preserve">Podkladový rošt pod obložení stěn </t>
  </si>
  <si>
    <t>rošt pod dřev.fasádu:140,66*2,8+13,1*3,5</t>
  </si>
  <si>
    <t>766421213R00</t>
  </si>
  <si>
    <t xml:space="preserve">Obložení podhledů jednod. palubkami SM š. do 10 cm </t>
  </si>
  <si>
    <t>podhled venk.střechy - skladba S6:3,05*3,385</t>
  </si>
  <si>
    <t>podhled atik ze spodní strany - skladba S3:(18,66+7,29+12,01+2,23+18)*0,25</t>
  </si>
  <si>
    <t>766492100R00</t>
  </si>
  <si>
    <t xml:space="preserve">Montáž obložení ostění </t>
  </si>
  <si>
    <t>jižní strana:(1,3*6+0,6*12+1,1*3+2,5*6)*0,2</t>
  </si>
  <si>
    <t>severní strana:(1,3*6+0,6*12)*0,2</t>
  </si>
  <si>
    <t>východní strana:(1,3+0,6*2+1,1+2,5*2)*0,2</t>
  </si>
  <si>
    <t>západní strana:(1,3+0,6*2+1,1+2,5*2)*0,2</t>
  </si>
  <si>
    <t>766699722R00</t>
  </si>
  <si>
    <t xml:space="preserve">Překrytí spár lištou z měkkého dřeva, rohové </t>
  </si>
  <si>
    <t>dřevěný obklad fasády - rohy ostění, nároží:</t>
  </si>
  <si>
    <t>jižní strana:1,3*6+0,6*12+1,1*3+2,5*6+2,75*2</t>
  </si>
  <si>
    <t>severní strana:1,3*6+0,6*12+2,75*2</t>
  </si>
  <si>
    <t>východní strana:1,3+0,6*2+1,1+2,5*2</t>
  </si>
  <si>
    <t>západní strana:1,3+0,6*2+1,1+2,5*2</t>
  </si>
  <si>
    <t>76601Rpol</t>
  </si>
  <si>
    <t>T1 Vnitřní dřevěné dveře 90/197cm, plné,voděodolné vč.ocel.zárubně, kování, vodor.madla, dod.a mont.</t>
  </si>
  <si>
    <t>Madlo - nerez trubka 40/40/3mm.</t>
  </si>
  <si>
    <t>Kování nerez rozetové.</t>
  </si>
  <si>
    <t>#TypZaznamu#</t>
  </si>
  <si>
    <t>S:</t>
  </si>
  <si>
    <t>STA</t>
  </si>
  <si>
    <t>O:</t>
  </si>
  <si>
    <t>OBJ</t>
  </si>
  <si>
    <t>R:</t>
  </si>
  <si>
    <t>ROZ</t>
  </si>
  <si>
    <t>C:</t>
  </si>
  <si>
    <t>CAS_STR</t>
  </si>
  <si>
    <t>Dodávka celk.</t>
  </si>
  <si>
    <t>Montáž celk.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</si>
  <si>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</si>
  <si>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</si>
  <si>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</si>
  <si>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</si>
  <si>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</si>
  <si>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</si>
  <si>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</si>
  <si>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</si>
  <si>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</si>
  <si>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DIL</t>
  </si>
  <si>
    <t>132201212R00</t>
  </si>
  <si>
    <t>Hloubení rýh š.do 200 cm hor.3 do 1000m3,STROJNĚ</t>
  </si>
  <si>
    <t>POL1_0</t>
  </si>
  <si>
    <t>132201219R00</t>
  </si>
  <si>
    <t>Příplatek za lepivost - hloubení rýh 200cm v hor.3</t>
  </si>
  <si>
    <t>151101101R00</t>
  </si>
  <si>
    <t>Pažení a rozepření stěn rýh - příložné - hl.do 2 m</t>
  </si>
  <si>
    <t>151101111R00</t>
  </si>
  <si>
    <t>Odstranění pažení stěn rýh - příložné - hl. do 2 m</t>
  </si>
  <si>
    <t>Vodorovné přemístění výkopku z hor.1-4 do 10000 m</t>
  </si>
  <si>
    <t>Poplatek za skládku horniny 1- 4</t>
  </si>
  <si>
    <t>Uložení sypaniny na skl.-sypanina na výšku přes 2m</t>
  </si>
  <si>
    <t>175101101RT2</t>
  </si>
  <si>
    <t>Obsyp potrubí bez prohození sypaniny, s dodáním štěrkopísku frakce 0 - 22 mm</t>
  </si>
  <si>
    <t>174101101R00</t>
  </si>
  <si>
    <t>Zásyp jam, rýh, šachet se zhutněním</t>
  </si>
  <si>
    <t>599000010RAA</t>
  </si>
  <si>
    <t>Rozebrání a oprava asfaltové komunikace, řezání, výměna podkladu tl. 30 cm, asfaltobet.7 cm</t>
  </si>
  <si>
    <t>POL2_0</t>
  </si>
  <si>
    <t>573111112R00</t>
  </si>
  <si>
    <t>Postřik živičný infiltr.+ posyp,z asfaltu 1 kg/m2</t>
  </si>
  <si>
    <t>998225311R00</t>
  </si>
  <si>
    <t>Přesun hmot, oprava komunikací, kryt živič. a bet.</t>
  </si>
  <si>
    <t>721176222R00</t>
  </si>
  <si>
    <t>Potrubí KG svodné (ležaté) v zemi D 110 x 3,2 mm</t>
  </si>
  <si>
    <t>721176223R00</t>
  </si>
  <si>
    <t>Potrubí KG svodné (ležaté) v zemi D 125 x 3,2 mm</t>
  </si>
  <si>
    <t>721176224R00</t>
  </si>
  <si>
    <t>Potrubí KG svodné (ležaté) v zemi D 160 x 4,0 mm</t>
  </si>
  <si>
    <t>721176001R00</t>
  </si>
  <si>
    <t>Potrubí KG svodné (ležaté) v zemi D 160 SN8</t>
  </si>
  <si>
    <t>721176114R00</t>
  </si>
  <si>
    <t>Potrubí HT odpadní svislé D 75 x 1,9 mm</t>
  </si>
  <si>
    <t>721176115R00</t>
  </si>
  <si>
    <t>Kamerový systém + stožár</t>
  </si>
  <si>
    <t>220 28-0222</t>
  </si>
  <si>
    <t>IP barevná kamera svenkovní napájení PoE</t>
  </si>
  <si>
    <t>typ dle již použitých kamer v areálu</t>
  </si>
  <si>
    <t>Venkovní datový kabel pro napojení kamery</t>
  </si>
  <si>
    <t>typ bude upřesněn správcem systému CCTV</t>
  </si>
  <si>
    <t>Pozinkový ocelový stožár dl.5m pro osazení kamery</t>
  </si>
  <si>
    <t>(typ a délka upřesněna uživatelem)</t>
  </si>
  <si>
    <t xml:space="preserve">Hromosvodová svorka SP1 </t>
  </si>
  <si>
    <t>Kamerový systém -CELKEM</t>
  </si>
  <si>
    <t>260*0,025</t>
  </si>
  <si>
    <t>02651278</t>
  </si>
  <si>
    <t>Keř COTONEASTER DAMMERI STOGHOLME</t>
  </si>
  <si>
    <t>05217220</t>
  </si>
  <si>
    <t>Tyč jehličnatá jakost 4 tř. 2  8-9 cm odkorněná</t>
  </si>
  <si>
    <t>25111112.A</t>
  </si>
  <si>
    <t>Ledek amonný s vápencem po 25 kg</t>
  </si>
  <si>
    <t>0,1*4+1*4+0,1*400</t>
  </si>
  <si>
    <t>25191158</t>
  </si>
  <si>
    <t>Trávníkové hnojivo po 10 kg</t>
  </si>
  <si>
    <t>Kg</t>
  </si>
  <si>
    <t>25230500.A</t>
  </si>
  <si>
    <t>Herbicid selektivní bal. po 1 litru</t>
  </si>
  <si>
    <t>l</t>
  </si>
  <si>
    <t>2</t>
  </si>
  <si>
    <t>Základy a zvláštní zakládání</t>
  </si>
  <si>
    <t>2 Základy a zvláštní zakládání</t>
  </si>
  <si>
    <t>271531114R00</t>
  </si>
  <si>
    <t xml:space="preserve">Polštář základu z kameniva drceného 8-16 mm </t>
  </si>
  <si>
    <t>podsyp pod základovou desku:8,575*6,525*0,25*2-1,2*0,3*0,25*2+4,225*8,575*0,25*2</t>
  </si>
  <si>
    <t>273316131RT3</t>
  </si>
  <si>
    <t>Základ.desky z betonu prostého vodostaveb. C25/30 XF3 odolnost proti střídavému působení mrazu</t>
  </si>
  <si>
    <t>základová deska venk.schodiště:2,6*2*0,15</t>
  </si>
  <si>
    <t>273321321R00</t>
  </si>
  <si>
    <t xml:space="preserve">Železobeton základových desek C 20/25 XC2 </t>
  </si>
  <si>
    <t>Název stavby:</t>
  </si>
  <si>
    <t>Karlovy Vary, Venkovní bazén – objekt šaten, p.č.: 137/3, 136/31, 136/30, 136/1, 136/15, 136/16, k.ú.: TUHNICE</t>
  </si>
  <si>
    <t>Objednatel:</t>
  </si>
  <si>
    <t>STATUTÁRNÍ MĚSTO KARLOVY VARY, MOSKEVSKÁ 2035/21, KARLOVY VARY, 361 20</t>
  </si>
  <si>
    <t>IČ/DIČ:</t>
  </si>
  <si>
    <t>Druh stavby a účel:</t>
  </si>
  <si>
    <t>VZDUCHOTECHNIKA</t>
  </si>
  <si>
    <t>Projektant:</t>
  </si>
  <si>
    <t>Petr Vlk</t>
  </si>
  <si>
    <t>Lokalita:</t>
  </si>
  <si>
    <t>Karlovy Vary</t>
  </si>
  <si>
    <t>Zhotovitel:</t>
  </si>
  <si>
    <t>Začátek výstavby:</t>
  </si>
  <si>
    <t>Konec výstavby:</t>
  </si>
  <si>
    <t>Položek:</t>
  </si>
  <si>
    <t>Stavební objekt</t>
  </si>
  <si>
    <t>Zpracoval:</t>
  </si>
  <si>
    <t>Datum:</t>
  </si>
  <si>
    <t>05/2017</t>
  </si>
  <si>
    <t>Rozpočtové náklady v Kč</t>
  </si>
  <si>
    <t>A</t>
  </si>
  <si>
    <t>B</t>
  </si>
  <si>
    <t>Doplňkové náklady</t>
  </si>
  <si>
    <t>C</t>
  </si>
  <si>
    <t>Náklady na umístění stavby (NUS)</t>
  </si>
  <si>
    <t>Dodávky</t>
  </si>
  <si>
    <t>Práce přesčas</t>
  </si>
  <si>
    <t>Zařízení staveniště</t>
  </si>
  <si>
    <t>Bez pevné podl.</t>
  </si>
  <si>
    <t>Mimostav. doprava</t>
  </si>
  <si>
    <t>Kulturní památka</t>
  </si>
  <si>
    <t>Územní vlivy</t>
  </si>
  <si>
    <t>Provozní vlivy</t>
  </si>
  <si>
    <t>"M"</t>
  </si>
  <si>
    <t>Ostatní</t>
  </si>
  <si>
    <t>NUS z rozpočtu</t>
  </si>
  <si>
    <t>Přesun hmot a sutí</t>
  </si>
  <si>
    <t>DN celkem</t>
  </si>
  <si>
    <t>NUS celkem</t>
  </si>
  <si>
    <t>Celkem bez DPH</t>
  </si>
  <si>
    <t>Zhotovitel</t>
  </si>
  <si>
    <t>Datum, razítko a podpis</t>
  </si>
  <si>
    <t>Jednot. Cena (Kč)</t>
  </si>
  <si>
    <t>Náklady (Kč)</t>
  </si>
  <si>
    <t>položka</t>
  </si>
  <si>
    <t>Zkrácený popis</t>
  </si>
  <si>
    <t>M.j.</t>
  </si>
  <si>
    <t>Množství</t>
  </si>
  <si>
    <t>Celkem</t>
  </si>
  <si>
    <t>Zařízení č. 1 – Větrání objektu šaten</t>
  </si>
  <si>
    <t>1.1</t>
  </si>
  <si>
    <t xml:space="preserve">Tichý diagonální ventilátor do kruhového potrubí prům. 200mm, pro vzduchové množství 910m3/h ; 100 Pa. Skříň je z plastu, skládá se z konzole pro montáž na zeď nebo strop, hlukového absorbéru a motoru. Snadná demontáž motorové části, připevněné pomocí rychloupínacích spon. Připojovací hrdla s gumovým těsněním. Oběžné kolo je diagonální, vyrobené z plastu. Motor ventilátoiru má trojí vinutí a troje otáčky. Motory mají tepelnou pojistku proti přetížení, vinutí má tropikalizační úpravu a izolaci třídy B. Kuličková ložiska mají tukovou náplň na dobu životnosti. Krytí motoru IP44. Napájecí napětí 230 V/50 Hz. Svorkovnice je na skříni ventilátoru, je otočná o 360° pro připojení kabelu z libovolného směru. Akustický výkon v prac. bodě ventilátoru: sání=66 dB(a), výtlak=67 dB(a), okoí=47 dB(a). Pružné uložení ventilátoru, 1x přužná připojovací manžeta, montážní a připojovací příslušenství, přepínač sníženého / trvaleho větrání
</t>
  </si>
  <si>
    <t>ks</t>
  </si>
  <si>
    <t>1.2</t>
  </si>
  <si>
    <t>Axiální ventilátor jedno-otáčkový, s automatickou zpětnou klapkou a časovým doběhem, montáž na omítku / strop , zadní vývod, pro vzduchové množství 50 m3/h ; 40 Pa. Ventilátor s krytím IP 45. Skříň je z nárazuvzdorného plastu bílé nebo stříbrné barvy a je určena k montáži na stěnu. Ventilátory obsahují zpětnou klapku. Oběžné kolo je axiální z nárazuvzdorného plastu. Motor je asynchronní a je vybaven ochranou proti přetížení. Maximální provozní teplota okolí je 40°C. Motor má kuličková ložiska s tukovou náplní na dobu životnosti. Krytí IP45, třída ochrany II. Svorkovnice je přístupná po sejmutí čelní mřížky ventilátoru. Vč. montážního a připojovacího příslušenství, pružné uložení ventilátoru.</t>
  </si>
  <si>
    <t>1.3</t>
  </si>
  <si>
    <t>Zpětná klapka, kovová prům. 250, vč. montážního a připojovacího příslušenství</t>
  </si>
  <si>
    <t>1.4</t>
  </si>
  <si>
    <t>Tlumič hluku na kruhové potrubí, prům. 250mm, délka 900mm. Útlum: 2dB (125 Hz) ; 6dB (250 Hz) ; 15dB (500 Hz) ; 24dB (1000 Hz) ; 22dB (2000 Hz) ; 16dB (4000 Hz) ; 13dB (8000 Hz). Vč. montážního a připojovacího příslušenství</t>
  </si>
  <si>
    <t>1.5</t>
  </si>
  <si>
    <t>Výfuková hlavice se sítem proti vniknutí cizích těles do potrubí, na kruhové potrubí prům. 100mm, Vč. montážního a připojovacího příslušenství. RAL dle investora</t>
  </si>
  <si>
    <t>1.6</t>
  </si>
  <si>
    <t>Výfuková hlavice se sítem proti vniknutí cizích těles do potrubí, na kruhové potrubí prům. 250mm, Vč. montážního a připojovacího příslušenství. RAL dle investora</t>
  </si>
  <si>
    <t>1.7</t>
  </si>
  <si>
    <t>Vyústka čtyřhranná na kruhokvé potrubí, jednořadá, s regulací pro odvod v zduchu, rozměr 425x75mm, vč. montážního a připojovacího příslušenství</t>
  </si>
  <si>
    <t>1.8</t>
  </si>
  <si>
    <t>Vyústka čtyřhranná na kruhokvé potrubí, jednořadá, s regulací pro odvod v zduchu, rozměr 525x75mm, vč. montážního a připojovacího příslušenství</t>
  </si>
  <si>
    <t>1.9</t>
  </si>
  <si>
    <t>Polo-ohebné potrubí. prům. 250mm, vč. montážního a připojovacího příslušenství</t>
  </si>
  <si>
    <t>bm</t>
  </si>
  <si>
    <t>1.10</t>
  </si>
  <si>
    <t>Kruhové Spiro potrubí prům 100mm z pozink. plechu, vč. 30% tvarovek a spojovacího a závěsového materiálu. Viditelné potrubí bude opatřeno RAL dle architekta. (50% potrubí s RAL)</t>
  </si>
  <si>
    <t>1.11</t>
  </si>
  <si>
    <t>Kruhové Spiro potrubí prům 160mm z pozink. plechu, vč. 0% tvarovek a spojovacího a závěsového materiálu. Viditelné potrubí bude opatřeno RAL dle architekta. (100% potrubí s RAL)</t>
  </si>
  <si>
    <t>1.12</t>
  </si>
  <si>
    <t>Kruhové Spiro potrubí prům 200mm z pozink. plechu, vč. 10% tvarovek a spojovacího a závěsového materiálu. Viditelné potrubí bude opatřeno RAL dle architekta. (100% potrubí s RAL)</t>
  </si>
  <si>
    <t>1.13</t>
  </si>
  <si>
    <t>Kruhové Spiro potrubí prům 250mm z pozink. plechu, vč. 30% tvarovek a spojovacího a závěsového materiálu. Viditelné potrubí bude opatřeno RAL dle architekta. (100% potrubí s RAL)</t>
  </si>
  <si>
    <t>Ostatní položky</t>
  </si>
  <si>
    <t>2.1</t>
  </si>
  <si>
    <t>Vyhotovení dokumentace skutečného provedení - 4 paré</t>
  </si>
  <si>
    <t>2.2</t>
  </si>
  <si>
    <t>Vyhotovení dokumentace ke kolaudaci, atesty, certifikáty…</t>
  </si>
  <si>
    <t>2.3</t>
  </si>
  <si>
    <t>Ostatní montážnÍ a připojovací materiál</t>
  </si>
  <si>
    <t>2.4</t>
  </si>
  <si>
    <t>Doprava materiálu na místo</t>
  </si>
  <si>
    <t>2.5</t>
  </si>
  <si>
    <t>Likvidace odpadového materiálu</t>
  </si>
  <si>
    <t>2.6</t>
  </si>
  <si>
    <t>Zaregulovaní systému VZT, zaškolení obsluhy se zařízením</t>
  </si>
  <si>
    <t>2.7</t>
  </si>
  <si>
    <t>Ostatní stavební přípomoce, které nebyly požadovány po stavbě (dodatečné vrtání prostupů, začištění…)</t>
  </si>
  <si>
    <t>Přesuny hmot</t>
  </si>
  <si>
    <t>3.1</t>
  </si>
  <si>
    <t>Celkem:</t>
  </si>
  <si>
    <t>#RTSROZP#</t>
  </si>
  <si>
    <t>Zakázka:</t>
  </si>
  <si>
    <t>Venkovní bazén - objekt šaten - ZTI</t>
  </si>
  <si>
    <t>Objekt:</t>
  </si>
  <si>
    <t>Statutární město Karlovy Vary</t>
  </si>
  <si>
    <t>IČ:</t>
  </si>
  <si>
    <t>Moskevská 2035/21</t>
  </si>
  <si>
    <t>DIČ:</t>
  </si>
  <si>
    <t>36120</t>
  </si>
  <si>
    <t>Ing. Ondřej Vomáčka</t>
  </si>
  <si>
    <t>Vypracoval:</t>
  </si>
  <si>
    <t>Rozpis ceny</t>
  </si>
  <si>
    <t>MON</t>
  </si>
  <si>
    <t>Ostatní náklady</t>
  </si>
  <si>
    <t>Rekapitulace daní</t>
  </si>
  <si>
    <t>Základ pro sníženou DPH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</si>
  <si>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</si>
  <si>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</si>
  <si>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</si>
  <si>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</si>
  <si>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</si>
  <si>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</si>
  <si>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</si>
  <si>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</si>
  <si>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</si>
  <si>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Rekapitulace dílčích částí</t>
  </si>
  <si>
    <t>#CASTI&gt;&gt;</t>
  </si>
  <si>
    <t>Číslo</t>
  </si>
  <si>
    <t>Název</t>
  </si>
  <si>
    <t xml:space="preserve">Popis rozpočtu:  - </t>
  </si>
  <si>
    <t>Rozvody je nutno cenit vč. závěsných a příchytných konstrukcí. Při zpracování nabídky je nutné vycházet ze všech částí dokumentace. Povinností dodavatele je překontrolovat specifikaci materiálu a případné chybějící položky doplnit a ocenit. Součástí ceny musí být veškeré náklady včetně dodávky a montáže tak, aby cena byla konečná. Dodávka akce se předpokládá včetně kompletní montáže, veškerého souvisejícího a montážního materiálu tak, aby celé zařízení bylo funkční a splňovalo všechny předpisy, které se na ně vztahují.</t>
  </si>
  <si>
    <t>Rekapitulace dílů</t>
  </si>
  <si>
    <t>Typ dílu</t>
  </si>
  <si>
    <t>721</t>
  </si>
  <si>
    <t>Vnitřní kanalizace</t>
  </si>
  <si>
    <t>722</t>
  </si>
  <si>
    <t>Vnitřní vodovod</t>
  </si>
  <si>
    <t>724</t>
  </si>
  <si>
    <t>Strojní vybavení</t>
  </si>
  <si>
    <t>725</t>
  </si>
  <si>
    <t>Zařizovací předměty</t>
  </si>
  <si>
    <t>726</t>
  </si>
  <si>
    <t>Instalační prefabrikáty</t>
  </si>
  <si>
    <t>beton základové desky, s proběhnutím přes zákl.pasy:18,05*11,65*0,15</t>
  </si>
  <si>
    <t>prohloubení pod příčky:(8,375*2+2,95*2+4,025*4+1,425*2+1,45*2)*0,8*0,15+0,4*0,2*0,15*2</t>
  </si>
  <si>
    <t>273351215R00</t>
  </si>
  <si>
    <t xml:space="preserve">Bednění stěn základových desek - zřízení </t>
  </si>
  <si>
    <t>bednění základové desky:18,05*0,25*2+11,65*0,25*2</t>
  </si>
  <si>
    <t>273351216R00</t>
  </si>
  <si>
    <t xml:space="preserve">Bednění stěn základových desek - odstranění </t>
  </si>
  <si>
    <t>14,85</t>
  </si>
  <si>
    <t>273353121R00</t>
  </si>
  <si>
    <t xml:space="preserve">Bednění kotev.otvorů desek do 0,05 m2, hl. 0,5 m </t>
  </si>
  <si>
    <t>prostupy zákl.deskou:42</t>
  </si>
  <si>
    <t>273361921RT5</t>
  </si>
  <si>
    <t>Výztuž základových desek ze svařovaných sítí průměr drátu  6,0, oka 150/150 mm</t>
  </si>
  <si>
    <t>výztuž základové desky, s proběhnutím přes zákl.pasy, vč.prořezu a přesahů:18,05*11,65*0,00303*1,3</t>
  </si>
  <si>
    <t>274272140RT4</t>
  </si>
  <si>
    <t>Zdivo základové z bednicích tvárnic, tl. 30 cm výplň tvárnic betonem C 20/25</t>
  </si>
  <si>
    <t>zdivo základových pasů - horní zděná část:18,05*0,25*2+11,05*0,25*2+17,45*0,25+6,525*0,25</t>
  </si>
  <si>
    <t>4,225*0,25+1,2*0,25*2</t>
  </si>
  <si>
    <t>274321211R00</t>
  </si>
  <si>
    <t xml:space="preserve">Železobeton základových pasů C 12/15 </t>
  </si>
  <si>
    <t>beton základových pasů - spodní litá část:18,25*0,5*0,75*2+10,85*0,5*0,75*2+17,25*0,5*0,75+6,325*0,5*0,75</t>
  </si>
  <si>
    <t>4,025*0,5*0,75+1,2*0,5*0,75*2+2,9*0,5*0,45+1,5*0,5*0,17+2,075*0,5*0,1</t>
  </si>
  <si>
    <t>274353111R00</t>
  </si>
  <si>
    <t xml:space="preserve">Bednění kotev.otvorů pasů do 0,02 m2, hl. 0,5 m </t>
  </si>
  <si>
    <t>bednění prostupů:13</t>
  </si>
  <si>
    <t>274354032R00</t>
  </si>
  <si>
    <t xml:space="preserve">Bednění prostupu základem do 0,05 m2, dl.0,5 m </t>
  </si>
  <si>
    <t>prostupy základy:6</t>
  </si>
  <si>
    <t>722181213RT6</t>
  </si>
  <si>
    <t>Izolace návleková PE tl. stěny 13 mm, vnitřní průměr 18 mm</t>
  </si>
  <si>
    <t>722181213RT7</t>
  </si>
  <si>
    <t>Izolace návleková PE tl. stěny 13 mm, vnitřní průměr 22 mm</t>
  </si>
  <si>
    <t>722181213RV9</t>
  </si>
  <si>
    <t>Izolace návleková PE tl. stěny 13 mm, vnitřní průměr 40 mm</t>
  </si>
  <si>
    <t>722190401R00</t>
  </si>
  <si>
    <t>Vyvedení a upevnění výpustek DN 15</t>
  </si>
  <si>
    <t>722202213R00</t>
  </si>
  <si>
    <t>Nástěnka MZD PP-R D 20xR1/2</t>
  </si>
  <si>
    <t>722202221R00</t>
  </si>
  <si>
    <t>Komplet nástěnný MZD PP-R D 20xR1/2</t>
  </si>
  <si>
    <t>722202001R00</t>
  </si>
  <si>
    <t>Nástěnka nerez, lisovací D15xR1/2</t>
  </si>
  <si>
    <t>722224111R00</t>
  </si>
  <si>
    <t>Kohouty plnicí a vypouštěcí DN 15</t>
  </si>
  <si>
    <t>722237121R00</t>
  </si>
  <si>
    <t>Kohout kulový,2xvnitřní záv. DN 15</t>
  </si>
  <si>
    <t>722237124R00</t>
  </si>
  <si>
    <t>Kohout kulový,2xvnitřní záv. DN 32</t>
  </si>
  <si>
    <t>722237125R00</t>
  </si>
  <si>
    <t>Kohout kulový,2xvnitřní záv. DN 40</t>
  </si>
  <si>
    <t>722237621R00</t>
  </si>
  <si>
    <t>Ventil zpětný,2xvnitřní závit DN 15</t>
  </si>
  <si>
    <t>722237624R00</t>
  </si>
  <si>
    <t>Ventil zpětný,2xvnitřní závit DN 32</t>
  </si>
  <si>
    <t>722237625R00</t>
  </si>
  <si>
    <t>Ventil zpětný,2xvnitřní závit DN 40</t>
  </si>
  <si>
    <t>722223181R00</t>
  </si>
  <si>
    <t>Kohout kulový výtokový, DN 15</t>
  </si>
  <si>
    <t>722265117R00</t>
  </si>
  <si>
    <t>Vodoměr domovní SV DN32x260mm, Qn 6,0</t>
  </si>
  <si>
    <t>722231141R00</t>
  </si>
  <si>
    <t>Ventil pojistný rohový G 1/2</t>
  </si>
  <si>
    <t>722151001R00</t>
  </si>
  <si>
    <t>Přechod PE D32/Nerez 22x1,2</t>
  </si>
  <si>
    <t>722280106R00</t>
  </si>
  <si>
    <t>Tlaková zkouška vodovodního potrubí DN 32</t>
  </si>
  <si>
    <t>722280107R00</t>
  </si>
  <si>
    <t>Tlaková zkouška vodovodního potrubí DN 40</t>
  </si>
  <si>
    <t>722290234R00</t>
  </si>
  <si>
    <t>Proplach a dezinfekce vodovod.potrubí DN 80</t>
  </si>
  <si>
    <t>998722201R00</t>
  </si>
  <si>
    <t>Přesun hmot pro vnitřní vodovod, výšky do 6 m</t>
  </si>
  <si>
    <t>724211192R00</t>
  </si>
  <si>
    <t>Montáž domovní vodárny, bez potrubí a čerp.stanice</t>
  </si>
  <si>
    <t>724210001R00</t>
  </si>
  <si>
    <t>Čerpací stanice Q=4,3m3/h; H=80m, frekvenční měnič, nerez, exp 25litrů, tlak. spínač</t>
  </si>
  <si>
    <t>998724201R00</t>
  </si>
  <si>
    <t>Přesun hmot pro strojní vybavení, výšky do 6 m</t>
  </si>
  <si>
    <t>725014131R00</t>
  </si>
  <si>
    <t>Klozet závěsný + sedátko, bílý</t>
  </si>
  <si>
    <t>725013125R00</t>
  </si>
  <si>
    <t>Kloz.kombi ZTP,nádrž s arm.odpad vodor,bílý</t>
  </si>
  <si>
    <t>725019101R00</t>
  </si>
  <si>
    <t>Výlevka stojící s plastovou mřížkou, vč. splach. nádržky</t>
  </si>
  <si>
    <t>725017134R00</t>
  </si>
  <si>
    <t>Umyvadlo na šrouby 60 x 45 cm, bílé</t>
  </si>
  <si>
    <t>725017153R00</t>
  </si>
  <si>
    <t>Umyvadlo invalidní  64 x 55 cm, bílé</t>
  </si>
  <si>
    <t>725122232R00</t>
  </si>
  <si>
    <t>Pisoárs radarovým splachováním 230V, integrovaný zdroj</t>
  </si>
  <si>
    <t>725299101R00</t>
  </si>
  <si>
    <t>Montáž koupelnových doplňků - mýdelníků, držáků ap</t>
  </si>
  <si>
    <t>725 29-0002.M00</t>
  </si>
  <si>
    <t>Držák toaletního papíru, nerez</t>
  </si>
  <si>
    <t>POL3_0</t>
  </si>
  <si>
    <t>725 29-0001.M00</t>
  </si>
  <si>
    <t>Mýdelník jednoduchý, nerez</t>
  </si>
  <si>
    <t>725534112R00</t>
  </si>
  <si>
    <t>Ohřívač elektr. zásob.tlak. 5 litrů</t>
  </si>
  <si>
    <t>725000001R00</t>
  </si>
  <si>
    <t>Příslušenství k WC pro invalidy, madla</t>
  </si>
  <si>
    <t>725000002R00</t>
  </si>
  <si>
    <t>Příslušenství ke sprše pro invalidy, madla, sedátko</t>
  </si>
  <si>
    <t>725240005R00</t>
  </si>
  <si>
    <t>Nerezový sprchový vtok do dlažby115x115, typ. napojení pdl kryt</t>
  </si>
  <si>
    <t>725814102R00</t>
  </si>
  <si>
    <t>Ventil rohový DN 15 x DN 10</t>
  </si>
  <si>
    <t>725823001R00</t>
  </si>
  <si>
    <t>Baterie umyvadlová stoján. ruční, bez otvír.odpadu, jednovtoková</t>
  </si>
  <si>
    <t>725823111R00</t>
  </si>
  <si>
    <t>Baterie umyvadlová stoján. ruční, bez otvír.odpadu</t>
  </si>
  <si>
    <t>725823002R00</t>
  </si>
  <si>
    <t xml:space="preserve">Baterie nástěnná k výlevce, dlouhé raménko </t>
  </si>
  <si>
    <t>725840001R00</t>
  </si>
  <si>
    <t>Baterie sprchová tlačítková podomítková, jednovtoková, nerez</t>
  </si>
  <si>
    <t>725840002R00</t>
  </si>
  <si>
    <t>Nerezová hlavová sprcha, min. prum 300 mm</t>
  </si>
  <si>
    <t>725980122R00</t>
  </si>
  <si>
    <t>Dvířka z plastu, 200 x 300 mm</t>
  </si>
  <si>
    <t>998725201R00</t>
  </si>
  <si>
    <t>Přesun hmot pro zařizovací předměty, výšky do 6 m</t>
  </si>
  <si>
    <t>726211121R00</t>
  </si>
  <si>
    <t>Modul WC pro zazdění, h 108 cm</t>
  </si>
  <si>
    <t>998726221R00</t>
  </si>
  <si>
    <t>Přesun hmot pro předstěnové systémy, výšky do 6 m</t>
  </si>
  <si>
    <t/>
  </si>
  <si>
    <t>END</t>
  </si>
  <si>
    <t>Položky obsahují náklady na očištění podkladu pro zdivo, navlhčení podkladu a tvárnic vodou, natažení a stočení šňůry, rozprostření malty pod ložnou plochu, kladení tvárnic na pero a drážku včetně maltování ložné spáry, krácení tvárnic, provážení svisle olovnicí, dotažení příček pod stropní konstrukci, odříznutí vytlačené malty ze spár.</t>
  </si>
  <si>
    <t>vnitřní příčky:1,9*2*2,75</t>
  </si>
  <si>
    <t>342248114R00</t>
  </si>
  <si>
    <t xml:space="preserve">Příčky keramické P+D na MVC 5, tl. 140 mm </t>
  </si>
  <si>
    <t>vnitřní příčky:(1,7*2+8,65*2+3,4*2+1,9*4+1,05*4)*2,75-1,5*2,75*2-0,9*2*2</t>
  </si>
  <si>
    <t>342948111R00</t>
  </si>
  <si>
    <t xml:space="preserve">Ukotvení příček k cihel.konstr. kotvami na hmožd. </t>
  </si>
  <si>
    <t>m</t>
  </si>
  <si>
    <t>kotvení příček:2,75*24</t>
  </si>
  <si>
    <t>346275115R00</t>
  </si>
  <si>
    <t xml:space="preserve">Přizdívky z desek pórobetonových tl. 150 mm </t>
  </si>
  <si>
    <t>instalační přizdívky:(2,9*2+3,95*3+0,95*2)*1,25</t>
  </si>
  <si>
    <t>553462015</t>
  </si>
  <si>
    <t>Sloupek plotový d 48 mm, výška 275cm, poplastovaný</t>
  </si>
  <si>
    <t>sloupek pro všechna uspořádání: koncový, průběhový, rohový</t>
  </si>
  <si>
    <t>553462050</t>
  </si>
  <si>
    <t>Vzpěra oplocení d 48 mm, výška 200cm, poplastovaná</t>
  </si>
  <si>
    <t>55346489</t>
  </si>
  <si>
    <t>Držák vzpěry na podhrabovou desku Zn</t>
  </si>
  <si>
    <t>Vodorovné konstrukce</t>
  </si>
  <si>
    <t>4 Vodorovné konstrukce</t>
  </si>
  <si>
    <t>417321315R00</t>
  </si>
  <si>
    <t>Ztužující pásy a věnce z betonu železového C 20/25 XC1</t>
  </si>
  <si>
    <t>beton věnců:</t>
  </si>
  <si>
    <t>V 101:18,1*0,24*0,25</t>
  </si>
  <si>
    <t>V 102:18,1*0,24*0,185</t>
  </si>
  <si>
    <t>V 103:18,1*0,24*0,32</t>
  </si>
  <si>
    <t>V 104.1:14,4*0,24*0,225</t>
  </si>
  <si>
    <t>V 104.2:21,3*0,24*0,185</t>
  </si>
  <si>
    <t>V 111:51*0,14*0,25</t>
  </si>
  <si>
    <t>417351115R00</t>
  </si>
  <si>
    <t xml:space="preserve">Bednění ztužujících pásů a věnců - zřízení </t>
  </si>
  <si>
    <t>bednění věnců:</t>
  </si>
  <si>
    <t>V 101:18,1*0,35*2</t>
  </si>
  <si>
    <t>V 102:18,1*0,35*2</t>
  </si>
  <si>
    <t>V 103:18,1*0,45*2</t>
  </si>
  <si>
    <t>V 104.1:14,4*0,4*2</t>
  </si>
  <si>
    <t>V 104.2:21,3*0,3*2</t>
  </si>
  <si>
    <t>V 111:51*0,4*2</t>
  </si>
  <si>
    <t>417351116R00</t>
  </si>
  <si>
    <t xml:space="preserve">Bednění ztužujících pásů a věnců - odstranění </t>
  </si>
  <si>
    <t>106,73</t>
  </si>
  <si>
    <t>417361821R00</t>
  </si>
  <si>
    <t xml:space="preserve">Výztuž ztužujících pásů a věnců z oceli 10505(R) </t>
  </si>
  <si>
    <t>výztuž věnců 1NP:0,66398*1,1</t>
  </si>
  <si>
    <t>431351121R00</t>
  </si>
  <si>
    <t xml:space="preserve">Bednění podest přímočarých - zřízení </t>
  </si>
  <si>
    <t>bednění základ.desky venk.schodiště:(2*2+2,6*2)*0,25</t>
  </si>
  <si>
    <t>431351122R00</t>
  </si>
  <si>
    <t xml:space="preserve">Bednění podest přímočarých - odstranění </t>
  </si>
  <si>
    <t>2,3</t>
  </si>
  <si>
    <t>434121425R00</t>
  </si>
  <si>
    <t xml:space="preserve">Osazení želbet. stupňů na desku, broušených </t>
  </si>
  <si>
    <t>V položce jsou zakalkulovány náklady na vyspárování styčných spár, na provizorní dřevěné zábradlí a dočasné zakrytí stupnic prkny.</t>
  </si>
  <si>
    <t>osazení stupňů venk.schodiště:2*7</t>
  </si>
  <si>
    <t>434311116R00</t>
  </si>
  <si>
    <t xml:space="preserve">Stupně dusané na terén, na desku, z betonu C 25/30 </t>
  </si>
  <si>
    <t>nabetonování schodů venk.schodiště:2*7</t>
  </si>
  <si>
    <t>434351141R00</t>
  </si>
  <si>
    <t xml:space="preserve">Bednění stupňů přímočarých - zřízení </t>
  </si>
  <si>
    <t>bednění nabetonování schodů venk.schodiště:14*0,48</t>
  </si>
  <si>
    <t>434351142R00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</si>
  <si>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</si>
  <si>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</si>
  <si>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</si>
  <si>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</si>
  <si>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</si>
  <si>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</si>
  <si>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</si>
  <si>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</si>
  <si>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</si>
  <si>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</si>
  <si>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</si>
  <si>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</si>
  <si>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</si>
  <si>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</si>
  <si>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</si>
  <si>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</si>
  <si>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</si>
  <si>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</si>
  <si>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</si>
  <si>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</si>
  <si>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</si>
  <si>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</si>
  <si>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</si>
  <si>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</si>
  <si>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</si>
  <si>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</si>
  <si>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</si>
  <si>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</si>
  <si>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</si>
  <si>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</si>
  <si>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</si>
  <si>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</si>
  <si>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</si>
  <si>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</si>
  <si>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</si>
  <si>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</si>
  <si>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</si>
  <si>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</si>
  <si>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</si>
  <si>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</si>
  <si>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</si>
  <si>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</si>
  <si>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</si>
  <si>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</si>
  <si>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</si>
  <si>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</si>
  <si>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</si>
  <si>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</si>
  <si>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Kč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</si>
  <si>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</si>
  <si>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</si>
  <si>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</si>
  <si>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</si>
  <si>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</si>
  <si>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</si>
  <si>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</si>
  <si>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</si>
  <si>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</si>
  <si>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</si>
  <si>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</si>
  <si>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</si>
  <si>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</si>
  <si>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</si>
  <si>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</si>
  <si>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</si>
  <si>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</si>
  <si>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2017/085</t>
  </si>
  <si>
    <t>Karlovy Vary, Venkovní bazén - objekt šaten</t>
  </si>
  <si>
    <t>2017/085 Karlovy Vary, Venkovní bazén - objekt šaten</t>
  </si>
  <si>
    <t>00</t>
  </si>
  <si>
    <t>Ostatní a vedlejší náklady</t>
  </si>
  <si>
    <t>00 Ostatní a vedlejší náklady</t>
  </si>
  <si>
    <t>001</t>
  </si>
  <si>
    <t>Ostatní náklady - 1.část</t>
  </si>
  <si>
    <t>001 Ostatní náklady - 1.část</t>
  </si>
  <si>
    <t>113107609R00</t>
  </si>
  <si>
    <t>Odstranění podkladu nad 50 m2,kam.drcené tl.9 cm bez likvidace, pro další použití</t>
  </si>
  <si>
    <t>m2</t>
  </si>
  <si>
    <t>odstranění ochrany ploch ZS - dle situace ZOV:29*6+15*4,5+7*3+10*0,8+11,3*3,8+6*6/2+13,3*4,6</t>
  </si>
  <si>
    <t>113151111R00</t>
  </si>
  <si>
    <t xml:space="preserve">Rozebrání ploch ze silničních panelů </t>
  </si>
  <si>
    <t>564811112R00</t>
  </si>
  <si>
    <t xml:space="preserve">Podklad ze štěrkodrti po zhutnění tloušťky 6 cm </t>
  </si>
  <si>
    <t>ochrana ploch ZS - dle situace ZOV ( pod panely ):29*6+15*4,5+7*3+10*0,8+11,3*3,8+6*6/2+13,3*4,6</t>
  </si>
  <si>
    <t>584121111R00</t>
  </si>
  <si>
    <t>Osazení silničních panelů,lože z kameniva tl. 4 cm panely se budou opět zpětně demontovat !</t>
  </si>
  <si>
    <t>Předpoklad použití starších silničních panelů v majetku zhotovitele, bez nutnosti jejich pořízení.</t>
  </si>
  <si>
    <t>ochrana ploch ZS - dle situace ZOV:29*6+15*4,5+7*3+10*0,8+11,3*3,8+6*6/2+13,3*4,6</t>
  </si>
  <si>
    <t>58501Rpol</t>
  </si>
  <si>
    <t>Doprava materiálů pro zpevněné plochy ZS na stavbu + odvoz těchto materiálů ze stavby</t>
  </si>
  <si>
    <t>ON</t>
  </si>
  <si>
    <t>Ostatní náklady - 2.část</t>
  </si>
  <si>
    <t>ON Ostatní náklady - 2.část</t>
  </si>
  <si>
    <t>005111030R</t>
  </si>
  <si>
    <t xml:space="preserve">Fotodokumentace průběhu stavby </t>
  </si>
  <si>
    <t xml:space="preserve">Fotodokumentace postupného průběhu výstavby, vč.předání digitální kopie. </t>
  </si>
  <si>
    <t>005211010R</t>
  </si>
  <si>
    <t xml:space="preserve">Předání a převzetí staveniště </t>
  </si>
  <si>
    <t>Náklady spojené s účastí zhotovitele na předání a převzetí staveniště.</t>
  </si>
  <si>
    <t>005211020R</t>
  </si>
  <si>
    <t>Ochrana stávajících inženýrských sítí na staveništ vč.vytýčení tras</t>
  </si>
  <si>
    <t>Náklady na přezkoumání podkladů objednatele o stavu inženýrských sítí probíhajících staveništěm nebo dotčenými stavbou i mimo území staveniště, kontrola a vytýčení jejich skutečné trasy a provedení ochranných opatření pro zabezpečení stávajících inženýrských sítí.</t>
  </si>
  <si>
    <t>00524 R</t>
  </si>
  <si>
    <t xml:space="preserve">Předání a převzetí díla </t>
  </si>
  <si>
    <t>Náklady zhotovitele, které vzniknou v souvislosti s povinnostmi zhotovitele při předání a převzetí díla.</t>
  </si>
  <si>
    <t>005241010R</t>
  </si>
  <si>
    <t xml:space="preserve">Dokumentace skutečného provedení stavby </t>
  </si>
  <si>
    <t>Náklady na vyhotovení dokumentace skutečného provedení stavby a její předání objednateli v požadované formě a požadovaném počtu.</t>
  </si>
  <si>
    <t>005241021R</t>
  </si>
  <si>
    <t>Geodetické zaměření dokončeného díla vč.geometrického plánu</t>
  </si>
  <si>
    <t>VN</t>
  </si>
  <si>
    <t>Vedlejší náklady</t>
  </si>
  <si>
    <t>VN Vedlejší náklady</t>
  </si>
  <si>
    <t>005121010R</t>
  </si>
  <si>
    <t xml:space="preserve">Vybudování zařízení staveniště </t>
  </si>
  <si>
    <t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</si>
  <si>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</si>
  <si>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</si>
  <si>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 ,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</si>
  <si>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</si>
  <si>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 xml:space="preserve">Odstranění zařízení staveniště 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</si>
  <si>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</si>
  <si>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005121031R</t>
  </si>
  <si>
    <t>Dopravně inženýrská opatření dle situace ZOV</t>
  </si>
  <si>
    <t>005121032R</t>
  </si>
  <si>
    <t xml:space="preserve">Opatření k zamezení vyvážení nečistot ze stavby </t>
  </si>
  <si>
    <t>005121033R</t>
  </si>
  <si>
    <t>Průběžné čištění stávajících komunikací v průběhu výstavby</t>
  </si>
  <si>
    <t>005121034R</t>
  </si>
  <si>
    <t xml:space="preserve">Uvedení ploch dotčených stavbou do původního stavu </t>
  </si>
  <si>
    <t>01</t>
  </si>
  <si>
    <t>Stavební část</t>
  </si>
  <si>
    <t>01 Stavební část</t>
  </si>
  <si>
    <t>1 Zemní práce</t>
  </si>
  <si>
    <t>111201101R00</t>
  </si>
  <si>
    <t xml:space="preserve">Odstranění křovin i s kořeny na ploše do 1000 m2 </t>
  </si>
  <si>
    <t>stáv.zeleň:8*1,5+3*1,5</t>
  </si>
  <si>
    <t>112101104R00</t>
  </si>
  <si>
    <t xml:space="preserve">Kácení stromů listnatých o průměru kmene 70-90 cm </t>
  </si>
  <si>
    <t>kus</t>
  </si>
  <si>
    <t>112201104R00</t>
  </si>
  <si>
    <t xml:space="preserve">Odstranění pařezů pod úrovní, o průměru 70 - 90 cm </t>
  </si>
  <si>
    <t>115101201R00</t>
  </si>
  <si>
    <t xml:space="preserve">Čerpání vody na výšku do 10 m, přítok do 500 l/min </t>
  </si>
  <si>
    <t>h</t>
  </si>
  <si>
    <t>60*3</t>
  </si>
  <si>
    <t>115101301R00</t>
  </si>
  <si>
    <t xml:space="preserve">Pohotovost čerp.soupravy, výška 10 m, přítok 500 l </t>
  </si>
  <si>
    <t>den</t>
  </si>
  <si>
    <t>60</t>
  </si>
  <si>
    <t>121101100R00</t>
  </si>
  <si>
    <t xml:space="preserve">Sejmutí ornice, pl. do 400 m2, přemístění do 50 m </t>
  </si>
  <si>
    <t>m3</t>
  </si>
  <si>
    <t>sejmutí ornice:18,5*26*0,15</t>
  </si>
  <si>
    <t>122201102R00</t>
  </si>
  <si>
    <t xml:space="preserve">Odkopávky nezapažené v hor. 3 do 1000 m3 </t>
  </si>
  <si>
    <t>odkopávka na úroneň cca -0,550, po sejmutí ornice:18*25,5*0,95</t>
  </si>
  <si>
    <t>odkopávka pod venk.schodiště a chodník nad ním:3*4*0,55</t>
  </si>
  <si>
    <t>122201109R00</t>
  </si>
  <si>
    <t xml:space="preserve">Příplatek za lepivost - odkopávky v hor. 3 </t>
  </si>
  <si>
    <t>442,65/2</t>
  </si>
  <si>
    <t>132301110R00</t>
  </si>
  <si>
    <t xml:space="preserve">Hloubení rýh š.do 60 cm v hor.4 do 50 m3,STROJNĚ </t>
  </si>
  <si>
    <t>výkop základových pasů od odkopané pláně na úrovni cca -0,550:18,25*0,5*0,8*2+10,85*0,5*0,8*2+17,25*0,5*0,8+6,325*0,5*0,8</t>
  </si>
  <si>
    <t>4,025*0,5*0,8+1,2*0,5*0,8*2+2,9*0,5*0,45+1,5*0,5*0,17+2,075*0,5*0,1</t>
  </si>
  <si>
    <t>výkop (prohloubení) rýh pod příčky:(8,375*2+2,95*2+4,025*4+1,425*2+1,45*2)*0,8*0,15+0,4*0,2*0,15*2</t>
  </si>
  <si>
    <t>výkop pro základy venk.schodiště, od odkopané pláně:2,55*0,5*1,35*2</t>
  </si>
  <si>
    <t>132301119R00</t>
  </si>
  <si>
    <t xml:space="preserve">Příplatek za lepivost - hloubení rýh 60 cm v hor.4 </t>
  </si>
  <si>
    <t>44,9703/2</t>
  </si>
  <si>
    <t>133301101R00</t>
  </si>
  <si>
    <t xml:space="preserve">Hloubení šachet v hor.4 do 100 m3 </t>
  </si>
  <si>
    <t>výkop základových patek od odkopané pláně na úrovni cca -0,550:0,5*0,5*0,95*2</t>
  </si>
  <si>
    <t>výkop pro nové základy přemístěného turniketu - odhad:0,8*0,8*0,95*2</t>
  </si>
  <si>
    <t>výkop pro sloupky brány oplocení:0,5*0,5*0,9*2</t>
  </si>
  <si>
    <t>výkop pro sloupky oplocení:0,3*0,3*0,8*6</t>
  </si>
  <si>
    <t>133301109R00</t>
  </si>
  <si>
    <t xml:space="preserve">Příplatek za lepivost - hloubení šachet v hor.4 </t>
  </si>
  <si>
    <t>2,573/2</t>
  </si>
  <si>
    <t>162301404R00</t>
  </si>
  <si>
    <t xml:space="preserve">Vod.přemístění větví listnatých, D 90cm  do 5000 m </t>
  </si>
  <si>
    <t>162301414R00</t>
  </si>
  <si>
    <t xml:space="preserve">Vod.přemístění kmenů listnatých, D 90cm  do 5000 m </t>
  </si>
  <si>
    <t>162301424R00</t>
  </si>
  <si>
    <t xml:space="preserve">Vodorovné přemístění pařezů  D 90 cm do 5000 m </t>
  </si>
  <si>
    <t>162301501R00</t>
  </si>
  <si>
    <t xml:space="preserve">Vodorovné přemístění křovin do  5000 m </t>
  </si>
  <si>
    <t>162701105R00</t>
  </si>
  <si>
    <t xml:space="preserve">Vodorovné přemístění výkopku z hor.1-4 do 10000 m </t>
  </si>
  <si>
    <t>výkopek celkem:442,65+44,9703+2,573</t>
  </si>
  <si>
    <t>171201201R00</t>
  </si>
  <si>
    <t xml:space="preserve">Uložení sypaniny na skl.-sypanina na výšku přes 2m </t>
  </si>
  <si>
    <t>490,1933</t>
  </si>
  <si>
    <t>181101102R00</t>
  </si>
  <si>
    <t xml:space="preserve">Úprava pláně v zářezech v hor. 1-4, se zhutněním </t>
  </si>
  <si>
    <t>zhutnění odkopané pláně:18,5*26</t>
  </si>
  <si>
    <t>pod souvrství zpev.ploch - skladba P6:4,11*3,9+1,7*4,2+2,5*2,4+23,9*3,1+2*0,2+2*1,5+13,8*3,3+1*0,1*5</t>
  </si>
  <si>
    <t>pod venk.schodiště:2,6*2</t>
  </si>
  <si>
    <t>199000000R00</t>
  </si>
  <si>
    <t xml:space="preserve">Poplatek za skladku suti - dřevní hmota, pařezy </t>
  </si>
  <si>
    <t>t</t>
  </si>
  <si>
    <t>6,5</t>
  </si>
  <si>
    <t>199000002R00</t>
  </si>
  <si>
    <t xml:space="preserve">Poplatek za skládku horniny 1- 4 </t>
  </si>
  <si>
    <t>101Rpol</t>
  </si>
  <si>
    <t>Provedení hutnící zkoušky zemní pláně a násypů vč.protokolu</t>
  </si>
  <si>
    <t>2*3</t>
  </si>
  <si>
    <t>18</t>
  </si>
  <si>
    <t>Povrchové úpravy terénu, sadové úpravy</t>
  </si>
  <si>
    <t>18 Povrchové úpravy terénu, sadové úpravy</t>
  </si>
  <si>
    <t>180402111R00</t>
  </si>
  <si>
    <t xml:space="preserve">Založení trávníku parkového výsevem v rovině </t>
  </si>
  <si>
    <t>ostatní zelené plochy:260-115</t>
  </si>
  <si>
    <t>180402112R00</t>
  </si>
  <si>
    <t xml:space="preserve">Založení trávníku parkového výsevem svah do 1:2 </t>
  </si>
  <si>
    <t>svah:3*10,5+8,5*1,5+13,8*3+10*2,5+4,35</t>
  </si>
  <si>
    <t>181301103R00</t>
  </si>
  <si>
    <t xml:space="preserve">Rozprostření ornice, rovina, tl. 15-20 cm,do 500m2 </t>
  </si>
  <si>
    <t>182001131R00</t>
  </si>
  <si>
    <t xml:space="preserve">Plošná úprava terénu, nerovnosti do 20 cm v rovině </t>
  </si>
  <si>
    <t>145</t>
  </si>
  <si>
    <t>182001132R00</t>
  </si>
  <si>
    <t xml:space="preserve">Plošná úprava terénu, nerovnosti do 20 cm svah 1:2 </t>
  </si>
  <si>
    <t>182101101R00</t>
  </si>
  <si>
    <t xml:space="preserve">Svahování v zářezech v hor. 1 - 4 </t>
  </si>
  <si>
    <t>182301123R00</t>
  </si>
  <si>
    <t xml:space="preserve">Rozprostření ornice, svah, tl. 15-20 cm, do 500 m2 </t>
  </si>
  <si>
    <t>183101213R00</t>
  </si>
  <si>
    <t xml:space="preserve">Hloub. jamek s výměnou 50% půdy do 0,05 m3, 1:5 </t>
  </si>
  <si>
    <t>výsadba keřů:400</t>
  </si>
  <si>
    <t>183101321R00</t>
  </si>
  <si>
    <t xml:space="preserve">Hloub. jamek s výměnou 100% půdy do 1 m3 sv.1:5 </t>
  </si>
  <si>
    <t>výsadba stromů:4</t>
  </si>
  <si>
    <t>184102111R00</t>
  </si>
  <si>
    <t xml:space="preserve">Výsadba dřevin s balem D do 20 cm, v rovině </t>
  </si>
  <si>
    <t>184102117R00</t>
  </si>
  <si>
    <t xml:space="preserve">Výsadba dřevin s balem D do 1 m, v rovině </t>
  </si>
  <si>
    <t>184202111R00</t>
  </si>
  <si>
    <t xml:space="preserve">Ukotvení dřeviny kůly D do 10 cm, dl. do 2 m </t>
  </si>
  <si>
    <t>4*3</t>
  </si>
  <si>
    <t>184401112R00</t>
  </si>
  <si>
    <t xml:space="preserve">Příprava dřevin k přesazení bal do 1 m, v rovině </t>
  </si>
  <si>
    <t>4</t>
  </si>
  <si>
    <t>184501111R00</t>
  </si>
  <si>
    <t xml:space="preserve">Zhotovení obalu kmene z juty, 1vrstva, v rovině </t>
  </si>
  <si>
    <t>2*3,14*0,2*2,5*4</t>
  </si>
  <si>
    <t>184502114R00</t>
  </si>
  <si>
    <t xml:space="preserve">Vyzvednutí dřeviny k přesaz.,bal do 80 cm, rovina </t>
  </si>
  <si>
    <t>184802111R00</t>
  </si>
  <si>
    <t xml:space="preserve">Chem. odplevelení před založ. postřikem, v rovině </t>
  </si>
  <si>
    <t>260</t>
  </si>
  <si>
    <t>184802611R00</t>
  </si>
  <si>
    <t xml:space="preserve">Chem. odplevel. po založ.,postřik naširoko, rovina </t>
  </si>
  <si>
    <t>184807111R00</t>
  </si>
  <si>
    <t xml:space="preserve">Ochrana stromu bedněním - zřízení </t>
  </si>
  <si>
    <t>u stáv.zeleně:15</t>
  </si>
  <si>
    <t>184807112R00</t>
  </si>
  <si>
    <t xml:space="preserve">Ochrana stromu bedněním - odstranění </t>
  </si>
  <si>
    <t>15</t>
  </si>
  <si>
    <t>185803111R00</t>
  </si>
  <si>
    <t xml:space="preserve">Ošetření trávníku v rovině </t>
  </si>
  <si>
    <t>260*2</t>
  </si>
  <si>
    <t>185803211R00</t>
  </si>
  <si>
    <t xml:space="preserve">Uválcování trávníku v rovině </t>
  </si>
  <si>
    <t>185803411R00</t>
  </si>
  <si>
    <t xml:space="preserve">Vyhrabání trávníku v rovině nebo svahu do 1 : 5 </t>
  </si>
  <si>
    <t>185804215R00</t>
  </si>
  <si>
    <t xml:space="preserve">Vypletí trávníku po výsevu v rovině </t>
  </si>
  <si>
    <t>185804311R00</t>
  </si>
  <si>
    <t xml:space="preserve">Zalití rostlin vodou plochy do 20 m2 </t>
  </si>
  <si>
    <t>4*0,1+240*0,0075</t>
  </si>
  <si>
    <t>00572440</t>
  </si>
  <si>
    <t>Směs travní - vysoká zátěž</t>
  </si>
  <si>
    <t>kg</t>
  </si>
  <si>
    <t>povlak obložení stěn:422,25*1,6</t>
  </si>
  <si>
    <t>pomocné lešení pro omítky, podhledy apod.:24,34*2+4,27*2+2,18*2+22,55*2+6,74*2+12,86*2+17,09*2+3,74</t>
  </si>
  <si>
    <t>pro podhled turniketů:3,5*3,5</t>
  </si>
  <si>
    <t>944944011R00</t>
  </si>
  <si>
    <t xml:space="preserve">Montáž ochranné sítě z umělých vláken </t>
  </si>
  <si>
    <t>ochranná síť lešení fasády: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</si>
  <si>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</si>
  <si>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</si>
  <si>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</si>
  <si>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</si>
  <si>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95</t>
  </si>
  <si>
    <t>Dokončovací konstrukce na pozemních stavbách</t>
  </si>
  <si>
    <t>95 Dokončovací konstrukce na pozemních stavbách</t>
  </si>
  <si>
    <t>952901111R00</t>
  </si>
  <si>
    <t xml:space="preserve">Vyčištění budov o výšce podlaží do 4 m </t>
  </si>
  <si>
    <t>závěrečný úklid:24,34*2+4,27*2+2,18*2+22,55*2+6,74*2+12,86*2+17,09*2+3,74</t>
  </si>
  <si>
    <t>9501Rpol</t>
  </si>
  <si>
    <t>Přesunutí stáv.vstupního systému, nové umístění (turniket+branka+pokladna), vč.přikotvení</t>
  </si>
  <si>
    <t>9508Rpol</t>
  </si>
  <si>
    <t xml:space="preserve">Montáž hasících přístrojů </t>
  </si>
  <si>
    <t>dle PBŘS:3</t>
  </si>
  <si>
    <t>44984124</t>
  </si>
  <si>
    <t>Přístroj hasicí práškový 6kg hasící schopnost 21A/113B</t>
  </si>
  <si>
    <t>900      RT1</t>
  </si>
  <si>
    <t>HZS - nezměřitelné stavební práce Práce v tarifní třídě 4</t>
  </si>
  <si>
    <t>ostatní drobné práce:50</t>
  </si>
  <si>
    <t>99</t>
  </si>
  <si>
    <t>Staveništní přesun hmot</t>
  </si>
  <si>
    <t>99 Staveništní přesun hmot</t>
  </si>
  <si>
    <t>998011001R00</t>
  </si>
  <si>
    <t xml:space="preserve">Přesun hmot pro budovy zděné výšky do 6 m </t>
  </si>
  <si>
    <t>711</t>
  </si>
  <si>
    <t>Izolace proti vodě</t>
  </si>
  <si>
    <t>711 Izolace proti vodě</t>
  </si>
  <si>
    <t>711171559R00</t>
  </si>
  <si>
    <t xml:space="preserve">Izolace proti vlhkosti vodorovná, fólií, volně </t>
  </si>
  <si>
    <t>hydroizolace základové desky hlavního objektu:18,05*11,65</t>
  </si>
  <si>
    <t>hydroizolace základové desky venk.schodiště:2,6*2</t>
  </si>
  <si>
    <t>711172559R00</t>
  </si>
  <si>
    <t xml:space="preserve">Izolace proti vlhkosti svislá, fólií, volně </t>
  </si>
  <si>
    <t>hydroizolace hl.objektu - vytažení na sokl:18,05*0,6*2+11,65*0,6*2-1,1*0,4*5</t>
  </si>
  <si>
    <t>hydroizolace venk.schodiště - vytažení:2,6*0,2*2+2*0,2*2</t>
  </si>
  <si>
    <t>711191171R00</t>
  </si>
  <si>
    <t xml:space="preserve">Izolace proti zem.vlhkosti,podk.textilie,vodorovná </t>
  </si>
  <si>
    <t>711191172R00</t>
  </si>
  <si>
    <t xml:space="preserve">Izolace proti zem.vlhkosti,ochr.textilie,vodorovná </t>
  </si>
  <si>
    <t>711191271R00</t>
  </si>
  <si>
    <t xml:space="preserve">Izolace proti zem.vlhkosti,podklad.textilie,svislá </t>
  </si>
  <si>
    <t>711191272R00</t>
  </si>
  <si>
    <t xml:space="preserve">Izolace proti zem.vlhkosti,ochran.textilie,svislá </t>
  </si>
  <si>
    <t>711212000R00</t>
  </si>
  <si>
    <t xml:space="preserve">Penetrace podkladu pod hydroizolační nátěr,vč.dod. </t>
  </si>
  <si>
    <t>253,82</t>
  </si>
  <si>
    <t>711212001RT1</t>
  </si>
  <si>
    <t>Hydroizolační povlak - nátěr proti vlhkosti</t>
  </si>
  <si>
    <t xml:space="preserve">Apikace pomocí stěrky v jedné vrstvě nebo válečku ve dvou vrstvách. </t>
  </si>
  <si>
    <t>vrchní hydroizolace podlah, vč.vytažení na stěny:</t>
  </si>
  <si>
    <t>skladba P1:24,34*2+(8,65*4+3,2*4-0,9*2-1,5*2-1,1*2+0,15*4)*0,15</t>
  </si>
  <si>
    <t>skladba P2:4,27+2,18+3,74+4,27+2,18+(2,175*4+1,1*4+1,9*4+2,05*4-0,9*2)*0,15</t>
  </si>
  <si>
    <t>(3,65*2+1,15*2-1,1)*0,15+1,15*1,95*4+15</t>
  </si>
  <si>
    <t>skladba P3:22,55+17,09+22,55+17,09+(6,6*4+3,4*2-1,5*4+4,3*4+3,95*4-1,35*2)*0,15</t>
  </si>
  <si>
    <t>skladba P4:6,74*2+(1,5*2+4,55*4-1,35*4+0,15*4)*0,15</t>
  </si>
  <si>
    <t>skladba P5:12,86*2+(4,3*4+3*4-1,35*2)*0,15+(3*2+1*4)*1,95</t>
  </si>
  <si>
    <t>711212601RT1</t>
  </si>
  <si>
    <t>Těsnicí pás do spoje podlaha - stěna š. 120 mm, vč.dodávky</t>
  </si>
  <si>
    <t>spoj podlaha/stěna, stěna/stěna:</t>
  </si>
  <si>
    <t>skladba P1:8,65*4+3,2*4-0,9*2-1,5*2-1,1*2+0,15*4+0,15*10</t>
  </si>
  <si>
    <t>skladba P2:2,175*4+1,1*4+1,9*4+2,05*4-0,9*2+0,15*12+2,1*4</t>
  </si>
  <si>
    <t>3,65*2+1,15*2-1,1+0,15*4+10</t>
  </si>
  <si>
    <t>skladba P3:6,6*4+3,4*2-1,5*4+4,3*4+3,95*4-1,35*2+0,15*8+0,15*8</t>
  </si>
  <si>
    <t>skladba P4:1,5*2+4,55*4-1,35*4+0,15*4+0,15*8</t>
  </si>
  <si>
    <t>skladba P5:4,3*4+3*4-1,35*2+0,15*4+2,1*4</t>
  </si>
  <si>
    <t>Doporučená spotřeba 0,6 kg tmelu a 0,25 m2 fólie na jeden prostup.</t>
  </si>
  <si>
    <t>prostupy hydroizolací:42</t>
  </si>
  <si>
    <t>28322029</t>
  </si>
  <si>
    <t>Fólie izolační z PVC tl. 2,0mm, š.1300mm, zemní</t>
  </si>
  <si>
    <t>hydroizolace vč.prořezu:(215,4825+35,28)*1,1+0,6112</t>
  </si>
  <si>
    <t>prostupy:42*0,25*1,1</t>
  </si>
  <si>
    <t>69366199</t>
  </si>
  <si>
    <t>Geotextilie 500 g/m2 š. 200cm 100% PP</t>
  </si>
  <si>
    <t>hydroizolace vč.prořezu:(215,4825+35,28)*1,1*2+00,2225</t>
  </si>
  <si>
    <t>prostupy:42*0,25*2*1,1</t>
  </si>
  <si>
    <t>998711101R00</t>
  </si>
  <si>
    <t xml:space="preserve">Přesun hmot pro izolace proti vodě, výšky do 6 m </t>
  </si>
  <si>
    <t>712</t>
  </si>
  <si>
    <t>Živičné krytiny</t>
  </si>
  <si>
    <t>712 Živičné krytiny</t>
  </si>
  <si>
    <t>712341Rpol</t>
  </si>
  <si>
    <t>Komínek odvětrání kanalizace s manžetou z asf.pásu napojení trubky DN 150 mm</t>
  </si>
  <si>
    <t>Osazení a ukotvení komínku pro odvětrání kanalizace, přitavení těsnicí manžety. Včetně dodávky.</t>
  </si>
  <si>
    <t>prostupy střechou:5</t>
  </si>
  <si>
    <t>712342Rpol</t>
  </si>
  <si>
    <t>Komínek odvětrání kanalizace s manžetou z asf.pásu napojení trubky DN 300 mm</t>
  </si>
  <si>
    <t>prostupy střechou:2</t>
  </si>
  <si>
    <t>712348104RT2</t>
  </si>
  <si>
    <t>Prostup pro stožár s manžetou z asfaltového pásu průměr prostupu 75 mm</t>
  </si>
  <si>
    <t>Položka obsahuje ukotvení kotevní desky šrouby, utěsnění kolem prostupu PU pěnou a dodávku a napojení natavením manžety prostupu mezi dvě vrstvy hydroizolačního souvrství.</t>
  </si>
  <si>
    <t>prostupy střechou:1</t>
  </si>
  <si>
    <t>712351111R00</t>
  </si>
  <si>
    <t xml:space="preserve">Povlaková krytina střech do 10°,samolepicím pásem </t>
  </si>
  <si>
    <t>parozábrana střechy - skladba S5, S6:12,01*18,16+3,31*2,63</t>
  </si>
  <si>
    <t>vytažení na atiky:18,16*0,25+12,01*0,25*2+3,31*0,25*2+3,31*0,25</t>
  </si>
  <si>
    <t>712372121RS1</t>
  </si>
  <si>
    <t>Krytina střech do 10° fólie, 4 kotvy/m2,ocel,dřevo tl.izolace do 160mm, fólie ve specifikaci,vč.kotev</t>
  </si>
  <si>
    <t xml:space="preserve">Položka je určena pro montáž krytiny střech objektů výšky do 8 m, fólií připevněnou kotvením do profilovaného plechu nebo do dřevěného bednění (4 ks/m2) včetně překrytí kotev fólií.  </t>
  </si>
  <si>
    <t>povlak.krytina střechy - skladba S5, S6:11,91*17,96+3,21*2,43</t>
  </si>
  <si>
    <t>vytažení na atiky:17,96*0,2+11,91*0,4*2+3,21*0,25+3,21*0,35+2,43*0,3</t>
  </si>
  <si>
    <t>18,66*0,35+19,91*0,35+7,25*0,35+2,23*0,35+(2,43+3,17*2)*0,31</t>
  </si>
  <si>
    <t>02</t>
  </si>
  <si>
    <t>03</t>
  </si>
  <si>
    <t>04</t>
  </si>
  <si>
    <t>05</t>
  </si>
  <si>
    <t>Vzduchotechnika</t>
  </si>
  <si>
    <t>Zdravotní instalace</t>
  </si>
  <si>
    <t>Elektroinstalace</t>
  </si>
  <si>
    <t>Kamerový systém+stožár</t>
  </si>
  <si>
    <t>712378007R00</t>
  </si>
  <si>
    <t xml:space="preserve">Rohová lišta vnitřní z poplast.plechu, rš.100 mm </t>
  </si>
  <si>
    <t>Položka obsahuje dodávku a montáž rohové vnitřní lišty RŠ 100 mm osazené do podkladu spojovacím materiálem v jedné řadě 6 ks/m.</t>
  </si>
  <si>
    <t>napojení plocha střechy/atika:11,91*2+17,96+3,21*2</t>
  </si>
  <si>
    <t>712378104RT3</t>
  </si>
  <si>
    <t>Prostup pro stožáe s manžetou PVC průměr prostupu 75 mm</t>
  </si>
  <si>
    <t>Položka obsahuje ukotvení kotevní desky šrouby, utěsnění kolem prostupu PU pěnou a dodávku a napojení navařením manžety prostupu na hydroizolační vrstvu a doplnění manžety pojistnou zálivkovou hmotou.</t>
  </si>
  <si>
    <t>712381Rpol</t>
  </si>
  <si>
    <t>Komínek odvětrání kanalizace s manžetou z PVC pro DN 150 mm</t>
  </si>
  <si>
    <t>Osazení a ukotvení komínku, přitavení těsnicí manžety. Včetně dodávky.</t>
  </si>
  <si>
    <t>712382Rpol</t>
  </si>
  <si>
    <t>Komínek odvětrání kanalizace s manžetou z PVC pro DN 300 mm</t>
  </si>
  <si>
    <t>712391171R00</t>
  </si>
  <si>
    <t xml:space="preserve">Povlaková krytina střech do 10°, podklad. textilie </t>
  </si>
  <si>
    <t>283220012</t>
  </si>
  <si>
    <t>Fólie izolační PVC střešní tl. 1,5 mm š. 1600 mm</t>
  </si>
  <si>
    <t xml:space="preserve">Fólie jsou vyráběny z PVC-P (měkčený polyvinylchlorid) a obsahují výztužnou PES (polyesterovou) vložku. Barevné provedení těchto fólií je šedé. Používají se pro vytvoření jednovrstvé, mechanicky kotvené hydroizolace plochých střech. Je možné ji použít i k izolaci šikmých a strmých střech. Fólie se kotví k podkladu zpravidla ve spojích, v případě potřeby vysokého počtu kotev i v ploše fólie. </t>
  </si>
  <si>
    <t>Tloušťka 1,5 mm</t>
  </si>
  <si>
    <t>Šířka 1600 mm</t>
  </si>
  <si>
    <t>Délka 15 m</t>
  </si>
  <si>
    <t>povlak.krytina střechy - skladba S5, S6, vč.prořezu:257,0151*1,1+0,2834</t>
  </si>
  <si>
    <t>62852269</t>
  </si>
  <si>
    <t>Pás modifikovaný asfaltový samolepící</t>
  </si>
  <si>
    <t xml:space="preserve">pás hydroizolační z modifikovaného asfaltu, samolepicí </t>
  </si>
  <si>
    <t>vložka nosná         - skleněná tkanina</t>
  </si>
  <si>
    <t>povrchová úprava - vrchní - jemnozrnný minerální posyp</t>
  </si>
  <si>
    <t xml:space="preserve">                              - spodní - ochranná snímatelná fólie, samolepicí vrstva</t>
  </si>
  <si>
    <t>tloušťka pásu         - 3,0 mm</t>
  </si>
  <si>
    <t>rozměr pásu           - 10,0 x 1 m</t>
  </si>
  <si>
    <t>parozábrana střechy - skladba S5, S6, vč.prořezu a přesahů:239,8344*1,15</t>
  </si>
  <si>
    <t>69366196</t>
  </si>
  <si>
    <t>Geotextilie 150 g/m2 š. 200cm 100% PP</t>
  </si>
  <si>
    <t>998712101R00</t>
  </si>
  <si>
    <t xml:space="preserve">Přesun hmot pro povlakové krytiny, výšky do 6 m </t>
  </si>
  <si>
    <t>713</t>
  </si>
  <si>
    <t>Izolace tepelné</t>
  </si>
  <si>
    <t>713 Izolace tepelné</t>
  </si>
  <si>
    <t>713121111R00</t>
  </si>
  <si>
    <t xml:space="preserve">Izolace tepelná podlah na sucho, jednovrstvá </t>
  </si>
  <si>
    <t>tep.izolace podlah:</t>
  </si>
  <si>
    <t>713131131R00</t>
  </si>
  <si>
    <t xml:space="preserve">Izolace tepelná stěn lepením </t>
  </si>
  <si>
    <t>zateplení soklu - XPS tl.30mm:11,71*0,85*2+18,05*0,85*2-1,1*0,3*5</t>
  </si>
  <si>
    <t>713141312R00</t>
  </si>
  <si>
    <t xml:space="preserve">Izolace tepelná střech do tl.160 mm,1vrstva,kotvy </t>
  </si>
  <si>
    <t xml:space="preserve">Položka je určena pro montáž tepelné izolace střech z desek, na plný podklad připevněním pomocí kotev. </t>
  </si>
  <si>
    <t>tep.izolace střechy - skladba S5, S6:11,91*17,96+3,21*2,43</t>
  </si>
  <si>
    <t>713191100RT9</t>
  </si>
  <si>
    <t>Položení separační fólie včetně dodávky fólie</t>
  </si>
  <si>
    <t>fólie na podsyp pod základovou desku:8,575*6,525*2-1,2*0,3*2+4,225*8,575*2</t>
  </si>
  <si>
    <t>713191221R00</t>
  </si>
  <si>
    <t xml:space="preserve">Dilatační pásek podél stěn výšky 100 mm vč.dodávky </t>
  </si>
  <si>
    <t>dilatace beton.mazanin:8,65*4+3,2*4-1,5*2-0,9*2+2,175*4+1,1*4+1,9*4+2,05*4+6,6*4+3,4*4</t>
  </si>
  <si>
    <t>-1,5*2+4,55*4+1,5*4-1,35*4+4,3*8+3*4+3,95*4</t>
  </si>
  <si>
    <t>28375768.A</t>
  </si>
  <si>
    <t>Deska izolační polystyrén samozhášivý EPS 150</t>
  </si>
  <si>
    <t>Součinitel tepelné vodivosti 0,035 W/m K</t>
  </si>
  <si>
    <t>Napětí v tlaku CS(10) 150 kPa</t>
  </si>
  <si>
    <t>Formát: 1000 x 500 mm</t>
  </si>
  <si>
    <t>tep.izolace střechy - skladba S5, S6:221,7039*0,1*1,03+0,1645</t>
  </si>
  <si>
    <t>skladba P1:48,68*0,04*1,03</t>
  </si>
  <si>
    <t>skladba P2:16,64*0,04*1,03</t>
  </si>
  <si>
    <t>skladba P3:79,28*0,04*1,03</t>
  </si>
  <si>
    <t>skladba P4:13,48*0,04*1,03</t>
  </si>
  <si>
    <t>skladba P5:25,72*0,04*1,03</t>
  </si>
  <si>
    <t>283763201</t>
  </si>
  <si>
    <t>Deska XPS 1265 x 615 x 30mm, zelená</t>
  </si>
  <si>
    <t>zateplení soklu - XPS tl.30mm:48,942*1,03+0,5897</t>
  </si>
  <si>
    <t>998713101R00</t>
  </si>
  <si>
    <t xml:space="preserve">Přesun hmot pro izolace tepelné, výšky do 6 m </t>
  </si>
  <si>
    <t>762</t>
  </si>
  <si>
    <t>Konstrukce tesařské</t>
  </si>
  <si>
    <t>762 Konstrukce tesařské</t>
  </si>
  <si>
    <t>762085140R00</t>
  </si>
  <si>
    <t xml:space="preserve">Hoblování viditelných částí krovu čtyřstranné </t>
  </si>
  <si>
    <t>viditelné prvky krovu:</t>
  </si>
  <si>
    <t>krokve 80/160:1,75*5</t>
  </si>
  <si>
    <t>762332110R00</t>
  </si>
  <si>
    <t xml:space="preserve">Montáž vázaných krovů pravidelných do 120 cm2 </t>
  </si>
  <si>
    <t>prvky krovu:</t>
  </si>
  <si>
    <t>pomocný rošt 60/120:3,25*2</t>
  </si>
  <si>
    <t>svislý rošt 40/120:0,7*14</t>
  </si>
  <si>
    <t>svislý rošt 40/160:0,7*50</t>
  </si>
  <si>
    <t>762332120R00</t>
  </si>
  <si>
    <t xml:space="preserve">Montáž vázaných krovů pravidelných do 224 cm2 </t>
  </si>
  <si>
    <t>sloupky 140/140 KVH:2,95*2</t>
  </si>
  <si>
    <t>krokve 100/140:2,9*4</t>
  </si>
  <si>
    <t>atiková fošna 160/60:18,5+11,8*2+3,2*2</t>
  </si>
  <si>
    <t>762332130R00</t>
  </si>
  <si>
    <t xml:space="preserve">Montáž vázaných krovů pravidelných do 288 cm2 </t>
  </si>
  <si>
    <t>vaznice 140/180:3,3*2</t>
  </si>
  <si>
    <t>762332140R00</t>
  </si>
  <si>
    <t xml:space="preserve">Montáž vázaných krovů pravidelných do 450 cm2 </t>
  </si>
  <si>
    <t>krokve 140/220 KVH:12,05*20+2,9</t>
  </si>
  <si>
    <t>výměny 140/220 KVH:0,81*10</t>
  </si>
  <si>
    <t>762341210R00</t>
  </si>
  <si>
    <t xml:space="preserve">Montáž bednění střech rovných, prkna hrubá na sraz </t>
  </si>
  <si>
    <t>bednění hlavní střechy - skladba S5:12*18,2</t>
  </si>
  <si>
    <t>bednění vedlejší střechy - skladba S6:2,7*3,2</t>
  </si>
  <si>
    <t>762341610RT2</t>
  </si>
  <si>
    <t>Bednění okapových říms z prken hrubých včetně dodávky řeziva prkna tl. 24 mm</t>
  </si>
  <si>
    <t>opláštění atik z vnější a spodní strany - skladba S3:(18,66+7,29+12,26+3,17*2+3,05+1,92+0,35*2)*0,81</t>
  </si>
  <si>
    <t>274354042R00</t>
  </si>
  <si>
    <t xml:space="preserve">Bednění prostupu základem do 0,10 m2, dl.0,5 m </t>
  </si>
  <si>
    <t>prostupy základy:4</t>
  </si>
  <si>
    <t>274361821R00</t>
  </si>
  <si>
    <t xml:space="preserve">Výztuž základ. pasů z betonářské oceli 10505 (R) </t>
  </si>
  <si>
    <t>výztuž zákl.pasů:0,0888*1,1</t>
  </si>
  <si>
    <t>275313511R00</t>
  </si>
  <si>
    <t xml:space="preserve">Beton základových patek prostý C 12/15 </t>
  </si>
  <si>
    <t>beton základových patek - spodní litá část:0,5*0,5*0,75*2</t>
  </si>
  <si>
    <t>275321321R00</t>
  </si>
  <si>
    <t xml:space="preserve">Železobeton základových patek C 20/25 XC2 </t>
  </si>
  <si>
    <t>beton základových patek - horní litá část:0,3*0,3*0,5*2</t>
  </si>
  <si>
    <t>beton nových základů přemístěného turniketu - odhad:0,8*0,8*0,95*2</t>
  </si>
  <si>
    <t>275354111R00</t>
  </si>
  <si>
    <t xml:space="preserve">Bednění stěn základových patek zřízení </t>
  </si>
  <si>
    <t>bednění základových patek - horní části:0,3*0,6*4*2</t>
  </si>
  <si>
    <t>bednění nových základů přemístěného turniketu - odhad:0,8*0,5*4*2</t>
  </si>
  <si>
    <t>275354211R00</t>
  </si>
  <si>
    <t xml:space="preserve">Bednění základových patek odstranění </t>
  </si>
  <si>
    <t>4,64</t>
  </si>
  <si>
    <t>275361821R00</t>
  </si>
  <si>
    <t xml:space="preserve">Výztuž základ. patek z betonářské oceli 10 505 (R) </t>
  </si>
  <si>
    <t>výztuž zákl.patek:(0,00075+0,00296)*1,1</t>
  </si>
  <si>
    <t>1,216*0,06</t>
  </si>
  <si>
    <t>279323411RT5</t>
  </si>
  <si>
    <t>Železobeton základ. zdí vodostavební C 25/30 XF3 odolnost proti střídavému působení mrazu</t>
  </si>
  <si>
    <t>beton opěrných stěn venk.schodiště:2,55*0,5*0,75*2+2,55*0,3*1,35*2</t>
  </si>
  <si>
    <t>279351105R00</t>
  </si>
  <si>
    <t xml:space="preserve">Bednění stěn základových zdí, oboustranné-zřízení </t>
  </si>
  <si>
    <t>bednění opěrných stěn venk.schodiště:2,55*1,5*4+0,3*1,5*4+2</t>
  </si>
  <si>
    <t>279351106R00</t>
  </si>
  <si>
    <t xml:space="preserve">Bednění stěn základových zdí, oboustranné-odstran. </t>
  </si>
  <si>
    <t>19,1</t>
  </si>
  <si>
    <t>279361821R00</t>
  </si>
  <si>
    <t xml:space="preserve">Výztuž základových zdí z betonář. oceli 10 505 (R) </t>
  </si>
  <si>
    <t>výztuž opěrných stěn venk.schodiště:3,978*0,03</t>
  </si>
  <si>
    <t>279361921RT5</t>
  </si>
  <si>
    <t>Výztuž základových zdí ze svařovaných sítí svařovaná síť - drát 6,0  oka 150/150</t>
  </si>
  <si>
    <t>výztž opěrných stěn venk.schodiště:(2,55*0,75*4+2,55*1,35*4+0,5*0,75*4+0,3*1,35*4)*0,0033*1,35</t>
  </si>
  <si>
    <t>3</t>
  </si>
  <si>
    <t>Svislé a kompletní konstrukce</t>
  </si>
  <si>
    <t>3 Svislé a kompletní konstrukce</t>
  </si>
  <si>
    <t>311238113R00</t>
  </si>
  <si>
    <t xml:space="preserve">Zdivo keramické P+D P10 na MVC 5, tl. 240 mm </t>
  </si>
  <si>
    <t>V položkách zdiva jsou zakalkulovány i náklady na:</t>
  </si>
  <si>
    <t>a) očištění podkladu pro zdivo, navlhčení podkladu vodou, založení zdí, navlhčení tvárnic, natažení šňůry a stočení, rozepsání jednotlivých řad na lať, rozprostření malty, kladení tvárnic na pero a drážku včetně maltování ložné spáry, případné řezání tvárnic, provážení rohů a koutů svisle, provážení výškových bodů,</t>
  </si>
  <si>
    <t>b) vyzdívání ostění, parapetů, jednotlivých výklenků průběžných svislých nik, podélných výstupků a říms, provádění ústupků tvořících vodorovné a svislé rýhy, prostupů, kapes, zaoblení rohů a koutů, zavázání zdiva a příček do ostatního zdiva na kapsy nebo ozuby apod.,</t>
  </si>
  <si>
    <t>c) vynechání rýh, instalačních drážek, průduchů, výklenků (nik), prostupů a jiných dutin, které jsou zakresleny v projektu.</t>
  </si>
  <si>
    <t>Ztratné cihel je kalkulováno ve výši 2 %.</t>
  </si>
  <si>
    <t>nosné zdivo:(18,05*2+11,15*3+8,65*2+1,15*2)*3-1,3*0,6*14-1,1*2,7*5-1,5*3*2-1*3</t>
  </si>
  <si>
    <t>317168113R00</t>
  </si>
  <si>
    <t xml:space="preserve">Překlad keramický plochý 115x71x1500 mm </t>
  </si>
  <si>
    <t>překlady v nosném zdivu:2*19</t>
  </si>
  <si>
    <t>317168122R00</t>
  </si>
  <si>
    <t xml:space="preserve">Překlad keramický plochý 145x71x1250 mm </t>
  </si>
  <si>
    <t>překlady v příčkách:2</t>
  </si>
  <si>
    <t>318110011RT8</t>
  </si>
  <si>
    <t>Osazení beton. podhrabové desky do ZN držáků deska 245x20x5cm, držák na sloupek 48/60 mm v.20cm</t>
  </si>
  <si>
    <t>soubor</t>
  </si>
  <si>
    <t>podhrab.desky oplocení:2+2</t>
  </si>
  <si>
    <t>338171111R00</t>
  </si>
  <si>
    <t xml:space="preserve">Osazení sloupků plot.oc.do 2 m do patek, zalití MC </t>
  </si>
  <si>
    <t>vzpěry oplocení:3</t>
  </si>
  <si>
    <t>338171123R00</t>
  </si>
  <si>
    <t xml:space="preserve">Osazení sloupků plot.ocel.do 2,6m,do šachet, zabet </t>
  </si>
  <si>
    <t>sloupky brány oplocení:2</t>
  </si>
  <si>
    <t>sloupky oplocení:6</t>
  </si>
  <si>
    <t>342248112R00</t>
  </si>
  <si>
    <t xml:space="preserve">Příčky keramické P+D na MVC 5, tl. 115 mm </t>
  </si>
  <si>
    <t xml:space="preserve">   strana: 1</t>
  </si>
  <si>
    <t>č.p.</t>
  </si>
  <si>
    <t>Popis</t>
  </si>
  <si>
    <t>Stavba: KARLOVY VARY,VENKOVNÍ BAZÉN-OBJEKT ŠATEN</t>
  </si>
  <si>
    <t>p.č.137/3,136/31,136/30,136/1,136/15,136/16 k.ú.Tuhnice</t>
  </si>
  <si>
    <t>SESTAVENÍ ELEKTROINSTALACE -( cena bez DPH)</t>
  </si>
  <si>
    <t>1.</t>
  </si>
  <si>
    <t>SILNOPROUD</t>
  </si>
  <si>
    <t>2.</t>
  </si>
  <si>
    <t>ROZVADĚČE-DODÁVKA</t>
  </si>
  <si>
    <t>3.</t>
  </si>
  <si>
    <t>4.</t>
  </si>
  <si>
    <t>Nouzová signalizace WC</t>
  </si>
  <si>
    <t>ELEKTROINSTALACE-CELKEM</t>
  </si>
  <si>
    <t xml:space="preserve">   strana: 2</t>
  </si>
  <si>
    <t>ceník.položka</t>
  </si>
  <si>
    <t xml:space="preserve">                  Materiál-popis</t>
  </si>
  <si>
    <t>Mn.j.</t>
  </si>
  <si>
    <t xml:space="preserve">Montáž      </t>
  </si>
  <si>
    <t>jednotková</t>
  </si>
  <si>
    <t>celkem</t>
  </si>
  <si>
    <t>Krabice,trubky,příchytky</t>
  </si>
  <si>
    <t>210 01-0321</t>
  </si>
  <si>
    <t xml:space="preserve">Krabice svorková  vč.svorkov.a víčka </t>
  </si>
  <si>
    <t>210 03-0513</t>
  </si>
  <si>
    <t>Ochran.ekvipotenc.přípojnice vč.víka</t>
  </si>
  <si>
    <t>210 01-0351</t>
  </si>
  <si>
    <t>Krabice plastová nástěnná IP65 vč. svorek</t>
  </si>
  <si>
    <t>210 02-0121</t>
  </si>
  <si>
    <t>Lišta LV 40x40</t>
  </si>
  <si>
    <t>5.</t>
  </si>
  <si>
    <t>210 02-0951</t>
  </si>
  <si>
    <t>Výstražné a označ.tabulky</t>
  </si>
  <si>
    <t>6.</t>
  </si>
  <si>
    <t>210 01-0124</t>
  </si>
  <si>
    <t>Trubka PVC tuhá  pr25mm(1250N) do betonu</t>
  </si>
  <si>
    <t>7.</t>
  </si>
  <si>
    <t>210 02-0228</t>
  </si>
  <si>
    <t>Drátěný žlab 50x50 vč. uchycení do stropu,hmoždinek</t>
  </si>
  <si>
    <t>8.</t>
  </si>
  <si>
    <t xml:space="preserve"> a nosného výložníku</t>
  </si>
  <si>
    <t>9.</t>
  </si>
  <si>
    <t>210 02-0229</t>
  </si>
  <si>
    <t>Drátěný žlab 100x50 vč. uchycení do stropu,hmoždinek</t>
  </si>
  <si>
    <t>10.</t>
  </si>
  <si>
    <t>Kabely,šnůry,vodiče</t>
  </si>
  <si>
    <t>11.</t>
  </si>
  <si>
    <t>210 80-0101</t>
  </si>
  <si>
    <t xml:space="preserve">Kabel CYKY-O 2x1,5 </t>
  </si>
  <si>
    <t>12.</t>
  </si>
  <si>
    <t>210 80-0105</t>
  </si>
  <si>
    <t xml:space="preserve">Kabel CYKY-O  3x1,5 </t>
  </si>
  <si>
    <t>13.</t>
  </si>
  <si>
    <t xml:space="preserve">Kabel CYKY-J  3x1,5 </t>
  </si>
  <si>
    <t>14.</t>
  </si>
  <si>
    <t>210 80-0106</t>
  </si>
  <si>
    <t xml:space="preserve">Kabel CYKY-J  3x2,5 </t>
  </si>
  <si>
    <t>15.</t>
  </si>
  <si>
    <t>210 80-0115</t>
  </si>
  <si>
    <t xml:space="preserve">Kabel CYKY-J  5x1,5 </t>
  </si>
  <si>
    <t>16.</t>
  </si>
  <si>
    <t>210 80-0116</t>
  </si>
  <si>
    <t xml:space="preserve">Kabel CYKY-J  5x2,5 </t>
  </si>
  <si>
    <t>17.</t>
  </si>
  <si>
    <t>210 81-0576</t>
  </si>
  <si>
    <t>Kabel CYKY-J 5x4</t>
  </si>
  <si>
    <t>18.</t>
  </si>
  <si>
    <t>210 80-0004</t>
  </si>
  <si>
    <t xml:space="preserve">Vodič CYA  6 mm2 zž </t>
  </si>
  <si>
    <t>19.</t>
  </si>
  <si>
    <t>210 80-2428</t>
  </si>
  <si>
    <t>Kabel SYKFY 2x2x0,5</t>
  </si>
  <si>
    <t>20.</t>
  </si>
  <si>
    <t>Kabel FTP4x2x0,5 Cat.5E</t>
  </si>
  <si>
    <t>21.</t>
  </si>
  <si>
    <t>210 10-0001</t>
  </si>
  <si>
    <t>Ukončení vodičů v rozvad.vč.zapoj.do 2.5 mm2</t>
  </si>
  <si>
    <t>22.</t>
  </si>
  <si>
    <t>210 10-0002</t>
  </si>
  <si>
    <t>Ukončení vodičů v rozvad.vč.zapoj.do 6 mm2</t>
  </si>
  <si>
    <t>23.</t>
  </si>
  <si>
    <t>210 10-0003</t>
  </si>
  <si>
    <t>Ukončení vodičů v rozvaděči vč.zapoj.do 10 mm2</t>
  </si>
  <si>
    <t>24.</t>
  </si>
  <si>
    <t>210 10-0281</t>
  </si>
  <si>
    <t>Ukončení kabelů CYKY do 5x4</t>
  </si>
  <si>
    <t>25.</t>
  </si>
  <si>
    <t>210 10-0014</t>
  </si>
  <si>
    <t>Popisné štítky na kabely</t>
  </si>
  <si>
    <t>Vypínače,přepínače,tlačítka, zásuvky</t>
  </si>
  <si>
    <t>26.</t>
  </si>
  <si>
    <t>210 11-0001</t>
  </si>
  <si>
    <t>Vypínač 1-pól.IP44 nástěnný</t>
  </si>
  <si>
    <t>27.</t>
  </si>
  <si>
    <t>Vypínač sériový IP44 nástěnný</t>
  </si>
  <si>
    <t>28.</t>
  </si>
  <si>
    <t>210 11-1052</t>
  </si>
  <si>
    <t>Zásuvka do vlhka 230V/16A IP44 nástěnná</t>
  </si>
  <si>
    <t>29.</t>
  </si>
  <si>
    <t>Zásuvka 400V/16A 5-ti kolíková</t>
  </si>
  <si>
    <t xml:space="preserve">   strana: 3</t>
  </si>
  <si>
    <t>30.</t>
  </si>
  <si>
    <t>210 01-0001</t>
  </si>
  <si>
    <t>Montáž rozvodnice do 50kg</t>
  </si>
  <si>
    <t>31.</t>
  </si>
  <si>
    <t>Připojení ventilátorů a čerpadel</t>
  </si>
  <si>
    <t>32.</t>
  </si>
  <si>
    <t>Stožár dl.2m na střechu vč.kotvení na plochou střechu</t>
  </si>
  <si>
    <t>Svítidla vč. zdrojů(typy svítidel budou předloženy k odsouhlasení investorovi)</t>
  </si>
  <si>
    <t>33.</t>
  </si>
  <si>
    <t>210 20-0035</t>
  </si>
  <si>
    <t>Svítidlo kruhové stropní,IP43, kovový korpus,barva bílá,mléčný</t>
  </si>
  <si>
    <t>34.</t>
  </si>
  <si>
    <t>210 20-3003</t>
  </si>
  <si>
    <t>Svítidlo nástěnné , přisazené IP43, plastové</t>
  </si>
  <si>
    <t>35.</t>
  </si>
  <si>
    <t>210 20-1088</t>
  </si>
  <si>
    <t>Svítidlo nástěnné venkovní,kovový korpus,barva šedá</t>
  </si>
  <si>
    <t>36.</t>
  </si>
  <si>
    <t>210 20-0027</t>
  </si>
  <si>
    <t>Zářivkové přisazené svítidlo, hranaté provedení, kovové</t>
  </si>
  <si>
    <t>37.</t>
  </si>
  <si>
    <t>210 20-0040</t>
  </si>
  <si>
    <t>Nástěnné nouzové svítidlo s jednostranným piktogramem</t>
  </si>
  <si>
    <t>38.</t>
  </si>
  <si>
    <t>210 12-0451</t>
  </si>
  <si>
    <t>Jistič 3-pól. 25A</t>
  </si>
  <si>
    <t>39.</t>
  </si>
  <si>
    <t>Jistič 3-pól. 10A char.C</t>
  </si>
  <si>
    <t>40.</t>
  </si>
  <si>
    <t>210 22-0111</t>
  </si>
  <si>
    <t>Kabelová rýha 35x70cm vč.pískového lože, výstražné</t>
  </si>
  <si>
    <t>folie a záhozu</t>
  </si>
  <si>
    <t>SOUČET</t>
  </si>
  <si>
    <t>Přirážka na prořez</t>
  </si>
  <si>
    <t>Přirážka na podružný materiál</t>
  </si>
  <si>
    <t>PPV</t>
  </si>
  <si>
    <t xml:space="preserve">        MEZISOUČET</t>
  </si>
  <si>
    <t xml:space="preserve">        SILNOPROUD CELKEM</t>
  </si>
  <si>
    <t>DODÁVKA - ROZVADĚČE</t>
  </si>
  <si>
    <t>Rozváděč RŠ</t>
  </si>
  <si>
    <t>Nástěnný  rozvaděč -IP43 -72 modulů</t>
  </si>
  <si>
    <t>Náplň:</t>
  </si>
  <si>
    <t>210 11-0524</t>
  </si>
  <si>
    <t xml:space="preserve">Hlavní jistič 3-pól. 25A </t>
  </si>
  <si>
    <t>210 12-2002</t>
  </si>
  <si>
    <t>Přepěťová ochrana IV+III.stupeň, 3+1</t>
  </si>
  <si>
    <t>210 12-0401</t>
  </si>
  <si>
    <t>Jistič 4A/1/C 10kA,</t>
  </si>
  <si>
    <t>Jistič 6A/1/B, 10kA</t>
  </si>
  <si>
    <t xml:space="preserve">   strana: 4</t>
  </si>
  <si>
    <t>Jistič 10A/1/B, 10kA</t>
  </si>
  <si>
    <t>Jistič 16A/1/B, 10kA</t>
  </si>
  <si>
    <t>Jistič 3-pól. 16A</t>
  </si>
  <si>
    <t>210 12-1112</t>
  </si>
  <si>
    <t>Proudový chránič 25A/4P/30mA</t>
  </si>
  <si>
    <t>210 13-0001</t>
  </si>
  <si>
    <t>Stykač 1P, 16A</t>
  </si>
  <si>
    <t>Soumrakový spínač vč.čidla</t>
  </si>
  <si>
    <t>Vypínač 1-pól. se signálkou</t>
  </si>
  <si>
    <t>P210 19-01</t>
  </si>
  <si>
    <t>Podružný materiál+svorky</t>
  </si>
  <si>
    <t>P210 19-02</t>
  </si>
  <si>
    <t>Zapojení+montáž</t>
  </si>
  <si>
    <t>Rozvaděč R1 součet</t>
  </si>
  <si>
    <t>Rozvaděč RŠ-celkem</t>
  </si>
  <si>
    <t>Hromosvod, uzemnění.</t>
  </si>
  <si>
    <t>210 22-0101</t>
  </si>
  <si>
    <t>Vodič AlMgSi pr.8mm vč. podpěr</t>
  </si>
  <si>
    <t>Uzem.drát FeZn pr. 10mm</t>
  </si>
  <si>
    <t>210 22-0020</t>
  </si>
  <si>
    <t>Zemnící pásek FeZn 30/4mm</t>
  </si>
  <si>
    <t>210 22-0301</t>
  </si>
  <si>
    <t>Hromosvodová svorka SRO3</t>
  </si>
  <si>
    <t>Hromosvodová svorka SO</t>
  </si>
  <si>
    <t>Hromosvodová svorka ST10</t>
  </si>
  <si>
    <t>Hromosvodová svorka SS</t>
  </si>
  <si>
    <t>210 22-0303</t>
  </si>
  <si>
    <t>Hromosvodová svorka SJ01</t>
  </si>
  <si>
    <t>Zkušební svorka SZ</t>
  </si>
  <si>
    <t>210 29-3011</t>
  </si>
  <si>
    <t>Ochranný úhelník vč.držáků</t>
  </si>
  <si>
    <t>Jímací tyč JT1,0m vč. kotvení</t>
  </si>
  <si>
    <t>210 19-2580</t>
  </si>
  <si>
    <t>Hlavní svorkov.pospojování HOP</t>
  </si>
  <si>
    <t>Ochranný antikorozní nátěr svorek</t>
  </si>
  <si>
    <t>Označovací štítek</t>
  </si>
  <si>
    <t xml:space="preserve">     SOUČET</t>
  </si>
  <si>
    <t xml:space="preserve">   strana:5</t>
  </si>
  <si>
    <t>HROMOSVOD - CELKEM</t>
  </si>
  <si>
    <t>Přeložení stávajícího VO</t>
  </si>
  <si>
    <t>Demontáž stávajícího stožáru VO vč. svítidla</t>
  </si>
  <si>
    <t>Opětná montáž stožáru VO vč. svítidla</t>
  </si>
  <si>
    <t>Vytýčení stávající trasy VO a odkrytí kabelu</t>
  </si>
  <si>
    <t>Kabel CYKY 4Bx16</t>
  </si>
  <si>
    <t>Kabelová zemní spojka na kabel NN</t>
  </si>
  <si>
    <t>Hromosvodová svorka SP1 ,SS</t>
  </si>
  <si>
    <t>Výkop jámy pro stožár</t>
  </si>
  <si>
    <t>Betonová roura pr.300mm</t>
  </si>
  <si>
    <t>Beton.základ pod stožár</t>
  </si>
  <si>
    <t>Přeložení stávajícího VO -CELKEM</t>
  </si>
  <si>
    <t>SLABOPROUD</t>
  </si>
  <si>
    <t>Nouzová signalizace z WC invalidy</t>
  </si>
  <si>
    <t>220 26-0553</t>
  </si>
  <si>
    <t xml:space="preserve">Trubka ohebná PVC pr.16mm  </t>
  </si>
  <si>
    <t>220 26-0022</t>
  </si>
  <si>
    <t>Krabice odbočná s víčkem KO68</t>
  </si>
  <si>
    <t>220 28-0411</t>
  </si>
  <si>
    <t xml:space="preserve">Kabel SYKFY3x2x0,5  </t>
  </si>
  <si>
    <t>Sada pro nouzovou signalizaci(tlačítko s tahovým spínačem</t>
  </si>
  <si>
    <t>kontrolní modul s alarmem,optický alarm,resetovací tlačítko,</t>
  </si>
  <si>
    <t>Signalizace z WC součet</t>
  </si>
  <si>
    <t>Signalizace z WC -CELKEM</t>
  </si>
  <si>
    <t xml:space="preserve">   strana:6</t>
  </si>
  <si>
    <t>P210-01HZS</t>
  </si>
  <si>
    <t>Výchozí revize,zkoušky,certifikáty</t>
  </si>
  <si>
    <t>hod.</t>
  </si>
  <si>
    <t>P210-02HZS</t>
  </si>
  <si>
    <t>Doplnění jističů do stávaj.rozvaděče</t>
  </si>
  <si>
    <t>P210-03HZS</t>
  </si>
  <si>
    <t>Zpracování projektu skutečného provedení</t>
  </si>
  <si>
    <t>P210-04HZS</t>
  </si>
  <si>
    <t>Koordinace s ostatními profesemi</t>
  </si>
  <si>
    <t>HZS  CELKEM</t>
  </si>
  <si>
    <r>
      <t xml:space="preserve"> polykarb. E27-LED zdroj,   ozn.</t>
    </r>
    <r>
      <rPr>
        <b/>
        <sz val="10"/>
        <rFont val="Arial CE"/>
        <family val="2"/>
      </rPr>
      <t xml:space="preserve"> A</t>
    </r>
  </si>
  <si>
    <r>
      <t>barva bílá, E27,LED zdroj  pr.280mm  ozn.</t>
    </r>
    <r>
      <rPr>
        <b/>
        <sz val="10"/>
        <rFont val="Arial CE"/>
        <family val="2"/>
      </rPr>
      <t>B</t>
    </r>
  </si>
  <si>
    <r>
      <t xml:space="preserve"> LED zdroj, ,IP65 ,antivandal    ozn. </t>
    </r>
    <r>
      <rPr>
        <b/>
        <sz val="10"/>
        <rFont val="Arial CE"/>
        <family val="2"/>
      </rPr>
      <t>C</t>
    </r>
  </si>
  <si>
    <r>
      <t>barva šedá,mléčný kryt,LED zdroj IP44,  ozn .</t>
    </r>
    <r>
      <rPr>
        <b/>
        <sz val="10"/>
        <rFont val="Arial CE"/>
        <family val="2"/>
      </rPr>
      <t>D</t>
    </r>
  </si>
  <si>
    <r>
      <t xml:space="preserve">LED zdroj, 1hod., IP65. , vč.piktogramu ozn. </t>
    </r>
    <r>
      <rPr>
        <b/>
        <sz val="10"/>
        <rFont val="Arial CE"/>
        <family val="2"/>
      </rPr>
      <t>N</t>
    </r>
  </si>
  <si>
    <t>Potrubí HT odpadní svislé D 110 x 2,7 mm</t>
  </si>
  <si>
    <t>721176102R00</t>
  </si>
  <si>
    <t>Potrubí HT připojovací D 40 x 1,8 mm</t>
  </si>
  <si>
    <t>721176103R00</t>
  </si>
  <si>
    <t>Potrubí HT připojovací D 50 x 1,8 mm</t>
  </si>
  <si>
    <t>721176105R00</t>
  </si>
  <si>
    <t>Potrubí HT připojovací D 110 x 2,7 mm</t>
  </si>
  <si>
    <t>721194104R00</t>
  </si>
  <si>
    <t>Vyvedení odpadních výpustek D 40 x 1,8</t>
  </si>
  <si>
    <t>721194105R00</t>
  </si>
  <si>
    <t>Vyvedení odpadních výpustek D 50 x 1,8</t>
  </si>
  <si>
    <t>721194109R00</t>
  </si>
  <si>
    <t>Vyvedení odpadních výpustek D 110 x 2,3</t>
  </si>
  <si>
    <t>721211001R00</t>
  </si>
  <si>
    <t>Vpusť dvorní 250/250, vodorovný odtok, D 110 mm, lit.poklop, sada nástavec 200</t>
  </si>
  <si>
    <t>721223001R00</t>
  </si>
  <si>
    <t>Vpusť podlahová se zápachovou uzávěrkou, boční, D 40/50 mm, nerez mřížka 115x115, typ nap. podlaha</t>
  </si>
  <si>
    <t>721242111R00</t>
  </si>
  <si>
    <t>Lapač střešních splavenin PP D 110 mm</t>
  </si>
  <si>
    <t>721273200R00</t>
  </si>
  <si>
    <t>Souprava ventilační střešní, souprava větrací hlavice PP  D 110 mm</t>
  </si>
  <si>
    <t>721172111R00</t>
  </si>
  <si>
    <t>Kanalizační šachta DN400/150 přímá, hl.1,5m, tel. poklop</t>
  </si>
  <si>
    <t>721170001R00</t>
  </si>
  <si>
    <t>Liniové odvodnění tl. 100/135mm, lit. mříž, min. B125, různé spády, vč. dopoj. potrubí, betonu</t>
  </si>
  <si>
    <t>721172001R00</t>
  </si>
  <si>
    <t>Kanalizační šachta DN600/150, tvar L, pokl Li D400, nástavová trubka 1,5m</t>
  </si>
  <si>
    <t>721172002R00</t>
  </si>
  <si>
    <t>Kanalizační šachta DN600/150, tvar T, pokl Li D400, nástavová trubka 2,0m</t>
  </si>
  <si>
    <t>721170002R00</t>
  </si>
  <si>
    <t>Napojení potrubí DN150 na stáv. rev. šachtu, vč. začištění a oprav</t>
  </si>
  <si>
    <t>721170003R00</t>
  </si>
  <si>
    <t>Vysazení odbočky na stávajícím potrubí, 200/150</t>
  </si>
  <si>
    <t>721290111R00</t>
  </si>
  <si>
    <t>Zkouška těsnosti kanalizace vodou DN 125</t>
  </si>
  <si>
    <t>721290112R00</t>
  </si>
  <si>
    <t>Zkouška těsnosti kanalizace vodou DN 200</t>
  </si>
  <si>
    <t>998721201R00</t>
  </si>
  <si>
    <t>Přesun hmot pro vnitřní kanalizaci, výšky do 6 m</t>
  </si>
  <si>
    <t>722171212R00</t>
  </si>
  <si>
    <t>Potrubí z PEHD, D 25 x 2,3 mm</t>
  </si>
  <si>
    <t>722171213R00</t>
  </si>
  <si>
    <t>Potrubí z PEHD, D 32 x 3,0 mm</t>
  </si>
  <si>
    <t>722171214R00</t>
  </si>
  <si>
    <t>Potrubí z PEHD, D 40 x 3,7 mm</t>
  </si>
  <si>
    <t>722171215R00</t>
  </si>
  <si>
    <t>Potrubí z PEHD, D 50 x 4,6 mm</t>
  </si>
  <si>
    <t>722171001R00</t>
  </si>
  <si>
    <t>PE T-Kus D40/D32 svěrné</t>
  </si>
  <si>
    <t>722171002R00</t>
  </si>
  <si>
    <t>PE T-Kus D50/D40 svěrné</t>
  </si>
  <si>
    <t>722171003R00</t>
  </si>
  <si>
    <t>PE T-Kus D40/D40 svěrné</t>
  </si>
  <si>
    <t>722171004R00</t>
  </si>
  <si>
    <t>PE T-Kus D50/D50 svěrné</t>
  </si>
  <si>
    <t>722171005R00</t>
  </si>
  <si>
    <t>PE RED D40/D32 svěrné</t>
  </si>
  <si>
    <t>722171006R00</t>
  </si>
  <si>
    <t>PE RED D50/D40 svěrné</t>
  </si>
  <si>
    <t>722171007R00</t>
  </si>
  <si>
    <t>PE RED D50/D32 svěrné</t>
  </si>
  <si>
    <t>722171008R00</t>
  </si>
  <si>
    <t>PE RED D32/D25 svěrné</t>
  </si>
  <si>
    <t>722171000R00</t>
  </si>
  <si>
    <t>Chránička flex DN100</t>
  </si>
  <si>
    <t>722000001R00</t>
  </si>
  <si>
    <t>Zásyp drcené pěnové sklo, frakce 8/16mm, 0,086 W/mK</t>
  </si>
  <si>
    <t>722000002R00</t>
  </si>
  <si>
    <t>Vododovní plastová šachta 1500x1000x1800mm, pok.600x600 D400, vč. želbet, KARI 8/100/100</t>
  </si>
  <si>
    <t>722174022R00</t>
  </si>
  <si>
    <t>Potrubí z PPR, D 20 x 3,4 mm, PN 20</t>
  </si>
  <si>
    <t>722174023R00</t>
  </si>
  <si>
    <t>Potrubí z PPR, D 25 x 4,3 mm, PN 20</t>
  </si>
  <si>
    <t>722174024R00</t>
  </si>
  <si>
    <t>Potrubí z PPR, D 32 x 5,4 mm, PN 20</t>
  </si>
  <si>
    <t>722174025R00</t>
  </si>
  <si>
    <t>Potrubí z PPR, D 40 x 6,7 mm, PN 20</t>
  </si>
  <si>
    <t>722174026R00</t>
  </si>
  <si>
    <t>Potrubí z PPR, D 50 x 8,4 mm, PN 20</t>
  </si>
  <si>
    <t>722151112R00</t>
  </si>
  <si>
    <t>Potrubí nerez D 15 x 1,0 mm</t>
  </si>
  <si>
    <t>722151113R00</t>
  </si>
  <si>
    <t>Potrubí nerez D 18 x 1,0 mm</t>
  </si>
  <si>
    <t>722151114R00</t>
  </si>
  <si>
    <t>Potrubí nerez D 22 x 1,2 mm</t>
  </si>
  <si>
    <t>722181212RT7</t>
  </si>
  <si>
    <t>Izolace návleková PE tl. stěny 9 mm, vnitřní průměr 22 mm</t>
  </si>
  <si>
    <t>722181212RT8</t>
  </si>
  <si>
    <t>Izolace návleková PE tl. stěny 9 mm, vnitřní průměr 25 mm</t>
  </si>
  <si>
    <t>722181212RU1</t>
  </si>
  <si>
    <t>Izolace návleková PE tl. stěny 9 mm, vnitřní průměr 32 mm</t>
  </si>
  <si>
    <t>722181212RV9</t>
  </si>
  <si>
    <t>Izolace návleková PE tl. stěny 9 mm, vnitřní průměr 40 mm</t>
  </si>
  <si>
    <t>722181212RW6</t>
  </si>
  <si>
    <t>Izolace návleková PE tl. stěny 9 mm, vnitřní průměr 50 mm</t>
  </si>
  <si>
    <t>722181213RT5</t>
  </si>
  <si>
    <t>Izolace návleková PE tl. stěny 13 mm, vnitřní průměr 15 mm</t>
  </si>
  <si>
    <t>Provedení prvku ve smyslu vyhlášky č.398/2009 Sb.</t>
  </si>
  <si>
    <t>viz podrobný popis v tabulce truhlářských prvků PD !:2</t>
  </si>
  <si>
    <t>76901Rpol</t>
  </si>
  <si>
    <t>P1 Vnější plastové okno 130/60cm, sklopné izolační dvojsklo, vč.kování, dod.a mont.</t>
  </si>
  <si>
    <t>Kování nerez.</t>
  </si>
  <si>
    <t xml:space="preserve">Barevnost prvku : interiér - bílá, exteriér - oranžová fólie (RAL 2004). </t>
  </si>
  <si>
    <t>viz podrobný popis v tabulce plastových prvků PD !:14</t>
  </si>
  <si>
    <t>76902Rpol</t>
  </si>
  <si>
    <t>P2 Vnější plastové vstupní dveře 110/270cm izol.dvojsklo,vč.nadsvětlíku a kování, dod.a mont.</t>
  </si>
  <si>
    <t>Kování vícebodové bezpečnostní s vodorovným madlem nerez. Klika paniková (uvnitř) - klika (venku),</t>
  </si>
  <si>
    <t xml:space="preserve">stavěč dveřního křídla. </t>
  </si>
  <si>
    <t>Zámek panikový, vložka cylindrická bezpečnostní.</t>
  </si>
  <si>
    <t>Dveře s vnějším označením muži/ženy.</t>
  </si>
  <si>
    <t>Nadsvětlík prosklený, sklopné křídlo.</t>
  </si>
  <si>
    <t>viz podrobný popis v tabulce plastových prvků PD !:2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</si>
</sst>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  <numFmt numFmtId="175" formatCode="#,##0.000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0.00;[Red]0.00"/>
    <numFmt numFmtId="181" formatCode="#,##0.00;[Red]#,##0.00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7"/>
      <name val="Arial CE"/>
      <family val="0"/>
    </font>
    <font>
      <sz val="10"/>
      <color indexed="26"/>
      <name val="Arial CE"/>
      <family val="0"/>
    </font>
    <font>
      <sz val="10"/>
      <color indexed="9"/>
      <name val="Arial CE"/>
      <family val="0"/>
    </font>
    <font>
      <b/>
      <sz val="9"/>
      <name val="Arial CE"/>
      <family val="0"/>
    </font>
    <font>
      <sz val="9"/>
      <name val="Tahoma"/>
      <family val="2"/>
    </font>
    <font>
      <b/>
      <sz val="8"/>
      <name val="Arial CE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4" borderId="6" applyNumberFormat="0" applyFont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0" fillId="0" borderId="0" applyProtection="0">
      <alignment/>
    </xf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740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14" fontId="25" fillId="0" borderId="0" xfId="0" applyNumberFormat="1" applyFont="1" applyAlignment="1">
      <alignment horizontal="left"/>
    </xf>
    <xf numFmtId="0" fontId="26" fillId="0" borderId="0" xfId="0" applyFont="1" applyAlignment="1">
      <alignment horizontal="right"/>
    </xf>
    <xf numFmtId="49" fontId="23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6" fillId="18" borderId="10" xfId="0" applyFont="1" applyFill="1" applyBorder="1" applyAlignment="1">
      <alignment wrapText="1"/>
    </xf>
    <xf numFmtId="0" fontId="26" fillId="18" borderId="11" xfId="0" applyFont="1" applyFill="1" applyBorder="1" applyAlignment="1">
      <alignment wrapText="1"/>
    </xf>
    <xf numFmtId="0" fontId="26" fillId="18" borderId="12" xfId="0" applyFont="1" applyFill="1" applyBorder="1" applyAlignment="1">
      <alignment wrapText="1"/>
    </xf>
    <xf numFmtId="0" fontId="26" fillId="18" borderId="10" xfId="0" applyFont="1" applyFill="1" applyBorder="1" applyAlignment="1">
      <alignment horizontal="right" wrapText="1"/>
    </xf>
    <xf numFmtId="0" fontId="23" fillId="18" borderId="11" xfId="0" applyFont="1" applyFill="1" applyBorder="1" applyAlignment="1">
      <alignment/>
    </xf>
    <xf numFmtId="0" fontId="26" fillId="18" borderId="11" xfId="0" applyFont="1" applyFill="1" applyBorder="1" applyAlignment="1">
      <alignment horizontal="right" wrapText="1"/>
    </xf>
    <xf numFmtId="0" fontId="26" fillId="18" borderId="12" xfId="0" applyFont="1" applyFill="1" applyBorder="1" applyAlignment="1">
      <alignment horizontal="right" vertical="center"/>
    </xf>
    <xf numFmtId="0" fontId="26" fillId="13" borderId="0" xfId="0" applyFont="1" applyFill="1" applyBorder="1" applyAlignment="1">
      <alignment horizontal="right" wrapText="1"/>
    </xf>
    <xf numFmtId="0" fontId="23" fillId="0" borderId="1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right" vertical="center"/>
    </xf>
    <xf numFmtId="4" fontId="23" fillId="0" borderId="16" xfId="0" applyNumberFormat="1" applyFont="1" applyBorder="1" applyAlignment="1">
      <alignment horizontal="right" vertical="center"/>
    </xf>
    <xf numFmtId="4" fontId="23" fillId="13" borderId="0" xfId="0" applyNumberFormat="1" applyFont="1" applyFill="1" applyBorder="1" applyAlignment="1">
      <alignment vertical="center"/>
    </xf>
    <xf numFmtId="4" fontId="23" fillId="0" borderId="13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17" xfId="0" applyNumberFormat="1" applyFont="1" applyBorder="1" applyAlignment="1">
      <alignment horizontal="right" vertical="center"/>
    </xf>
    <xf numFmtId="4" fontId="23" fillId="0" borderId="18" xfId="0" applyNumberFormat="1" applyFont="1" applyBorder="1" applyAlignment="1">
      <alignment horizontal="right" vertical="center"/>
    </xf>
    <xf numFmtId="0" fontId="28" fillId="4" borderId="10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3" fillId="4" borderId="11" xfId="0" applyFont="1" applyFill="1" applyBorder="1" applyAlignment="1">
      <alignment vertical="center"/>
    </xf>
    <xf numFmtId="4" fontId="28" fillId="4" borderId="19" xfId="0" applyNumberFormat="1" applyFont="1" applyFill="1" applyBorder="1" applyAlignment="1">
      <alignment horizontal="right" vertical="center"/>
    </xf>
    <xf numFmtId="4" fontId="28" fillId="4" borderId="20" xfId="0" applyNumberFormat="1" applyFont="1" applyFill="1" applyBorder="1" applyAlignment="1">
      <alignment horizontal="right" vertical="center"/>
    </xf>
    <xf numFmtId="4" fontId="29" fillId="13" borderId="0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4" fontId="23" fillId="0" borderId="0" xfId="0" applyNumberFormat="1" applyFont="1" applyAlignment="1">
      <alignment/>
    </xf>
    <xf numFmtId="0" fontId="26" fillId="18" borderId="10" xfId="0" applyFont="1" applyFill="1" applyBorder="1" applyAlignment="1">
      <alignment vertical="center"/>
    </xf>
    <xf numFmtId="0" fontId="29" fillId="18" borderId="11" xfId="0" applyFont="1" applyFill="1" applyBorder="1" applyAlignment="1">
      <alignment vertical="center"/>
    </xf>
    <xf numFmtId="0" fontId="29" fillId="18" borderId="12" xfId="0" applyFont="1" applyFill="1" applyBorder="1" applyAlignment="1">
      <alignment vertical="center" wrapText="1"/>
    </xf>
    <xf numFmtId="0" fontId="29" fillId="18" borderId="21" xfId="0" applyFont="1" applyFill="1" applyBorder="1" applyAlignment="1">
      <alignment horizontal="center" vertical="center" wrapText="1"/>
    </xf>
    <xf numFmtId="0" fontId="29" fillId="18" borderId="12" xfId="0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left"/>
    </xf>
    <xf numFmtId="0" fontId="25" fillId="0" borderId="16" xfId="0" applyFont="1" applyBorder="1" applyAlignment="1">
      <alignment/>
    </xf>
    <xf numFmtId="170" fontId="25" fillId="0" borderId="22" xfId="0" applyNumberFormat="1" applyFont="1" applyBorder="1" applyAlignment="1">
      <alignment/>
    </xf>
    <xf numFmtId="3" fontId="26" fillId="0" borderId="23" xfId="0" applyNumberFormat="1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166" fontId="23" fillId="0" borderId="24" xfId="0" applyNumberFormat="1" applyFont="1" applyBorder="1" applyAlignment="1">
      <alignment/>
    </xf>
    <xf numFmtId="49" fontId="25" fillId="0" borderId="13" xfId="0" applyNumberFormat="1" applyFont="1" applyBorder="1" applyAlignment="1">
      <alignment horizontal="left"/>
    </xf>
    <xf numFmtId="0" fontId="25" fillId="0" borderId="0" xfId="0" applyFont="1" applyBorder="1" applyAlignment="1">
      <alignment/>
    </xf>
    <xf numFmtId="170" fontId="25" fillId="0" borderId="14" xfId="0" applyNumberFormat="1" applyFont="1" applyBorder="1" applyAlignment="1">
      <alignment/>
    </xf>
    <xf numFmtId="3" fontId="26" fillId="0" borderId="24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/>
    </xf>
    <xf numFmtId="3" fontId="25" fillId="0" borderId="24" xfId="0" applyNumberFormat="1" applyFont="1" applyBorder="1" applyAlignment="1">
      <alignment horizontal="right"/>
    </xf>
    <xf numFmtId="170" fontId="25" fillId="0" borderId="25" xfId="0" applyNumberFormat="1" applyFont="1" applyBorder="1" applyAlignment="1">
      <alignment/>
    </xf>
    <xf numFmtId="0" fontId="26" fillId="4" borderId="10" xfId="0" applyFont="1" applyFill="1" applyBorder="1" applyAlignment="1">
      <alignment vertical="center"/>
    </xf>
    <xf numFmtId="49" fontId="26" fillId="4" borderId="11" xfId="0" applyNumberFormat="1" applyFont="1" applyFill="1" applyBorder="1" applyAlignment="1">
      <alignment horizontal="left" vertical="center"/>
    </xf>
    <xf numFmtId="0" fontId="26" fillId="4" borderId="11" xfId="0" applyFont="1" applyFill="1" applyBorder="1" applyAlignment="1">
      <alignment vertical="center"/>
    </xf>
    <xf numFmtId="170" fontId="25" fillId="4" borderId="12" xfId="0" applyNumberFormat="1" applyFont="1" applyFill="1" applyBorder="1" applyAlignment="1">
      <alignment/>
    </xf>
    <xf numFmtId="3" fontId="26" fillId="4" borderId="21" xfId="0" applyNumberFormat="1" applyFont="1" applyFill="1" applyBorder="1" applyAlignment="1">
      <alignment horizontal="right" vertical="center"/>
    </xf>
    <xf numFmtId="166" fontId="26" fillId="4" borderId="21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left" vertical="top" wrapText="1"/>
    </xf>
    <xf numFmtId="0" fontId="26" fillId="18" borderId="21" xfId="0" applyFont="1" applyFill="1" applyBorder="1" applyAlignment="1">
      <alignment vertical="center" wrapText="1"/>
    </xf>
    <xf numFmtId="0" fontId="29" fillId="18" borderId="10" xfId="0" applyFont="1" applyFill="1" applyBorder="1" applyAlignment="1">
      <alignment vertical="center"/>
    </xf>
    <xf numFmtId="0" fontId="25" fillId="0" borderId="15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3" fontId="26" fillId="4" borderId="12" xfId="0" applyNumberFormat="1" applyFont="1" applyFill="1" applyBorder="1" applyAlignment="1">
      <alignment horizontal="right" vertical="center"/>
    </xf>
    <xf numFmtId="0" fontId="24" fillId="0" borderId="18" xfId="0" applyFont="1" applyBorder="1" applyAlignment="1">
      <alignment horizontal="centerContinuous" vertical="top"/>
    </xf>
    <xf numFmtId="0" fontId="23" fillId="0" borderId="18" xfId="0" applyFont="1" applyBorder="1" applyAlignment="1">
      <alignment horizontal="centerContinuous"/>
    </xf>
    <xf numFmtId="0" fontId="29" fillId="18" borderId="26" xfId="0" applyFont="1" applyFill="1" applyBorder="1" applyAlignment="1">
      <alignment horizontal="left"/>
    </xf>
    <xf numFmtId="0" fontId="25" fillId="18" borderId="27" xfId="0" applyFont="1" applyFill="1" applyBorder="1" applyAlignment="1">
      <alignment horizontal="centerContinuous"/>
    </xf>
    <xf numFmtId="49" fontId="26" fillId="18" borderId="28" xfId="0" applyNumberFormat="1" applyFont="1" applyFill="1" applyBorder="1" applyAlignment="1">
      <alignment horizontal="left"/>
    </xf>
    <xf numFmtId="49" fontId="25" fillId="18" borderId="27" xfId="0" applyNumberFormat="1" applyFont="1" applyFill="1" applyBorder="1" applyAlignment="1">
      <alignment horizontal="centerContinuous"/>
    </xf>
    <xf numFmtId="0" fontId="25" fillId="0" borderId="29" xfId="0" applyFont="1" applyBorder="1" applyAlignment="1">
      <alignment/>
    </xf>
    <xf numFmtId="49" fontId="25" fillId="0" borderId="30" xfId="0" applyNumberFormat="1" applyFont="1" applyBorder="1" applyAlignment="1">
      <alignment horizontal="left"/>
    </xf>
    <xf numFmtId="0" fontId="23" fillId="0" borderId="31" xfId="0" applyFont="1" applyBorder="1" applyAlignment="1">
      <alignment/>
    </xf>
    <xf numFmtId="0" fontId="25" fillId="0" borderId="12" xfId="0" applyFont="1" applyBorder="1" applyAlignment="1">
      <alignment/>
    </xf>
    <xf numFmtId="49" fontId="25" fillId="0" borderId="11" xfId="0" applyNumberFormat="1" applyFont="1" applyBorder="1" applyAlignment="1">
      <alignment/>
    </xf>
    <xf numFmtId="49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32" xfId="0" applyFont="1" applyBorder="1" applyAlignment="1">
      <alignment horizontal="left"/>
    </xf>
    <xf numFmtId="0" fontId="29" fillId="0" borderId="31" xfId="0" applyFont="1" applyBorder="1" applyAlignment="1">
      <alignment/>
    </xf>
    <xf numFmtId="49" fontId="25" fillId="0" borderId="32" xfId="0" applyNumberFormat="1" applyFont="1" applyBorder="1" applyAlignment="1">
      <alignment horizontal="left"/>
    </xf>
    <xf numFmtId="49" fontId="29" fillId="18" borderId="31" xfId="0" applyNumberFormat="1" applyFont="1" applyFill="1" applyBorder="1" applyAlignment="1">
      <alignment/>
    </xf>
    <xf numFmtId="49" fontId="23" fillId="18" borderId="12" xfId="0" applyNumberFormat="1" applyFont="1" applyFill="1" applyBorder="1" applyAlignment="1">
      <alignment/>
    </xf>
    <xf numFmtId="49" fontId="29" fillId="18" borderId="11" xfId="0" applyNumberFormat="1" applyFont="1" applyFill="1" applyBorder="1" applyAlignment="1">
      <alignment/>
    </xf>
    <xf numFmtId="49" fontId="23" fillId="18" borderId="11" xfId="0" applyNumberFormat="1" applyFont="1" applyFill="1" applyBorder="1" applyAlignment="1">
      <alignment/>
    </xf>
    <xf numFmtId="0" fontId="25" fillId="0" borderId="21" xfId="0" applyFont="1" applyFill="1" applyBorder="1" applyAlignment="1">
      <alignment/>
    </xf>
    <xf numFmtId="3" fontId="25" fillId="0" borderId="32" xfId="0" applyNumberFormat="1" applyFont="1" applyBorder="1" applyAlignment="1">
      <alignment horizontal="left"/>
    </xf>
    <xf numFmtId="0" fontId="23" fillId="0" borderId="0" xfId="0" applyFont="1" applyFill="1" applyAlignment="1">
      <alignment/>
    </xf>
    <xf numFmtId="49" fontId="29" fillId="18" borderId="33" xfId="0" applyNumberFormat="1" applyFont="1" applyFill="1" applyBorder="1" applyAlignment="1">
      <alignment/>
    </xf>
    <xf numFmtId="49" fontId="23" fillId="18" borderId="14" xfId="0" applyNumberFormat="1" applyFont="1" applyFill="1" applyBorder="1" applyAlignment="1">
      <alignment/>
    </xf>
    <xf numFmtId="49" fontId="29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21" xfId="0" applyNumberFormat="1" applyFont="1" applyBorder="1" applyAlignment="1">
      <alignment horizontal="left"/>
    </xf>
    <xf numFmtId="0" fontId="25" fillId="0" borderId="34" xfId="0" applyFont="1" applyBorder="1" applyAlignment="1">
      <alignment/>
    </xf>
    <xf numFmtId="0" fontId="25" fillId="0" borderId="21" xfId="0" applyNumberFormat="1" applyFont="1" applyBorder="1" applyAlignment="1">
      <alignment/>
    </xf>
    <xf numFmtId="0" fontId="25" fillId="0" borderId="35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/>
    </xf>
    <xf numFmtId="0" fontId="23" fillId="0" borderId="0" xfId="0" applyNumberFormat="1" applyFont="1" applyAlignment="1">
      <alignment/>
    </xf>
    <xf numFmtId="0" fontId="25" fillId="0" borderId="35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35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21" xfId="0" applyFont="1" applyBorder="1" applyAlignment="1">
      <alignment/>
    </xf>
    <xf numFmtId="0" fontId="25" fillId="0" borderId="35" xfId="0" applyFont="1" applyBorder="1" applyAlignment="1">
      <alignment/>
    </xf>
    <xf numFmtId="3" fontId="23" fillId="0" borderId="0" xfId="0" applyNumberFormat="1" applyFont="1" applyAlignment="1">
      <alignment/>
    </xf>
    <xf numFmtId="0" fontId="25" fillId="0" borderId="31" xfId="0" applyFont="1" applyBorder="1" applyAlignment="1">
      <alignment/>
    </xf>
    <xf numFmtId="0" fontId="25" fillId="0" borderId="29" xfId="0" applyFont="1" applyBorder="1" applyAlignment="1">
      <alignment horizontal="left"/>
    </xf>
    <xf numFmtId="0" fontId="25" fillId="0" borderId="36" xfId="0" applyFont="1" applyBorder="1" applyAlignment="1">
      <alignment horizontal="left"/>
    </xf>
    <xf numFmtId="0" fontId="24" fillId="0" borderId="37" xfId="0" applyFont="1" applyBorder="1" applyAlignment="1">
      <alignment horizontal="centerContinuous" vertical="center"/>
    </xf>
    <xf numFmtId="0" fontId="28" fillId="0" borderId="38" xfId="0" applyFont="1" applyBorder="1" applyAlignment="1">
      <alignment horizontal="centerContinuous" vertical="center"/>
    </xf>
    <xf numFmtId="0" fontId="23" fillId="0" borderId="38" xfId="0" applyFont="1" applyBorder="1" applyAlignment="1">
      <alignment horizontal="centerContinuous" vertical="center"/>
    </xf>
    <xf numFmtId="0" fontId="23" fillId="0" borderId="39" xfId="0" applyFont="1" applyBorder="1" applyAlignment="1">
      <alignment horizontal="centerContinuous" vertical="center"/>
    </xf>
    <xf numFmtId="0" fontId="29" fillId="18" borderId="19" xfId="0" applyFont="1" applyFill="1" applyBorder="1" applyAlignment="1">
      <alignment horizontal="left"/>
    </xf>
    <xf numFmtId="0" fontId="23" fillId="18" borderId="20" xfId="0" applyFont="1" applyFill="1" applyBorder="1" applyAlignment="1">
      <alignment horizontal="left"/>
    </xf>
    <xf numFmtId="0" fontId="23" fillId="18" borderId="40" xfId="0" applyFont="1" applyFill="1" applyBorder="1" applyAlignment="1">
      <alignment horizontal="centerContinuous"/>
    </xf>
    <xf numFmtId="0" fontId="29" fillId="18" borderId="20" xfId="0" applyFont="1" applyFill="1" applyBorder="1" applyAlignment="1">
      <alignment horizontal="centerContinuous"/>
    </xf>
    <xf numFmtId="0" fontId="23" fillId="18" borderId="20" xfId="0" applyFont="1" applyFill="1" applyBorder="1" applyAlignment="1">
      <alignment horizontal="centerContinuous"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/>
    </xf>
    <xf numFmtId="3" fontId="23" fillId="0" borderId="30" xfId="0" applyNumberFormat="1" applyFont="1" applyBorder="1" applyAlignment="1">
      <alignment/>
    </xf>
    <xf numFmtId="0" fontId="23" fillId="0" borderId="26" xfId="0" applyFont="1" applyBorder="1" applyAlignment="1">
      <alignment/>
    </xf>
    <xf numFmtId="3" fontId="23" fillId="0" borderId="28" xfId="0" applyNumberFormat="1" applyFont="1" applyBorder="1" applyAlignment="1">
      <alignment/>
    </xf>
    <xf numFmtId="0" fontId="23" fillId="0" borderId="27" xfId="0" applyFont="1" applyBorder="1" applyAlignment="1">
      <alignment/>
    </xf>
    <xf numFmtId="3" fontId="23" fillId="0" borderId="11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42" xfId="0" applyFont="1" applyBorder="1" applyAlignment="1">
      <alignment shrinkToFit="1"/>
    </xf>
    <xf numFmtId="0" fontId="23" fillId="0" borderId="44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45" xfId="0" applyNumberFormat="1" applyFont="1" applyBorder="1" applyAlignment="1">
      <alignment/>
    </xf>
    <xf numFmtId="0" fontId="23" fillId="0" borderId="46" xfId="0" applyFont="1" applyBorder="1" applyAlignment="1">
      <alignment/>
    </xf>
    <xf numFmtId="3" fontId="23" fillId="0" borderId="47" xfId="0" applyNumberFormat="1" applyFont="1" applyBorder="1" applyAlignment="1">
      <alignment/>
    </xf>
    <xf numFmtId="0" fontId="23" fillId="0" borderId="48" xfId="0" applyFont="1" applyBorder="1" applyAlignment="1">
      <alignment/>
    </xf>
    <xf numFmtId="0" fontId="29" fillId="18" borderId="26" xfId="0" applyFont="1" applyFill="1" applyBorder="1" applyAlignment="1">
      <alignment/>
    </xf>
    <xf numFmtId="0" fontId="29" fillId="18" borderId="28" xfId="0" applyFont="1" applyFill="1" applyBorder="1" applyAlignment="1">
      <alignment/>
    </xf>
    <xf numFmtId="0" fontId="29" fillId="18" borderId="27" xfId="0" applyFont="1" applyFill="1" applyBorder="1" applyAlignment="1">
      <alignment/>
    </xf>
    <xf numFmtId="0" fontId="29" fillId="18" borderId="49" xfId="0" applyFont="1" applyFill="1" applyBorder="1" applyAlignment="1">
      <alignment/>
    </xf>
    <xf numFmtId="0" fontId="29" fillId="18" borderId="50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51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25" xfId="0" applyFont="1" applyBorder="1" applyAlignment="1">
      <alignment/>
    </xf>
    <xf numFmtId="0" fontId="23" fillId="0" borderId="52" xfId="0" applyFont="1" applyBorder="1" applyAlignment="1">
      <alignment/>
    </xf>
    <xf numFmtId="0" fontId="23" fillId="0" borderId="53" xfId="0" applyFont="1" applyBorder="1" applyAlignment="1">
      <alignment/>
    </xf>
    <xf numFmtId="0" fontId="23" fillId="0" borderId="16" xfId="0" applyFont="1" applyBorder="1" applyAlignment="1">
      <alignment/>
    </xf>
    <xf numFmtId="166" fontId="23" fillId="0" borderId="22" xfId="0" applyNumberFormat="1" applyFont="1" applyBorder="1" applyAlignment="1">
      <alignment horizontal="right"/>
    </xf>
    <xf numFmtId="0" fontId="23" fillId="0" borderId="22" xfId="0" applyFont="1" applyBorder="1" applyAlignment="1">
      <alignment/>
    </xf>
    <xf numFmtId="0" fontId="23" fillId="0" borderId="11" xfId="0" applyFont="1" applyBorder="1" applyAlignment="1">
      <alignment/>
    </xf>
    <xf numFmtId="166" fontId="23" fillId="0" borderId="12" xfId="0" applyNumberFormat="1" applyFont="1" applyBorder="1" applyAlignment="1">
      <alignment horizontal="right"/>
    </xf>
    <xf numFmtId="0" fontId="28" fillId="18" borderId="46" xfId="0" applyFont="1" applyFill="1" applyBorder="1" applyAlignment="1">
      <alignment/>
    </xf>
    <xf numFmtId="0" fontId="28" fillId="18" borderId="47" xfId="0" applyFont="1" applyFill="1" applyBorder="1" applyAlignment="1">
      <alignment/>
    </xf>
    <xf numFmtId="0" fontId="28" fillId="18" borderId="48" xfId="0" applyFont="1" applyFill="1" applyBorder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vertical="justify"/>
    </xf>
    <xf numFmtId="49" fontId="29" fillId="0" borderId="54" xfId="53" applyNumberFormat="1" applyFont="1" applyBorder="1">
      <alignment/>
      <protection/>
    </xf>
    <xf numFmtId="49" fontId="23" fillId="0" borderId="54" xfId="53" applyNumberFormat="1" applyFont="1" applyBorder="1">
      <alignment/>
      <protection/>
    </xf>
    <xf numFmtId="49" fontId="23" fillId="0" borderId="54" xfId="53" applyNumberFormat="1" applyFont="1" applyBorder="1" applyAlignment="1">
      <alignment horizontal="right"/>
      <protection/>
    </xf>
    <xf numFmtId="0" fontId="23" fillId="0" borderId="55" xfId="53" applyFont="1" applyBorder="1">
      <alignment/>
      <protection/>
    </xf>
    <xf numFmtId="49" fontId="23" fillId="0" borderId="54" xfId="0" applyNumberFormat="1" applyFont="1" applyBorder="1" applyAlignment="1">
      <alignment horizontal="left"/>
    </xf>
    <xf numFmtId="0" fontId="23" fillId="0" borderId="56" xfId="0" applyNumberFormat="1" applyFont="1" applyBorder="1" applyAlignment="1">
      <alignment/>
    </xf>
    <xf numFmtId="49" fontId="29" fillId="0" borderId="57" xfId="53" applyNumberFormat="1" applyFont="1" applyBorder="1">
      <alignment/>
      <protection/>
    </xf>
    <xf numFmtId="49" fontId="23" fillId="0" borderId="57" xfId="53" applyNumberFormat="1" applyFont="1" applyBorder="1">
      <alignment/>
      <protection/>
    </xf>
    <xf numFmtId="49" fontId="23" fillId="0" borderId="57" xfId="53" applyNumberFormat="1" applyFont="1" applyBorder="1" applyAlignment="1">
      <alignment horizontal="right"/>
      <protection/>
    </xf>
    <xf numFmtId="49" fontId="24" fillId="0" borderId="0" xfId="0" applyNumberFormat="1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49" fontId="29" fillId="18" borderId="19" xfId="0" applyNumberFormat="1" applyFont="1" applyFill="1" applyBorder="1" applyAlignment="1">
      <alignment horizontal="center"/>
    </xf>
    <xf numFmtId="0" fontId="29" fillId="18" borderId="20" xfId="0" applyFont="1" applyFill="1" applyBorder="1" applyAlignment="1">
      <alignment horizontal="center"/>
    </xf>
    <xf numFmtId="0" fontId="29" fillId="18" borderId="40" xfId="0" applyFont="1" applyFill="1" applyBorder="1" applyAlignment="1">
      <alignment horizontal="center"/>
    </xf>
    <xf numFmtId="0" fontId="29" fillId="18" borderId="58" xfId="0" applyFont="1" applyFill="1" applyBorder="1" applyAlignment="1">
      <alignment horizontal="center"/>
    </xf>
    <xf numFmtId="0" fontId="29" fillId="18" borderId="59" xfId="0" applyFont="1" applyFill="1" applyBorder="1" applyAlignment="1">
      <alignment horizontal="center"/>
    </xf>
    <xf numFmtId="0" fontId="29" fillId="18" borderId="60" xfId="0" applyFont="1" applyFill="1" applyBorder="1" applyAlignment="1">
      <alignment horizontal="center"/>
    </xf>
    <xf numFmtId="3" fontId="23" fillId="0" borderId="51" xfId="0" applyNumberFormat="1" applyFont="1" applyBorder="1" applyAlignment="1">
      <alignment/>
    </xf>
    <xf numFmtId="0" fontId="29" fillId="18" borderId="19" xfId="0" applyFont="1" applyFill="1" applyBorder="1" applyAlignment="1">
      <alignment/>
    </xf>
    <xf numFmtId="0" fontId="29" fillId="18" borderId="20" xfId="0" applyFont="1" applyFill="1" applyBorder="1" applyAlignment="1">
      <alignment/>
    </xf>
    <xf numFmtId="3" fontId="29" fillId="18" borderId="40" xfId="0" applyNumberFormat="1" applyFont="1" applyFill="1" applyBorder="1" applyAlignment="1">
      <alignment/>
    </xf>
    <xf numFmtId="3" fontId="29" fillId="18" borderId="58" xfId="0" applyNumberFormat="1" applyFont="1" applyFill="1" applyBorder="1" applyAlignment="1">
      <alignment/>
    </xf>
    <xf numFmtId="3" fontId="29" fillId="18" borderId="59" xfId="0" applyNumberFormat="1" applyFont="1" applyFill="1" applyBorder="1" applyAlignment="1">
      <alignment/>
    </xf>
    <xf numFmtId="3" fontId="29" fillId="18" borderId="60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0" fontId="23" fillId="0" borderId="0" xfId="53" applyFont="1">
      <alignment/>
      <protection/>
    </xf>
    <xf numFmtId="0" fontId="32" fillId="0" borderId="0" xfId="53" applyFont="1" applyAlignment="1">
      <alignment horizontal="centerContinuous"/>
      <protection/>
    </xf>
    <xf numFmtId="0" fontId="33" fillId="0" borderId="0" xfId="53" applyFont="1" applyAlignment="1">
      <alignment horizontal="centerContinuous"/>
      <protection/>
    </xf>
    <xf numFmtId="0" fontId="33" fillId="0" borderId="0" xfId="53" applyFont="1" applyAlignment="1">
      <alignment horizontal="right"/>
      <protection/>
    </xf>
    <xf numFmtId="0" fontId="23" fillId="0" borderId="54" xfId="53" applyFont="1" applyBorder="1">
      <alignment/>
      <protection/>
    </xf>
    <xf numFmtId="0" fontId="25" fillId="0" borderId="55" xfId="53" applyFont="1" applyBorder="1" applyAlignment="1">
      <alignment horizontal="right"/>
      <protection/>
    </xf>
    <xf numFmtId="49" fontId="23" fillId="0" borderId="54" xfId="53" applyNumberFormat="1" applyFont="1" applyBorder="1" applyAlignment="1">
      <alignment horizontal="left"/>
      <protection/>
    </xf>
    <xf numFmtId="0" fontId="23" fillId="0" borderId="56" xfId="53" applyFont="1" applyBorder="1">
      <alignment/>
      <protection/>
    </xf>
    <xf numFmtId="0" fontId="23" fillId="0" borderId="57" xfId="53" applyFont="1" applyBorder="1">
      <alignment/>
      <protection/>
    </xf>
    <xf numFmtId="0" fontId="25" fillId="0" borderId="0" xfId="53" applyFont="1">
      <alignment/>
      <protection/>
    </xf>
    <xf numFmtId="0" fontId="23" fillId="0" borderId="0" xfId="53" applyFont="1" applyAlignment="1">
      <alignment horizontal="right"/>
      <protection/>
    </xf>
    <xf numFmtId="0" fontId="23" fillId="0" borderId="0" xfId="53" applyFont="1" applyAlignment="1">
      <alignment/>
      <protection/>
    </xf>
    <xf numFmtId="49" fontId="25" fillId="18" borderId="21" xfId="53" applyNumberFormat="1" applyFont="1" applyFill="1" applyBorder="1">
      <alignment/>
      <protection/>
    </xf>
    <xf numFmtId="0" fontId="25" fillId="18" borderId="12" xfId="53" applyFont="1" applyFill="1" applyBorder="1" applyAlignment="1">
      <alignment horizontal="center"/>
      <protection/>
    </xf>
    <xf numFmtId="0" fontId="25" fillId="18" borderId="12" xfId="53" applyNumberFormat="1" applyFont="1" applyFill="1" applyBorder="1" applyAlignment="1">
      <alignment horizontal="center"/>
      <protection/>
    </xf>
    <xf numFmtId="0" fontId="25" fillId="18" borderId="21" xfId="53" applyFont="1" applyFill="1" applyBorder="1" applyAlignment="1">
      <alignment horizontal="center"/>
      <protection/>
    </xf>
    <xf numFmtId="0" fontId="25" fillId="18" borderId="21" xfId="53" applyFont="1" applyFill="1" applyBorder="1" applyAlignment="1">
      <alignment horizontal="center" wrapText="1"/>
      <protection/>
    </xf>
    <xf numFmtId="0" fontId="29" fillId="0" borderId="24" xfId="53" applyFont="1" applyBorder="1" applyAlignment="1">
      <alignment horizontal="center"/>
      <protection/>
    </xf>
    <xf numFmtId="49" fontId="29" fillId="0" borderId="24" xfId="53" applyNumberFormat="1" applyFont="1" applyBorder="1" applyAlignment="1">
      <alignment horizontal="left"/>
      <protection/>
    </xf>
    <xf numFmtId="0" fontId="29" fillId="0" borderId="10" xfId="53" applyFont="1" applyBorder="1">
      <alignment/>
      <protection/>
    </xf>
    <xf numFmtId="0" fontId="23" fillId="0" borderId="11" xfId="53" applyFont="1" applyBorder="1" applyAlignment="1">
      <alignment horizontal="center"/>
      <protection/>
    </xf>
    <xf numFmtId="0" fontId="23" fillId="0" borderId="11" xfId="53" applyNumberFormat="1" applyFont="1" applyBorder="1" applyAlignment="1">
      <alignment horizontal="right"/>
      <protection/>
    </xf>
    <xf numFmtId="0" fontId="23" fillId="0" borderId="12" xfId="53" applyNumberFormat="1" applyFont="1" applyBorder="1">
      <alignment/>
      <protection/>
    </xf>
    <xf numFmtId="0" fontId="23" fillId="0" borderId="15" xfId="53" applyNumberFormat="1" applyFont="1" applyFill="1" applyBorder="1">
      <alignment/>
      <protection/>
    </xf>
    <xf numFmtId="0" fontId="23" fillId="0" borderId="22" xfId="53" applyNumberFormat="1" applyFont="1" applyFill="1" applyBorder="1">
      <alignment/>
      <protection/>
    </xf>
    <xf numFmtId="0" fontId="23" fillId="0" borderId="15" xfId="53" applyFont="1" applyFill="1" applyBorder="1">
      <alignment/>
      <protection/>
    </xf>
    <xf numFmtId="0" fontId="23" fillId="0" borderId="22" xfId="53" applyFont="1" applyFill="1" applyBorder="1">
      <alignment/>
      <protection/>
    </xf>
    <xf numFmtId="0" fontId="34" fillId="0" borderId="0" xfId="53" applyFont="1">
      <alignment/>
      <protection/>
    </xf>
    <xf numFmtId="0" fontId="30" fillId="0" borderId="23" xfId="53" applyFont="1" applyBorder="1" applyAlignment="1">
      <alignment horizontal="center" vertical="top"/>
      <protection/>
    </xf>
    <xf numFmtId="49" fontId="30" fillId="0" borderId="23" xfId="53" applyNumberFormat="1" applyFont="1" applyBorder="1" applyAlignment="1">
      <alignment horizontal="left" vertical="top"/>
      <protection/>
    </xf>
    <xf numFmtId="0" fontId="30" fillId="0" borderId="23" xfId="53" applyFont="1" applyBorder="1" applyAlignment="1">
      <alignment vertical="top" wrapText="1"/>
      <protection/>
    </xf>
    <xf numFmtId="49" fontId="30" fillId="0" borderId="23" xfId="53" applyNumberFormat="1" applyFont="1" applyBorder="1" applyAlignment="1">
      <alignment horizontal="center" shrinkToFit="1"/>
      <protection/>
    </xf>
    <xf numFmtId="4" fontId="30" fillId="0" borderId="23" xfId="53" applyNumberFormat="1" applyFont="1" applyBorder="1" applyAlignment="1">
      <alignment horizontal="right"/>
      <protection/>
    </xf>
    <xf numFmtId="4" fontId="30" fillId="0" borderId="23" xfId="53" applyNumberFormat="1" applyFont="1" applyBorder="1">
      <alignment/>
      <protection/>
    </xf>
    <xf numFmtId="165" fontId="30" fillId="0" borderId="23" xfId="53" applyNumberFormat="1" applyFont="1" applyBorder="1">
      <alignment/>
      <protection/>
    </xf>
    <xf numFmtId="4" fontId="30" fillId="0" borderId="22" xfId="53" applyNumberFormat="1" applyFont="1" applyBorder="1">
      <alignment/>
      <protection/>
    </xf>
    <xf numFmtId="0" fontId="25" fillId="0" borderId="24" xfId="53" applyFont="1" applyBorder="1" applyAlignment="1">
      <alignment horizontal="center"/>
      <protection/>
    </xf>
    <xf numFmtId="49" fontId="25" fillId="0" borderId="24" xfId="53" applyNumberFormat="1" applyFont="1" applyBorder="1" applyAlignment="1">
      <alignment horizontal="left"/>
      <protection/>
    </xf>
    <xf numFmtId="4" fontId="23" fillId="0" borderId="14" xfId="53" applyNumberFormat="1" applyFont="1" applyBorder="1">
      <alignment/>
      <protection/>
    </xf>
    <xf numFmtId="0" fontId="37" fillId="0" borderId="0" xfId="53" applyFont="1" applyAlignment="1">
      <alignment wrapText="1"/>
      <protection/>
    </xf>
    <xf numFmtId="49" fontId="25" fillId="0" borderId="24" xfId="53" applyNumberFormat="1" applyFont="1" applyBorder="1" applyAlignment="1">
      <alignment horizontal="right"/>
      <protection/>
    </xf>
    <xf numFmtId="4" fontId="38" fillId="19" borderId="61" xfId="53" applyNumberFormat="1" applyFont="1" applyFill="1" applyBorder="1" applyAlignment="1">
      <alignment horizontal="right" wrapText="1"/>
      <protection/>
    </xf>
    <xf numFmtId="0" fontId="38" fillId="19" borderId="13" xfId="53" applyFont="1" applyFill="1" applyBorder="1" applyAlignment="1">
      <alignment horizontal="left" wrapText="1"/>
      <protection/>
    </xf>
    <xf numFmtId="0" fontId="38" fillId="0" borderId="14" xfId="0" applyFont="1" applyBorder="1" applyAlignment="1">
      <alignment horizontal="right"/>
    </xf>
    <xf numFmtId="0" fontId="23" fillId="0" borderId="13" xfId="53" applyFont="1" applyBorder="1">
      <alignment/>
      <protection/>
    </xf>
    <xf numFmtId="0" fontId="23" fillId="0" borderId="0" xfId="53" applyFont="1" applyBorder="1">
      <alignment/>
      <protection/>
    </xf>
    <xf numFmtId="0" fontId="23" fillId="18" borderId="21" xfId="53" applyFont="1" applyFill="1" applyBorder="1" applyAlignment="1">
      <alignment horizontal="center"/>
      <protection/>
    </xf>
    <xf numFmtId="49" fontId="40" fillId="18" borderId="21" xfId="53" applyNumberFormat="1" applyFont="1" applyFill="1" applyBorder="1" applyAlignment="1">
      <alignment horizontal="left"/>
      <protection/>
    </xf>
    <xf numFmtId="0" fontId="40" fillId="18" borderId="10" xfId="53" applyFont="1" applyFill="1" applyBorder="1">
      <alignment/>
      <protection/>
    </xf>
    <xf numFmtId="0" fontId="23" fillId="18" borderId="11" xfId="53" applyFont="1" applyFill="1" applyBorder="1" applyAlignment="1">
      <alignment horizontal="center"/>
      <protection/>
    </xf>
    <xf numFmtId="4" fontId="23" fillId="18" borderId="11" xfId="53" applyNumberFormat="1" applyFont="1" applyFill="1" applyBorder="1" applyAlignment="1">
      <alignment horizontal="right"/>
      <protection/>
    </xf>
    <xf numFmtId="4" fontId="23" fillId="18" borderId="12" xfId="53" applyNumberFormat="1" applyFont="1" applyFill="1" applyBorder="1" applyAlignment="1">
      <alignment horizontal="right"/>
      <protection/>
    </xf>
    <xf numFmtId="4" fontId="29" fillId="18" borderId="21" xfId="53" applyNumberFormat="1" applyFont="1" applyFill="1" applyBorder="1">
      <alignment/>
      <protection/>
    </xf>
    <xf numFmtId="0" fontId="23" fillId="18" borderId="11" xfId="53" applyFont="1" applyFill="1" applyBorder="1">
      <alignment/>
      <protection/>
    </xf>
    <xf numFmtId="4" fontId="29" fillId="18" borderId="12" xfId="53" applyNumberFormat="1" applyFont="1" applyFill="1" applyBorder="1">
      <alignment/>
      <protection/>
    </xf>
    <xf numFmtId="3" fontId="23" fillId="0" borderId="0" xfId="53" applyNumberFormat="1" applyFont="1">
      <alignment/>
      <protection/>
    </xf>
    <xf numFmtId="0" fontId="41" fillId="0" borderId="0" xfId="53" applyFont="1" applyAlignment="1">
      <alignment/>
      <protection/>
    </xf>
    <xf numFmtId="0" fontId="42" fillId="0" borderId="0" xfId="53" applyFont="1" applyBorder="1">
      <alignment/>
      <protection/>
    </xf>
    <xf numFmtId="3" fontId="42" fillId="0" borderId="0" xfId="53" applyNumberFormat="1" applyFont="1" applyBorder="1" applyAlignment="1">
      <alignment horizontal="right"/>
      <protection/>
    </xf>
    <xf numFmtId="4" fontId="42" fillId="0" borderId="0" xfId="53" applyNumberFormat="1" applyFont="1" applyBorder="1">
      <alignment/>
      <protection/>
    </xf>
    <xf numFmtId="0" fontId="41" fillId="0" borderId="0" xfId="53" applyFont="1" applyBorder="1" applyAlignment="1">
      <alignment/>
      <protection/>
    </xf>
    <xf numFmtId="0" fontId="23" fillId="0" borderId="0" xfId="53" applyFont="1" applyBorder="1" applyAlignment="1">
      <alignment horizontal="right"/>
      <protection/>
    </xf>
    <xf numFmtId="49" fontId="25" fillId="0" borderId="33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3" fontId="37" fillId="0" borderId="0" xfId="53" applyNumberFormat="1" applyFont="1" applyAlignment="1">
      <alignment wrapText="1"/>
      <protection/>
    </xf>
    <xf numFmtId="0" fontId="25" fillId="13" borderId="0" xfId="0" applyFont="1" applyFill="1" applyBorder="1" applyAlignment="1">
      <alignment horizontal="left"/>
    </xf>
    <xf numFmtId="0" fontId="25" fillId="13" borderId="0" xfId="0" applyFont="1" applyFill="1" applyBorder="1" applyAlignment="1">
      <alignment/>
    </xf>
    <xf numFmtId="0" fontId="23" fillId="13" borderId="0" xfId="0" applyFont="1" applyFill="1" applyBorder="1" applyAlignment="1">
      <alignment/>
    </xf>
    <xf numFmtId="0" fontId="28" fillId="13" borderId="0" xfId="0" applyFont="1" applyFill="1" applyBorder="1" applyAlignment="1">
      <alignment horizontal="left"/>
    </xf>
    <xf numFmtId="0" fontId="24" fillId="13" borderId="0" xfId="0" applyFont="1" applyFill="1" applyBorder="1" applyAlignment="1">
      <alignment horizontal="center"/>
    </xf>
    <xf numFmtId="0" fontId="23" fillId="13" borderId="0" xfId="0" applyFont="1" applyFill="1" applyBorder="1" applyAlignment="1">
      <alignment/>
    </xf>
    <xf numFmtId="0" fontId="26" fillId="13" borderId="0" xfId="0" applyFont="1" applyFill="1" applyBorder="1" applyAlignment="1">
      <alignment vertical="center"/>
    </xf>
    <xf numFmtId="0" fontId="29" fillId="13" borderId="0" xfId="0" applyFont="1" applyFill="1" applyBorder="1" applyAlignment="1">
      <alignment vertical="center"/>
    </xf>
    <xf numFmtId="0" fontId="29" fillId="13" borderId="0" xfId="0" applyFont="1" applyFill="1" applyBorder="1" applyAlignment="1">
      <alignment horizontal="center" vertical="center" wrapText="1"/>
    </xf>
    <xf numFmtId="4" fontId="29" fillId="13" borderId="0" xfId="0" applyNumberFormat="1" applyFont="1" applyFill="1" applyBorder="1" applyAlignment="1">
      <alignment horizontal="center" vertical="center"/>
    </xf>
    <xf numFmtId="49" fontId="25" fillId="13" borderId="0" xfId="0" applyNumberFormat="1" applyFont="1" applyFill="1" applyBorder="1" applyAlignment="1">
      <alignment horizontal="left"/>
    </xf>
    <xf numFmtId="166" fontId="25" fillId="13" borderId="0" xfId="0" applyNumberFormat="1" applyFont="1" applyFill="1" applyBorder="1" applyAlignment="1">
      <alignment/>
    </xf>
    <xf numFmtId="3" fontId="25" fillId="13" borderId="0" xfId="0" applyNumberFormat="1" applyFont="1" applyFill="1" applyBorder="1" applyAlignment="1">
      <alignment horizontal="right"/>
    </xf>
    <xf numFmtId="49" fontId="26" fillId="13" borderId="0" xfId="0" applyNumberFormat="1" applyFont="1" applyFill="1" applyBorder="1" applyAlignment="1">
      <alignment horizontal="left" vertical="center"/>
    </xf>
    <xf numFmtId="3" fontId="26" fillId="13" borderId="0" xfId="0" applyNumberFormat="1" applyFont="1" applyFill="1" applyBorder="1" applyAlignment="1">
      <alignment horizontal="right" vertical="center"/>
    </xf>
    <xf numFmtId="0" fontId="29" fillId="13" borderId="0" xfId="0" applyFont="1" applyFill="1" applyBorder="1" applyAlignment="1">
      <alignment vertical="center" wrapText="1"/>
    </xf>
    <xf numFmtId="170" fontId="25" fillId="13" borderId="0" xfId="0" applyNumberFormat="1" applyFont="1" applyFill="1" applyBorder="1" applyAlignment="1">
      <alignment/>
    </xf>
    <xf numFmtId="0" fontId="25" fillId="0" borderId="52" xfId="0" applyFont="1" applyBorder="1" applyAlignment="1">
      <alignment horizontal="left"/>
    </xf>
    <xf numFmtId="0" fontId="25" fillId="0" borderId="42" xfId="0" applyFont="1" applyBorder="1" applyAlignment="1">
      <alignment/>
    </xf>
    <xf numFmtId="0" fontId="24" fillId="13" borderId="0" xfId="0" applyFont="1" applyFill="1" applyBorder="1" applyAlignment="1">
      <alignment horizontal="centerContinuous"/>
    </xf>
    <xf numFmtId="3" fontId="24" fillId="13" borderId="0" xfId="0" applyNumberFormat="1" applyFont="1" applyFill="1" applyBorder="1" applyAlignment="1">
      <alignment horizontal="centerContinuous"/>
    </xf>
    <xf numFmtId="3" fontId="23" fillId="13" borderId="0" xfId="0" applyNumberFormat="1" applyFont="1" applyFill="1" applyBorder="1" applyAlignment="1">
      <alignment/>
    </xf>
    <xf numFmtId="0" fontId="29" fillId="13" borderId="0" xfId="0" applyFont="1" applyFill="1" applyBorder="1" applyAlignment="1">
      <alignment/>
    </xf>
    <xf numFmtId="0" fontId="29" fillId="13" borderId="0" xfId="0" applyFont="1" applyFill="1" applyBorder="1" applyAlignment="1">
      <alignment horizontal="right"/>
    </xf>
    <xf numFmtId="0" fontId="29" fillId="13" borderId="0" xfId="0" applyFont="1" applyFill="1" applyBorder="1" applyAlignment="1">
      <alignment horizontal="center"/>
    </xf>
    <xf numFmtId="4" fontId="26" fillId="13" borderId="0" xfId="0" applyNumberFormat="1" applyFont="1" applyFill="1" applyBorder="1" applyAlignment="1">
      <alignment horizontal="right"/>
    </xf>
    <xf numFmtId="3" fontId="23" fillId="13" borderId="0" xfId="0" applyNumberFormat="1" applyFont="1" applyFill="1" applyBorder="1" applyAlignment="1">
      <alignment horizontal="right"/>
    </xf>
    <xf numFmtId="166" fontId="23" fillId="13" borderId="0" xfId="0" applyNumberFormat="1" applyFont="1" applyFill="1" applyBorder="1" applyAlignment="1">
      <alignment horizontal="right"/>
    </xf>
    <xf numFmtId="4" fontId="23" fillId="13" borderId="0" xfId="0" applyNumberFormat="1" applyFont="1" applyFill="1" applyBorder="1" applyAlignment="1">
      <alignment horizontal="right"/>
    </xf>
    <xf numFmtId="4" fontId="23" fillId="13" borderId="0" xfId="0" applyNumberFormat="1" applyFont="1" applyFill="1" applyBorder="1" applyAlignment="1">
      <alignment/>
    </xf>
    <xf numFmtId="3" fontId="25" fillId="13" borderId="0" xfId="0" applyNumberFormat="1" applyFont="1" applyFill="1" applyBorder="1" applyAlignment="1">
      <alignment/>
    </xf>
    <xf numFmtId="4" fontId="25" fillId="13" borderId="0" xfId="0" applyNumberFormat="1" applyFont="1" applyFill="1" applyBorder="1" applyAlignment="1">
      <alignment/>
    </xf>
    <xf numFmtId="0" fontId="23" fillId="0" borderId="0" xfId="56" applyFont="1">
      <alignment/>
      <protection/>
    </xf>
    <xf numFmtId="0" fontId="44" fillId="0" borderId="63" xfId="56" applyNumberFormat="1" applyFont="1" applyFill="1" applyBorder="1" applyAlignment="1" applyProtection="1">
      <alignment vertical="center"/>
      <protection/>
    </xf>
    <xf numFmtId="49" fontId="44" fillId="0" borderId="0" xfId="56" applyNumberFormat="1" applyFont="1" applyFill="1" applyBorder="1" applyAlignment="1" applyProtection="1">
      <alignment horizontal="left" vertical="center"/>
      <protection/>
    </xf>
    <xf numFmtId="14" fontId="44" fillId="0" borderId="0" xfId="56" applyNumberFormat="1" applyFont="1" applyFill="1" applyBorder="1" applyAlignment="1" applyProtection="1">
      <alignment horizontal="left" vertical="center"/>
      <protection/>
    </xf>
    <xf numFmtId="49" fontId="47" fillId="20" borderId="64" xfId="56" applyNumberFormat="1" applyFont="1" applyFill="1" applyBorder="1" applyAlignment="1" applyProtection="1">
      <alignment horizontal="center" vertical="center"/>
      <protection/>
    </xf>
    <xf numFmtId="49" fontId="49" fillId="0" borderId="65" xfId="56" applyNumberFormat="1" applyFont="1" applyFill="1" applyBorder="1" applyAlignment="1" applyProtection="1">
      <alignment horizontal="left" vertical="center"/>
      <protection/>
    </xf>
    <xf numFmtId="49" fontId="50" fillId="0" borderId="64" xfId="56" applyNumberFormat="1" applyFont="1" applyFill="1" applyBorder="1" applyAlignment="1" applyProtection="1">
      <alignment horizontal="left" vertical="center"/>
      <protection/>
    </xf>
    <xf numFmtId="4" fontId="50" fillId="0" borderId="64" xfId="56" applyNumberFormat="1" applyFont="1" applyFill="1" applyBorder="1" applyAlignment="1" applyProtection="1">
      <alignment horizontal="right" vertical="center"/>
      <protection/>
    </xf>
    <xf numFmtId="49" fontId="49" fillId="0" borderId="66" xfId="56" applyNumberFormat="1" applyFont="1" applyFill="1" applyBorder="1" applyAlignment="1" applyProtection="1">
      <alignment horizontal="left" vertical="center"/>
      <protection/>
    </xf>
    <xf numFmtId="169" fontId="50" fillId="0" borderId="64" xfId="56" applyNumberFormat="1" applyFont="1" applyFill="1" applyBorder="1" applyAlignment="1" applyProtection="1">
      <alignment horizontal="right" vertical="center"/>
      <protection/>
    </xf>
    <xf numFmtId="49" fontId="50" fillId="0" borderId="64" xfId="56" applyNumberFormat="1" applyFont="1" applyFill="1" applyBorder="1" applyAlignment="1" applyProtection="1">
      <alignment horizontal="right" vertical="center"/>
      <protection/>
    </xf>
    <xf numFmtId="0" fontId="44" fillId="0" borderId="67" xfId="56" applyNumberFormat="1" applyFont="1" applyFill="1" applyBorder="1" applyAlignment="1" applyProtection="1">
      <alignment vertical="center"/>
      <protection/>
    </xf>
    <xf numFmtId="4" fontId="49" fillId="20" borderId="11" xfId="56" applyNumberFormat="1" applyFont="1" applyFill="1" applyBorder="1" applyAlignment="1" applyProtection="1">
      <alignment horizontal="right" vertical="center"/>
      <protection/>
    </xf>
    <xf numFmtId="4" fontId="49" fillId="20" borderId="12" xfId="56" applyNumberFormat="1" applyFont="1" applyFill="1" applyBorder="1" applyAlignment="1" applyProtection="1">
      <alignment horizontal="right" vertical="center"/>
      <protection/>
    </xf>
    <xf numFmtId="0" fontId="44" fillId="0" borderId="68" xfId="56" applyNumberFormat="1" applyFont="1" applyFill="1" applyBorder="1" applyAlignment="1" applyProtection="1">
      <alignment vertical="center"/>
      <protection/>
    </xf>
    <xf numFmtId="0" fontId="44" fillId="0" borderId="69" xfId="56" applyNumberFormat="1" applyFont="1" applyFill="1" applyBorder="1" applyAlignment="1" applyProtection="1">
      <alignment vertical="center"/>
      <protection/>
    </xf>
    <xf numFmtId="0" fontId="44" fillId="0" borderId="70" xfId="56" applyNumberFormat="1" applyFont="1" applyFill="1" applyBorder="1" applyAlignment="1" applyProtection="1">
      <alignment vertical="center"/>
      <protection/>
    </xf>
    <xf numFmtId="0" fontId="51" fillId="0" borderId="0" xfId="56" applyFont="1" applyAlignment="1">
      <alignment vertical="center"/>
      <protection/>
    </xf>
    <xf numFmtId="0" fontId="44" fillId="0" borderId="0" xfId="56" applyFont="1" applyAlignment="1">
      <alignment vertical="center"/>
      <protection/>
    </xf>
    <xf numFmtId="49" fontId="44" fillId="0" borderId="71" xfId="56" applyNumberFormat="1" applyFont="1" applyFill="1" applyBorder="1" applyAlignment="1" applyProtection="1">
      <alignment horizontal="left" vertical="center"/>
      <protection/>
    </xf>
    <xf numFmtId="49" fontId="44" fillId="0" borderId="72" xfId="56" applyNumberFormat="1" applyFont="1" applyFill="1" applyBorder="1" applyAlignment="1" applyProtection="1">
      <alignment horizontal="left" vertical="center"/>
      <protection/>
    </xf>
    <xf numFmtId="49" fontId="51" fillId="0" borderId="73" xfId="56" applyNumberFormat="1" applyFont="1" applyFill="1" applyBorder="1" applyAlignment="1" applyProtection="1">
      <alignment horizontal="left" vertical="center"/>
      <protection/>
    </xf>
    <xf numFmtId="49" fontId="51" fillId="0" borderId="74" xfId="56" applyNumberFormat="1" applyFont="1" applyFill="1" applyBorder="1" applyAlignment="1" applyProtection="1">
      <alignment horizontal="left" vertical="center"/>
      <protection/>
    </xf>
    <xf numFmtId="49" fontId="51" fillId="0" borderId="74" xfId="56" applyNumberFormat="1" applyFont="1" applyFill="1" applyBorder="1" applyAlignment="1" applyProtection="1">
      <alignment horizontal="center" vertical="center"/>
      <protection/>
    </xf>
    <xf numFmtId="49" fontId="51" fillId="0" borderId="75" xfId="56" applyNumberFormat="1" applyFont="1" applyFill="1" applyBorder="1" applyAlignment="1" applyProtection="1">
      <alignment horizontal="center" vertical="center"/>
      <protection/>
    </xf>
    <xf numFmtId="49" fontId="51" fillId="0" borderId="76" xfId="56" applyNumberFormat="1" applyFont="1" applyFill="1" applyBorder="1" applyAlignment="1" applyProtection="1">
      <alignment horizontal="center" vertical="center"/>
      <protection/>
    </xf>
    <xf numFmtId="49" fontId="51" fillId="0" borderId="77" xfId="56" applyNumberFormat="1" applyFont="1" applyFill="1" applyBorder="1" applyAlignment="1" applyProtection="1">
      <alignment horizontal="center" vertical="center"/>
      <protection/>
    </xf>
    <xf numFmtId="49" fontId="44" fillId="20" borderId="0" xfId="56" applyNumberFormat="1" applyFont="1" applyFill="1" applyBorder="1" applyAlignment="1" applyProtection="1">
      <alignment horizontal="left" vertical="center"/>
      <protection/>
    </xf>
    <xf numFmtId="49" fontId="51" fillId="20" borderId="0" xfId="56" applyNumberFormat="1" applyFont="1" applyFill="1" applyBorder="1" applyAlignment="1" applyProtection="1">
      <alignment horizontal="left" vertical="center"/>
      <protection/>
    </xf>
    <xf numFmtId="4" fontId="51" fillId="20" borderId="0" xfId="56" applyNumberFormat="1" applyFont="1" applyFill="1" applyBorder="1" applyAlignment="1" applyProtection="1">
      <alignment horizontal="right" vertical="center"/>
      <protection/>
    </xf>
    <xf numFmtId="0" fontId="23" fillId="0" borderId="0" xfId="56" applyFont="1" applyFill="1">
      <alignment/>
      <protection/>
    </xf>
    <xf numFmtId="0" fontId="0" fillId="0" borderId="0" xfId="58" applyFont="1" applyFill="1" applyBorder="1" applyAlignment="1" applyProtection="1">
      <alignment vertical="top" wrapText="1"/>
      <protection locked="0"/>
    </xf>
    <xf numFmtId="0" fontId="0" fillId="0" borderId="0" xfId="58" applyFont="1" applyFill="1" applyBorder="1" applyAlignment="1" applyProtection="1">
      <alignment vertical="center" wrapText="1"/>
      <protection locked="0"/>
    </xf>
    <xf numFmtId="4" fontId="44" fillId="0" borderId="0" xfId="56" applyNumberFormat="1" applyFont="1" applyFill="1" applyBorder="1" applyAlignment="1" applyProtection="1">
      <alignment horizontal="right" vertical="center"/>
      <protection/>
    </xf>
    <xf numFmtId="4" fontId="23" fillId="0" borderId="0" xfId="56" applyNumberFormat="1" applyFont="1" applyFill="1" applyBorder="1" applyAlignment="1" applyProtection="1">
      <alignment horizontal="right" vertical="center"/>
      <protection/>
    </xf>
    <xf numFmtId="0" fontId="0" fillId="0" borderId="6" xfId="58" applyFont="1" applyFill="1" applyAlignment="1" applyProtection="1">
      <alignment wrapText="1"/>
      <protection locked="0"/>
    </xf>
    <xf numFmtId="49" fontId="44" fillId="20" borderId="0" xfId="56" applyNumberFormat="1" applyFont="1" applyFill="1" applyBorder="1" applyAlignment="1" applyProtection="1">
      <alignment horizontal="center" vertical="center"/>
      <protection/>
    </xf>
    <xf numFmtId="0" fontId="51" fillId="20" borderId="0" xfId="56" applyNumberFormat="1" applyFont="1" applyFill="1" applyBorder="1" applyAlignment="1" applyProtection="1">
      <alignment horizontal="left" vertical="center"/>
      <protection/>
    </xf>
    <xf numFmtId="0" fontId="23" fillId="0" borderId="0" xfId="56" applyFont="1" applyAlignment="1">
      <alignment vertical="center"/>
      <protection/>
    </xf>
    <xf numFmtId="0" fontId="52" fillId="0" borderId="0" xfId="56" applyFont="1" applyAlignment="1">
      <alignment vertical="center"/>
      <protection/>
    </xf>
    <xf numFmtId="49" fontId="51" fillId="0" borderId="67" xfId="56" applyNumberFormat="1" applyFont="1" applyFill="1" applyBorder="1" applyAlignment="1" applyProtection="1">
      <alignment horizontal="left" vertical="center"/>
      <protection/>
    </xf>
    <xf numFmtId="0" fontId="51" fillId="0" borderId="67" xfId="56" applyNumberFormat="1" applyFont="1" applyFill="1" applyBorder="1" applyAlignment="1" applyProtection="1">
      <alignment horizontal="left" vertical="center"/>
      <protection/>
    </xf>
    <xf numFmtId="4" fontId="51" fillId="0" borderId="67" xfId="56" applyNumberFormat="1" applyFont="1" applyFill="1" applyBorder="1" applyAlignment="1" applyProtection="1">
      <alignment horizontal="right" vertical="center"/>
      <protection/>
    </xf>
    <xf numFmtId="49" fontId="51" fillId="0" borderId="0" xfId="56" applyNumberFormat="1" applyFont="1" applyFill="1" applyBorder="1" applyAlignment="1" applyProtection="1">
      <alignment horizontal="left" vertical="center"/>
      <protection/>
    </xf>
    <xf numFmtId="0" fontId="51" fillId="0" borderId="0" xfId="56" applyNumberFormat="1" applyFont="1" applyFill="1" applyBorder="1" applyAlignment="1" applyProtection="1">
      <alignment horizontal="left" vertical="center"/>
      <protection/>
    </xf>
    <xf numFmtId="4" fontId="51" fillId="0" borderId="0" xfId="56" applyNumberFormat="1" applyFont="1" applyFill="1" applyBorder="1" applyAlignment="1" applyProtection="1">
      <alignment horizontal="right" vertical="center"/>
      <protection/>
    </xf>
    <xf numFmtId="0" fontId="0" fillId="0" borderId="78" xfId="0" applyFont="1" applyBorder="1" applyAlignment="1">
      <alignment/>
    </xf>
    <xf numFmtId="0" fontId="0" fillId="0" borderId="0" xfId="0" applyFont="1" applyAlignment="1">
      <alignment/>
    </xf>
    <xf numFmtId="0" fontId="0" fillId="0" borderId="33" xfId="0" applyFont="1" applyBorder="1" applyAlignment="1">
      <alignment/>
    </xf>
    <xf numFmtId="0" fontId="54" fillId="18" borderId="33" xfId="0" applyFont="1" applyFill="1" applyBorder="1" applyAlignment="1">
      <alignment horizontal="left" vertical="center" indent="1"/>
    </xf>
    <xf numFmtId="0" fontId="0" fillId="18" borderId="0" xfId="0" applyFont="1" applyFill="1" applyBorder="1" applyAlignment="1">
      <alignment/>
    </xf>
    <xf numFmtId="49" fontId="55" fillId="18" borderId="0" xfId="0" applyNumberFormat="1" applyFont="1" applyFill="1" applyBorder="1" applyAlignment="1">
      <alignment horizontal="left" vertical="center"/>
    </xf>
    <xf numFmtId="0" fontId="1" fillId="18" borderId="0" xfId="0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1" fillId="18" borderId="51" xfId="0" applyFont="1" applyFill="1" applyBorder="1" applyAlignment="1">
      <alignment/>
    </xf>
    <xf numFmtId="14" fontId="56" fillId="0" borderId="0" xfId="0" applyNumberFormat="1" applyFont="1" applyAlignment="1">
      <alignment horizontal="left"/>
    </xf>
    <xf numFmtId="0" fontId="0" fillId="18" borderId="33" xfId="0" applyFont="1" applyFill="1" applyBorder="1" applyAlignment="1">
      <alignment horizontal="left" vertical="center" indent="1"/>
    </xf>
    <xf numFmtId="0" fontId="1" fillId="18" borderId="0" xfId="0" applyFont="1" applyFill="1" applyBorder="1" applyAlignment="1">
      <alignment horizontal="left" vertical="center"/>
    </xf>
    <xf numFmtId="0" fontId="1" fillId="18" borderId="0" xfId="0" applyFont="1" applyFill="1" applyBorder="1" applyAlignment="1">
      <alignment vertical="center"/>
    </xf>
    <xf numFmtId="0" fontId="0" fillId="18" borderId="0" xfId="0" applyFont="1" applyFill="1" applyBorder="1" applyAlignment="1">
      <alignment horizontal="right" vertical="center"/>
    </xf>
    <xf numFmtId="0" fontId="1" fillId="18" borderId="51" xfId="0" applyFont="1" applyFill="1" applyBorder="1" applyAlignment="1">
      <alignment vertical="center"/>
    </xf>
    <xf numFmtId="0" fontId="0" fillId="18" borderId="44" xfId="0" applyFont="1" applyFill="1" applyBorder="1" applyAlignment="1">
      <alignment horizontal="left" vertical="center" indent="1"/>
    </xf>
    <xf numFmtId="0" fontId="0" fillId="18" borderId="42" xfId="0" applyFont="1" applyFill="1" applyBorder="1" applyAlignment="1">
      <alignment/>
    </xf>
    <xf numFmtId="49" fontId="1" fillId="18" borderId="42" xfId="0" applyNumberFormat="1" applyFont="1" applyFill="1" applyBorder="1" applyAlignment="1">
      <alignment horizontal="left" vertical="center"/>
    </xf>
    <xf numFmtId="0" fontId="1" fillId="18" borderId="42" xfId="0" applyFont="1" applyFill="1" applyBorder="1" applyAlignment="1">
      <alignment/>
    </xf>
    <xf numFmtId="0" fontId="1" fillId="18" borderId="42" xfId="0" applyFont="1" applyFill="1" applyBorder="1" applyAlignment="1">
      <alignment/>
    </xf>
    <xf numFmtId="0" fontId="1" fillId="18" borderId="36" xfId="0" applyFont="1" applyFill="1" applyBorder="1" applyAlignment="1">
      <alignment/>
    </xf>
    <xf numFmtId="0" fontId="0" fillId="0" borderId="33" xfId="0" applyFont="1" applyBorder="1" applyAlignment="1">
      <alignment horizontal="left" vertical="center" indent="1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51" xfId="0" applyFont="1" applyBorder="1" applyAlignment="1">
      <alignment/>
    </xf>
    <xf numFmtId="0" fontId="1" fillId="0" borderId="33" xfId="0" applyFont="1" applyBorder="1" applyAlignment="1">
      <alignment horizontal="left" vertical="center" indent="1"/>
    </xf>
    <xf numFmtId="0" fontId="1" fillId="0" borderId="44" xfId="0" applyFont="1" applyBorder="1" applyAlignment="1">
      <alignment horizontal="left" vertical="center" indent="1"/>
    </xf>
    <xf numFmtId="49" fontId="1" fillId="0" borderId="42" xfId="0" applyNumberFormat="1" applyFont="1" applyBorder="1" applyAlignment="1">
      <alignment horizontal="right" vertical="center"/>
    </xf>
    <xf numFmtId="49" fontId="1" fillId="0" borderId="42" xfId="0" applyNumberFormat="1" applyFont="1" applyBorder="1" applyAlignment="1">
      <alignment horizontal="left" vertical="center"/>
    </xf>
    <xf numFmtId="0" fontId="1" fillId="0" borderId="42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6" xfId="0" applyFont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44" xfId="0" applyFont="1" applyBorder="1" applyAlignment="1">
      <alignment horizontal="left" indent="1"/>
    </xf>
    <xf numFmtId="0" fontId="1" fillId="0" borderId="42" xfId="0" applyFont="1" applyBorder="1" applyAlignment="1">
      <alignment horizontal="right" vertical="center"/>
    </xf>
    <xf numFmtId="0" fontId="1" fillId="0" borderId="42" xfId="0" applyFont="1" applyFill="1" applyBorder="1" applyAlignment="1">
      <alignment horizontal="left" vertical="center"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right"/>
    </xf>
    <xf numFmtId="0" fontId="0" fillId="0" borderId="42" xfId="0" applyFont="1" applyBorder="1" applyAlignment="1">
      <alignment horizontal="right" vertical="center"/>
    </xf>
    <xf numFmtId="0" fontId="0" fillId="0" borderId="53" xfId="0" applyFont="1" applyBorder="1" applyAlignment="1">
      <alignment horizontal="left" vertical="top" indent="1"/>
    </xf>
    <xf numFmtId="0" fontId="0" fillId="0" borderId="16" xfId="0" applyFont="1" applyBorder="1" applyAlignment="1">
      <alignment vertical="top"/>
    </xf>
    <xf numFmtId="0" fontId="1" fillId="0" borderId="16" xfId="0" applyFont="1" applyFill="1" applyBorder="1" applyAlignment="1">
      <alignment horizontal="left" vertical="top"/>
    </xf>
    <xf numFmtId="0" fontId="1" fillId="0" borderId="16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79" xfId="0" applyFont="1" applyBorder="1" applyAlignment="1">
      <alignment/>
    </xf>
    <xf numFmtId="0" fontId="0" fillId="0" borderId="42" xfId="0" applyFont="1" applyBorder="1" applyAlignment="1">
      <alignment horizontal="left"/>
    </xf>
    <xf numFmtId="49" fontId="0" fillId="0" borderId="33" xfId="0" applyNumberFormat="1" applyFont="1" applyBorder="1" applyAlignment="1">
      <alignment/>
    </xf>
    <xf numFmtId="49" fontId="0" fillId="0" borderId="31" xfId="0" applyNumberFormat="1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1" fillId="0" borderId="31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0" fillId="0" borderId="31" xfId="0" applyFont="1" applyBorder="1" applyAlignment="1">
      <alignment horizontal="left" indent="1"/>
    </xf>
    <xf numFmtId="1" fontId="1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indent="1"/>
    </xf>
    <xf numFmtId="0" fontId="1" fillId="0" borderId="11" xfId="0" applyFont="1" applyBorder="1" applyAlignment="1">
      <alignment vertical="center"/>
    </xf>
    <xf numFmtId="49" fontId="0" fillId="0" borderId="35" xfId="0" applyNumberFormat="1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 indent="1"/>
    </xf>
    <xf numFmtId="1" fontId="1" fillId="0" borderId="10" xfId="0" applyNumberFormat="1" applyFont="1" applyBorder="1" applyAlignment="1">
      <alignment horizontal="right" vertical="center"/>
    </xf>
    <xf numFmtId="0" fontId="0" fillId="0" borderId="44" xfId="0" applyFont="1" applyBorder="1" applyAlignment="1">
      <alignment horizontal="left" vertical="center" indent="1"/>
    </xf>
    <xf numFmtId="0" fontId="0" fillId="0" borderId="42" xfId="0" applyFont="1" applyBorder="1" applyAlignment="1">
      <alignment horizontal="left" vertical="center"/>
    </xf>
    <xf numFmtId="0" fontId="0" fillId="0" borderId="42" xfId="0" applyFont="1" applyBorder="1" applyAlignment="1">
      <alignment/>
    </xf>
    <xf numFmtId="1" fontId="1" fillId="0" borderId="52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left" vertical="center" indent="1"/>
    </xf>
    <xf numFmtId="49" fontId="0" fillId="0" borderId="36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left" vertical="center"/>
    </xf>
    <xf numFmtId="49" fontId="0" fillId="0" borderId="51" xfId="0" applyNumberFormat="1" applyFont="1" applyBorder="1" applyAlignment="1">
      <alignment horizontal="left" vertical="center"/>
    </xf>
    <xf numFmtId="0" fontId="55" fillId="18" borderId="19" xfId="0" applyFont="1" applyFill="1" applyBorder="1" applyAlignment="1">
      <alignment horizontal="left" vertical="center" indent="1"/>
    </xf>
    <xf numFmtId="0" fontId="1" fillId="18" borderId="20" xfId="0" applyFont="1" applyFill="1" applyBorder="1" applyAlignment="1">
      <alignment horizontal="left" vertical="center"/>
    </xf>
    <xf numFmtId="0" fontId="0" fillId="18" borderId="20" xfId="0" applyFont="1" applyFill="1" applyBorder="1" applyAlignment="1">
      <alignment horizontal="left" vertical="center"/>
    </xf>
    <xf numFmtId="4" fontId="55" fillId="18" borderId="20" xfId="0" applyNumberFormat="1" applyFont="1" applyFill="1" applyBorder="1" applyAlignment="1">
      <alignment horizontal="left" vertical="center"/>
    </xf>
    <xf numFmtId="49" fontId="0" fillId="18" borderId="40" xfId="0" applyNumberFormat="1" applyFont="1" applyFill="1" applyBorder="1" applyAlignment="1">
      <alignment horizontal="left" vertical="center"/>
    </xf>
    <xf numFmtId="0" fontId="0" fillId="18" borderId="20" xfId="0" applyFont="1" applyFill="1" applyBorder="1" applyAlignment="1">
      <alignment/>
    </xf>
    <xf numFmtId="49" fontId="1" fillId="18" borderId="40" xfId="0" applyNumberFormat="1" applyFont="1" applyFill="1" applyBorder="1" applyAlignment="1">
      <alignment horizontal="left" vertical="center"/>
    </xf>
    <xf numFmtId="0" fontId="0" fillId="0" borderId="51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1" fillId="0" borderId="42" xfId="0" applyFont="1" applyBorder="1" applyAlignment="1">
      <alignment vertical="top"/>
    </xf>
    <xf numFmtId="14" fontId="1" fillId="0" borderId="42" xfId="0" applyNumberFormat="1" applyFont="1" applyBorder="1" applyAlignment="1">
      <alignment horizontal="center" vertical="top"/>
    </xf>
    <xf numFmtId="0" fontId="1" fillId="0" borderId="3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51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8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81" xfId="0" applyFont="1" applyBorder="1" applyAlignment="1">
      <alignment horizontal="right"/>
    </xf>
    <xf numFmtId="0" fontId="55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shrinkToFit="1"/>
    </xf>
    <xf numFmtId="3" fontId="0" fillId="0" borderId="13" xfId="0" applyNumberFormat="1" applyFont="1" applyBorder="1" applyAlignment="1">
      <alignment/>
    </xf>
    <xf numFmtId="3" fontId="56" fillId="18" borderId="15" xfId="0" applyNumberFormat="1" applyFont="1" applyFill="1" applyBorder="1" applyAlignment="1">
      <alignment vertical="center"/>
    </xf>
    <xf numFmtId="3" fontId="56" fillId="18" borderId="16" xfId="0" applyNumberFormat="1" applyFont="1" applyFill="1" applyBorder="1" applyAlignment="1">
      <alignment vertical="center"/>
    </xf>
    <xf numFmtId="3" fontId="56" fillId="18" borderId="16" xfId="0" applyNumberFormat="1" applyFont="1" applyFill="1" applyBorder="1" applyAlignment="1">
      <alignment vertical="center" wrapText="1"/>
    </xf>
    <xf numFmtId="3" fontId="60" fillId="18" borderId="23" xfId="0" applyNumberFormat="1" applyFont="1" applyFill="1" applyBorder="1" applyAlignment="1">
      <alignment horizontal="center" vertical="center" wrapText="1" shrinkToFit="1"/>
    </xf>
    <xf numFmtId="3" fontId="56" fillId="18" borderId="15" xfId="0" applyNumberFormat="1" applyFont="1" applyFill="1" applyBorder="1" applyAlignment="1">
      <alignment horizontal="center" vertical="center" wrapText="1" shrinkToFit="1"/>
    </xf>
    <xf numFmtId="3" fontId="56" fillId="18" borderId="23" xfId="0" applyNumberFormat="1" applyFont="1" applyFill="1" applyBorder="1" applyAlignment="1">
      <alignment horizontal="center" vertical="center" wrapText="1" shrinkToFit="1"/>
    </xf>
    <xf numFmtId="3" fontId="56" fillId="18" borderId="23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3" fontId="56" fillId="0" borderId="11" xfId="0" applyNumberFormat="1" applyFont="1" applyBorder="1" applyAlignment="1">
      <alignment horizontal="right" wrapText="1" shrinkToFit="1"/>
    </xf>
    <xf numFmtId="3" fontId="56" fillId="0" borderId="11" xfId="0" applyNumberFormat="1" applyFont="1" applyBorder="1" applyAlignment="1">
      <alignment horizontal="right" shrinkToFit="1"/>
    </xf>
    <xf numFmtId="3" fontId="0" fillId="0" borderId="11" xfId="0" applyNumberFormat="1" applyFont="1" applyBorder="1" applyAlignment="1">
      <alignment shrinkToFit="1"/>
    </xf>
    <xf numFmtId="3" fontId="0" fillId="0" borderId="21" xfId="0" applyNumberFormat="1" applyFont="1" applyBorder="1" applyAlignment="1">
      <alignment shrinkToFit="1"/>
    </xf>
    <xf numFmtId="3" fontId="0" fillId="0" borderId="21" xfId="0" applyNumberFormat="1" applyFont="1" applyBorder="1" applyAlignment="1">
      <alignment/>
    </xf>
    <xf numFmtId="3" fontId="61" fillId="4" borderId="42" xfId="0" applyNumberFormat="1" applyFont="1" applyFill="1" applyBorder="1" applyAlignment="1">
      <alignment wrapText="1" shrinkToFit="1"/>
    </xf>
    <xf numFmtId="3" fontId="61" fillId="4" borderId="42" xfId="0" applyNumberFormat="1" applyFont="1" applyFill="1" applyBorder="1" applyAlignment="1">
      <alignment shrinkToFit="1"/>
    </xf>
    <xf numFmtId="3" fontId="0" fillId="4" borderId="29" xfId="0" applyNumberFormat="1" applyFont="1" applyFill="1" applyBorder="1" applyAlignment="1">
      <alignment shrinkToFit="1"/>
    </xf>
    <xf numFmtId="3" fontId="0" fillId="4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2" fillId="0" borderId="0" xfId="0" applyNumberFormat="1" applyFont="1" applyAlignment="1">
      <alignment wrapText="1"/>
    </xf>
    <xf numFmtId="0" fontId="55" fillId="0" borderId="0" xfId="0" applyFont="1" applyAlignment="1">
      <alignment/>
    </xf>
    <xf numFmtId="0" fontId="63" fillId="0" borderId="13" xfId="0" applyFont="1" applyBorder="1" applyAlignment="1">
      <alignment horizontal="center" vertical="center" wrapText="1"/>
    </xf>
    <xf numFmtId="0" fontId="63" fillId="18" borderId="15" xfId="0" applyFont="1" applyFill="1" applyBorder="1" applyAlignment="1">
      <alignment horizontal="center" vertical="center" wrapText="1"/>
    </xf>
    <xf numFmtId="0" fontId="63" fillId="18" borderId="16" xfId="0" applyFont="1" applyFill="1" applyBorder="1" applyAlignment="1">
      <alignment horizontal="center" vertical="center" wrapText="1"/>
    </xf>
    <xf numFmtId="0" fontId="63" fillId="18" borderId="23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vertical="center"/>
    </xf>
    <xf numFmtId="49" fontId="56" fillId="0" borderId="15" xfId="0" applyNumberFormat="1" applyFont="1" applyBorder="1" applyAlignment="1">
      <alignment vertical="center"/>
    </xf>
    <xf numFmtId="4" fontId="56" fillId="0" borderId="23" xfId="0" applyNumberFormat="1" applyFont="1" applyBorder="1" applyAlignment="1">
      <alignment horizontal="center" vertical="center"/>
    </xf>
    <xf numFmtId="4" fontId="56" fillId="0" borderId="23" xfId="0" applyNumberFormat="1" applyFont="1" applyBorder="1" applyAlignment="1">
      <alignment vertical="center"/>
    </xf>
    <xf numFmtId="49" fontId="56" fillId="0" borderId="13" xfId="0" applyNumberFormat="1" applyFont="1" applyBorder="1" applyAlignment="1">
      <alignment vertical="center"/>
    </xf>
    <xf numFmtId="4" fontId="56" fillId="0" borderId="24" xfId="0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vertical="center"/>
    </xf>
    <xf numFmtId="49" fontId="56" fillId="0" borderId="52" xfId="0" applyNumberFormat="1" applyFont="1" applyBorder="1" applyAlignment="1">
      <alignment vertical="center"/>
    </xf>
    <xf numFmtId="4" fontId="56" fillId="0" borderId="29" xfId="0" applyNumberFormat="1" applyFont="1" applyBorder="1" applyAlignment="1">
      <alignment horizontal="center" vertical="center"/>
    </xf>
    <xf numFmtId="4" fontId="56" fillId="0" borderId="29" xfId="0" applyNumberFormat="1" applyFont="1" applyBorder="1" applyAlignment="1">
      <alignment vertical="center"/>
    </xf>
    <xf numFmtId="0" fontId="56" fillId="0" borderId="13" xfId="0" applyFont="1" applyBorder="1" applyAlignment="1">
      <alignment/>
    </xf>
    <xf numFmtId="0" fontId="56" fillId="4" borderId="52" xfId="0" applyFont="1" applyFill="1" applyBorder="1" applyAlignment="1">
      <alignment/>
    </xf>
    <xf numFmtId="0" fontId="56" fillId="4" borderId="42" xfId="0" applyFont="1" applyFill="1" applyBorder="1" applyAlignment="1">
      <alignment/>
    </xf>
    <xf numFmtId="4" fontId="56" fillId="4" borderId="29" xfId="0" applyNumberFormat="1" applyFont="1" applyFill="1" applyBorder="1" applyAlignment="1">
      <alignment horizontal="center"/>
    </xf>
    <xf numFmtId="4" fontId="56" fillId="4" borderId="29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21" xfId="0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18" borderId="21" xfId="0" applyFill="1" applyBorder="1" applyAlignment="1">
      <alignment/>
    </xf>
    <xf numFmtId="49" fontId="0" fillId="18" borderId="11" xfId="0" applyNumberFormat="1" applyFill="1" applyBorder="1" applyAlignment="1">
      <alignment/>
    </xf>
    <xf numFmtId="49" fontId="0" fillId="18" borderId="11" xfId="0" applyNumberFormat="1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23" xfId="0" applyFill="1" applyBorder="1" applyAlignment="1">
      <alignment/>
    </xf>
    <xf numFmtId="49" fontId="0" fillId="18" borderId="23" xfId="0" applyNumberFormat="1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23" xfId="0" applyFill="1" applyBorder="1" applyAlignment="1">
      <alignment wrapText="1"/>
    </xf>
    <xf numFmtId="0" fontId="0" fillId="18" borderId="10" xfId="0" applyFill="1" applyBorder="1" applyAlignment="1">
      <alignment vertical="top"/>
    </xf>
    <xf numFmtId="49" fontId="0" fillId="18" borderId="10" xfId="0" applyNumberFormat="1" applyFill="1" applyBorder="1" applyAlignment="1">
      <alignment vertical="top"/>
    </xf>
    <xf numFmtId="49" fontId="0" fillId="18" borderId="21" xfId="0" applyNumberFormat="1" applyFill="1" applyBorder="1" applyAlignment="1">
      <alignment vertical="top"/>
    </xf>
    <xf numFmtId="0" fontId="0" fillId="18" borderId="12" xfId="0" applyFill="1" applyBorder="1" applyAlignment="1">
      <alignment vertical="top"/>
    </xf>
    <xf numFmtId="175" fontId="0" fillId="18" borderId="21" xfId="0" applyNumberFormat="1" applyFill="1" applyBorder="1" applyAlignment="1">
      <alignment vertical="top"/>
    </xf>
    <xf numFmtId="4" fontId="0" fillId="18" borderId="21" xfId="0" applyNumberFormat="1" applyFill="1" applyBorder="1" applyAlignment="1">
      <alignment vertical="top"/>
    </xf>
    <xf numFmtId="0" fontId="0" fillId="18" borderId="21" xfId="0" applyFill="1" applyBorder="1" applyAlignment="1">
      <alignment vertical="top"/>
    </xf>
    <xf numFmtId="0" fontId="22" fillId="0" borderId="13" xfId="0" applyFont="1" applyBorder="1" applyAlignment="1">
      <alignment vertical="top"/>
    </xf>
    <xf numFmtId="0" fontId="22" fillId="0" borderId="13" xfId="0" applyNumberFormat="1" applyFont="1" applyBorder="1" applyAlignment="1">
      <alignment vertical="top"/>
    </xf>
    <xf numFmtId="0" fontId="22" fillId="0" borderId="24" xfId="0" applyNumberFormat="1" applyFont="1" applyBorder="1" applyAlignment="1">
      <alignment horizontal="left" vertical="top" wrapText="1"/>
    </xf>
    <xf numFmtId="0" fontId="22" fillId="0" borderId="14" xfId="0" applyFont="1" applyBorder="1" applyAlignment="1">
      <alignment vertical="top" shrinkToFit="1"/>
    </xf>
    <xf numFmtId="175" fontId="22" fillId="0" borderId="24" xfId="0" applyNumberFormat="1" applyFont="1" applyBorder="1" applyAlignment="1">
      <alignment vertical="top" shrinkToFit="1"/>
    </xf>
    <xf numFmtId="4" fontId="22" fillId="0" borderId="24" xfId="0" applyNumberFormat="1" applyFont="1" applyBorder="1" applyAlignment="1">
      <alignment vertical="top" shrinkToFit="1"/>
    </xf>
    <xf numFmtId="0" fontId="22" fillId="0" borderId="24" xfId="0" applyFont="1" applyBorder="1" applyAlignment="1">
      <alignment vertical="top" shrinkToFit="1"/>
    </xf>
    <xf numFmtId="0" fontId="22" fillId="0" borderId="13" xfId="0" applyFont="1" applyBorder="1" applyAlignment="1">
      <alignment vertical="top" shrinkToFit="1"/>
    </xf>
    <xf numFmtId="0" fontId="22" fillId="0" borderId="0" xfId="0" applyFont="1" applyAlignment="1">
      <alignment/>
    </xf>
    <xf numFmtId="0" fontId="0" fillId="18" borderId="52" xfId="0" applyFill="1" applyBorder="1" applyAlignment="1">
      <alignment vertical="top"/>
    </xf>
    <xf numFmtId="0" fontId="0" fillId="18" borderId="52" xfId="0" applyNumberFormat="1" applyFill="1" applyBorder="1" applyAlignment="1">
      <alignment vertical="top"/>
    </xf>
    <xf numFmtId="0" fontId="0" fillId="18" borderId="29" xfId="0" applyNumberFormat="1" applyFill="1" applyBorder="1" applyAlignment="1">
      <alignment horizontal="left" vertical="top" wrapText="1"/>
    </xf>
    <xf numFmtId="0" fontId="0" fillId="18" borderId="25" xfId="0" applyFill="1" applyBorder="1" applyAlignment="1">
      <alignment vertical="top" shrinkToFit="1"/>
    </xf>
    <xf numFmtId="175" fontId="0" fillId="18" borderId="29" xfId="0" applyNumberFormat="1" applyFill="1" applyBorder="1" applyAlignment="1">
      <alignment vertical="top" shrinkToFit="1"/>
    </xf>
    <xf numFmtId="4" fontId="0" fillId="18" borderId="29" xfId="0" applyNumberFormat="1" applyFill="1" applyBorder="1" applyAlignment="1">
      <alignment vertical="top" shrinkToFit="1"/>
    </xf>
    <xf numFmtId="0" fontId="0" fillId="18" borderId="29" xfId="0" applyFill="1" applyBorder="1" applyAlignment="1">
      <alignment vertical="top" shrinkToFit="1"/>
    </xf>
    <xf numFmtId="0" fontId="0" fillId="18" borderId="52" xfId="0" applyFill="1" applyBorder="1" applyAlignment="1">
      <alignment vertical="top" shrinkToFit="1"/>
    </xf>
    <xf numFmtId="4" fontId="22" fillId="0" borderId="29" xfId="0" applyNumberFormat="1" applyFont="1" applyBorder="1" applyAlignment="1">
      <alignment vertical="top" shrinkToFit="1"/>
    </xf>
    <xf numFmtId="0" fontId="22" fillId="0" borderId="29" xfId="0" applyFont="1" applyBorder="1" applyAlignment="1">
      <alignment vertical="top" shrinkToFit="1"/>
    </xf>
    <xf numFmtId="0" fontId="22" fillId="0" borderId="52" xfId="0" applyFont="1" applyBorder="1" applyAlignment="1">
      <alignment vertical="top" shrinkToFit="1"/>
    </xf>
    <xf numFmtId="0" fontId="0" fillId="0" borderId="0" xfId="0" applyAlignment="1">
      <alignment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wrapText="1"/>
    </xf>
    <xf numFmtId="0" fontId="0" fillId="0" borderId="0" xfId="49" applyFont="1">
      <alignment/>
    </xf>
    <xf numFmtId="0" fontId="0" fillId="0" borderId="0" xfId="49" applyFont="1">
      <alignment/>
    </xf>
    <xf numFmtId="0" fontId="0" fillId="0" borderId="0" xfId="49">
      <alignment/>
    </xf>
    <xf numFmtId="2" fontId="0" fillId="0" borderId="0" xfId="49" applyNumberFormat="1">
      <alignment/>
    </xf>
    <xf numFmtId="0" fontId="1" fillId="0" borderId="0" xfId="49" applyFont="1">
      <alignment/>
    </xf>
    <xf numFmtId="0" fontId="1" fillId="0" borderId="0" xfId="49" applyFont="1">
      <alignment/>
    </xf>
    <xf numFmtId="2" fontId="0" fillId="0" borderId="0" xfId="49" applyNumberFormat="1" applyFont="1" applyAlignment="1">
      <alignment horizontal="right"/>
    </xf>
    <xf numFmtId="4" fontId="0" fillId="0" borderId="0" xfId="49" applyNumberFormat="1">
      <alignment/>
    </xf>
    <xf numFmtId="4" fontId="1" fillId="0" borderId="0" xfId="49" applyNumberFormat="1" applyFont="1" applyAlignment="1">
      <alignment horizontal="right"/>
    </xf>
    <xf numFmtId="0" fontId="56" fillId="0" borderId="0" xfId="49" applyFont="1">
      <alignment/>
    </xf>
    <xf numFmtId="0" fontId="3" fillId="0" borderId="0" xfId="49" applyFont="1">
      <alignment/>
    </xf>
    <xf numFmtId="0" fontId="0" fillId="0" borderId="0" xfId="55" applyFont="1">
      <alignment/>
      <protection/>
    </xf>
    <xf numFmtId="180" fontId="0" fillId="0" borderId="0" xfId="49" applyNumberFormat="1" applyFont="1" applyAlignment="1">
      <alignment horizontal="right"/>
    </xf>
    <xf numFmtId="4" fontId="0" fillId="0" borderId="0" xfId="49" applyNumberFormat="1" applyAlignment="1">
      <alignment horizontal="right"/>
    </xf>
    <xf numFmtId="4" fontId="0" fillId="0" borderId="0" xfId="49" applyNumberFormat="1" applyFont="1" applyAlignment="1">
      <alignment horizontal="right"/>
    </xf>
    <xf numFmtId="0" fontId="0" fillId="0" borderId="0" xfId="49" applyFont="1" applyAlignment="1">
      <alignment horizontal="right"/>
    </xf>
    <xf numFmtId="0" fontId="0" fillId="0" borderId="0" xfId="49" applyNumberFormat="1" applyFont="1" applyAlignment="1">
      <alignment horizontal="right"/>
    </xf>
    <xf numFmtId="2" fontId="0" fillId="0" borderId="0" xfId="49" applyNumberFormat="1" applyFont="1">
      <alignment/>
    </xf>
    <xf numFmtId="4" fontId="0" fillId="0" borderId="0" xfId="49" applyNumberFormat="1" applyFont="1">
      <alignment/>
    </xf>
    <xf numFmtId="2" fontId="0" fillId="0" borderId="0" xfId="49" applyNumberFormat="1" applyAlignment="1">
      <alignment horizontal="right"/>
    </xf>
    <xf numFmtId="4" fontId="0" fillId="0" borderId="0" xfId="49" applyNumberFormat="1" applyFont="1" applyAlignment="1">
      <alignment horizontal="right"/>
    </xf>
    <xf numFmtId="4" fontId="1" fillId="0" borderId="0" xfId="49" applyNumberFormat="1" applyFont="1">
      <alignment/>
    </xf>
    <xf numFmtId="0" fontId="0" fillId="0" borderId="0" xfId="49" applyAlignment="1">
      <alignment horizontal="right"/>
    </xf>
    <xf numFmtId="0" fontId="0" fillId="0" borderId="0" xfId="48" applyFont="1">
      <alignment/>
      <protection/>
    </xf>
    <xf numFmtId="0" fontId="0" fillId="0" borderId="0" xfId="48">
      <alignment/>
      <protection/>
    </xf>
    <xf numFmtId="2" fontId="0" fillId="0" borderId="0" xfId="48" applyNumberFormat="1" applyAlignment="1">
      <alignment horizontal="right"/>
      <protection/>
    </xf>
    <xf numFmtId="0" fontId="0" fillId="0" borderId="0" xfId="54" applyFont="1">
      <alignment/>
      <protection/>
    </xf>
    <xf numFmtId="0" fontId="0" fillId="0" borderId="0" xfId="54">
      <alignment/>
      <protection/>
    </xf>
    <xf numFmtId="3" fontId="0" fillId="0" borderId="0" xfId="54" applyNumberFormat="1">
      <alignment/>
      <protection/>
    </xf>
    <xf numFmtId="4" fontId="0" fillId="0" borderId="0" xfId="54" applyNumberFormat="1" applyAlignment="1">
      <alignment horizontal="right"/>
      <protection/>
    </xf>
    <xf numFmtId="2" fontId="0" fillId="0" borderId="0" xfId="54" applyNumberFormat="1" applyAlignment="1">
      <alignment horizontal="right"/>
      <protection/>
    </xf>
    <xf numFmtId="0" fontId="0" fillId="0" borderId="0" xfId="54" applyFont="1">
      <alignment/>
      <protection/>
    </xf>
    <xf numFmtId="2" fontId="0" fillId="0" borderId="0" xfId="52" applyNumberFormat="1" applyAlignment="1">
      <alignment horizontal="right"/>
      <protection/>
    </xf>
    <xf numFmtId="4" fontId="0" fillId="0" borderId="0" xfId="51" applyNumberFormat="1" applyFont="1" applyAlignment="1">
      <alignment horizontal="right"/>
      <protection/>
    </xf>
    <xf numFmtId="1" fontId="0" fillId="0" borderId="0" xfId="51" applyNumberFormat="1" applyFont="1" applyAlignment="1">
      <alignment horizontal="left"/>
      <protection/>
    </xf>
    <xf numFmtId="4" fontId="1" fillId="0" borderId="0" xfId="49" applyNumberFormat="1" applyFont="1" applyAlignment="1">
      <alignment horizontal="right"/>
    </xf>
    <xf numFmtId="2" fontId="1" fillId="0" borderId="0" xfId="49" applyNumberFormat="1" applyFont="1" applyAlignment="1">
      <alignment horizontal="right"/>
    </xf>
    <xf numFmtId="2" fontId="0" fillId="0" borderId="0" xfId="49" applyNumberFormat="1" applyFont="1">
      <alignment/>
    </xf>
    <xf numFmtId="1" fontId="0" fillId="0" borderId="0" xfId="49" applyNumberFormat="1" applyFont="1" applyAlignment="1">
      <alignment horizontal="right"/>
    </xf>
    <xf numFmtId="3" fontId="0" fillId="0" borderId="0" xfId="49" applyNumberFormat="1">
      <alignment/>
    </xf>
    <xf numFmtId="2" fontId="1" fillId="0" borderId="0" xfId="49" applyNumberFormat="1" applyFont="1">
      <alignment/>
    </xf>
    <xf numFmtId="0" fontId="1" fillId="0" borderId="0" xfId="54" applyFont="1">
      <alignment/>
      <protection/>
    </xf>
    <xf numFmtId="3" fontId="0" fillId="0" borderId="0" xfId="54" applyNumberFormat="1" applyFont="1">
      <alignment/>
      <protection/>
    </xf>
    <xf numFmtId="4" fontId="0" fillId="0" borderId="0" xfId="54" applyNumberFormat="1" applyFont="1" applyAlignment="1">
      <alignment horizontal="right"/>
      <protection/>
    </xf>
    <xf numFmtId="2" fontId="0" fillId="0" borderId="0" xfId="54" applyNumberFormat="1" applyFont="1" applyAlignment="1">
      <alignment horizontal="right"/>
      <protection/>
    </xf>
    <xf numFmtId="0" fontId="0" fillId="0" borderId="0" xfId="49" applyFill="1">
      <alignment/>
    </xf>
    <xf numFmtId="2" fontId="0" fillId="0" borderId="0" xfId="49" applyNumberFormat="1" applyFill="1" applyAlignment="1">
      <alignment horizontal="right"/>
    </xf>
    <xf numFmtId="4" fontId="0" fillId="0" borderId="0" xfId="49" applyNumberFormat="1" applyFont="1" applyFill="1" applyAlignment="1">
      <alignment horizontal="right"/>
    </xf>
    <xf numFmtId="0" fontId="0" fillId="0" borderId="0" xfId="49" applyFont="1" applyFill="1">
      <alignment/>
    </xf>
    <xf numFmtId="4" fontId="0" fillId="0" borderId="0" xfId="49" applyNumberFormat="1" applyFill="1" applyAlignment="1">
      <alignment horizontal="right"/>
    </xf>
    <xf numFmtId="0" fontId="0" fillId="0" borderId="0" xfId="49" applyFont="1" applyBorder="1">
      <alignment/>
    </xf>
    <xf numFmtId="0" fontId="0" fillId="0" borderId="0" xfId="49" applyBorder="1" applyAlignment="1">
      <alignment horizontal="left"/>
    </xf>
    <xf numFmtId="0" fontId="0" fillId="0" borderId="0" xfId="49" applyAlignment="1">
      <alignment horizontal="left"/>
    </xf>
    <xf numFmtId="0" fontId="0" fillId="0" borderId="0" xfId="49" applyBorder="1">
      <alignment/>
    </xf>
    <xf numFmtId="4" fontId="0" fillId="0" borderId="0" xfId="49" applyNumberFormat="1" applyFont="1">
      <alignment/>
    </xf>
    <xf numFmtId="1" fontId="0" fillId="0" borderId="0" xfId="49" applyNumberFormat="1" applyAlignment="1">
      <alignment horizontal="right"/>
    </xf>
    <xf numFmtId="0" fontId="1" fillId="0" borderId="0" xfId="49" applyFont="1" applyAlignment="1">
      <alignment horizontal="right"/>
    </xf>
    <xf numFmtId="0" fontId="0" fillId="0" borderId="0" xfId="50" applyFont="1">
      <alignment/>
    </xf>
    <xf numFmtId="0" fontId="0" fillId="0" borderId="0" xfId="50" applyFont="1">
      <alignment/>
    </xf>
    <xf numFmtId="0" fontId="0" fillId="0" borderId="0" xfId="50">
      <alignment/>
    </xf>
    <xf numFmtId="2" fontId="0" fillId="0" borderId="0" xfId="50" applyNumberFormat="1">
      <alignment/>
    </xf>
    <xf numFmtId="0" fontId="1" fillId="0" borderId="0" xfId="50" applyFont="1">
      <alignment/>
    </xf>
    <xf numFmtId="0" fontId="1" fillId="0" borderId="0" xfId="50" applyFont="1">
      <alignment/>
    </xf>
    <xf numFmtId="2" fontId="0" fillId="0" borderId="0" xfId="50" applyNumberFormat="1" applyFont="1" applyAlignment="1">
      <alignment horizontal="right"/>
    </xf>
    <xf numFmtId="4" fontId="0" fillId="0" borderId="0" xfId="50" applyNumberFormat="1">
      <alignment/>
    </xf>
    <xf numFmtId="4" fontId="1" fillId="0" borderId="0" xfId="50" applyNumberFormat="1" applyFont="1" applyAlignment="1">
      <alignment horizontal="right"/>
    </xf>
    <xf numFmtId="0" fontId="56" fillId="0" borderId="0" xfId="50" applyFont="1">
      <alignment/>
    </xf>
    <xf numFmtId="0" fontId="3" fillId="0" borderId="0" xfId="50" applyFont="1">
      <alignment/>
    </xf>
    <xf numFmtId="180" fontId="0" fillId="0" borderId="0" xfId="50" applyNumberFormat="1" applyFont="1" applyAlignment="1">
      <alignment horizontal="right"/>
    </xf>
    <xf numFmtId="4" fontId="0" fillId="0" borderId="0" xfId="50" applyNumberFormat="1" applyAlignment="1">
      <alignment horizontal="right"/>
    </xf>
    <xf numFmtId="4" fontId="0" fillId="0" borderId="0" xfId="50" applyNumberFormat="1" applyFont="1" applyAlignment="1">
      <alignment horizontal="right"/>
    </xf>
    <xf numFmtId="0" fontId="0" fillId="0" borderId="0" xfId="50" applyFont="1" applyAlignment="1">
      <alignment horizontal="right"/>
    </xf>
    <xf numFmtId="0" fontId="0" fillId="0" borderId="0" xfId="50" applyNumberFormat="1" applyFont="1" applyAlignment="1">
      <alignment horizontal="right"/>
    </xf>
    <xf numFmtId="2" fontId="0" fillId="0" borderId="0" xfId="50" applyNumberFormat="1" applyFont="1">
      <alignment/>
    </xf>
    <xf numFmtId="4" fontId="0" fillId="0" borderId="0" xfId="50" applyNumberFormat="1" applyFont="1">
      <alignment/>
    </xf>
    <xf numFmtId="2" fontId="0" fillId="0" borderId="0" xfId="50" applyNumberFormat="1" applyAlignment="1">
      <alignment horizontal="right"/>
    </xf>
    <xf numFmtId="4" fontId="0" fillId="0" borderId="0" xfId="50" applyNumberFormat="1" applyFont="1" applyAlignment="1">
      <alignment horizontal="right"/>
    </xf>
    <xf numFmtId="4" fontId="1" fillId="0" borderId="0" xfId="50" applyNumberFormat="1" applyFont="1">
      <alignment/>
    </xf>
    <xf numFmtId="0" fontId="0" fillId="0" borderId="0" xfId="50" applyAlignment="1">
      <alignment horizontal="right"/>
    </xf>
    <xf numFmtId="0" fontId="58" fillId="0" borderId="0" xfId="50" applyFont="1">
      <alignment/>
    </xf>
    <xf numFmtId="4" fontId="1" fillId="0" borderId="0" xfId="50" applyNumberFormat="1" applyFont="1" applyAlignment="1">
      <alignment horizontal="right"/>
    </xf>
    <xf numFmtId="2" fontId="1" fillId="0" borderId="0" xfId="50" applyNumberFormat="1" applyFont="1" applyAlignment="1">
      <alignment horizontal="right"/>
    </xf>
    <xf numFmtId="2" fontId="0" fillId="0" borderId="0" xfId="50" applyNumberFormat="1" applyFont="1">
      <alignment/>
    </xf>
    <xf numFmtId="1" fontId="0" fillId="0" borderId="0" xfId="50" applyNumberFormat="1" applyFont="1" applyAlignment="1">
      <alignment horizontal="right"/>
    </xf>
    <xf numFmtId="3" fontId="0" fillId="0" borderId="0" xfId="50" applyNumberFormat="1">
      <alignment/>
    </xf>
    <xf numFmtId="2" fontId="1" fillId="0" borderId="0" xfId="50" applyNumberFormat="1" applyFont="1">
      <alignment/>
    </xf>
    <xf numFmtId="0" fontId="0" fillId="0" borderId="0" xfId="50" applyFill="1">
      <alignment/>
    </xf>
    <xf numFmtId="2" fontId="0" fillId="0" borderId="0" xfId="50" applyNumberFormat="1" applyFill="1" applyAlignment="1">
      <alignment horizontal="right"/>
    </xf>
    <xf numFmtId="4" fontId="0" fillId="0" borderId="0" xfId="50" applyNumberFormat="1" applyFont="1" applyFill="1" applyAlignment="1">
      <alignment horizontal="right"/>
    </xf>
    <xf numFmtId="0" fontId="0" fillId="0" borderId="0" xfId="50" applyFont="1" applyFill="1">
      <alignment/>
    </xf>
    <xf numFmtId="4" fontId="0" fillId="0" borderId="0" xfId="50" applyNumberFormat="1" applyFill="1" applyAlignment="1">
      <alignment horizontal="right"/>
    </xf>
    <xf numFmtId="0" fontId="0" fillId="0" borderId="0" xfId="50" applyFont="1" applyBorder="1">
      <alignment/>
    </xf>
    <xf numFmtId="0" fontId="0" fillId="0" borderId="0" xfId="50" applyBorder="1" applyAlignment="1">
      <alignment horizontal="left"/>
    </xf>
    <xf numFmtId="0" fontId="0" fillId="0" borderId="0" xfId="50" applyAlignment="1">
      <alignment horizontal="left"/>
    </xf>
    <xf numFmtId="0" fontId="0" fillId="0" borderId="0" xfId="50" applyBorder="1">
      <alignment/>
    </xf>
    <xf numFmtId="4" fontId="0" fillId="0" borderId="0" xfId="50" applyNumberFormat="1" applyFont="1">
      <alignment/>
    </xf>
    <xf numFmtId="1" fontId="0" fillId="0" borderId="0" xfId="50" applyNumberFormat="1" applyAlignment="1">
      <alignment horizontal="right"/>
    </xf>
    <xf numFmtId="0" fontId="1" fillId="0" borderId="0" xfId="50" applyFont="1" applyAlignment="1">
      <alignment horizontal="right"/>
    </xf>
    <xf numFmtId="4" fontId="23" fillId="0" borderId="0" xfId="56" applyNumberFormat="1" applyFont="1">
      <alignment/>
      <protection/>
    </xf>
    <xf numFmtId="0" fontId="0" fillId="0" borderId="19" xfId="0" applyBorder="1" applyAlignment="1">
      <alignment vertical="top"/>
    </xf>
    <xf numFmtId="49" fontId="0" fillId="0" borderId="20" xfId="0" applyNumberFormat="1" applyBorder="1" applyAlignment="1">
      <alignment vertical="top"/>
    </xf>
    <xf numFmtId="49" fontId="0" fillId="0" borderId="20" xfId="0" applyNumberFormat="1" applyBorder="1" applyAlignment="1">
      <alignment horizontal="left" vertical="top" wrapText="1"/>
    </xf>
    <xf numFmtId="0" fontId="0" fillId="0" borderId="20" xfId="0" applyBorder="1" applyAlignment="1">
      <alignment vertical="top"/>
    </xf>
    <xf numFmtId="4" fontId="0" fillId="0" borderId="82" xfId="0" applyNumberFormat="1" applyBorder="1" applyAlignment="1">
      <alignment vertical="top"/>
    </xf>
    <xf numFmtId="3" fontId="28" fillId="7" borderId="20" xfId="0" applyNumberFormat="1" applyFont="1" applyFill="1" applyBorder="1" applyAlignment="1">
      <alignment horizontal="right" vertical="center"/>
    </xf>
    <xf numFmtId="3" fontId="28" fillId="7" borderId="58" xfId="0" applyNumberFormat="1" applyFont="1" applyFill="1" applyBorder="1" applyAlignment="1">
      <alignment horizontal="right" vertical="center"/>
    </xf>
    <xf numFmtId="4" fontId="23" fillId="0" borderId="16" xfId="0" applyNumberFormat="1" applyFont="1" applyBorder="1" applyAlignment="1">
      <alignment horizontal="right" vertical="center"/>
    </xf>
    <xf numFmtId="4" fontId="23" fillId="0" borderId="22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14" xfId="0" applyNumberFormat="1" applyFont="1" applyBorder="1" applyAlignment="1">
      <alignment horizontal="right" vertical="center"/>
    </xf>
    <xf numFmtId="4" fontId="23" fillId="0" borderId="18" xfId="0" applyNumberFormat="1" applyFont="1" applyBorder="1" applyAlignment="1">
      <alignment horizontal="right" vertical="center"/>
    </xf>
    <xf numFmtId="4" fontId="23" fillId="0" borderId="83" xfId="0" applyNumberFormat="1" applyFont="1" applyBorder="1" applyAlignment="1">
      <alignment horizontal="right" vertical="center"/>
    </xf>
    <xf numFmtId="0" fontId="23" fillId="0" borderId="46" xfId="0" applyFont="1" applyBorder="1" applyAlignment="1">
      <alignment horizontal="center" shrinkToFit="1"/>
    </xf>
    <xf numFmtId="0" fontId="23" fillId="0" borderId="48" xfId="0" applyFont="1" applyBorder="1" applyAlignment="1">
      <alignment horizontal="center" shrinkToFit="1"/>
    </xf>
    <xf numFmtId="0" fontId="25" fillId="0" borderId="2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167" fontId="23" fillId="0" borderId="10" xfId="0" applyNumberFormat="1" applyFont="1" applyBorder="1" applyAlignment="1">
      <alignment horizontal="right" indent="2"/>
    </xf>
    <xf numFmtId="167" fontId="23" fillId="0" borderId="35" xfId="0" applyNumberFormat="1" applyFont="1" applyBorder="1" applyAlignment="1">
      <alignment horizontal="right" indent="2"/>
    </xf>
    <xf numFmtId="0" fontId="25" fillId="0" borderId="21" xfId="0" applyFont="1" applyBorder="1" applyAlignment="1">
      <alignment horizontal="center"/>
    </xf>
    <xf numFmtId="167" fontId="28" fillId="18" borderId="84" xfId="0" applyNumberFormat="1" applyFont="1" applyFill="1" applyBorder="1" applyAlignment="1">
      <alignment horizontal="right" indent="2"/>
    </xf>
    <xf numFmtId="167" fontId="28" fillId="18" borderId="85" xfId="0" applyNumberFormat="1" applyFont="1" applyFill="1" applyBorder="1" applyAlignment="1">
      <alignment horizontal="right" indent="2"/>
    </xf>
    <xf numFmtId="0" fontId="30" fillId="0" borderId="0" xfId="0" applyFont="1" applyAlignment="1">
      <alignment horizontal="left" vertical="top" wrapText="1"/>
    </xf>
    <xf numFmtId="0" fontId="23" fillId="0" borderId="0" xfId="0" applyFont="1" applyAlignment="1">
      <alignment horizontal="left" wrapText="1"/>
    </xf>
    <xf numFmtId="3" fontId="29" fillId="13" borderId="0" xfId="0" applyNumberFormat="1" applyFont="1" applyFill="1" applyBorder="1" applyAlignment="1">
      <alignment horizontal="right"/>
    </xf>
    <xf numFmtId="0" fontId="23" fillId="0" borderId="86" xfId="53" applyFont="1" applyBorder="1" applyAlignment="1">
      <alignment horizontal="center"/>
      <protection/>
    </xf>
    <xf numFmtId="0" fontId="23" fillId="0" borderId="87" xfId="53" applyFont="1" applyBorder="1" applyAlignment="1">
      <alignment horizontal="center"/>
      <protection/>
    </xf>
    <xf numFmtId="0" fontId="23" fillId="0" borderId="88" xfId="53" applyFont="1" applyBorder="1" applyAlignment="1">
      <alignment horizontal="center"/>
      <protection/>
    </xf>
    <xf numFmtId="0" fontId="23" fillId="0" borderId="89" xfId="53" applyFont="1" applyBorder="1" applyAlignment="1">
      <alignment horizontal="center"/>
      <protection/>
    </xf>
    <xf numFmtId="0" fontId="23" fillId="0" borderId="90" xfId="53" applyFont="1" applyBorder="1" applyAlignment="1">
      <alignment horizontal="left"/>
      <protection/>
    </xf>
    <xf numFmtId="0" fontId="23" fillId="0" borderId="57" xfId="53" applyFont="1" applyBorder="1" applyAlignment="1">
      <alignment horizontal="left"/>
      <protection/>
    </xf>
    <xf numFmtId="0" fontId="23" fillId="0" borderId="91" xfId="53" applyFont="1" applyBorder="1" applyAlignment="1">
      <alignment horizontal="left"/>
      <protection/>
    </xf>
    <xf numFmtId="0" fontId="35" fillId="19" borderId="13" xfId="53" applyNumberFormat="1" applyFont="1" applyFill="1" applyBorder="1" applyAlignment="1">
      <alignment horizontal="left" wrapText="1" indent="1"/>
      <protection/>
    </xf>
    <xf numFmtId="0" fontId="36" fillId="0" borderId="0" xfId="0" applyNumberFormat="1" applyFont="1" applyAlignment="1">
      <alignment/>
    </xf>
    <xf numFmtId="0" fontId="36" fillId="0" borderId="14" xfId="0" applyNumberFormat="1" applyFont="1" applyBorder="1" applyAlignment="1">
      <alignment/>
    </xf>
    <xf numFmtId="49" fontId="38" fillId="19" borderId="92" xfId="53" applyNumberFormat="1" applyFont="1" applyFill="1" applyBorder="1" applyAlignment="1">
      <alignment horizontal="left" wrapText="1"/>
      <protection/>
    </xf>
    <xf numFmtId="49" fontId="39" fillId="0" borderId="93" xfId="0" applyNumberFormat="1" applyFont="1" applyBorder="1" applyAlignment="1">
      <alignment horizontal="left" wrapText="1"/>
    </xf>
    <xf numFmtId="0" fontId="31" fillId="0" borderId="0" xfId="53" applyFont="1" applyAlignment="1">
      <alignment horizontal="center"/>
      <protection/>
    </xf>
    <xf numFmtId="49" fontId="23" fillId="0" borderId="88" xfId="53" applyNumberFormat="1" applyFont="1" applyBorder="1" applyAlignment="1">
      <alignment horizontal="center"/>
      <protection/>
    </xf>
    <xf numFmtId="0" fontId="23" fillId="0" borderId="90" xfId="53" applyFont="1" applyBorder="1" applyAlignment="1">
      <alignment horizontal="center" shrinkToFit="1"/>
      <protection/>
    </xf>
    <xf numFmtId="0" fontId="23" fillId="0" borderId="57" xfId="53" applyFont="1" applyBorder="1" applyAlignment="1">
      <alignment horizontal="center" shrinkToFit="1"/>
      <protection/>
    </xf>
    <xf numFmtId="0" fontId="23" fillId="0" borderId="91" xfId="53" applyFont="1" applyBorder="1" applyAlignment="1">
      <alignment horizontal="center" shrinkToFit="1"/>
      <protection/>
    </xf>
    <xf numFmtId="49" fontId="50" fillId="0" borderId="94" xfId="56" applyNumberFormat="1" applyFont="1" applyFill="1" applyBorder="1" applyAlignment="1" applyProtection="1">
      <alignment horizontal="left" vertical="center"/>
      <protection/>
    </xf>
    <xf numFmtId="49" fontId="50" fillId="0" borderId="95" xfId="56" applyNumberFormat="1" applyFont="1" applyFill="1" applyBorder="1" applyAlignment="1" applyProtection="1">
      <alignment horizontal="left" vertical="center"/>
      <protection/>
    </xf>
    <xf numFmtId="49" fontId="49" fillId="20" borderId="10" xfId="56" applyNumberFormat="1" applyFont="1" applyFill="1" applyBorder="1" applyAlignment="1" applyProtection="1">
      <alignment horizontal="left" vertical="center"/>
      <protection/>
    </xf>
    <xf numFmtId="49" fontId="49" fillId="20" borderId="96" xfId="56" applyNumberFormat="1" applyFont="1" applyFill="1" applyBorder="1" applyAlignment="1" applyProtection="1">
      <alignment horizontal="left" vertical="center"/>
      <protection/>
    </xf>
    <xf numFmtId="49" fontId="50" fillId="0" borderId="97" xfId="56" applyNumberFormat="1" applyFont="1" applyFill="1" applyBorder="1" applyAlignment="1" applyProtection="1">
      <alignment horizontal="left" vertical="center"/>
      <protection/>
    </xf>
    <xf numFmtId="49" fontId="49" fillId="0" borderId="64" xfId="56" applyNumberFormat="1" applyFont="1" applyFill="1" applyBorder="1" applyAlignment="1" applyProtection="1">
      <alignment horizontal="left" vertical="center"/>
      <protection/>
    </xf>
    <xf numFmtId="49" fontId="50" fillId="0" borderId="64" xfId="56" applyNumberFormat="1" applyFont="1" applyFill="1" applyBorder="1" applyAlignment="1" applyProtection="1">
      <alignment horizontal="left" vertical="center"/>
      <protection/>
    </xf>
    <xf numFmtId="49" fontId="46" fillId="0" borderId="98" xfId="56" applyNumberFormat="1" applyFont="1" applyFill="1" applyBorder="1" applyAlignment="1" applyProtection="1">
      <alignment horizontal="center" vertical="center"/>
      <protection/>
    </xf>
    <xf numFmtId="49" fontId="48" fillId="0" borderId="64" xfId="56" applyNumberFormat="1" applyFont="1" applyFill="1" applyBorder="1" applyAlignment="1" applyProtection="1">
      <alignment horizontal="left" vertical="center"/>
      <protection/>
    </xf>
    <xf numFmtId="49" fontId="44" fillId="0" borderId="63" xfId="56" applyNumberFormat="1" applyFont="1" applyFill="1" applyBorder="1" applyAlignment="1" applyProtection="1">
      <alignment horizontal="left" vertical="center"/>
      <protection/>
    </xf>
    <xf numFmtId="14" fontId="44" fillId="0" borderId="0" xfId="56" applyNumberFormat="1" applyFont="1" applyFill="1" applyBorder="1" applyAlignment="1" applyProtection="1">
      <alignment horizontal="left" vertical="center"/>
      <protection/>
    </xf>
    <xf numFmtId="49" fontId="44" fillId="0" borderId="99" xfId="56" applyNumberFormat="1" applyFont="1" applyFill="1" applyBorder="1" applyAlignment="1" applyProtection="1">
      <alignment horizontal="left" vertical="center"/>
      <protection/>
    </xf>
    <xf numFmtId="49" fontId="28" fillId="0" borderId="100" xfId="56" applyNumberFormat="1" applyFont="1" applyFill="1" applyBorder="1" applyAlignment="1" applyProtection="1">
      <alignment horizontal="left" vertical="center" wrapText="1"/>
      <protection/>
    </xf>
    <xf numFmtId="49" fontId="44" fillId="0" borderId="100" xfId="56" applyNumberFormat="1" applyFont="1" applyFill="1" applyBorder="1" applyAlignment="1" applyProtection="1">
      <alignment horizontal="left" vertical="center"/>
      <protection/>
    </xf>
    <xf numFmtId="49" fontId="44" fillId="0" borderId="0" xfId="56" applyNumberFormat="1" applyFont="1" applyFill="1" applyBorder="1" applyAlignment="1" applyProtection="1">
      <alignment horizontal="left" vertical="center"/>
      <protection/>
    </xf>
    <xf numFmtId="0" fontId="44" fillId="0" borderId="0" xfId="56" applyNumberFormat="1" applyFont="1" applyFill="1" applyBorder="1" applyAlignment="1" applyProtection="1">
      <alignment horizontal="left" vertical="center"/>
      <protection/>
    </xf>
    <xf numFmtId="49" fontId="44" fillId="0" borderId="101" xfId="56" applyNumberFormat="1" applyFont="1" applyFill="1" applyBorder="1" applyAlignment="1" applyProtection="1">
      <alignment horizontal="left" vertical="center"/>
      <protection/>
    </xf>
    <xf numFmtId="49" fontId="23" fillId="0" borderId="102" xfId="56" applyNumberFormat="1" applyFont="1" applyFill="1" applyBorder="1" applyAlignment="1" applyProtection="1">
      <alignment horizontal="left" vertical="center"/>
      <protection/>
    </xf>
    <xf numFmtId="49" fontId="29" fillId="0" borderId="0" xfId="56" applyNumberFormat="1" applyFont="1" applyFill="1" applyBorder="1" applyAlignment="1" applyProtection="1">
      <alignment horizontal="left" vertical="center" wrapText="1"/>
      <protection/>
    </xf>
    <xf numFmtId="49" fontId="23" fillId="0" borderId="101" xfId="56" applyNumberFormat="1" applyFont="1" applyFill="1" applyBorder="1" applyAlignment="1" applyProtection="1">
      <alignment horizontal="left" vertical="center"/>
      <protection/>
    </xf>
    <xf numFmtId="49" fontId="43" fillId="0" borderId="100" xfId="56" applyNumberFormat="1" applyFont="1" applyFill="1" applyBorder="1" applyAlignment="1" applyProtection="1">
      <alignment horizontal="center" vertical="center"/>
      <protection/>
    </xf>
    <xf numFmtId="49" fontId="44" fillId="0" borderId="103" xfId="56" applyNumberFormat="1" applyFont="1" applyFill="1" applyBorder="1" applyAlignment="1" applyProtection="1">
      <alignment horizontal="left" vertical="center"/>
      <protection/>
    </xf>
    <xf numFmtId="49" fontId="29" fillId="0" borderId="67" xfId="56" applyNumberFormat="1" applyFont="1" applyFill="1" applyBorder="1" applyAlignment="1" applyProtection="1">
      <alignment horizontal="left" vertical="center" wrapText="1"/>
      <protection/>
    </xf>
    <xf numFmtId="49" fontId="44" fillId="0" borderId="67" xfId="56" applyNumberFormat="1" applyFont="1" applyFill="1" applyBorder="1" applyAlignment="1" applyProtection="1">
      <alignment horizontal="left" vertical="center"/>
      <protection/>
    </xf>
    <xf numFmtId="49" fontId="45" fillId="0" borderId="67" xfId="56" applyNumberFormat="1" applyFont="1" applyFill="1" applyBorder="1" applyAlignment="1" applyProtection="1">
      <alignment horizontal="left" vertical="center" wrapText="1"/>
      <protection/>
    </xf>
    <xf numFmtId="49" fontId="44" fillId="0" borderId="104" xfId="56" applyNumberFormat="1" applyFont="1" applyFill="1" applyBorder="1" applyAlignment="1" applyProtection="1">
      <alignment horizontal="left" vertical="center"/>
      <protection/>
    </xf>
    <xf numFmtId="49" fontId="51" fillId="0" borderId="72" xfId="56" applyNumberFormat="1" applyFont="1" applyFill="1" applyBorder="1" applyAlignment="1" applyProtection="1">
      <alignment horizontal="center" vertical="center"/>
      <protection/>
    </xf>
    <xf numFmtId="49" fontId="51" fillId="0" borderId="105" xfId="56" applyNumberFormat="1" applyFont="1" applyFill="1" applyBorder="1" applyAlignment="1" applyProtection="1">
      <alignment horizontal="center" vertical="center"/>
      <protection/>
    </xf>
    <xf numFmtId="4" fontId="56" fillId="4" borderId="29" xfId="0" applyNumberFormat="1" applyFont="1" applyFill="1" applyBorder="1" applyAlignment="1">
      <alignment/>
    </xf>
    <xf numFmtId="4" fontId="56" fillId="0" borderId="24" xfId="0" applyNumberFormat="1" applyFont="1" applyBorder="1" applyAlignment="1">
      <alignment vertical="center"/>
    </xf>
    <xf numFmtId="49" fontId="56" fillId="0" borderId="13" xfId="0" applyNumberFormat="1" applyFont="1" applyBorder="1" applyAlignment="1">
      <alignment vertical="center" wrapText="1"/>
    </xf>
    <xf numFmtId="49" fontId="56" fillId="0" borderId="0" xfId="0" applyNumberFormat="1" applyFont="1" applyBorder="1" applyAlignment="1">
      <alignment vertical="center" wrapText="1"/>
    </xf>
    <xf numFmtId="4" fontId="56" fillId="0" borderId="29" xfId="0" applyNumberFormat="1" applyFont="1" applyBorder="1" applyAlignment="1">
      <alignment vertical="center"/>
    </xf>
    <xf numFmtId="49" fontId="56" fillId="0" borderId="52" xfId="0" applyNumberFormat="1" applyFont="1" applyBorder="1" applyAlignment="1">
      <alignment vertical="center" wrapText="1"/>
    </xf>
    <xf numFmtId="49" fontId="56" fillId="0" borderId="42" xfId="0" applyNumberFormat="1" applyFont="1" applyBorder="1" applyAlignment="1">
      <alignment vertical="center" wrapText="1"/>
    </xf>
    <xf numFmtId="3" fontId="0" fillId="4" borderId="10" xfId="0" applyNumberFormat="1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0" fontId="0" fillId="0" borderId="0" xfId="0" applyNumberFormat="1" applyFont="1" applyAlignment="1">
      <alignment wrapText="1"/>
    </xf>
    <xf numFmtId="0" fontId="63" fillId="18" borderId="23" xfId="0" applyFont="1" applyFill="1" applyBorder="1" applyAlignment="1">
      <alignment horizontal="center" vertical="center" wrapText="1"/>
    </xf>
    <xf numFmtId="4" fontId="56" fillId="0" borderId="23" xfId="0" applyNumberFormat="1" applyFont="1" applyBorder="1" applyAlignment="1">
      <alignment vertical="center"/>
    </xf>
    <xf numFmtId="49" fontId="56" fillId="0" borderId="15" xfId="0" applyNumberFormat="1" applyFont="1" applyBorder="1" applyAlignment="1">
      <alignment vertical="center" wrapText="1"/>
    </xf>
    <xf numFmtId="49" fontId="56" fillId="0" borderId="16" xfId="0" applyNumberFormat="1" applyFont="1" applyBorder="1" applyAlignment="1">
      <alignment vertical="center" wrapText="1"/>
    </xf>
    <xf numFmtId="4" fontId="57" fillId="0" borderId="10" xfId="0" applyNumberFormat="1" applyFont="1" applyBorder="1" applyAlignment="1">
      <alignment horizontal="right" vertical="center" indent="1"/>
    </xf>
    <xf numFmtId="4" fontId="57" fillId="0" borderId="12" xfId="0" applyNumberFormat="1" applyFont="1" applyBorder="1" applyAlignment="1">
      <alignment horizontal="right" vertical="center" indent="1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center"/>
    </xf>
    <xf numFmtId="4" fontId="58" fillId="0" borderId="10" xfId="0" applyNumberFormat="1" applyFont="1" applyBorder="1" applyAlignment="1">
      <alignment horizontal="right" vertical="center"/>
    </xf>
    <xf numFmtId="4" fontId="58" fillId="0" borderId="11" xfId="0" applyNumberFormat="1" applyFont="1" applyBorder="1" applyAlignment="1">
      <alignment horizontal="right" vertical="center"/>
    </xf>
    <xf numFmtId="4" fontId="58" fillId="0" borderId="10" xfId="0" applyNumberFormat="1" applyFont="1" applyBorder="1" applyAlignment="1">
      <alignment vertical="center"/>
    </xf>
    <xf numFmtId="4" fontId="58" fillId="0" borderId="11" xfId="0" applyNumberFormat="1" applyFont="1" applyBorder="1" applyAlignment="1">
      <alignment vertical="center"/>
    </xf>
    <xf numFmtId="4" fontId="57" fillId="0" borderId="35" xfId="0" applyNumberFormat="1" applyFont="1" applyBorder="1" applyAlignment="1">
      <alignment horizontal="right" vertical="center" indent="1"/>
    </xf>
    <xf numFmtId="4" fontId="58" fillId="0" borderId="10" xfId="0" applyNumberFormat="1" applyFont="1" applyBorder="1" applyAlignment="1">
      <alignment horizontal="right" vertical="center" indent="1"/>
    </xf>
    <xf numFmtId="4" fontId="58" fillId="0" borderId="35" xfId="0" applyNumberFormat="1" applyFont="1" applyBorder="1" applyAlignment="1">
      <alignment horizontal="right" vertical="center" indent="1"/>
    </xf>
    <xf numFmtId="4" fontId="59" fillId="18" borderId="20" xfId="0" applyNumberFormat="1" applyFont="1" applyFill="1" applyBorder="1" applyAlignment="1">
      <alignment horizontal="right" vertical="center"/>
    </xf>
    <xf numFmtId="4" fontId="58" fillId="0" borderId="12" xfId="0" applyNumberFormat="1" applyFont="1" applyBorder="1" applyAlignment="1">
      <alignment horizontal="right" vertical="center" indent="1"/>
    </xf>
    <xf numFmtId="2" fontId="59" fillId="18" borderId="20" xfId="0" applyNumberFormat="1" applyFont="1" applyFill="1" applyBorder="1" applyAlignment="1">
      <alignment horizontal="right" vertical="center"/>
    </xf>
    <xf numFmtId="49" fontId="1" fillId="0" borderId="42" xfId="0" applyNumberFormat="1" applyFont="1" applyBorder="1" applyAlignment="1">
      <alignment horizontal="left" vertical="center"/>
    </xf>
    <xf numFmtId="0" fontId="53" fillId="0" borderId="26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4" fontId="58" fillId="0" borderId="52" xfId="0" applyNumberFormat="1" applyFont="1" applyBorder="1" applyAlignment="1">
      <alignment horizontal="right" vertical="center"/>
    </xf>
    <xf numFmtId="4" fontId="58" fillId="0" borderId="42" xfId="0" applyNumberFormat="1" applyFont="1" applyBorder="1" applyAlignment="1">
      <alignment horizontal="right" vertical="center"/>
    </xf>
    <xf numFmtId="4" fontId="58" fillId="0" borderId="16" xfId="0" applyNumberFormat="1" applyFont="1" applyBorder="1" applyAlignment="1">
      <alignment horizontal="right" vertical="center"/>
    </xf>
    <xf numFmtId="1" fontId="0" fillId="0" borderId="42" xfId="0" applyNumberFormat="1" applyFont="1" applyBorder="1" applyAlignment="1">
      <alignment horizontal="right" indent="1"/>
    </xf>
    <xf numFmtId="49" fontId="1" fillId="0" borderId="16" xfId="0" applyNumberFormat="1" applyFont="1" applyBorder="1" applyAlignment="1">
      <alignment horizontal="left" vertical="center"/>
    </xf>
    <xf numFmtId="0" fontId="0" fillId="0" borderId="42" xfId="0" applyFont="1" applyBorder="1" applyAlignment="1">
      <alignment horizontal="right" indent="1"/>
    </xf>
    <xf numFmtId="0" fontId="0" fillId="0" borderId="36" xfId="0" applyFont="1" applyBorder="1" applyAlignment="1">
      <alignment horizontal="right" indent="1"/>
    </xf>
    <xf numFmtId="0" fontId="55" fillId="0" borderId="0" xfId="0" applyFont="1" applyAlignment="1">
      <alignment horizontal="center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." xfId="48"/>
    <cellStyle name="normální_EI" xfId="49"/>
    <cellStyle name="normální_Kamerový systém" xfId="50"/>
    <cellStyle name="normální_List1" xfId="51"/>
    <cellStyle name="normální_List1_1" xfId="52"/>
    <cellStyle name="normální_POL.XLS" xfId="53"/>
    <cellStyle name="normální_Prst A" xfId="54"/>
    <cellStyle name="normální_SOU Jilove" xfId="55"/>
    <cellStyle name="normální_VZT" xfId="56"/>
    <cellStyle name="Poznámka" xfId="57"/>
    <cellStyle name="Poznámka 2" xfId="58"/>
    <cellStyle name="Percent" xfId="59"/>
    <cellStyle name="Propojená buňka" xfId="60"/>
    <cellStyle name="Followed Hyperlink" xfId="61"/>
    <cellStyle name="Správně" xfId="62"/>
    <cellStyle name="Styl 1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eron\dokumenty$\Program%20Files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2"/>
  <sheetViews>
    <sheetView showGridLines="0" zoomScaleSheetLayoutView="75" zoomScalePageLayoutView="0" workbookViewId="0" topLeftCell="B25">
      <selection activeCell="G13" sqref="G13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217</v>
      </c>
      <c r="E2" s="5"/>
      <c r="F2" s="4"/>
      <c r="G2" s="6"/>
      <c r="H2" s="7" t="s">
        <v>464</v>
      </c>
      <c r="I2" s="8">
        <f ca="1">TODAY()</f>
        <v>42950</v>
      </c>
      <c r="K2" s="3"/>
    </row>
    <row r="3" spans="3:4" ht="6" customHeight="1">
      <c r="C3" s="9"/>
      <c r="D3" s="10" t="s">
        <v>465</v>
      </c>
    </row>
    <row r="4" ht="4.5" customHeight="1"/>
    <row r="5" spans="3:15" ht="25.5" customHeight="1">
      <c r="C5" s="11" t="s">
        <v>466</v>
      </c>
      <c r="D5" s="12" t="s">
        <v>1130</v>
      </c>
      <c r="E5" s="13" t="s">
        <v>1131</v>
      </c>
      <c r="F5" s="14"/>
      <c r="G5" s="15"/>
      <c r="H5" s="14"/>
      <c r="I5" s="15"/>
      <c r="O5" s="8"/>
    </row>
    <row r="7" spans="3:11" ht="12.75">
      <c r="C7" s="16" t="s">
        <v>467</v>
      </c>
      <c r="D7" s="17"/>
      <c r="H7" s="18" t="s">
        <v>468</v>
      </c>
      <c r="J7" s="17"/>
      <c r="K7" s="17"/>
    </row>
    <row r="8" spans="4:11" ht="12.75">
      <c r="D8" s="17"/>
      <c r="H8" s="18" t="s">
        <v>469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470</v>
      </c>
      <c r="D11" s="17"/>
      <c r="H11" s="18" t="s">
        <v>468</v>
      </c>
      <c r="J11" s="17"/>
      <c r="K11" s="17"/>
    </row>
    <row r="12" spans="4:11" ht="12.75">
      <c r="D12" s="17"/>
      <c r="H12" s="18" t="s">
        <v>469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471</v>
      </c>
      <c r="H14" s="19" t="s">
        <v>472</v>
      </c>
      <c r="J14" s="18"/>
    </row>
    <row r="15" ht="12.75" customHeight="1">
      <c r="J15" s="18"/>
    </row>
    <row r="16" spans="3:8" ht="28.5" customHeight="1">
      <c r="C16" s="19" t="s">
        <v>473</v>
      </c>
      <c r="H16" s="19" t="s">
        <v>473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474</v>
      </c>
      <c r="K18" s="27"/>
    </row>
    <row r="19" spans="2:11" ht="15" customHeight="1">
      <c r="B19" s="28" t="s">
        <v>475</v>
      </c>
      <c r="C19" s="29"/>
      <c r="D19" s="30">
        <v>15</v>
      </c>
      <c r="E19" s="31" t="s">
        <v>476</v>
      </c>
      <c r="F19" s="32"/>
      <c r="G19" s="33"/>
      <c r="H19" s="33"/>
      <c r="I19" s="632">
        <f>ROUND(G36,0)</f>
        <v>0</v>
      </c>
      <c r="J19" s="633"/>
      <c r="K19" s="34"/>
    </row>
    <row r="20" spans="2:11" ht="12.75">
      <c r="B20" s="28" t="s">
        <v>477</v>
      </c>
      <c r="C20" s="29"/>
      <c r="D20" s="30">
        <f>SazbaDPH1</f>
        <v>15</v>
      </c>
      <c r="E20" s="31" t="s">
        <v>476</v>
      </c>
      <c r="F20" s="35"/>
      <c r="G20" s="36"/>
      <c r="H20" s="36"/>
      <c r="I20" s="634">
        <f>ROUND(I19*D20/100,0)</f>
        <v>0</v>
      </c>
      <c r="J20" s="635"/>
      <c r="K20" s="34"/>
    </row>
    <row r="21" spans="2:11" ht="12.75">
      <c r="B21" s="28" t="s">
        <v>475</v>
      </c>
      <c r="C21" s="29"/>
      <c r="D21" s="30">
        <v>21</v>
      </c>
      <c r="E21" s="31" t="s">
        <v>476</v>
      </c>
      <c r="F21" s="35"/>
      <c r="G21" s="36"/>
      <c r="H21" s="36"/>
      <c r="I21" s="634">
        <f>ROUND(H36,0)</f>
        <v>0</v>
      </c>
      <c r="J21" s="635"/>
      <c r="K21" s="34"/>
    </row>
    <row r="22" spans="2:11" ht="13.5" thickBot="1">
      <c r="B22" s="28" t="s">
        <v>477</v>
      </c>
      <c r="C22" s="29"/>
      <c r="D22" s="30">
        <f>SazbaDPH2</f>
        <v>21</v>
      </c>
      <c r="E22" s="31" t="s">
        <v>476</v>
      </c>
      <c r="F22" s="37"/>
      <c r="G22" s="38"/>
      <c r="H22" s="38"/>
      <c r="I22" s="636">
        <f>ROUND(I21*D21/100,0)</f>
        <v>0</v>
      </c>
      <c r="J22" s="637"/>
      <c r="K22" s="34"/>
    </row>
    <row r="23" spans="2:11" ht="16.5" thickBot="1">
      <c r="B23" s="39" t="s">
        <v>478</v>
      </c>
      <c r="C23" s="40"/>
      <c r="D23" s="40"/>
      <c r="E23" s="41"/>
      <c r="F23" s="42"/>
      <c r="G23" s="43"/>
      <c r="H23" s="43"/>
      <c r="I23" s="630">
        <f>SUM(I19:I22)</f>
        <v>0</v>
      </c>
      <c r="J23" s="631"/>
      <c r="K23" s="44"/>
    </row>
    <row r="26" ht="1.5" customHeight="1"/>
    <row r="27" spans="2:12" ht="15.75" customHeight="1">
      <c r="B27" s="13" t="s">
        <v>479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480</v>
      </c>
      <c r="C29" s="48"/>
      <c r="D29" s="48"/>
      <c r="E29" s="49"/>
      <c r="F29" s="50" t="s">
        <v>481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482</v>
      </c>
      <c r="J29" s="50"/>
    </row>
    <row r="30" spans="2:10" ht="12.75">
      <c r="B30" s="52" t="s">
        <v>1133</v>
      </c>
      <c r="C30" s="75" t="s">
        <v>1134</v>
      </c>
      <c r="D30" s="53"/>
      <c r="E30" s="54"/>
      <c r="F30" s="55">
        <f aca="true" t="shared" si="0" ref="F30:F35">G30+H30+I30</f>
        <v>0</v>
      </c>
      <c r="G30" s="56">
        <v>0</v>
      </c>
      <c r="H30" s="57">
        <f>'OVN - KL'!C23</f>
        <v>0</v>
      </c>
      <c r="I30" s="57">
        <f aca="true" t="shared" si="1" ref="I30:I35">(G30*SazbaDPH1)/100+(H30*SazbaDPH2)/100</f>
        <v>0</v>
      </c>
      <c r="J30" s="58"/>
    </row>
    <row r="31" spans="2:10" ht="12.75">
      <c r="B31" s="59" t="s">
        <v>1194</v>
      </c>
      <c r="C31" s="76" t="s">
        <v>1195</v>
      </c>
      <c r="D31" s="60"/>
      <c r="E31" s="61"/>
      <c r="F31" s="62">
        <f t="shared" si="0"/>
        <v>0</v>
      </c>
      <c r="G31" s="63">
        <v>0</v>
      </c>
      <c r="H31" s="64">
        <f>'Stav.část - KL'!C23</f>
        <v>0</v>
      </c>
      <c r="I31" s="64">
        <f t="shared" si="1"/>
        <v>0</v>
      </c>
      <c r="J31" s="58"/>
    </row>
    <row r="32" spans="2:10" ht="12.75">
      <c r="B32" s="59" t="s">
        <v>1446</v>
      </c>
      <c r="C32" s="76" t="s">
        <v>1450</v>
      </c>
      <c r="D32" s="60"/>
      <c r="E32" s="61"/>
      <c r="F32" s="62">
        <f t="shared" si="0"/>
        <v>0</v>
      </c>
      <c r="G32" s="63">
        <v>0</v>
      </c>
      <c r="H32" s="64">
        <f>'VZT - KL'!C22</f>
        <v>0</v>
      </c>
      <c r="I32" s="64">
        <f t="shared" si="1"/>
        <v>0</v>
      </c>
      <c r="J32" s="58"/>
    </row>
    <row r="33" spans="2:10" ht="12.75">
      <c r="B33" s="59" t="s">
        <v>1447</v>
      </c>
      <c r="C33" s="76" t="s">
        <v>1451</v>
      </c>
      <c r="D33" s="60"/>
      <c r="E33" s="61"/>
      <c r="F33" s="62">
        <f t="shared" si="0"/>
        <v>0</v>
      </c>
      <c r="G33" s="63">
        <v>0</v>
      </c>
      <c r="H33" s="64">
        <f>ZakladDPHZakl</f>
        <v>0</v>
      </c>
      <c r="I33" s="64">
        <f t="shared" si="1"/>
        <v>0</v>
      </c>
      <c r="J33" s="58"/>
    </row>
    <row r="34" spans="2:10" ht="12.75">
      <c r="B34" s="59" t="s">
        <v>1448</v>
      </c>
      <c r="C34" s="76" t="s">
        <v>1452</v>
      </c>
      <c r="D34" s="60"/>
      <c r="E34" s="61"/>
      <c r="F34" s="62">
        <f t="shared" si="0"/>
        <v>0</v>
      </c>
      <c r="G34" s="63">
        <v>0</v>
      </c>
      <c r="H34" s="64">
        <f>'EI'!G15</f>
        <v>0</v>
      </c>
      <c r="I34" s="64">
        <f t="shared" si="1"/>
        <v>0</v>
      </c>
      <c r="J34" s="58"/>
    </row>
    <row r="35" spans="2:10" ht="12.75">
      <c r="B35" s="59" t="s">
        <v>1449</v>
      </c>
      <c r="C35" s="282" t="s">
        <v>1453</v>
      </c>
      <c r="D35" s="283"/>
      <c r="E35" s="65"/>
      <c r="F35" s="62">
        <f t="shared" si="0"/>
        <v>0</v>
      </c>
      <c r="G35" s="63">
        <v>0</v>
      </c>
      <c r="H35" s="64">
        <f>'Kam.systém+stožár'!G14</f>
        <v>0</v>
      </c>
      <c r="I35" s="64">
        <f t="shared" si="1"/>
        <v>0</v>
      </c>
      <c r="J35" s="58"/>
    </row>
    <row r="36" spans="2:10" ht="17.25" customHeight="1">
      <c r="B36" s="66" t="s">
        <v>483</v>
      </c>
      <c r="C36" s="67"/>
      <c r="D36" s="68"/>
      <c r="E36" s="69"/>
      <c r="F36" s="70">
        <f>SUM(F30:F35)</f>
        <v>0</v>
      </c>
      <c r="G36" s="70">
        <f>SUM(G30:G35)</f>
        <v>0</v>
      </c>
      <c r="H36" s="70">
        <f>SUM(H30:H35)</f>
        <v>0</v>
      </c>
      <c r="I36" s="70">
        <f>SUM(I30:I35)</f>
        <v>0</v>
      </c>
      <c r="J36" s="71"/>
    </row>
    <row r="37" spans="2:11" ht="12.75">
      <c r="B37" s="72"/>
      <c r="C37" s="72"/>
      <c r="D37" s="72"/>
      <c r="E37" s="72"/>
      <c r="F37" s="72"/>
      <c r="G37" s="72"/>
      <c r="H37" s="72"/>
      <c r="I37" s="72"/>
      <c r="J37" s="72"/>
      <c r="K37" s="72"/>
    </row>
    <row r="38" spans="2:11" ht="9.75" customHeight="1">
      <c r="B38" s="72"/>
      <c r="C38" s="72"/>
      <c r="D38" s="72"/>
      <c r="E38" s="72"/>
      <c r="F38" s="72"/>
      <c r="G38" s="72"/>
      <c r="H38" s="72"/>
      <c r="I38" s="72"/>
      <c r="J38" s="72"/>
      <c r="K38" s="72"/>
    </row>
    <row r="39" spans="2:11" ht="7.5" customHeight="1">
      <c r="B39" s="72"/>
      <c r="C39" s="72"/>
      <c r="D39" s="72"/>
      <c r="E39" s="72"/>
      <c r="F39" s="72"/>
      <c r="G39" s="72"/>
      <c r="H39" s="72"/>
      <c r="I39" s="72"/>
      <c r="J39" s="72"/>
      <c r="K39" s="72"/>
    </row>
    <row r="40" spans="2:11" ht="18">
      <c r="B40" s="13" t="s">
        <v>484</v>
      </c>
      <c r="C40" s="45"/>
      <c r="D40" s="45"/>
      <c r="E40" s="45"/>
      <c r="F40" s="45"/>
      <c r="G40" s="45"/>
      <c r="H40" s="45"/>
      <c r="I40" s="45"/>
      <c r="J40" s="45"/>
      <c r="K40" s="72"/>
    </row>
    <row r="41" ht="12.75">
      <c r="K41" s="72"/>
    </row>
    <row r="42" spans="2:10" ht="25.5">
      <c r="B42" s="73" t="s">
        <v>485</v>
      </c>
      <c r="C42" s="74" t="s">
        <v>486</v>
      </c>
      <c r="D42" s="48"/>
      <c r="E42" s="49"/>
      <c r="F42" s="50" t="s">
        <v>481</v>
      </c>
      <c r="G42" s="51" t="str">
        <f>CONCATENATE("Základ DPH ",SazbaDPH1," %")</f>
        <v>Základ DPH 15 %</v>
      </c>
      <c r="H42" s="50" t="str">
        <f>CONCATENATE("Základ DPH ",SazbaDPH2," %")</f>
        <v>Základ DPH 21 %</v>
      </c>
      <c r="I42" s="51" t="s">
        <v>482</v>
      </c>
      <c r="J42" s="50"/>
    </row>
    <row r="43" spans="2:10" ht="12.75">
      <c r="B43" s="52" t="s">
        <v>1133</v>
      </c>
      <c r="C43" s="75" t="s">
        <v>1134</v>
      </c>
      <c r="D43" s="53"/>
      <c r="E43" s="54"/>
      <c r="F43" s="55">
        <f aca="true" t="shared" si="2" ref="F43:F48">G43+H43+I43</f>
        <v>0</v>
      </c>
      <c r="G43" s="56">
        <v>0</v>
      </c>
      <c r="H43" s="57">
        <f aca="true" t="shared" si="3" ref="H43:H48">H30</f>
        <v>0</v>
      </c>
      <c r="I43" s="63">
        <f aca="true" t="shared" si="4" ref="I43:I48">(G43*SazbaDPH1)/100+(H43*SazbaDPH2)/100</f>
        <v>0</v>
      </c>
      <c r="J43" s="58"/>
    </row>
    <row r="44" spans="2:10" ht="12.75">
      <c r="B44" s="59" t="s">
        <v>1194</v>
      </c>
      <c r="C44" s="76" t="s">
        <v>1195</v>
      </c>
      <c r="D44" s="60"/>
      <c r="E44" s="61"/>
      <c r="F44" s="62">
        <f t="shared" si="2"/>
        <v>0</v>
      </c>
      <c r="G44" s="63">
        <v>0</v>
      </c>
      <c r="H44" s="64">
        <f t="shared" si="3"/>
        <v>0</v>
      </c>
      <c r="I44" s="63">
        <f t="shared" si="4"/>
        <v>0</v>
      </c>
      <c r="J44" s="58"/>
    </row>
    <row r="45" spans="2:10" ht="12.75">
      <c r="B45" s="59" t="s">
        <v>1446</v>
      </c>
      <c r="C45" s="76" t="s">
        <v>1450</v>
      </c>
      <c r="D45" s="60"/>
      <c r="E45" s="61"/>
      <c r="F45" s="62">
        <f t="shared" si="2"/>
        <v>0</v>
      </c>
      <c r="G45" s="63">
        <v>0</v>
      </c>
      <c r="H45" s="64">
        <f t="shared" si="3"/>
        <v>0</v>
      </c>
      <c r="I45" s="63">
        <f t="shared" si="4"/>
        <v>0</v>
      </c>
      <c r="J45" s="58"/>
    </row>
    <row r="46" spans="2:10" ht="12.75">
      <c r="B46" s="59" t="s">
        <v>1447</v>
      </c>
      <c r="C46" s="76" t="s">
        <v>1451</v>
      </c>
      <c r="D46" s="60"/>
      <c r="E46" s="61"/>
      <c r="F46" s="62">
        <f t="shared" si="2"/>
        <v>0</v>
      </c>
      <c r="G46" s="63">
        <v>0</v>
      </c>
      <c r="H46" s="64">
        <f t="shared" si="3"/>
        <v>0</v>
      </c>
      <c r="I46" s="63">
        <f t="shared" si="4"/>
        <v>0</v>
      </c>
      <c r="J46" s="58"/>
    </row>
    <row r="47" spans="2:10" ht="12.75">
      <c r="B47" s="59" t="s">
        <v>1448</v>
      </c>
      <c r="C47" s="76" t="s">
        <v>1452</v>
      </c>
      <c r="D47" s="60"/>
      <c r="E47" s="61"/>
      <c r="F47" s="62">
        <f t="shared" si="2"/>
        <v>0</v>
      </c>
      <c r="G47" s="63">
        <v>0</v>
      </c>
      <c r="H47" s="64">
        <f t="shared" si="3"/>
        <v>0</v>
      </c>
      <c r="I47" s="63">
        <f t="shared" si="4"/>
        <v>0</v>
      </c>
      <c r="J47" s="58"/>
    </row>
    <row r="48" spans="2:10" ht="12.75">
      <c r="B48" s="59" t="s">
        <v>1449</v>
      </c>
      <c r="C48" s="282" t="s">
        <v>1453</v>
      </c>
      <c r="D48" s="283"/>
      <c r="E48" s="65"/>
      <c r="F48" s="62">
        <f t="shared" si="2"/>
        <v>0</v>
      </c>
      <c r="G48" s="63">
        <v>0</v>
      </c>
      <c r="H48" s="64">
        <f t="shared" si="3"/>
        <v>0</v>
      </c>
      <c r="I48" s="63">
        <f t="shared" si="4"/>
        <v>0</v>
      </c>
      <c r="J48" s="58"/>
    </row>
    <row r="49" spans="2:10" ht="12.75">
      <c r="B49" s="66" t="s">
        <v>483</v>
      </c>
      <c r="C49" s="67"/>
      <c r="D49" s="68"/>
      <c r="E49" s="69"/>
      <c r="F49" s="70">
        <f>SUM(F43:F48)</f>
        <v>0</v>
      </c>
      <c r="G49" s="77">
        <f>SUM(G43:G48)</f>
        <v>0</v>
      </c>
      <c r="H49" s="70">
        <f>SUM(H43:H48)</f>
        <v>0</v>
      </c>
      <c r="I49" s="77">
        <f>SUM(I43:I48)</f>
        <v>0</v>
      </c>
      <c r="J49" s="71"/>
    </row>
    <row r="50" ht="9" customHeight="1"/>
    <row r="51" ht="6" customHeight="1"/>
    <row r="52" ht="3" customHeight="1"/>
    <row r="53" ht="6.75" customHeight="1"/>
    <row r="54" spans="2:10" s="267" customFormat="1" ht="20.25" customHeight="1">
      <c r="B54" s="268"/>
      <c r="C54" s="269"/>
      <c r="D54" s="269"/>
      <c r="E54" s="269"/>
      <c r="F54" s="269"/>
      <c r="G54" s="269"/>
      <c r="H54" s="269"/>
      <c r="I54" s="269"/>
      <c r="J54" s="269"/>
    </row>
    <row r="55" spans="7:10" s="267" customFormat="1" ht="9" customHeight="1">
      <c r="G55" s="270"/>
      <c r="I55" s="270"/>
      <c r="J55" s="270"/>
    </row>
    <row r="56" spans="2:10" s="267" customFormat="1" ht="12.75">
      <c r="B56" s="271"/>
      <c r="C56" s="272"/>
      <c r="D56" s="272"/>
      <c r="E56" s="273"/>
      <c r="F56" s="273"/>
      <c r="G56" s="273"/>
      <c r="H56" s="273"/>
      <c r="I56" s="273"/>
      <c r="J56" s="274"/>
    </row>
    <row r="57" spans="2:10" s="267" customFormat="1" ht="12.75">
      <c r="B57" s="275"/>
      <c r="C57" s="265"/>
      <c r="D57" s="266"/>
      <c r="E57" s="276"/>
      <c r="F57" s="277"/>
      <c r="G57" s="277"/>
      <c r="H57" s="277"/>
      <c r="I57" s="277"/>
      <c r="J57" s="277"/>
    </row>
    <row r="58" spans="2:10" s="267" customFormat="1" ht="12.75">
      <c r="B58" s="275"/>
      <c r="C58" s="265"/>
      <c r="D58" s="266"/>
      <c r="E58" s="276"/>
      <c r="F58" s="277"/>
      <c r="G58" s="277"/>
      <c r="H58" s="277"/>
      <c r="I58" s="277"/>
      <c r="J58" s="277"/>
    </row>
    <row r="59" spans="2:10" s="267" customFormat="1" ht="12.75">
      <c r="B59" s="275"/>
      <c r="C59" s="265"/>
      <c r="D59" s="266"/>
      <c r="E59" s="276"/>
      <c r="F59" s="277"/>
      <c r="G59" s="277"/>
      <c r="H59" s="277"/>
      <c r="I59" s="277"/>
      <c r="J59" s="277"/>
    </row>
    <row r="60" spans="2:10" s="267" customFormat="1" ht="12.75">
      <c r="B60" s="275"/>
      <c r="C60" s="265"/>
      <c r="D60" s="266"/>
      <c r="E60" s="276"/>
      <c r="F60" s="277"/>
      <c r="G60" s="277"/>
      <c r="H60" s="277"/>
      <c r="I60" s="277"/>
      <c r="J60" s="277"/>
    </row>
    <row r="61" spans="2:10" s="267" customFormat="1" ht="12.75">
      <c r="B61" s="275"/>
      <c r="C61" s="265"/>
      <c r="D61" s="266"/>
      <c r="E61" s="276"/>
      <c r="F61" s="277"/>
      <c r="G61" s="277"/>
      <c r="H61" s="277"/>
      <c r="I61" s="277"/>
      <c r="J61" s="277"/>
    </row>
    <row r="62" spans="2:10" s="267" customFormat="1" ht="12.75">
      <c r="B62" s="275"/>
      <c r="C62" s="265"/>
      <c r="D62" s="266"/>
      <c r="E62" s="276"/>
      <c r="F62" s="277"/>
      <c r="G62" s="277"/>
      <c r="H62" s="277"/>
      <c r="I62" s="277"/>
      <c r="J62" s="277"/>
    </row>
    <row r="63" spans="2:10" s="267" customFormat="1" ht="12.75">
      <c r="B63" s="275"/>
      <c r="C63" s="265"/>
      <c r="D63" s="266"/>
      <c r="E63" s="276"/>
      <c r="F63" s="277"/>
      <c r="G63" s="277"/>
      <c r="H63" s="277"/>
      <c r="I63" s="277"/>
      <c r="J63" s="277"/>
    </row>
    <row r="64" spans="2:10" s="267" customFormat="1" ht="12.75">
      <c r="B64" s="275"/>
      <c r="C64" s="265"/>
      <c r="D64" s="266"/>
      <c r="E64" s="276"/>
      <c r="F64" s="277"/>
      <c r="G64" s="277"/>
      <c r="H64" s="277"/>
      <c r="I64" s="277"/>
      <c r="J64" s="277"/>
    </row>
    <row r="65" spans="2:10" s="267" customFormat="1" ht="12.75">
      <c r="B65" s="275"/>
      <c r="C65" s="265"/>
      <c r="D65" s="266"/>
      <c r="E65" s="276"/>
      <c r="F65" s="277"/>
      <c r="G65" s="277"/>
      <c r="H65" s="277"/>
      <c r="I65" s="277"/>
      <c r="J65" s="277"/>
    </row>
    <row r="66" spans="2:10" s="267" customFormat="1" ht="12.75">
      <c r="B66" s="275"/>
      <c r="C66" s="265"/>
      <c r="D66" s="266"/>
      <c r="E66" s="276"/>
      <c r="F66" s="277"/>
      <c r="G66" s="277"/>
      <c r="H66" s="277"/>
      <c r="I66" s="277"/>
      <c r="J66" s="277"/>
    </row>
    <row r="67" spans="2:10" s="267" customFormat="1" ht="12.75">
      <c r="B67" s="275"/>
      <c r="C67" s="265"/>
      <c r="D67" s="266"/>
      <c r="E67" s="276"/>
      <c r="F67" s="277"/>
      <c r="G67" s="277"/>
      <c r="H67" s="277"/>
      <c r="I67" s="277"/>
      <c r="J67" s="277"/>
    </row>
    <row r="68" spans="2:10" s="267" customFormat="1" ht="12.75">
      <c r="B68" s="275"/>
      <c r="C68" s="265"/>
      <c r="D68" s="266"/>
      <c r="E68" s="276"/>
      <c r="F68" s="277"/>
      <c r="G68" s="277"/>
      <c r="H68" s="277"/>
      <c r="I68" s="277"/>
      <c r="J68" s="277"/>
    </row>
    <row r="69" spans="2:10" s="267" customFormat="1" ht="12.75">
      <c r="B69" s="275"/>
      <c r="C69" s="265"/>
      <c r="D69" s="266"/>
      <c r="E69" s="276"/>
      <c r="F69" s="277"/>
      <c r="G69" s="277"/>
      <c r="H69" s="277"/>
      <c r="I69" s="277"/>
      <c r="J69" s="277"/>
    </row>
    <row r="70" spans="2:10" s="267" customFormat="1" ht="12.75">
      <c r="B70" s="275"/>
      <c r="C70" s="265"/>
      <c r="D70" s="266"/>
      <c r="E70" s="276"/>
      <c r="F70" s="277"/>
      <c r="G70" s="277"/>
      <c r="H70" s="277"/>
      <c r="I70" s="277"/>
      <c r="J70" s="277"/>
    </row>
    <row r="71" spans="2:10" s="267" customFormat="1" ht="12.75">
      <c r="B71" s="275"/>
      <c r="C71" s="265"/>
      <c r="D71" s="266"/>
      <c r="E71" s="276"/>
      <c r="F71" s="277"/>
      <c r="G71" s="277"/>
      <c r="H71" s="277"/>
      <c r="I71" s="277"/>
      <c r="J71" s="277"/>
    </row>
    <row r="72" spans="2:10" s="267" customFormat="1" ht="12.75">
      <c r="B72" s="275"/>
      <c r="C72" s="265"/>
      <c r="D72" s="266"/>
      <c r="E72" s="276"/>
      <c r="F72" s="277"/>
      <c r="G72" s="277"/>
      <c r="H72" s="277"/>
      <c r="I72" s="277"/>
      <c r="J72" s="277"/>
    </row>
    <row r="73" spans="2:10" s="267" customFormat="1" ht="12.75">
      <c r="B73" s="275"/>
      <c r="C73" s="265"/>
      <c r="D73" s="266"/>
      <c r="E73" s="276"/>
      <c r="F73" s="277"/>
      <c r="G73" s="277"/>
      <c r="H73" s="277"/>
      <c r="I73" s="277"/>
      <c r="J73" s="277"/>
    </row>
    <row r="74" spans="2:10" s="267" customFormat="1" ht="12.75">
      <c r="B74" s="275"/>
      <c r="C74" s="265"/>
      <c r="D74" s="266"/>
      <c r="E74" s="276"/>
      <c r="F74" s="277"/>
      <c r="G74" s="277"/>
      <c r="H74" s="277"/>
      <c r="I74" s="277"/>
      <c r="J74" s="277"/>
    </row>
    <row r="75" spans="2:10" s="267" customFormat="1" ht="12.75">
      <c r="B75" s="275"/>
      <c r="C75" s="265"/>
      <c r="D75" s="266"/>
      <c r="E75" s="276"/>
      <c r="F75" s="277"/>
      <c r="G75" s="277"/>
      <c r="H75" s="277"/>
      <c r="I75" s="277"/>
      <c r="J75" s="277"/>
    </row>
    <row r="76" spans="2:10" s="267" customFormat="1" ht="12.75">
      <c r="B76" s="275"/>
      <c r="C76" s="265"/>
      <c r="D76" s="266"/>
      <c r="E76" s="276"/>
      <c r="F76" s="277"/>
      <c r="G76" s="277"/>
      <c r="H76" s="277"/>
      <c r="I76" s="277"/>
      <c r="J76" s="277"/>
    </row>
    <row r="77" spans="2:10" s="267" customFormat="1" ht="12.75">
      <c r="B77" s="275"/>
      <c r="C77" s="265"/>
      <c r="D77" s="266"/>
      <c r="E77" s="276"/>
      <c r="F77" s="277"/>
      <c r="G77" s="277"/>
      <c r="H77" s="277"/>
      <c r="I77" s="277"/>
      <c r="J77" s="277"/>
    </row>
    <row r="78" spans="2:10" s="267" customFormat="1" ht="12.75">
      <c r="B78" s="275"/>
      <c r="C78" s="265"/>
      <c r="D78" s="266"/>
      <c r="E78" s="276"/>
      <c r="F78" s="277"/>
      <c r="G78" s="277"/>
      <c r="H78" s="277"/>
      <c r="I78" s="277"/>
      <c r="J78" s="277"/>
    </row>
    <row r="79" spans="2:10" s="267" customFormat="1" ht="12.75">
      <c r="B79" s="275"/>
      <c r="C79" s="265"/>
      <c r="D79" s="266"/>
      <c r="E79" s="276"/>
      <c r="F79" s="277"/>
      <c r="G79" s="277"/>
      <c r="H79" s="277"/>
      <c r="I79" s="277"/>
      <c r="J79" s="277"/>
    </row>
    <row r="80" spans="2:10" s="267" customFormat="1" ht="12.75">
      <c r="B80" s="275"/>
      <c r="C80" s="265"/>
      <c r="D80" s="266"/>
      <c r="E80" s="276"/>
      <c r="F80" s="277"/>
      <c r="G80" s="277"/>
      <c r="H80" s="277"/>
      <c r="I80" s="277"/>
      <c r="J80" s="277"/>
    </row>
    <row r="81" spans="2:10" s="267" customFormat="1" ht="12.75">
      <c r="B81" s="275"/>
      <c r="C81" s="265"/>
      <c r="D81" s="266"/>
      <c r="E81" s="276"/>
      <c r="F81" s="277"/>
      <c r="G81" s="277"/>
      <c r="H81" s="277"/>
      <c r="I81" s="277"/>
      <c r="J81" s="277"/>
    </row>
    <row r="82" spans="2:10" s="267" customFormat="1" ht="12.75">
      <c r="B82" s="275"/>
      <c r="C82" s="265"/>
      <c r="D82" s="266"/>
      <c r="E82" s="276"/>
      <c r="F82" s="277"/>
      <c r="G82" s="277"/>
      <c r="H82" s="277"/>
      <c r="I82" s="277"/>
      <c r="J82" s="277"/>
    </row>
    <row r="83" spans="2:10" s="267" customFormat="1" ht="12.75">
      <c r="B83" s="275"/>
      <c r="C83" s="265"/>
      <c r="D83" s="266"/>
      <c r="E83" s="276"/>
      <c r="F83" s="277"/>
      <c r="G83" s="277"/>
      <c r="H83" s="277"/>
      <c r="I83" s="277"/>
      <c r="J83" s="277"/>
    </row>
    <row r="84" spans="2:10" s="267" customFormat="1" ht="12.75">
      <c r="B84" s="271"/>
      <c r="C84" s="278"/>
      <c r="D84" s="271"/>
      <c r="E84" s="276"/>
      <c r="F84" s="279"/>
      <c r="G84" s="279"/>
      <c r="H84" s="279"/>
      <c r="I84" s="279"/>
      <c r="J84" s="279"/>
    </row>
    <row r="85" spans="7:10" s="267" customFormat="1" ht="12.75">
      <c r="G85" s="270"/>
      <c r="I85" s="270"/>
      <c r="J85" s="270"/>
    </row>
    <row r="86" spans="7:10" s="267" customFormat="1" ht="2.25" customHeight="1">
      <c r="G86" s="270"/>
      <c r="I86" s="270"/>
      <c r="J86" s="270"/>
    </row>
    <row r="87" spans="7:10" s="267" customFormat="1" ht="1.5" customHeight="1">
      <c r="G87" s="270"/>
      <c r="I87" s="270"/>
      <c r="J87" s="270"/>
    </row>
    <row r="88" spans="7:10" s="267" customFormat="1" ht="0.75" customHeight="1">
      <c r="G88" s="270"/>
      <c r="I88" s="270"/>
      <c r="J88" s="270"/>
    </row>
    <row r="89" spans="7:10" s="267" customFormat="1" ht="0.75" customHeight="1">
      <c r="G89" s="270"/>
      <c r="I89" s="270"/>
      <c r="J89" s="270"/>
    </row>
    <row r="90" spans="7:10" s="267" customFormat="1" ht="0.75" customHeight="1">
      <c r="G90" s="270"/>
      <c r="I90" s="270"/>
      <c r="J90" s="270"/>
    </row>
    <row r="91" spans="2:10" s="267" customFormat="1" ht="18">
      <c r="B91" s="268"/>
      <c r="C91" s="269"/>
      <c r="D91" s="269"/>
      <c r="E91" s="269"/>
      <c r="F91" s="269"/>
      <c r="G91" s="269"/>
      <c r="H91" s="269"/>
      <c r="I91" s="269"/>
      <c r="J91" s="269"/>
    </row>
    <row r="92" spans="7:10" s="267" customFormat="1" ht="12.75">
      <c r="G92" s="270"/>
      <c r="I92" s="270"/>
      <c r="J92" s="270"/>
    </row>
    <row r="93" spans="2:8" s="267" customFormat="1" ht="12.75">
      <c r="B93" s="271"/>
      <c r="C93" s="272"/>
      <c r="D93" s="272"/>
      <c r="E93" s="280"/>
      <c r="F93" s="273"/>
      <c r="G93" s="273"/>
      <c r="H93" s="273"/>
    </row>
    <row r="94" spans="2:8" s="267" customFormat="1" ht="12.75">
      <c r="B94" s="271"/>
      <c r="C94" s="278"/>
      <c r="D94" s="271"/>
      <c r="E94" s="281"/>
      <c r="F94" s="279"/>
      <c r="G94" s="279"/>
      <c r="H94" s="279"/>
    </row>
    <row r="95" s="267" customFormat="1" ht="12.75">
      <c r="G95" s="270"/>
    </row>
    <row r="96" spans="7:10" s="267" customFormat="1" ht="12.75">
      <c r="G96" s="270"/>
      <c r="I96" s="270"/>
      <c r="J96" s="270"/>
    </row>
    <row r="97" spans="7:10" s="267" customFormat="1" ht="12.75">
      <c r="G97" s="270"/>
      <c r="I97" s="270"/>
      <c r="J97" s="270"/>
    </row>
    <row r="98" spans="7:10" s="267" customFormat="1" ht="12.75">
      <c r="G98" s="270"/>
      <c r="I98" s="270"/>
      <c r="J98" s="270"/>
    </row>
    <row r="99" spans="7:10" s="267" customFormat="1" ht="12.75">
      <c r="G99" s="270"/>
      <c r="I99" s="270"/>
      <c r="J99" s="270"/>
    </row>
    <row r="100" spans="7:10" s="267" customFormat="1" ht="12.75">
      <c r="G100" s="270"/>
      <c r="I100" s="270"/>
      <c r="J100" s="270"/>
    </row>
    <row r="101" spans="7:10" s="267" customFormat="1" ht="12.75">
      <c r="G101" s="270"/>
      <c r="I101" s="270"/>
      <c r="J101" s="270"/>
    </row>
    <row r="102" spans="7:10" s="267" customFormat="1" ht="12.75">
      <c r="G102" s="270"/>
      <c r="I102" s="270"/>
      <c r="J102" s="270"/>
    </row>
  </sheetData>
  <sheetProtection/>
  <mergeCells count="5">
    <mergeCell ref="I23:J23"/>
    <mergeCell ref="I19:J19"/>
    <mergeCell ref="I20:J20"/>
    <mergeCell ref="I21:J21"/>
    <mergeCell ref="I22:J22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Z60"/>
  <sheetViews>
    <sheetView showGridLines="0" zoomScaleSheetLayoutView="75" zoomScalePageLayoutView="0" workbookViewId="0" topLeftCell="B1">
      <selection activeCell="I20" sqref="I20:J20"/>
    </sheetView>
  </sheetViews>
  <sheetFormatPr defaultColWidth="9.00390625" defaultRowHeight="12.75"/>
  <cols>
    <col min="1" max="1" width="8.375" style="344" hidden="1" customWidth="1"/>
    <col min="2" max="2" width="9.125" style="344" customWidth="1"/>
    <col min="3" max="3" width="7.375" style="344" customWidth="1"/>
    <col min="4" max="4" width="13.375" style="344" customWidth="1"/>
    <col min="5" max="5" width="12.125" style="344" customWidth="1"/>
    <col min="6" max="6" width="11.375" style="344" customWidth="1"/>
    <col min="7" max="7" width="12.75390625" style="461" customWidth="1"/>
    <col min="8" max="8" width="12.75390625" style="344" customWidth="1"/>
    <col min="9" max="9" width="12.75390625" style="461" customWidth="1"/>
    <col min="10" max="10" width="6.75390625" style="461" customWidth="1"/>
    <col min="11" max="11" width="4.25390625" style="344" customWidth="1"/>
    <col min="12" max="15" width="10.75390625" style="344" customWidth="1"/>
    <col min="16" max="51" width="9.00390625" style="344" customWidth="1"/>
    <col min="52" max="52" width="93.125" style="344" customWidth="1"/>
    <col min="53" max="16384" width="9.00390625" style="344" customWidth="1"/>
  </cols>
  <sheetData>
    <row r="1" spans="1:10" ht="33.75" customHeight="1">
      <c r="A1" s="343" t="s">
        <v>832</v>
      </c>
      <c r="B1" s="726" t="s">
        <v>214</v>
      </c>
      <c r="C1" s="727"/>
      <c r="D1" s="727"/>
      <c r="E1" s="727"/>
      <c r="F1" s="727"/>
      <c r="G1" s="727"/>
      <c r="H1" s="727"/>
      <c r="I1" s="727"/>
      <c r="J1" s="728"/>
    </row>
    <row r="2" spans="1:15" ht="23.25" customHeight="1">
      <c r="A2" s="345"/>
      <c r="B2" s="346" t="s">
        <v>833</v>
      </c>
      <c r="C2" s="347"/>
      <c r="D2" s="348"/>
      <c r="E2" s="348" t="s">
        <v>834</v>
      </c>
      <c r="F2" s="349"/>
      <c r="G2" s="350"/>
      <c r="H2" s="349"/>
      <c r="I2" s="350"/>
      <c r="J2" s="351"/>
      <c r="O2" s="352"/>
    </row>
    <row r="3" spans="1:10" ht="23.25" customHeight="1" hidden="1">
      <c r="A3" s="345"/>
      <c r="B3" s="353" t="s">
        <v>835</v>
      </c>
      <c r="C3" s="347"/>
      <c r="D3" s="354"/>
      <c r="E3" s="354"/>
      <c r="F3" s="355"/>
      <c r="G3" s="355"/>
      <c r="H3" s="347"/>
      <c r="I3" s="356"/>
      <c r="J3" s="357"/>
    </row>
    <row r="4" spans="1:10" ht="23.25" customHeight="1" hidden="1">
      <c r="A4" s="345"/>
      <c r="B4" s="358" t="s">
        <v>1114</v>
      </c>
      <c r="C4" s="359"/>
      <c r="D4" s="360"/>
      <c r="E4" s="360"/>
      <c r="F4" s="361"/>
      <c r="G4" s="362"/>
      <c r="H4" s="361"/>
      <c r="I4" s="362"/>
      <c r="J4" s="363"/>
    </row>
    <row r="5" spans="1:10" ht="24" customHeight="1">
      <c r="A5" s="345"/>
      <c r="B5" s="364" t="s">
        <v>738</v>
      </c>
      <c r="C5" s="365"/>
      <c r="D5" s="366" t="s">
        <v>836</v>
      </c>
      <c r="E5" s="367"/>
      <c r="F5" s="367"/>
      <c r="G5" s="367"/>
      <c r="H5" s="368" t="s">
        <v>837</v>
      </c>
      <c r="I5" s="366"/>
      <c r="J5" s="369"/>
    </row>
    <row r="6" spans="1:10" ht="15.75" customHeight="1">
      <c r="A6" s="345"/>
      <c r="B6" s="370"/>
      <c r="C6" s="367"/>
      <c r="D6" s="366" t="s">
        <v>838</v>
      </c>
      <c r="E6" s="367"/>
      <c r="F6" s="367"/>
      <c r="G6" s="367"/>
      <c r="H6" s="368" t="s">
        <v>839</v>
      </c>
      <c r="I6" s="366"/>
      <c r="J6" s="369"/>
    </row>
    <row r="7" spans="1:10" ht="15.75" customHeight="1">
      <c r="A7" s="345"/>
      <c r="B7" s="371"/>
      <c r="C7" s="372" t="s">
        <v>840</v>
      </c>
      <c r="D7" s="373" t="s">
        <v>746</v>
      </c>
      <c r="E7" s="374"/>
      <c r="F7" s="374"/>
      <c r="G7" s="374"/>
      <c r="H7" s="375"/>
      <c r="I7" s="374"/>
      <c r="J7" s="376"/>
    </row>
    <row r="8" spans="1:10" ht="24" customHeight="1" hidden="1">
      <c r="A8" s="345"/>
      <c r="B8" s="364" t="s">
        <v>743</v>
      </c>
      <c r="C8" s="365"/>
      <c r="D8" s="377"/>
      <c r="E8" s="365"/>
      <c r="F8" s="365"/>
      <c r="G8" s="378"/>
      <c r="H8" s="368" t="s">
        <v>837</v>
      </c>
      <c r="I8" s="379"/>
      <c r="J8" s="369"/>
    </row>
    <row r="9" spans="1:10" ht="15.75" customHeight="1" hidden="1">
      <c r="A9" s="345"/>
      <c r="B9" s="345"/>
      <c r="C9" s="365"/>
      <c r="D9" s="377"/>
      <c r="E9" s="365"/>
      <c r="F9" s="365"/>
      <c r="G9" s="378"/>
      <c r="H9" s="368" t="s">
        <v>839</v>
      </c>
      <c r="I9" s="379"/>
      <c r="J9" s="369"/>
    </row>
    <row r="10" spans="1:10" ht="15.75" customHeight="1" hidden="1">
      <c r="A10" s="345"/>
      <c r="B10" s="380"/>
      <c r="C10" s="381"/>
      <c r="D10" s="382"/>
      <c r="E10" s="375"/>
      <c r="F10" s="375"/>
      <c r="G10" s="383"/>
      <c r="H10" s="383"/>
      <c r="I10" s="384"/>
      <c r="J10" s="376"/>
    </row>
    <row r="11" spans="1:10" ht="24" customHeight="1">
      <c r="A11" s="345"/>
      <c r="B11" s="364" t="s">
        <v>747</v>
      </c>
      <c r="C11" s="365"/>
      <c r="D11" s="733" t="s">
        <v>841</v>
      </c>
      <c r="E11" s="733"/>
      <c r="F11" s="733"/>
      <c r="G11" s="733"/>
      <c r="H11" s="368" t="s">
        <v>837</v>
      </c>
      <c r="I11" s="366"/>
      <c r="J11" s="369"/>
    </row>
    <row r="12" spans="1:10" ht="15.75" customHeight="1">
      <c r="A12" s="345"/>
      <c r="B12" s="370"/>
      <c r="C12" s="367"/>
      <c r="D12" s="713"/>
      <c r="E12" s="713"/>
      <c r="F12" s="713"/>
      <c r="G12" s="713"/>
      <c r="H12" s="368" t="s">
        <v>839</v>
      </c>
      <c r="I12" s="366"/>
      <c r="J12" s="369"/>
    </row>
    <row r="13" spans="1:10" ht="15.75" customHeight="1">
      <c r="A13" s="345"/>
      <c r="B13" s="371"/>
      <c r="C13" s="372"/>
      <c r="D13" s="725"/>
      <c r="E13" s="725"/>
      <c r="F13" s="725"/>
      <c r="G13" s="725"/>
      <c r="H13" s="385"/>
      <c r="I13" s="374"/>
      <c r="J13" s="376"/>
    </row>
    <row r="14" spans="1:10" ht="24" customHeight="1">
      <c r="A14" s="345"/>
      <c r="B14" s="386" t="s">
        <v>842</v>
      </c>
      <c r="C14" s="387"/>
      <c r="D14" s="388"/>
      <c r="E14" s="389"/>
      <c r="F14" s="389"/>
      <c r="G14" s="389"/>
      <c r="H14" s="390"/>
      <c r="I14" s="389"/>
      <c r="J14" s="391"/>
    </row>
    <row r="15" spans="1:10" ht="32.25" customHeight="1">
      <c r="A15" s="345"/>
      <c r="B15" s="380" t="s">
        <v>843</v>
      </c>
      <c r="C15" s="392"/>
      <c r="D15" s="383"/>
      <c r="E15" s="732"/>
      <c r="F15" s="732"/>
      <c r="G15" s="734"/>
      <c r="H15" s="734"/>
      <c r="I15" s="734" t="s">
        <v>784</v>
      </c>
      <c r="J15" s="735"/>
    </row>
    <row r="16" spans="1:10" ht="23.25" customHeight="1">
      <c r="A16" s="393" t="s">
        <v>487</v>
      </c>
      <c r="B16" s="394" t="s">
        <v>487</v>
      </c>
      <c r="C16" s="395"/>
      <c r="D16" s="396"/>
      <c r="E16" s="709"/>
      <c r="F16" s="710"/>
      <c r="G16" s="709"/>
      <c r="H16" s="710"/>
      <c r="I16" s="709"/>
      <c r="J16" s="719"/>
    </row>
    <row r="17" spans="1:10" ht="23.25" customHeight="1">
      <c r="A17" s="393" t="s">
        <v>488</v>
      </c>
      <c r="B17" s="394" t="s">
        <v>488</v>
      </c>
      <c r="C17" s="395"/>
      <c r="D17" s="396"/>
      <c r="E17" s="709"/>
      <c r="F17" s="710"/>
      <c r="G17" s="709"/>
      <c r="H17" s="710"/>
      <c r="I17" s="709"/>
      <c r="J17" s="719"/>
    </row>
    <row r="18" spans="1:10" ht="23.25" customHeight="1">
      <c r="A18" s="393" t="s">
        <v>844</v>
      </c>
      <c r="B18" s="394" t="s">
        <v>844</v>
      </c>
      <c r="C18" s="395"/>
      <c r="D18" s="396"/>
      <c r="E18" s="709"/>
      <c r="F18" s="710"/>
      <c r="G18" s="709"/>
      <c r="H18" s="710"/>
      <c r="I18" s="709">
        <v>0</v>
      </c>
      <c r="J18" s="719"/>
    </row>
    <row r="19" spans="1:10" ht="23.25" customHeight="1">
      <c r="A19" s="393" t="s">
        <v>1174</v>
      </c>
      <c r="B19" s="394" t="s">
        <v>1175</v>
      </c>
      <c r="C19" s="395"/>
      <c r="D19" s="396"/>
      <c r="E19" s="709"/>
      <c r="F19" s="710"/>
      <c r="G19" s="709"/>
      <c r="H19" s="710"/>
      <c r="I19" s="709">
        <v>0</v>
      </c>
      <c r="J19" s="719"/>
    </row>
    <row r="20" spans="1:10" ht="23.25" customHeight="1">
      <c r="A20" s="393" t="s">
        <v>1154</v>
      </c>
      <c r="B20" s="394" t="s">
        <v>845</v>
      </c>
      <c r="C20" s="395"/>
      <c r="D20" s="396"/>
      <c r="E20" s="709"/>
      <c r="F20" s="710"/>
      <c r="G20" s="709"/>
      <c r="H20" s="710"/>
      <c r="I20" s="709">
        <v>0</v>
      </c>
      <c r="J20" s="719"/>
    </row>
    <row r="21" spans="1:10" ht="23.25" customHeight="1">
      <c r="A21" s="345"/>
      <c r="B21" s="397" t="s">
        <v>784</v>
      </c>
      <c r="C21" s="398"/>
      <c r="D21" s="399"/>
      <c r="E21" s="720"/>
      <c r="F21" s="723"/>
      <c r="G21" s="720"/>
      <c r="H21" s="723"/>
      <c r="I21" s="720">
        <f>'ZTI - Pol'!G130</f>
        <v>0</v>
      </c>
      <c r="J21" s="721"/>
    </row>
    <row r="22" spans="1:10" ht="33" customHeight="1">
      <c r="A22" s="345"/>
      <c r="B22" s="400" t="s">
        <v>846</v>
      </c>
      <c r="C22" s="395"/>
      <c r="D22" s="396"/>
      <c r="E22" s="401"/>
      <c r="F22" s="402"/>
      <c r="G22" s="403"/>
      <c r="H22" s="403"/>
      <c r="I22" s="403"/>
      <c r="J22" s="404"/>
    </row>
    <row r="23" spans="1:10" ht="23.25" customHeight="1">
      <c r="A23" s="345"/>
      <c r="B23" s="405" t="s">
        <v>847</v>
      </c>
      <c r="C23" s="395"/>
      <c r="D23" s="396"/>
      <c r="E23" s="406">
        <v>15</v>
      </c>
      <c r="F23" s="402" t="s">
        <v>476</v>
      </c>
      <c r="G23" s="717">
        <v>0</v>
      </c>
      <c r="H23" s="718"/>
      <c r="I23" s="718"/>
      <c r="J23" s="404" t="str">
        <f aca="true" t="shared" si="0" ref="J23:J28">Mena</f>
        <v>CZK</v>
      </c>
    </row>
    <row r="24" spans="1:10" ht="23.25" customHeight="1" hidden="1">
      <c r="A24" s="345"/>
      <c r="B24" s="405" t="s">
        <v>848</v>
      </c>
      <c r="C24" s="395"/>
      <c r="D24" s="396"/>
      <c r="E24" s="406">
        <f>SazbaDPH1</f>
        <v>15</v>
      </c>
      <c r="F24" s="402" t="s">
        <v>476</v>
      </c>
      <c r="G24" s="715">
        <v>0</v>
      </c>
      <c r="H24" s="716"/>
      <c r="I24" s="716"/>
      <c r="J24" s="404" t="str">
        <f t="shared" si="0"/>
        <v>CZK</v>
      </c>
    </row>
    <row r="25" spans="1:10" ht="23.25" customHeight="1" thickBot="1">
      <c r="A25" s="345"/>
      <c r="B25" s="405" t="s">
        <v>849</v>
      </c>
      <c r="C25" s="395"/>
      <c r="D25" s="396"/>
      <c r="E25" s="406">
        <v>21</v>
      </c>
      <c r="F25" s="402" t="s">
        <v>476</v>
      </c>
      <c r="G25" s="717">
        <f>I21</f>
        <v>0</v>
      </c>
      <c r="H25" s="718"/>
      <c r="I25" s="718"/>
      <c r="J25" s="404" t="str">
        <f t="shared" si="0"/>
        <v>CZK</v>
      </c>
    </row>
    <row r="26" spans="1:10" ht="23.25" customHeight="1" hidden="1">
      <c r="A26" s="345"/>
      <c r="B26" s="407" t="s">
        <v>850</v>
      </c>
      <c r="C26" s="408"/>
      <c r="D26" s="409"/>
      <c r="E26" s="410">
        <f>SazbaDPH2</f>
        <v>21</v>
      </c>
      <c r="F26" s="411" t="s">
        <v>476</v>
      </c>
      <c r="G26" s="729">
        <v>0</v>
      </c>
      <c r="H26" s="730"/>
      <c r="I26" s="730"/>
      <c r="J26" s="412" t="str">
        <f t="shared" si="0"/>
        <v>CZK</v>
      </c>
    </row>
    <row r="27" spans="1:10" ht="23.25" customHeight="1" hidden="1" thickBot="1">
      <c r="A27" s="345"/>
      <c r="B27" s="364" t="s">
        <v>851</v>
      </c>
      <c r="C27" s="413"/>
      <c r="D27" s="414"/>
      <c r="E27" s="413"/>
      <c r="F27" s="415"/>
      <c r="G27" s="731">
        <v>0.160000000149012</v>
      </c>
      <c r="H27" s="731"/>
      <c r="I27" s="731"/>
      <c r="J27" s="416" t="str">
        <f t="shared" si="0"/>
        <v>CZK</v>
      </c>
    </row>
    <row r="28" spans="1:10" ht="27.75" customHeight="1" thickBot="1">
      <c r="A28" s="345"/>
      <c r="B28" s="417" t="s">
        <v>852</v>
      </c>
      <c r="C28" s="418"/>
      <c r="D28" s="418"/>
      <c r="E28" s="419"/>
      <c r="F28" s="420"/>
      <c r="G28" s="722">
        <v>0</v>
      </c>
      <c r="H28" s="724"/>
      <c r="I28" s="724"/>
      <c r="J28" s="421" t="str">
        <f t="shared" si="0"/>
        <v>CZK</v>
      </c>
    </row>
    <row r="29" spans="1:10" ht="27.75" customHeight="1" hidden="1" thickBot="1">
      <c r="A29" s="345"/>
      <c r="B29" s="417" t="s">
        <v>853</v>
      </c>
      <c r="C29" s="422"/>
      <c r="D29" s="422"/>
      <c r="E29" s="422"/>
      <c r="F29" s="422"/>
      <c r="G29" s="722">
        <v>1312613</v>
      </c>
      <c r="H29" s="722"/>
      <c r="I29" s="722"/>
      <c r="J29" s="423" t="s">
        <v>854</v>
      </c>
    </row>
    <row r="30" spans="1:10" ht="12.75" customHeight="1">
      <c r="A30" s="345"/>
      <c r="B30" s="345"/>
      <c r="C30" s="365"/>
      <c r="D30" s="365"/>
      <c r="E30" s="365"/>
      <c r="F30" s="365"/>
      <c r="G30" s="378"/>
      <c r="H30" s="365"/>
      <c r="I30" s="378"/>
      <c r="J30" s="424"/>
    </row>
    <row r="31" spans="1:10" ht="30" customHeight="1">
      <c r="A31" s="345"/>
      <c r="B31" s="345"/>
      <c r="C31" s="365"/>
      <c r="D31" s="365"/>
      <c r="E31" s="365"/>
      <c r="F31" s="365"/>
      <c r="G31" s="378"/>
      <c r="H31" s="365"/>
      <c r="I31" s="378"/>
      <c r="J31" s="424"/>
    </row>
    <row r="32" spans="1:10" ht="18.75" customHeight="1">
      <c r="A32" s="345"/>
      <c r="B32" s="425"/>
      <c r="C32" s="426" t="s">
        <v>855</v>
      </c>
      <c r="D32" s="427"/>
      <c r="E32" s="427"/>
      <c r="F32" s="426" t="s">
        <v>856</v>
      </c>
      <c r="G32" s="427"/>
      <c r="H32" s="428">
        <f ca="1">TODAY()</f>
        <v>42950</v>
      </c>
      <c r="I32" s="427"/>
      <c r="J32" s="424"/>
    </row>
    <row r="33" spans="1:10" ht="47.25" customHeight="1">
      <c r="A33" s="345"/>
      <c r="B33" s="345"/>
      <c r="C33" s="365"/>
      <c r="D33" s="365"/>
      <c r="E33" s="365"/>
      <c r="F33" s="365"/>
      <c r="G33" s="378"/>
      <c r="H33" s="365"/>
      <c r="I33" s="378"/>
      <c r="J33" s="424"/>
    </row>
    <row r="34" spans="1:10" s="434" customFormat="1" ht="18.75" customHeight="1">
      <c r="A34" s="429"/>
      <c r="B34" s="429"/>
      <c r="C34" s="430"/>
      <c r="D34" s="431"/>
      <c r="E34" s="431"/>
      <c r="F34" s="430"/>
      <c r="G34" s="432"/>
      <c r="H34" s="431"/>
      <c r="I34" s="432"/>
      <c r="J34" s="433"/>
    </row>
    <row r="35" spans="1:10" ht="12.75" customHeight="1">
      <c r="A35" s="345"/>
      <c r="B35" s="345"/>
      <c r="C35" s="365"/>
      <c r="D35" s="714" t="s">
        <v>1096</v>
      </c>
      <c r="E35" s="714"/>
      <c r="F35" s="365"/>
      <c r="G35" s="378"/>
      <c r="H35" s="435" t="s">
        <v>1097</v>
      </c>
      <c r="I35" s="378"/>
      <c r="J35" s="424"/>
    </row>
    <row r="36" spans="1:10" ht="13.5" customHeight="1" thickBot="1">
      <c r="A36" s="436"/>
      <c r="B36" s="436"/>
      <c r="C36" s="437"/>
      <c r="D36" s="437"/>
      <c r="E36" s="437"/>
      <c r="F36" s="437"/>
      <c r="G36" s="438"/>
      <c r="H36" s="437"/>
      <c r="I36" s="438"/>
      <c r="J36" s="439"/>
    </row>
    <row r="37" spans="2:10" ht="27" customHeight="1" hidden="1">
      <c r="B37" s="440" t="s">
        <v>857</v>
      </c>
      <c r="C37" s="441"/>
      <c r="D37" s="441"/>
      <c r="E37" s="441"/>
      <c r="F37" s="442"/>
      <c r="G37" s="442"/>
      <c r="H37" s="442"/>
      <c r="I37" s="442"/>
      <c r="J37" s="441"/>
    </row>
    <row r="38" spans="1:10" ht="25.5" customHeight="1" hidden="1">
      <c r="A38" s="443" t="s">
        <v>858</v>
      </c>
      <c r="B38" s="444" t="s">
        <v>859</v>
      </c>
      <c r="C38" s="445" t="s">
        <v>860</v>
      </c>
      <c r="D38" s="446"/>
      <c r="E38" s="446"/>
      <c r="F38" s="447" t="str">
        <f>B23</f>
        <v>Základ pro sníženou DPH</v>
      </c>
      <c r="G38" s="447" t="str">
        <f>B25</f>
        <v>Základ pro základní DPH</v>
      </c>
      <c r="H38" s="448" t="s">
        <v>482</v>
      </c>
      <c r="I38" s="449" t="s">
        <v>481</v>
      </c>
      <c r="J38" s="450" t="s">
        <v>476</v>
      </c>
    </row>
    <row r="39" spans="1:10" ht="25.5" customHeight="1" hidden="1">
      <c r="A39" s="443">
        <v>1</v>
      </c>
      <c r="B39" s="451"/>
      <c r="C39" s="711"/>
      <c r="D39" s="712"/>
      <c r="E39" s="712"/>
      <c r="F39" s="452">
        <v>0</v>
      </c>
      <c r="G39" s="453">
        <v>0</v>
      </c>
      <c r="H39" s="454"/>
      <c r="I39" s="455">
        <v>1312612.84</v>
      </c>
      <c r="J39" s="456">
        <f>IF(CenaCelkemVypocet=0,"",I39/CenaCelkemVypocet*100)</f>
        <v>100</v>
      </c>
    </row>
    <row r="40" spans="1:10" ht="25.5" customHeight="1" hidden="1">
      <c r="A40" s="443"/>
      <c r="B40" s="702" t="s">
        <v>483</v>
      </c>
      <c r="C40" s="703"/>
      <c r="D40" s="703"/>
      <c r="E40" s="703"/>
      <c r="F40" s="457">
        <f>SUMIF(A39:A39,"=1",F39:F39)</f>
        <v>0</v>
      </c>
      <c r="G40" s="458">
        <f>SUMIF(A39:A39,"=1",G39:G39)</f>
        <v>0</v>
      </c>
      <c r="H40" s="458">
        <f>SUMIF(A39:A39,"=1",H39:H39)</f>
        <v>0</v>
      </c>
      <c r="I40" s="459">
        <f>SUMIF(A39:A39,"=1",I39:I39)</f>
        <v>1312612.84</v>
      </c>
      <c r="J40" s="460">
        <f>SUMIF(A39:A39,"=1",J39:J39)</f>
        <v>100</v>
      </c>
    </row>
    <row r="42" ht="12.75">
      <c r="B42" s="344" t="s">
        <v>861</v>
      </c>
    </row>
    <row r="43" spans="2:52" ht="76.5">
      <c r="B43" s="704" t="s">
        <v>862</v>
      </c>
      <c r="C43" s="704"/>
      <c r="D43" s="704"/>
      <c r="E43" s="704"/>
      <c r="F43" s="704"/>
      <c r="G43" s="704"/>
      <c r="H43" s="704"/>
      <c r="I43" s="704"/>
      <c r="J43" s="704"/>
      <c r="AZ43" s="462" t="str">
        <f>B43</f>
        <v>Rozvody je nutno cenit vč. závěsných a příchytných konstrukcí. Při zpracování nabídky je nutné vycházet ze všech částí dokumentace. Povinností dodavatele je překontrolovat specifikaci materiálu a případné chybějící položky doplnit a ocenit. Součástí ceny musí být veškeré náklady včetně dodávky a montáže tak, aby cena byla konečná. Dodávka akce se předpokládá včetně kompletní montáže, veškerého souvisejícího a montážního materiálu tak, aby celé zařízení bylo funkční a splňovalo všechny předpisy, které se na ně vztahují.</v>
      </c>
    </row>
    <row r="46" ht="15.75">
      <c r="B46" s="463" t="s">
        <v>863</v>
      </c>
    </row>
    <row r="48" spans="1:10" ht="25.5" customHeight="1">
      <c r="A48" s="464"/>
      <c r="B48" s="465" t="s">
        <v>859</v>
      </c>
      <c r="C48" s="465" t="s">
        <v>860</v>
      </c>
      <c r="D48" s="466"/>
      <c r="E48" s="466"/>
      <c r="F48" s="467" t="s">
        <v>864</v>
      </c>
      <c r="G48" s="467"/>
      <c r="H48" s="467"/>
      <c r="I48" s="705" t="s">
        <v>784</v>
      </c>
      <c r="J48" s="705"/>
    </row>
    <row r="49" spans="1:10" ht="25.5" customHeight="1">
      <c r="A49" s="468"/>
      <c r="B49" s="469" t="s">
        <v>1127</v>
      </c>
      <c r="C49" s="707" t="s">
        <v>1128</v>
      </c>
      <c r="D49" s="708"/>
      <c r="E49" s="708"/>
      <c r="F49" s="470" t="s">
        <v>487</v>
      </c>
      <c r="G49" s="471"/>
      <c r="H49" s="471"/>
      <c r="I49" s="706">
        <v>227829.1</v>
      </c>
      <c r="J49" s="706"/>
    </row>
    <row r="50" spans="1:10" ht="25.5" customHeight="1">
      <c r="A50" s="468"/>
      <c r="B50" s="472" t="s">
        <v>16</v>
      </c>
      <c r="C50" s="697" t="s">
        <v>17</v>
      </c>
      <c r="D50" s="698"/>
      <c r="E50" s="698"/>
      <c r="F50" s="473" t="s">
        <v>487</v>
      </c>
      <c r="G50" s="474"/>
      <c r="H50" s="474"/>
      <c r="I50" s="696">
        <v>98965.8</v>
      </c>
      <c r="J50" s="696"/>
    </row>
    <row r="51" spans="1:10" ht="25.5" customHeight="1">
      <c r="A51" s="468"/>
      <c r="B51" s="472" t="s">
        <v>1364</v>
      </c>
      <c r="C51" s="697" t="s">
        <v>1365</v>
      </c>
      <c r="D51" s="698"/>
      <c r="E51" s="698"/>
      <c r="F51" s="473" t="s">
        <v>487</v>
      </c>
      <c r="G51" s="474"/>
      <c r="H51" s="474"/>
      <c r="I51" s="696">
        <v>2184</v>
      </c>
      <c r="J51" s="696"/>
    </row>
    <row r="52" spans="1:10" ht="25.5" customHeight="1">
      <c r="A52" s="468"/>
      <c r="B52" s="472" t="s">
        <v>865</v>
      </c>
      <c r="C52" s="697" t="s">
        <v>866</v>
      </c>
      <c r="D52" s="698"/>
      <c r="E52" s="698"/>
      <c r="F52" s="473" t="s">
        <v>488</v>
      </c>
      <c r="G52" s="474"/>
      <c r="H52" s="474"/>
      <c r="I52" s="696">
        <v>407510.28</v>
      </c>
      <c r="J52" s="696"/>
    </row>
    <row r="53" spans="1:10" ht="25.5" customHeight="1">
      <c r="A53" s="468"/>
      <c r="B53" s="472" t="s">
        <v>867</v>
      </c>
      <c r="C53" s="697" t="s">
        <v>868</v>
      </c>
      <c r="D53" s="698"/>
      <c r="E53" s="698"/>
      <c r="F53" s="473" t="s">
        <v>488</v>
      </c>
      <c r="G53" s="474"/>
      <c r="H53" s="474"/>
      <c r="I53" s="696">
        <v>208480.07</v>
      </c>
      <c r="J53" s="696"/>
    </row>
    <row r="54" spans="1:10" ht="25.5" customHeight="1">
      <c r="A54" s="468"/>
      <c r="B54" s="472" t="s">
        <v>869</v>
      </c>
      <c r="C54" s="697" t="s">
        <v>870</v>
      </c>
      <c r="D54" s="698"/>
      <c r="E54" s="698"/>
      <c r="F54" s="473" t="s">
        <v>488</v>
      </c>
      <c r="G54" s="474"/>
      <c r="H54" s="474"/>
      <c r="I54" s="696">
        <v>39304.34</v>
      </c>
      <c r="J54" s="696"/>
    </row>
    <row r="55" spans="1:10" ht="25.5" customHeight="1">
      <c r="A55" s="468"/>
      <c r="B55" s="472" t="s">
        <v>871</v>
      </c>
      <c r="C55" s="697" t="s">
        <v>872</v>
      </c>
      <c r="D55" s="698"/>
      <c r="E55" s="698"/>
      <c r="F55" s="473" t="s">
        <v>488</v>
      </c>
      <c r="G55" s="474"/>
      <c r="H55" s="474"/>
      <c r="I55" s="696">
        <v>269863.91</v>
      </c>
      <c r="J55" s="696"/>
    </row>
    <row r="56" spans="1:10" ht="25.5" customHeight="1">
      <c r="A56" s="468"/>
      <c r="B56" s="475" t="s">
        <v>873</v>
      </c>
      <c r="C56" s="700" t="s">
        <v>874</v>
      </c>
      <c r="D56" s="701"/>
      <c r="E56" s="701"/>
      <c r="F56" s="476" t="s">
        <v>488</v>
      </c>
      <c r="G56" s="477"/>
      <c r="H56" s="477"/>
      <c r="I56" s="699">
        <v>58475.34</v>
      </c>
      <c r="J56" s="699"/>
    </row>
    <row r="57" spans="1:10" ht="25.5" customHeight="1">
      <c r="A57" s="478"/>
      <c r="B57" s="479" t="s">
        <v>481</v>
      </c>
      <c r="C57" s="479"/>
      <c r="D57" s="480"/>
      <c r="E57" s="480"/>
      <c r="F57" s="481"/>
      <c r="G57" s="482"/>
      <c r="H57" s="482"/>
      <c r="I57" s="695">
        <f>SUM(I49:I56)</f>
        <v>1312612.84</v>
      </c>
      <c r="J57" s="695"/>
    </row>
    <row r="58" spans="6:10" ht="12.75">
      <c r="F58" s="483"/>
      <c r="G58" s="484"/>
      <c r="H58" s="483"/>
      <c r="I58" s="484"/>
      <c r="J58" s="484"/>
    </row>
    <row r="59" spans="6:10" ht="12.75">
      <c r="F59" s="483"/>
      <c r="G59" s="484"/>
      <c r="H59" s="483"/>
      <c r="I59" s="484"/>
      <c r="J59" s="484"/>
    </row>
    <row r="60" spans="6:10" ht="12.75">
      <c r="F60" s="483"/>
      <c r="G60" s="484"/>
      <c r="H60" s="483"/>
      <c r="I60" s="484"/>
      <c r="J60" s="484"/>
    </row>
  </sheetData>
  <sheetProtection/>
  <mergeCells count="54">
    <mergeCell ref="D11:G11"/>
    <mergeCell ref="G15:H15"/>
    <mergeCell ref="I15:J15"/>
    <mergeCell ref="E16:F16"/>
    <mergeCell ref="G21:H21"/>
    <mergeCell ref="G28:I28"/>
    <mergeCell ref="I17:J17"/>
    <mergeCell ref="I18:J18"/>
    <mergeCell ref="D13:G13"/>
    <mergeCell ref="B1:J1"/>
    <mergeCell ref="G26:I26"/>
    <mergeCell ref="G27:I27"/>
    <mergeCell ref="E21:F21"/>
    <mergeCell ref="E15:F15"/>
    <mergeCell ref="D12:G12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E17:F17"/>
    <mergeCell ref="G16:H16"/>
    <mergeCell ref="G17:H17"/>
    <mergeCell ref="G18:H18"/>
    <mergeCell ref="E18:F18"/>
    <mergeCell ref="C39:E39"/>
    <mergeCell ref="G29:I29"/>
    <mergeCell ref="G25:I25"/>
    <mergeCell ref="I16:J16"/>
    <mergeCell ref="I19:J19"/>
    <mergeCell ref="B40:E40"/>
    <mergeCell ref="B43:J43"/>
    <mergeCell ref="I48:J48"/>
    <mergeCell ref="I49:J49"/>
    <mergeCell ref="C49:E49"/>
    <mergeCell ref="I50:J50"/>
    <mergeCell ref="C50:E50"/>
    <mergeCell ref="I51:J51"/>
    <mergeCell ref="C51:E51"/>
    <mergeCell ref="I52:J52"/>
    <mergeCell ref="C52:E52"/>
    <mergeCell ref="I56:J56"/>
    <mergeCell ref="C56:E56"/>
    <mergeCell ref="I57:J57"/>
    <mergeCell ref="I53:J53"/>
    <mergeCell ref="C53:E53"/>
    <mergeCell ref="I54:J54"/>
    <mergeCell ref="C54:E54"/>
    <mergeCell ref="I55:J55"/>
    <mergeCell ref="C55:E55"/>
  </mergeCells>
  <printOptions/>
  <pageMargins left="0.3937007874015748" right="0.1968503937007874" top="0.5905511811023623" bottom="0.3937007874015748" header="0" footer="0.1968503937007874"/>
  <pageSetup fitToHeight="0" fitToWidth="1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outlinePr summaryBelow="0"/>
    <pageSetUpPr fitToPage="1"/>
  </sheetPr>
  <dimension ref="A1:BH131"/>
  <sheetViews>
    <sheetView zoomScalePageLayoutView="0" workbookViewId="0" topLeftCell="A106">
      <selection activeCell="G130" sqref="G130"/>
    </sheetView>
  </sheetViews>
  <sheetFormatPr defaultColWidth="9.00390625" defaultRowHeight="12.75" outlineLevelRow="1"/>
  <cols>
    <col min="1" max="1" width="4.25390625" style="0" customWidth="1"/>
    <col min="2" max="2" width="14.375" style="524" customWidth="1"/>
    <col min="3" max="3" width="38.25390625" style="524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1" width="0" style="0" hidden="1" customWidth="1"/>
    <col min="29" max="39" width="0" style="0" hidden="1" customWidth="1"/>
  </cols>
  <sheetData>
    <row r="1" spans="1:31" ht="15.75" customHeight="1">
      <c r="A1" s="736" t="s">
        <v>1113</v>
      </c>
      <c r="B1" s="736"/>
      <c r="C1" s="736"/>
      <c r="D1" s="736"/>
      <c r="E1" s="736"/>
      <c r="F1" s="736"/>
      <c r="G1" s="736"/>
      <c r="AE1" t="s">
        <v>646</v>
      </c>
    </row>
    <row r="2" spans="1:31" ht="24.75" customHeight="1">
      <c r="A2" s="485" t="s">
        <v>647</v>
      </c>
      <c r="B2" s="486"/>
      <c r="C2" s="737" t="s">
        <v>834</v>
      </c>
      <c r="D2" s="738"/>
      <c r="E2" s="738"/>
      <c r="F2" s="738"/>
      <c r="G2" s="739"/>
      <c r="AE2" t="s">
        <v>648</v>
      </c>
    </row>
    <row r="3" spans="1:31" ht="24.75" customHeight="1" hidden="1">
      <c r="A3" s="485" t="s">
        <v>649</v>
      </c>
      <c r="B3" s="486"/>
      <c r="C3" s="738"/>
      <c r="D3" s="738"/>
      <c r="E3" s="738"/>
      <c r="F3" s="738"/>
      <c r="G3" s="739"/>
      <c r="AE3" t="s">
        <v>650</v>
      </c>
    </row>
    <row r="4" spans="1:31" ht="24.75" customHeight="1" hidden="1">
      <c r="A4" s="485" t="s">
        <v>651</v>
      </c>
      <c r="B4" s="486"/>
      <c r="C4" s="737"/>
      <c r="D4" s="738"/>
      <c r="E4" s="738"/>
      <c r="F4" s="738"/>
      <c r="G4" s="739"/>
      <c r="AE4" t="s">
        <v>652</v>
      </c>
    </row>
    <row r="5" spans="1:31" ht="12.75" hidden="1">
      <c r="A5" s="487" t="s">
        <v>653</v>
      </c>
      <c r="B5" s="488"/>
      <c r="C5" s="489"/>
      <c r="D5" s="490"/>
      <c r="E5" s="490"/>
      <c r="F5" s="490"/>
      <c r="G5" s="491"/>
      <c r="AE5" t="s">
        <v>654</v>
      </c>
    </row>
    <row r="7" spans="1:21" ht="38.25">
      <c r="A7" s="492" t="s">
        <v>1115</v>
      </c>
      <c r="B7" s="493" t="s">
        <v>1116</v>
      </c>
      <c r="C7" s="493" t="s">
        <v>1117</v>
      </c>
      <c r="D7" s="492" t="s">
        <v>1118</v>
      </c>
      <c r="E7" s="492" t="s">
        <v>1119</v>
      </c>
      <c r="F7" s="494" t="s">
        <v>1120</v>
      </c>
      <c r="G7" s="492" t="s">
        <v>784</v>
      </c>
      <c r="H7" s="495" t="s">
        <v>489</v>
      </c>
      <c r="I7" s="495" t="s">
        <v>655</v>
      </c>
      <c r="J7" s="495" t="s">
        <v>490</v>
      </c>
      <c r="K7" s="495" t="s">
        <v>656</v>
      </c>
      <c r="L7" s="495" t="s">
        <v>1103</v>
      </c>
      <c r="M7" s="495" t="s">
        <v>657</v>
      </c>
      <c r="N7" s="495" t="s">
        <v>658</v>
      </c>
      <c r="O7" s="495" t="s">
        <v>659</v>
      </c>
      <c r="P7" s="495" t="s">
        <v>660</v>
      </c>
      <c r="Q7" s="495" t="s">
        <v>661</v>
      </c>
      <c r="R7" s="495" t="s">
        <v>662</v>
      </c>
      <c r="S7" s="495" t="s">
        <v>663</v>
      </c>
      <c r="T7" s="495" t="s">
        <v>664</v>
      </c>
      <c r="U7" s="495" t="s">
        <v>665</v>
      </c>
    </row>
    <row r="8" spans="1:31" ht="12.75">
      <c r="A8" s="496" t="s">
        <v>1126</v>
      </c>
      <c r="B8" s="497" t="s">
        <v>1127</v>
      </c>
      <c r="C8" s="498" t="s">
        <v>1128</v>
      </c>
      <c r="D8" s="499"/>
      <c r="E8" s="500"/>
      <c r="F8" s="501"/>
      <c r="G8" s="501">
        <f>SUMIF(AE9:AE17,"&lt;&gt;NOR",G9:G17)</f>
        <v>0</v>
      </c>
      <c r="H8" s="501"/>
      <c r="I8" s="501">
        <f>SUM(I9:I17)</f>
        <v>55001.63</v>
      </c>
      <c r="J8" s="501"/>
      <c r="K8" s="501">
        <f>SUM(K9:K17)</f>
        <v>172827.46999999997</v>
      </c>
      <c r="L8" s="501"/>
      <c r="M8" s="501">
        <f>SUM(M9:M17)</f>
        <v>0</v>
      </c>
      <c r="N8" s="502"/>
      <c r="O8" s="502">
        <f>SUM(O9:O17)</f>
        <v>175.37323999999998</v>
      </c>
      <c r="P8" s="502"/>
      <c r="Q8" s="502">
        <f>SUM(Q9:Q17)</f>
        <v>0</v>
      </c>
      <c r="R8" s="502"/>
      <c r="S8" s="502"/>
      <c r="T8" s="496"/>
      <c r="U8" s="502">
        <f>SUM(U9:U17)</f>
        <v>338</v>
      </c>
      <c r="AE8" t="s">
        <v>666</v>
      </c>
    </row>
    <row r="9" spans="1:60" ht="22.5" outlineLevel="1">
      <c r="A9" s="503">
        <v>1</v>
      </c>
      <c r="B9" s="504" t="s">
        <v>667</v>
      </c>
      <c r="C9" s="505" t="s">
        <v>668</v>
      </c>
      <c r="D9" s="506" t="s">
        <v>1216</v>
      </c>
      <c r="E9" s="507">
        <v>244</v>
      </c>
      <c r="F9" s="508"/>
      <c r="G9" s="508">
        <f>E9*F9</f>
        <v>0</v>
      </c>
      <c r="H9" s="508">
        <v>0</v>
      </c>
      <c r="I9" s="508">
        <f aca="true" t="shared" si="0" ref="I9:I17">ROUND(E9*H9,2)</f>
        <v>0</v>
      </c>
      <c r="J9" s="508">
        <v>137</v>
      </c>
      <c r="K9" s="508">
        <f aca="true" t="shared" si="1" ref="K9:K17">ROUND(E9*J9,2)</f>
        <v>33428</v>
      </c>
      <c r="L9" s="508">
        <v>0</v>
      </c>
      <c r="M9" s="508">
        <f aca="true" t="shared" si="2" ref="M9:M17">G9*(1+L9/100)</f>
        <v>0</v>
      </c>
      <c r="N9" s="509">
        <v>0</v>
      </c>
      <c r="O9" s="509">
        <f aca="true" t="shared" si="3" ref="O9:O17">ROUND(E9*N9,5)</f>
        <v>0</v>
      </c>
      <c r="P9" s="509">
        <v>0</v>
      </c>
      <c r="Q9" s="509">
        <f aca="true" t="shared" si="4" ref="Q9:Q17">ROUND(E9*P9,5)</f>
        <v>0</v>
      </c>
      <c r="R9" s="509"/>
      <c r="S9" s="509"/>
      <c r="T9" s="510">
        <v>0.16</v>
      </c>
      <c r="U9" s="509">
        <f aca="true" t="shared" si="5" ref="U9:U17">ROUND(E9*T9,2)</f>
        <v>39.04</v>
      </c>
      <c r="V9" s="511"/>
      <c r="W9" s="511"/>
      <c r="X9" s="511"/>
      <c r="Y9" s="511"/>
      <c r="Z9" s="511"/>
      <c r="AA9" s="511"/>
      <c r="AB9" s="511"/>
      <c r="AC9" s="511"/>
      <c r="AD9" s="511"/>
      <c r="AE9" s="511" t="s">
        <v>669</v>
      </c>
      <c r="AF9" s="511"/>
      <c r="AG9" s="511"/>
      <c r="AH9" s="511"/>
      <c r="AI9" s="511"/>
      <c r="AJ9" s="511"/>
      <c r="AK9" s="511"/>
      <c r="AL9" s="511"/>
      <c r="AM9" s="511"/>
      <c r="AN9" s="511"/>
      <c r="AO9" s="511"/>
      <c r="AP9" s="511"/>
      <c r="AQ9" s="511"/>
      <c r="AR9" s="511"/>
      <c r="AS9" s="511"/>
      <c r="AT9" s="511"/>
      <c r="AU9" s="511"/>
      <c r="AV9" s="511"/>
      <c r="AW9" s="511"/>
      <c r="AX9" s="511"/>
      <c r="AY9" s="511"/>
      <c r="AZ9" s="511"/>
      <c r="BA9" s="511"/>
      <c r="BB9" s="511"/>
      <c r="BC9" s="511"/>
      <c r="BD9" s="511"/>
      <c r="BE9" s="511"/>
      <c r="BF9" s="511"/>
      <c r="BG9" s="511"/>
      <c r="BH9" s="511"/>
    </row>
    <row r="10" spans="1:60" ht="12.75" outlineLevel="1">
      <c r="A10" s="503">
        <v>2</v>
      </c>
      <c r="B10" s="504" t="s">
        <v>670</v>
      </c>
      <c r="C10" s="505" t="s">
        <v>671</v>
      </c>
      <c r="D10" s="506" t="s">
        <v>1216</v>
      </c>
      <c r="E10" s="507">
        <v>244</v>
      </c>
      <c r="F10" s="508"/>
      <c r="G10" s="508">
        <f aca="true" t="shared" si="6" ref="G10:G73">E10*F10</f>
        <v>0</v>
      </c>
      <c r="H10" s="508">
        <v>0</v>
      </c>
      <c r="I10" s="508">
        <f t="shared" si="0"/>
        <v>0</v>
      </c>
      <c r="J10" s="508">
        <v>24.4</v>
      </c>
      <c r="K10" s="508">
        <f t="shared" si="1"/>
        <v>5953.6</v>
      </c>
      <c r="L10" s="508">
        <v>0</v>
      </c>
      <c r="M10" s="508">
        <f t="shared" si="2"/>
        <v>0</v>
      </c>
      <c r="N10" s="509">
        <v>0</v>
      </c>
      <c r="O10" s="509">
        <f t="shared" si="3"/>
        <v>0</v>
      </c>
      <c r="P10" s="509">
        <v>0</v>
      </c>
      <c r="Q10" s="509">
        <f t="shared" si="4"/>
        <v>0</v>
      </c>
      <c r="R10" s="509"/>
      <c r="S10" s="509"/>
      <c r="T10" s="510">
        <v>0.084</v>
      </c>
      <c r="U10" s="509">
        <f t="shared" si="5"/>
        <v>20.5</v>
      </c>
      <c r="V10" s="511"/>
      <c r="W10" s="511"/>
      <c r="X10" s="511"/>
      <c r="Y10" s="511"/>
      <c r="Z10" s="511"/>
      <c r="AA10" s="511"/>
      <c r="AB10" s="511"/>
      <c r="AC10" s="511"/>
      <c r="AD10" s="511"/>
      <c r="AE10" s="511" t="s">
        <v>669</v>
      </c>
      <c r="AF10" s="511"/>
      <c r="AG10" s="511"/>
      <c r="AH10" s="511"/>
      <c r="AI10" s="511"/>
      <c r="AJ10" s="511"/>
      <c r="AK10" s="511"/>
      <c r="AL10" s="511"/>
      <c r="AM10" s="511"/>
      <c r="AN10" s="511"/>
      <c r="AO10" s="511"/>
      <c r="AP10" s="511"/>
      <c r="AQ10" s="511"/>
      <c r="AR10" s="511"/>
      <c r="AS10" s="511"/>
      <c r="AT10" s="511"/>
      <c r="AU10" s="511"/>
      <c r="AV10" s="511"/>
      <c r="AW10" s="511"/>
      <c r="AX10" s="511"/>
      <c r="AY10" s="511"/>
      <c r="AZ10" s="511"/>
      <c r="BA10" s="511"/>
      <c r="BB10" s="511"/>
      <c r="BC10" s="511"/>
      <c r="BD10" s="511"/>
      <c r="BE10" s="511"/>
      <c r="BF10" s="511"/>
      <c r="BG10" s="511"/>
      <c r="BH10" s="511"/>
    </row>
    <row r="11" spans="1:60" ht="12.75" outlineLevel="1">
      <c r="A11" s="503">
        <v>3</v>
      </c>
      <c r="B11" s="504" t="s">
        <v>672</v>
      </c>
      <c r="C11" s="505" t="s">
        <v>673</v>
      </c>
      <c r="D11" s="506" t="s">
        <v>1141</v>
      </c>
      <c r="E11" s="507">
        <v>276</v>
      </c>
      <c r="F11" s="508"/>
      <c r="G11" s="508">
        <f t="shared" si="6"/>
        <v>0</v>
      </c>
      <c r="H11" s="508">
        <v>10.28</v>
      </c>
      <c r="I11" s="508">
        <f t="shared" si="0"/>
        <v>2837.28</v>
      </c>
      <c r="J11" s="508">
        <v>81.42</v>
      </c>
      <c r="K11" s="508">
        <f t="shared" si="1"/>
        <v>22471.92</v>
      </c>
      <c r="L11" s="508">
        <v>0</v>
      </c>
      <c r="M11" s="508">
        <f t="shared" si="2"/>
        <v>0</v>
      </c>
      <c r="N11" s="509">
        <v>0.00099</v>
      </c>
      <c r="O11" s="509">
        <f t="shared" si="3"/>
        <v>0.27324</v>
      </c>
      <c r="P11" s="509">
        <v>0</v>
      </c>
      <c r="Q11" s="509">
        <f t="shared" si="4"/>
        <v>0</v>
      </c>
      <c r="R11" s="509"/>
      <c r="S11" s="509"/>
      <c r="T11" s="510">
        <v>0.236</v>
      </c>
      <c r="U11" s="509">
        <f t="shared" si="5"/>
        <v>65.14</v>
      </c>
      <c r="V11" s="511"/>
      <c r="W11" s="511"/>
      <c r="X11" s="511"/>
      <c r="Y11" s="511"/>
      <c r="Z11" s="511"/>
      <c r="AA11" s="511"/>
      <c r="AB11" s="511"/>
      <c r="AC11" s="511"/>
      <c r="AD11" s="511"/>
      <c r="AE11" s="511" t="s">
        <v>669</v>
      </c>
      <c r="AF11" s="511"/>
      <c r="AG11" s="511"/>
      <c r="AH11" s="511"/>
      <c r="AI11" s="511"/>
      <c r="AJ11" s="511"/>
      <c r="AK11" s="511"/>
      <c r="AL11" s="511"/>
      <c r="AM11" s="511"/>
      <c r="AN11" s="511"/>
      <c r="AO11" s="511"/>
      <c r="AP11" s="511"/>
      <c r="AQ11" s="511"/>
      <c r="AR11" s="511"/>
      <c r="AS11" s="511"/>
      <c r="AT11" s="511"/>
      <c r="AU11" s="511"/>
      <c r="AV11" s="511"/>
      <c r="AW11" s="511"/>
      <c r="AX11" s="511"/>
      <c r="AY11" s="511"/>
      <c r="AZ11" s="511"/>
      <c r="BA11" s="511"/>
      <c r="BB11" s="511"/>
      <c r="BC11" s="511"/>
      <c r="BD11" s="511"/>
      <c r="BE11" s="511"/>
      <c r="BF11" s="511"/>
      <c r="BG11" s="511"/>
      <c r="BH11" s="511"/>
    </row>
    <row r="12" spans="1:60" ht="12.75" outlineLevel="1">
      <c r="A12" s="503">
        <v>4</v>
      </c>
      <c r="B12" s="504" t="s">
        <v>674</v>
      </c>
      <c r="C12" s="505" t="s">
        <v>675</v>
      </c>
      <c r="D12" s="506" t="s">
        <v>1141</v>
      </c>
      <c r="E12" s="507">
        <v>276</v>
      </c>
      <c r="F12" s="508"/>
      <c r="G12" s="508">
        <f t="shared" si="6"/>
        <v>0</v>
      </c>
      <c r="H12" s="508">
        <v>0</v>
      </c>
      <c r="I12" s="508">
        <f t="shared" si="0"/>
        <v>0</v>
      </c>
      <c r="J12" s="508">
        <v>20</v>
      </c>
      <c r="K12" s="508">
        <f t="shared" si="1"/>
        <v>5520</v>
      </c>
      <c r="L12" s="508">
        <v>0</v>
      </c>
      <c r="M12" s="508">
        <f t="shared" si="2"/>
        <v>0</v>
      </c>
      <c r="N12" s="509">
        <v>0</v>
      </c>
      <c r="O12" s="509">
        <f t="shared" si="3"/>
        <v>0</v>
      </c>
      <c r="P12" s="509">
        <v>0</v>
      </c>
      <c r="Q12" s="509">
        <f t="shared" si="4"/>
        <v>0</v>
      </c>
      <c r="R12" s="509"/>
      <c r="S12" s="509"/>
      <c r="T12" s="510">
        <v>0.07</v>
      </c>
      <c r="U12" s="509">
        <f t="shared" si="5"/>
        <v>19.32</v>
      </c>
      <c r="V12" s="511"/>
      <c r="W12" s="511"/>
      <c r="X12" s="511"/>
      <c r="Y12" s="511"/>
      <c r="Z12" s="511"/>
      <c r="AA12" s="511"/>
      <c r="AB12" s="511"/>
      <c r="AC12" s="511"/>
      <c r="AD12" s="511"/>
      <c r="AE12" s="511" t="s">
        <v>669</v>
      </c>
      <c r="AF12" s="511"/>
      <c r="AG12" s="511"/>
      <c r="AH12" s="511"/>
      <c r="AI12" s="511"/>
      <c r="AJ12" s="511"/>
      <c r="AK12" s="511"/>
      <c r="AL12" s="511"/>
      <c r="AM12" s="511"/>
      <c r="AN12" s="511"/>
      <c r="AO12" s="511"/>
      <c r="AP12" s="511"/>
      <c r="AQ12" s="511"/>
      <c r="AR12" s="511"/>
      <c r="AS12" s="511"/>
      <c r="AT12" s="511"/>
      <c r="AU12" s="511"/>
      <c r="AV12" s="511"/>
      <c r="AW12" s="511"/>
      <c r="AX12" s="511"/>
      <c r="AY12" s="511"/>
      <c r="AZ12" s="511"/>
      <c r="BA12" s="511"/>
      <c r="BB12" s="511"/>
      <c r="BC12" s="511"/>
      <c r="BD12" s="511"/>
      <c r="BE12" s="511"/>
      <c r="BF12" s="511"/>
      <c r="BG12" s="511"/>
      <c r="BH12" s="511"/>
    </row>
    <row r="13" spans="1:60" ht="22.5" outlineLevel="1">
      <c r="A13" s="503">
        <v>5</v>
      </c>
      <c r="B13" s="504" t="s">
        <v>1251</v>
      </c>
      <c r="C13" s="505" t="s">
        <v>676</v>
      </c>
      <c r="D13" s="506" t="s">
        <v>1216</v>
      </c>
      <c r="E13" s="507">
        <v>103</v>
      </c>
      <c r="F13" s="508"/>
      <c r="G13" s="508">
        <f t="shared" si="6"/>
        <v>0</v>
      </c>
      <c r="H13" s="508">
        <v>0</v>
      </c>
      <c r="I13" s="508">
        <f t="shared" si="0"/>
        <v>0</v>
      </c>
      <c r="J13" s="508">
        <v>250.5</v>
      </c>
      <c r="K13" s="508">
        <f t="shared" si="1"/>
        <v>25801.5</v>
      </c>
      <c r="L13" s="508">
        <v>0</v>
      </c>
      <c r="M13" s="508">
        <f t="shared" si="2"/>
        <v>0</v>
      </c>
      <c r="N13" s="509">
        <v>0</v>
      </c>
      <c r="O13" s="509">
        <f t="shared" si="3"/>
        <v>0</v>
      </c>
      <c r="P13" s="509">
        <v>0</v>
      </c>
      <c r="Q13" s="509">
        <f t="shared" si="4"/>
        <v>0</v>
      </c>
      <c r="R13" s="509"/>
      <c r="S13" s="509"/>
      <c r="T13" s="510">
        <v>0.011</v>
      </c>
      <c r="U13" s="509">
        <f t="shared" si="5"/>
        <v>1.13</v>
      </c>
      <c r="V13" s="511"/>
      <c r="W13" s="511"/>
      <c r="X13" s="511"/>
      <c r="Y13" s="511"/>
      <c r="Z13" s="511"/>
      <c r="AA13" s="511"/>
      <c r="AB13" s="511"/>
      <c r="AC13" s="511"/>
      <c r="AD13" s="511"/>
      <c r="AE13" s="511" t="s">
        <v>669</v>
      </c>
      <c r="AF13" s="511"/>
      <c r="AG13" s="511"/>
      <c r="AH13" s="511"/>
      <c r="AI13" s="511"/>
      <c r="AJ13" s="511"/>
      <c r="AK13" s="511"/>
      <c r="AL13" s="511"/>
      <c r="AM13" s="511"/>
      <c r="AN13" s="511"/>
      <c r="AO13" s="511"/>
      <c r="AP13" s="511"/>
      <c r="AQ13" s="511"/>
      <c r="AR13" s="511"/>
      <c r="AS13" s="511"/>
      <c r="AT13" s="511"/>
      <c r="AU13" s="511"/>
      <c r="AV13" s="511"/>
      <c r="AW13" s="511"/>
      <c r="AX13" s="511"/>
      <c r="AY13" s="511"/>
      <c r="AZ13" s="511"/>
      <c r="BA13" s="511"/>
      <c r="BB13" s="511"/>
      <c r="BC13" s="511"/>
      <c r="BD13" s="511"/>
      <c r="BE13" s="511"/>
      <c r="BF13" s="511"/>
      <c r="BG13" s="511"/>
      <c r="BH13" s="511"/>
    </row>
    <row r="14" spans="1:60" ht="12.75" outlineLevel="1">
      <c r="A14" s="503">
        <v>6</v>
      </c>
      <c r="B14" s="504" t="s">
        <v>1266</v>
      </c>
      <c r="C14" s="505" t="s">
        <v>677</v>
      </c>
      <c r="D14" s="506" t="s">
        <v>1216</v>
      </c>
      <c r="E14" s="507">
        <v>103</v>
      </c>
      <c r="F14" s="508"/>
      <c r="G14" s="508">
        <f t="shared" si="6"/>
        <v>0</v>
      </c>
      <c r="H14" s="508">
        <v>0</v>
      </c>
      <c r="I14" s="508">
        <f t="shared" si="0"/>
        <v>0</v>
      </c>
      <c r="J14" s="508">
        <v>260</v>
      </c>
      <c r="K14" s="508">
        <f t="shared" si="1"/>
        <v>26780</v>
      </c>
      <c r="L14" s="508">
        <v>0</v>
      </c>
      <c r="M14" s="508">
        <f t="shared" si="2"/>
        <v>0</v>
      </c>
      <c r="N14" s="509">
        <v>0</v>
      </c>
      <c r="O14" s="509">
        <f t="shared" si="3"/>
        <v>0</v>
      </c>
      <c r="P14" s="509">
        <v>0</v>
      </c>
      <c r="Q14" s="509">
        <f t="shared" si="4"/>
        <v>0</v>
      </c>
      <c r="R14" s="509"/>
      <c r="S14" s="509"/>
      <c r="T14" s="510">
        <v>0</v>
      </c>
      <c r="U14" s="509">
        <f t="shared" si="5"/>
        <v>0</v>
      </c>
      <c r="V14" s="511"/>
      <c r="W14" s="511"/>
      <c r="X14" s="511"/>
      <c r="Y14" s="511"/>
      <c r="Z14" s="511"/>
      <c r="AA14" s="511"/>
      <c r="AB14" s="511"/>
      <c r="AC14" s="511"/>
      <c r="AD14" s="511"/>
      <c r="AE14" s="511" t="s">
        <v>669</v>
      </c>
      <c r="AF14" s="511"/>
      <c r="AG14" s="511"/>
      <c r="AH14" s="511"/>
      <c r="AI14" s="511"/>
      <c r="AJ14" s="511"/>
      <c r="AK14" s="511"/>
      <c r="AL14" s="511"/>
      <c r="AM14" s="511"/>
      <c r="AN14" s="511"/>
      <c r="AO14" s="511"/>
      <c r="AP14" s="511"/>
      <c r="AQ14" s="511"/>
      <c r="AR14" s="511"/>
      <c r="AS14" s="511"/>
      <c r="AT14" s="511"/>
      <c r="AU14" s="511"/>
      <c r="AV14" s="511"/>
      <c r="AW14" s="511"/>
      <c r="AX14" s="511"/>
      <c r="AY14" s="511"/>
      <c r="AZ14" s="511"/>
      <c r="BA14" s="511"/>
      <c r="BB14" s="511"/>
      <c r="BC14" s="511"/>
      <c r="BD14" s="511"/>
      <c r="BE14" s="511"/>
      <c r="BF14" s="511"/>
      <c r="BG14" s="511"/>
      <c r="BH14" s="511"/>
    </row>
    <row r="15" spans="1:60" ht="12.75" outlineLevel="1">
      <c r="A15" s="503">
        <v>7</v>
      </c>
      <c r="B15" s="504" t="s">
        <v>1254</v>
      </c>
      <c r="C15" s="505" t="s">
        <v>678</v>
      </c>
      <c r="D15" s="506" t="s">
        <v>1216</v>
      </c>
      <c r="E15" s="507">
        <v>103</v>
      </c>
      <c r="F15" s="508"/>
      <c r="G15" s="508">
        <f t="shared" si="6"/>
        <v>0</v>
      </c>
      <c r="H15" s="508">
        <v>0</v>
      </c>
      <c r="I15" s="508">
        <f t="shared" si="0"/>
        <v>0</v>
      </c>
      <c r="J15" s="508">
        <v>15</v>
      </c>
      <c r="K15" s="508">
        <f t="shared" si="1"/>
        <v>1545</v>
      </c>
      <c r="L15" s="508">
        <v>0</v>
      </c>
      <c r="M15" s="508">
        <f t="shared" si="2"/>
        <v>0</v>
      </c>
      <c r="N15" s="509">
        <v>0</v>
      </c>
      <c r="O15" s="509">
        <f t="shared" si="3"/>
        <v>0</v>
      </c>
      <c r="P15" s="509">
        <v>0</v>
      </c>
      <c r="Q15" s="509">
        <f t="shared" si="4"/>
        <v>0</v>
      </c>
      <c r="R15" s="509"/>
      <c r="S15" s="509"/>
      <c r="T15" s="510">
        <v>0.009</v>
      </c>
      <c r="U15" s="509">
        <f t="shared" si="5"/>
        <v>0.93</v>
      </c>
      <c r="V15" s="511"/>
      <c r="W15" s="511"/>
      <c r="X15" s="511"/>
      <c r="Y15" s="511"/>
      <c r="Z15" s="511"/>
      <c r="AA15" s="511"/>
      <c r="AB15" s="511"/>
      <c r="AC15" s="511"/>
      <c r="AD15" s="511"/>
      <c r="AE15" s="511" t="s">
        <v>669</v>
      </c>
      <c r="AF15" s="511"/>
      <c r="AG15" s="511"/>
      <c r="AH15" s="511"/>
      <c r="AI15" s="511"/>
      <c r="AJ15" s="511"/>
      <c r="AK15" s="511"/>
      <c r="AL15" s="511"/>
      <c r="AM15" s="511"/>
      <c r="AN15" s="511"/>
      <c r="AO15" s="511"/>
      <c r="AP15" s="511"/>
      <c r="AQ15" s="511"/>
      <c r="AR15" s="511"/>
      <c r="AS15" s="511"/>
      <c r="AT15" s="511"/>
      <c r="AU15" s="511"/>
      <c r="AV15" s="511"/>
      <c r="AW15" s="511"/>
      <c r="AX15" s="511"/>
      <c r="AY15" s="511"/>
      <c r="AZ15" s="511"/>
      <c r="BA15" s="511"/>
      <c r="BB15" s="511"/>
      <c r="BC15" s="511"/>
      <c r="BD15" s="511"/>
      <c r="BE15" s="511"/>
      <c r="BF15" s="511"/>
      <c r="BG15" s="511"/>
      <c r="BH15" s="511"/>
    </row>
    <row r="16" spans="1:60" ht="22.5" outlineLevel="1">
      <c r="A16" s="503">
        <v>8</v>
      </c>
      <c r="B16" s="504" t="s">
        <v>679</v>
      </c>
      <c r="C16" s="505" t="s">
        <v>680</v>
      </c>
      <c r="D16" s="506" t="s">
        <v>1216</v>
      </c>
      <c r="E16" s="507">
        <v>103</v>
      </c>
      <c r="F16" s="508"/>
      <c r="G16" s="508">
        <f t="shared" si="6"/>
        <v>0</v>
      </c>
      <c r="H16" s="508">
        <v>506.45</v>
      </c>
      <c r="I16" s="508">
        <f t="shared" si="0"/>
        <v>52164.35</v>
      </c>
      <c r="J16" s="508">
        <v>368.55</v>
      </c>
      <c r="K16" s="508">
        <f t="shared" si="1"/>
        <v>37960.65</v>
      </c>
      <c r="L16" s="508">
        <v>0</v>
      </c>
      <c r="M16" s="508">
        <f t="shared" si="2"/>
        <v>0</v>
      </c>
      <c r="N16" s="509">
        <v>1.7</v>
      </c>
      <c r="O16" s="509">
        <f t="shared" si="3"/>
        <v>175.1</v>
      </c>
      <c r="P16" s="509">
        <v>0</v>
      </c>
      <c r="Q16" s="509">
        <f t="shared" si="4"/>
        <v>0</v>
      </c>
      <c r="R16" s="509"/>
      <c r="S16" s="509"/>
      <c r="T16" s="510">
        <v>1.587</v>
      </c>
      <c r="U16" s="509">
        <f t="shared" si="5"/>
        <v>163.46</v>
      </c>
      <c r="V16" s="511"/>
      <c r="W16" s="511"/>
      <c r="X16" s="511"/>
      <c r="Y16" s="511"/>
      <c r="Z16" s="511"/>
      <c r="AA16" s="511"/>
      <c r="AB16" s="511"/>
      <c r="AC16" s="511"/>
      <c r="AD16" s="511"/>
      <c r="AE16" s="511" t="s">
        <v>669</v>
      </c>
      <c r="AF16" s="511"/>
      <c r="AG16" s="511"/>
      <c r="AH16" s="511"/>
      <c r="AI16" s="511"/>
      <c r="AJ16" s="511"/>
      <c r="AK16" s="511"/>
      <c r="AL16" s="511"/>
      <c r="AM16" s="511"/>
      <c r="AN16" s="511"/>
      <c r="AO16" s="511"/>
      <c r="AP16" s="511"/>
      <c r="AQ16" s="511"/>
      <c r="AR16" s="511"/>
      <c r="AS16" s="511"/>
      <c r="AT16" s="511"/>
      <c r="AU16" s="511"/>
      <c r="AV16" s="511"/>
      <c r="AW16" s="511"/>
      <c r="AX16" s="511"/>
      <c r="AY16" s="511"/>
      <c r="AZ16" s="511"/>
      <c r="BA16" s="511"/>
      <c r="BB16" s="511"/>
      <c r="BC16" s="511"/>
      <c r="BD16" s="511"/>
      <c r="BE16" s="511"/>
      <c r="BF16" s="511"/>
      <c r="BG16" s="511"/>
      <c r="BH16" s="511"/>
    </row>
    <row r="17" spans="1:60" ht="12.75" outlineLevel="1">
      <c r="A17" s="503">
        <v>9</v>
      </c>
      <c r="B17" s="504" t="s">
        <v>681</v>
      </c>
      <c r="C17" s="505" t="s">
        <v>682</v>
      </c>
      <c r="D17" s="506" t="s">
        <v>1216</v>
      </c>
      <c r="E17" s="507">
        <v>141</v>
      </c>
      <c r="F17" s="508"/>
      <c r="G17" s="508">
        <f t="shared" si="6"/>
        <v>0</v>
      </c>
      <c r="H17" s="508">
        <v>0</v>
      </c>
      <c r="I17" s="508">
        <f t="shared" si="0"/>
        <v>0</v>
      </c>
      <c r="J17" s="508">
        <v>94.8</v>
      </c>
      <c r="K17" s="508">
        <f t="shared" si="1"/>
        <v>13366.8</v>
      </c>
      <c r="L17" s="508">
        <v>0</v>
      </c>
      <c r="M17" s="508">
        <f t="shared" si="2"/>
        <v>0</v>
      </c>
      <c r="N17" s="509">
        <v>0</v>
      </c>
      <c r="O17" s="509">
        <f t="shared" si="3"/>
        <v>0</v>
      </c>
      <c r="P17" s="509">
        <v>0</v>
      </c>
      <c r="Q17" s="509">
        <f t="shared" si="4"/>
        <v>0</v>
      </c>
      <c r="R17" s="509"/>
      <c r="S17" s="509"/>
      <c r="T17" s="510">
        <v>0.202</v>
      </c>
      <c r="U17" s="509">
        <f t="shared" si="5"/>
        <v>28.48</v>
      </c>
      <c r="V17" s="511"/>
      <c r="W17" s="511"/>
      <c r="X17" s="511"/>
      <c r="Y17" s="511"/>
      <c r="Z17" s="511"/>
      <c r="AA17" s="511"/>
      <c r="AB17" s="511"/>
      <c r="AC17" s="511"/>
      <c r="AD17" s="511"/>
      <c r="AE17" s="511" t="s">
        <v>669</v>
      </c>
      <c r="AF17" s="511"/>
      <c r="AG17" s="511"/>
      <c r="AH17" s="511"/>
      <c r="AI17" s="511"/>
      <c r="AJ17" s="511"/>
      <c r="AK17" s="511"/>
      <c r="AL17" s="511"/>
      <c r="AM17" s="511"/>
      <c r="AN17" s="511"/>
      <c r="AO17" s="511"/>
      <c r="AP17" s="511"/>
      <c r="AQ17" s="511"/>
      <c r="AR17" s="511"/>
      <c r="AS17" s="511"/>
      <c r="AT17" s="511"/>
      <c r="AU17" s="511"/>
      <c r="AV17" s="511"/>
      <c r="AW17" s="511"/>
      <c r="AX17" s="511"/>
      <c r="AY17" s="511"/>
      <c r="AZ17" s="511"/>
      <c r="BA17" s="511"/>
      <c r="BB17" s="511"/>
      <c r="BC17" s="511"/>
      <c r="BD17" s="511"/>
      <c r="BE17" s="511"/>
      <c r="BF17" s="511"/>
      <c r="BG17" s="511"/>
      <c r="BH17" s="511"/>
    </row>
    <row r="18" spans="1:31" ht="12.75">
      <c r="A18" s="512" t="s">
        <v>1126</v>
      </c>
      <c r="B18" s="513" t="s">
        <v>16</v>
      </c>
      <c r="C18" s="514" t="s">
        <v>17</v>
      </c>
      <c r="D18" s="515"/>
      <c r="E18" s="516"/>
      <c r="F18" s="517"/>
      <c r="G18" s="517">
        <f>SUMIF(AE19:AE20,"&lt;&gt;NOR",G19:G20)</f>
        <v>0</v>
      </c>
      <c r="H18" s="517"/>
      <c r="I18" s="517">
        <f>SUM(I19:I20)</f>
        <v>25882.74</v>
      </c>
      <c r="J18" s="517"/>
      <c r="K18" s="517">
        <f>SUM(K19:K20)</f>
        <v>73083.06000000001</v>
      </c>
      <c r="L18" s="517"/>
      <c r="M18" s="517">
        <f>SUM(M19:M20)</f>
        <v>0</v>
      </c>
      <c r="N18" s="518"/>
      <c r="O18" s="518">
        <f>SUM(O19:O20)</f>
        <v>35.95536</v>
      </c>
      <c r="P18" s="518"/>
      <c r="Q18" s="518">
        <f>SUM(Q19:Q20)</f>
        <v>47.52</v>
      </c>
      <c r="R18" s="518"/>
      <c r="S18" s="518"/>
      <c r="T18" s="519"/>
      <c r="U18" s="518">
        <f>SUM(U19:U20)</f>
        <v>125.57</v>
      </c>
      <c r="AE18" t="s">
        <v>666</v>
      </c>
    </row>
    <row r="19" spans="1:60" ht="22.5" outlineLevel="1">
      <c r="A19" s="503">
        <v>10</v>
      </c>
      <c r="B19" s="504" t="s">
        <v>683</v>
      </c>
      <c r="C19" s="505" t="s">
        <v>684</v>
      </c>
      <c r="D19" s="506" t="s">
        <v>1141</v>
      </c>
      <c r="E19" s="507">
        <v>54</v>
      </c>
      <c r="F19" s="508"/>
      <c r="G19" s="508">
        <f t="shared" si="6"/>
        <v>0</v>
      </c>
      <c r="H19" s="508">
        <v>452.26</v>
      </c>
      <c r="I19" s="508">
        <f>ROUND(E19*H19,2)</f>
        <v>24422.04</v>
      </c>
      <c r="J19" s="508">
        <v>1350.74</v>
      </c>
      <c r="K19" s="508">
        <f>ROUND(E19*J19,2)</f>
        <v>72939.96</v>
      </c>
      <c r="L19" s="508">
        <v>0</v>
      </c>
      <c r="M19" s="508">
        <f>G19*(1+L19/100)</f>
        <v>0</v>
      </c>
      <c r="N19" s="509">
        <v>0.65983</v>
      </c>
      <c r="O19" s="509">
        <f>ROUND(E19*N19,5)</f>
        <v>35.63082</v>
      </c>
      <c r="P19" s="509">
        <v>0.88</v>
      </c>
      <c r="Q19" s="509">
        <f>ROUND(E19*P19,5)</f>
        <v>47.52</v>
      </c>
      <c r="R19" s="509"/>
      <c r="S19" s="509"/>
      <c r="T19" s="510">
        <v>2.32122</v>
      </c>
      <c r="U19" s="509">
        <f>ROUND(E19*T19,2)</f>
        <v>125.35</v>
      </c>
      <c r="V19" s="511"/>
      <c r="W19" s="511"/>
      <c r="X19" s="511"/>
      <c r="Y19" s="511"/>
      <c r="Z19" s="511"/>
      <c r="AA19" s="511"/>
      <c r="AB19" s="511"/>
      <c r="AC19" s="511"/>
      <c r="AD19" s="511"/>
      <c r="AE19" s="511" t="s">
        <v>685</v>
      </c>
      <c r="AF19" s="511"/>
      <c r="AG19" s="511"/>
      <c r="AH19" s="511"/>
      <c r="AI19" s="511"/>
      <c r="AJ19" s="511"/>
      <c r="AK19" s="511"/>
      <c r="AL19" s="511"/>
      <c r="AM19" s="511"/>
      <c r="AN19" s="511"/>
      <c r="AO19" s="511"/>
      <c r="AP19" s="511"/>
      <c r="AQ19" s="511"/>
      <c r="AR19" s="511"/>
      <c r="AS19" s="511"/>
      <c r="AT19" s="511"/>
      <c r="AU19" s="511"/>
      <c r="AV19" s="511"/>
      <c r="AW19" s="511"/>
      <c r="AX19" s="511"/>
      <c r="AY19" s="511"/>
      <c r="AZ19" s="511"/>
      <c r="BA19" s="511"/>
      <c r="BB19" s="511"/>
      <c r="BC19" s="511"/>
      <c r="BD19" s="511"/>
      <c r="BE19" s="511"/>
      <c r="BF19" s="511"/>
      <c r="BG19" s="511"/>
      <c r="BH19" s="511"/>
    </row>
    <row r="20" spans="1:60" ht="12.75" outlineLevel="1">
      <c r="A20" s="503">
        <v>11</v>
      </c>
      <c r="B20" s="504" t="s">
        <v>686</v>
      </c>
      <c r="C20" s="505" t="s">
        <v>687</v>
      </c>
      <c r="D20" s="506" t="s">
        <v>1141</v>
      </c>
      <c r="E20" s="507">
        <v>54</v>
      </c>
      <c r="F20" s="508"/>
      <c r="G20" s="508">
        <f t="shared" si="6"/>
        <v>0</v>
      </c>
      <c r="H20" s="508">
        <v>27.05</v>
      </c>
      <c r="I20" s="508">
        <f>ROUND(E20*H20,2)</f>
        <v>1460.7</v>
      </c>
      <c r="J20" s="508">
        <v>2.6499999999999986</v>
      </c>
      <c r="K20" s="508">
        <f>ROUND(E20*J20,2)</f>
        <v>143.1</v>
      </c>
      <c r="L20" s="508">
        <v>0</v>
      </c>
      <c r="M20" s="508">
        <f>G20*(1+L20/100)</f>
        <v>0</v>
      </c>
      <c r="N20" s="509">
        <v>0.00601</v>
      </c>
      <c r="O20" s="509">
        <f>ROUND(E20*N20,5)</f>
        <v>0.32454</v>
      </c>
      <c r="P20" s="509">
        <v>0</v>
      </c>
      <c r="Q20" s="509">
        <f>ROUND(E20*P20,5)</f>
        <v>0</v>
      </c>
      <c r="R20" s="509"/>
      <c r="S20" s="509"/>
      <c r="T20" s="510">
        <v>0.004</v>
      </c>
      <c r="U20" s="509">
        <f>ROUND(E20*T20,2)</f>
        <v>0.22</v>
      </c>
      <c r="V20" s="511"/>
      <c r="W20" s="511"/>
      <c r="X20" s="511"/>
      <c r="Y20" s="511"/>
      <c r="Z20" s="511"/>
      <c r="AA20" s="511"/>
      <c r="AB20" s="511"/>
      <c r="AC20" s="511"/>
      <c r="AD20" s="511"/>
      <c r="AE20" s="511" t="s">
        <v>669</v>
      </c>
      <c r="AF20" s="511"/>
      <c r="AG20" s="511"/>
      <c r="AH20" s="511"/>
      <c r="AI20" s="511"/>
      <c r="AJ20" s="511"/>
      <c r="AK20" s="511"/>
      <c r="AL20" s="511"/>
      <c r="AM20" s="511"/>
      <c r="AN20" s="511"/>
      <c r="AO20" s="511"/>
      <c r="AP20" s="511"/>
      <c r="AQ20" s="511"/>
      <c r="AR20" s="511"/>
      <c r="AS20" s="511"/>
      <c r="AT20" s="511"/>
      <c r="AU20" s="511"/>
      <c r="AV20" s="511"/>
      <c r="AW20" s="511"/>
      <c r="AX20" s="511"/>
      <c r="AY20" s="511"/>
      <c r="AZ20" s="511"/>
      <c r="BA20" s="511"/>
      <c r="BB20" s="511"/>
      <c r="BC20" s="511"/>
      <c r="BD20" s="511"/>
      <c r="BE20" s="511"/>
      <c r="BF20" s="511"/>
      <c r="BG20" s="511"/>
      <c r="BH20" s="511"/>
    </row>
    <row r="21" spans="1:31" ht="12.75">
      <c r="A21" s="512" t="s">
        <v>1126</v>
      </c>
      <c r="B21" s="513" t="s">
        <v>1364</v>
      </c>
      <c r="C21" s="514" t="s">
        <v>1365</v>
      </c>
      <c r="D21" s="515"/>
      <c r="E21" s="516"/>
      <c r="F21" s="517"/>
      <c r="G21" s="517">
        <f>SUMIF(AE22:AE22,"&lt;&gt;NOR",G22:G22)</f>
        <v>0</v>
      </c>
      <c r="H21" s="517"/>
      <c r="I21" s="517">
        <f>SUM(I22:I22)</f>
        <v>0</v>
      </c>
      <c r="J21" s="517"/>
      <c r="K21" s="517">
        <f>SUM(K22:K22)</f>
        <v>2184</v>
      </c>
      <c r="L21" s="517"/>
      <c r="M21" s="517">
        <f>SUM(M22:M22)</f>
        <v>0</v>
      </c>
      <c r="N21" s="518"/>
      <c r="O21" s="518">
        <f>SUM(O22:O22)</f>
        <v>0</v>
      </c>
      <c r="P21" s="518"/>
      <c r="Q21" s="518">
        <f>SUM(Q22:Q22)</f>
        <v>0</v>
      </c>
      <c r="R21" s="518"/>
      <c r="S21" s="518"/>
      <c r="T21" s="519"/>
      <c r="U21" s="518">
        <f>SUM(U22:U22)</f>
        <v>0</v>
      </c>
      <c r="AE21" t="s">
        <v>666</v>
      </c>
    </row>
    <row r="22" spans="1:60" ht="12.75" outlineLevel="1">
      <c r="A22" s="503">
        <v>12</v>
      </c>
      <c r="B22" s="504" t="s">
        <v>688</v>
      </c>
      <c r="C22" s="505" t="s">
        <v>689</v>
      </c>
      <c r="D22" s="506" t="s">
        <v>1264</v>
      </c>
      <c r="E22" s="507">
        <v>84</v>
      </c>
      <c r="F22" s="508"/>
      <c r="G22" s="508">
        <f t="shared" si="6"/>
        <v>0</v>
      </c>
      <c r="H22" s="508">
        <v>0</v>
      </c>
      <c r="I22" s="508">
        <f>ROUND(E22*H22,2)</f>
        <v>0</v>
      </c>
      <c r="J22" s="508">
        <v>26</v>
      </c>
      <c r="K22" s="508">
        <f>ROUND(E22*J22,2)</f>
        <v>2184</v>
      </c>
      <c r="L22" s="508">
        <v>0</v>
      </c>
      <c r="M22" s="508">
        <f>G22*(1+L22/100)</f>
        <v>0</v>
      </c>
      <c r="N22" s="509">
        <v>0</v>
      </c>
      <c r="O22" s="509">
        <f>ROUND(E22*N22,5)</f>
        <v>0</v>
      </c>
      <c r="P22" s="509">
        <v>0</v>
      </c>
      <c r="Q22" s="509">
        <f>ROUND(E22*P22,5)</f>
        <v>0</v>
      </c>
      <c r="R22" s="509"/>
      <c r="S22" s="509"/>
      <c r="T22" s="510">
        <v>0</v>
      </c>
      <c r="U22" s="509">
        <f>ROUND(E22*T22,2)</f>
        <v>0</v>
      </c>
      <c r="V22" s="511"/>
      <c r="W22" s="511"/>
      <c r="X22" s="511"/>
      <c r="Y22" s="511"/>
      <c r="Z22" s="511"/>
      <c r="AA22" s="511"/>
      <c r="AB22" s="511"/>
      <c r="AC22" s="511"/>
      <c r="AD22" s="511"/>
      <c r="AE22" s="511" t="s">
        <v>669</v>
      </c>
      <c r="AF22" s="511"/>
      <c r="AG22" s="511"/>
      <c r="AH22" s="511"/>
      <c r="AI22" s="511"/>
      <c r="AJ22" s="511"/>
      <c r="AK22" s="511"/>
      <c r="AL22" s="511"/>
      <c r="AM22" s="511"/>
      <c r="AN22" s="511"/>
      <c r="AO22" s="511"/>
      <c r="AP22" s="511"/>
      <c r="AQ22" s="511"/>
      <c r="AR22" s="511"/>
      <c r="AS22" s="511"/>
      <c r="AT22" s="511"/>
      <c r="AU22" s="511"/>
      <c r="AV22" s="511"/>
      <c r="AW22" s="511"/>
      <c r="AX22" s="511"/>
      <c r="AY22" s="511"/>
      <c r="AZ22" s="511"/>
      <c r="BA22" s="511"/>
      <c r="BB22" s="511"/>
      <c r="BC22" s="511"/>
      <c r="BD22" s="511"/>
      <c r="BE22" s="511"/>
      <c r="BF22" s="511"/>
      <c r="BG22" s="511"/>
      <c r="BH22" s="511"/>
    </row>
    <row r="23" spans="1:31" ht="12.75">
      <c r="A23" s="512" t="s">
        <v>1126</v>
      </c>
      <c r="B23" s="513" t="s">
        <v>865</v>
      </c>
      <c r="C23" s="514" t="s">
        <v>866</v>
      </c>
      <c r="D23" s="515"/>
      <c r="E23" s="516"/>
      <c r="F23" s="517"/>
      <c r="G23" s="517">
        <f>SUMIF(AE24:AE48,"&lt;&gt;NOR",G24:G48)</f>
        <v>0</v>
      </c>
      <c r="H23" s="517"/>
      <c r="I23" s="517">
        <f>SUM(I24:I48)</f>
        <v>97835.52999999998</v>
      </c>
      <c r="J23" s="517"/>
      <c r="K23" s="517">
        <f>SUM(K24:K48)</f>
        <v>309674.74999999994</v>
      </c>
      <c r="L23" s="517"/>
      <c r="M23" s="517">
        <f>SUM(M24:M48)</f>
        <v>0</v>
      </c>
      <c r="N23" s="518"/>
      <c r="O23" s="518">
        <f>SUM(O24:O48)</f>
        <v>0.9964999999999999</v>
      </c>
      <c r="P23" s="518"/>
      <c r="Q23" s="518">
        <f>SUM(Q24:Q48)</f>
        <v>0</v>
      </c>
      <c r="R23" s="518"/>
      <c r="S23" s="518"/>
      <c r="T23" s="519"/>
      <c r="U23" s="518">
        <f>SUM(U24:U48)</f>
        <v>231.82</v>
      </c>
      <c r="AE23" t="s">
        <v>666</v>
      </c>
    </row>
    <row r="24" spans="1:60" ht="12.75" outlineLevel="1">
      <c r="A24" s="503">
        <v>13</v>
      </c>
      <c r="B24" s="504" t="s">
        <v>690</v>
      </c>
      <c r="C24" s="505" t="s">
        <v>691</v>
      </c>
      <c r="D24" s="506" t="s">
        <v>1009</v>
      </c>
      <c r="E24" s="507">
        <v>44</v>
      </c>
      <c r="F24" s="508"/>
      <c r="G24" s="508">
        <f t="shared" si="6"/>
        <v>0</v>
      </c>
      <c r="H24" s="508">
        <v>202.4</v>
      </c>
      <c r="I24" s="508">
        <f aca="true" t="shared" si="7" ref="I24:I48">ROUND(E24*H24,2)</f>
        <v>8905.6</v>
      </c>
      <c r="J24" s="508">
        <v>265.1</v>
      </c>
      <c r="K24" s="508">
        <f aca="true" t="shared" si="8" ref="K24:K48">ROUND(E24*J24,2)</f>
        <v>11664.4</v>
      </c>
      <c r="L24" s="508">
        <v>0</v>
      </c>
      <c r="M24" s="508">
        <f aca="true" t="shared" si="9" ref="M24:M48">G24*(1+L24/100)</f>
        <v>0</v>
      </c>
      <c r="N24" s="509">
        <v>0.00209</v>
      </c>
      <c r="O24" s="509">
        <f aca="true" t="shared" si="10" ref="O24:O48">ROUND(E24*N24,5)</f>
        <v>0.09196</v>
      </c>
      <c r="P24" s="509">
        <v>0</v>
      </c>
      <c r="Q24" s="509">
        <f aca="true" t="shared" si="11" ref="Q24:Q48">ROUND(E24*P24,5)</f>
        <v>0</v>
      </c>
      <c r="R24" s="509"/>
      <c r="S24" s="509"/>
      <c r="T24" s="510">
        <v>0.8</v>
      </c>
      <c r="U24" s="509">
        <f aca="true" t="shared" si="12" ref="U24:U48">ROUND(E24*T24,2)</f>
        <v>35.2</v>
      </c>
      <c r="V24" s="511"/>
      <c r="W24" s="511"/>
      <c r="X24" s="511"/>
      <c r="Y24" s="511"/>
      <c r="Z24" s="511"/>
      <c r="AA24" s="511"/>
      <c r="AB24" s="511"/>
      <c r="AC24" s="511"/>
      <c r="AD24" s="511"/>
      <c r="AE24" s="511" t="s">
        <v>669</v>
      </c>
      <c r="AF24" s="511"/>
      <c r="AG24" s="511"/>
      <c r="AH24" s="511"/>
      <c r="AI24" s="511"/>
      <c r="AJ24" s="511"/>
      <c r="AK24" s="511"/>
      <c r="AL24" s="511"/>
      <c r="AM24" s="511"/>
      <c r="AN24" s="511"/>
      <c r="AO24" s="511"/>
      <c r="AP24" s="511"/>
      <c r="AQ24" s="511"/>
      <c r="AR24" s="511"/>
      <c r="AS24" s="511"/>
      <c r="AT24" s="511"/>
      <c r="AU24" s="511"/>
      <c r="AV24" s="511"/>
      <c r="AW24" s="511"/>
      <c r="AX24" s="511"/>
      <c r="AY24" s="511"/>
      <c r="AZ24" s="511"/>
      <c r="BA24" s="511"/>
      <c r="BB24" s="511"/>
      <c r="BC24" s="511"/>
      <c r="BD24" s="511"/>
      <c r="BE24" s="511"/>
      <c r="BF24" s="511"/>
      <c r="BG24" s="511"/>
      <c r="BH24" s="511"/>
    </row>
    <row r="25" spans="1:60" ht="12.75" outlineLevel="1">
      <c r="A25" s="503">
        <v>14</v>
      </c>
      <c r="B25" s="504" t="s">
        <v>692</v>
      </c>
      <c r="C25" s="505" t="s">
        <v>693</v>
      </c>
      <c r="D25" s="506" t="s">
        <v>1009</v>
      </c>
      <c r="E25" s="507">
        <v>104</v>
      </c>
      <c r="F25" s="508"/>
      <c r="G25" s="508">
        <f t="shared" si="6"/>
        <v>0</v>
      </c>
      <c r="H25" s="508">
        <v>300.9</v>
      </c>
      <c r="I25" s="508">
        <f t="shared" si="7"/>
        <v>31293.6</v>
      </c>
      <c r="J25" s="508">
        <v>265.1</v>
      </c>
      <c r="K25" s="508">
        <f t="shared" si="8"/>
        <v>27570.4</v>
      </c>
      <c r="L25" s="508">
        <v>0</v>
      </c>
      <c r="M25" s="508">
        <f t="shared" si="9"/>
        <v>0</v>
      </c>
      <c r="N25" s="509">
        <v>0.0025</v>
      </c>
      <c r="O25" s="509">
        <f t="shared" si="10"/>
        <v>0.26</v>
      </c>
      <c r="P25" s="509">
        <v>0</v>
      </c>
      <c r="Q25" s="509">
        <f t="shared" si="11"/>
        <v>0</v>
      </c>
      <c r="R25" s="509"/>
      <c r="S25" s="509"/>
      <c r="T25" s="510">
        <v>0.8</v>
      </c>
      <c r="U25" s="509">
        <f t="shared" si="12"/>
        <v>83.2</v>
      </c>
      <c r="V25" s="511"/>
      <c r="W25" s="511"/>
      <c r="X25" s="511"/>
      <c r="Y25" s="511"/>
      <c r="Z25" s="511"/>
      <c r="AA25" s="511"/>
      <c r="AB25" s="511"/>
      <c r="AC25" s="511"/>
      <c r="AD25" s="511"/>
      <c r="AE25" s="511" t="s">
        <v>669</v>
      </c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1"/>
      <c r="BB25" s="511"/>
      <c r="BC25" s="511"/>
      <c r="BD25" s="511"/>
      <c r="BE25" s="511"/>
      <c r="BF25" s="511"/>
      <c r="BG25" s="511"/>
      <c r="BH25" s="511"/>
    </row>
    <row r="26" spans="1:60" ht="12.75" outlineLevel="1">
      <c r="A26" s="503">
        <v>15</v>
      </c>
      <c r="B26" s="504" t="s">
        <v>694</v>
      </c>
      <c r="C26" s="505" t="s">
        <v>695</v>
      </c>
      <c r="D26" s="506" t="s">
        <v>1009</v>
      </c>
      <c r="E26" s="507">
        <v>38</v>
      </c>
      <c r="F26" s="508"/>
      <c r="G26" s="508">
        <f t="shared" si="6"/>
        <v>0</v>
      </c>
      <c r="H26" s="508">
        <v>371.75</v>
      </c>
      <c r="I26" s="508">
        <f t="shared" si="7"/>
        <v>14126.5</v>
      </c>
      <c r="J26" s="508">
        <v>182.25</v>
      </c>
      <c r="K26" s="508">
        <f t="shared" si="8"/>
        <v>6925.5</v>
      </c>
      <c r="L26" s="508">
        <v>0</v>
      </c>
      <c r="M26" s="508">
        <f t="shared" si="9"/>
        <v>0</v>
      </c>
      <c r="N26" s="509">
        <v>0.00355</v>
      </c>
      <c r="O26" s="509">
        <f t="shared" si="10"/>
        <v>0.1349</v>
      </c>
      <c r="P26" s="509">
        <v>0</v>
      </c>
      <c r="Q26" s="509">
        <f t="shared" si="11"/>
        <v>0</v>
      </c>
      <c r="R26" s="509"/>
      <c r="S26" s="509"/>
      <c r="T26" s="510">
        <v>0.55</v>
      </c>
      <c r="U26" s="509">
        <f t="shared" si="12"/>
        <v>20.9</v>
      </c>
      <c r="V26" s="511"/>
      <c r="W26" s="511"/>
      <c r="X26" s="511"/>
      <c r="Y26" s="511"/>
      <c r="Z26" s="511"/>
      <c r="AA26" s="511"/>
      <c r="AB26" s="511"/>
      <c r="AC26" s="511"/>
      <c r="AD26" s="511"/>
      <c r="AE26" s="511" t="s">
        <v>669</v>
      </c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11"/>
      <c r="BE26" s="511"/>
      <c r="BF26" s="511"/>
      <c r="BG26" s="511"/>
      <c r="BH26" s="511"/>
    </row>
    <row r="27" spans="1:60" ht="12.75" outlineLevel="1">
      <c r="A27" s="503">
        <v>16</v>
      </c>
      <c r="B27" s="504" t="s">
        <v>696</v>
      </c>
      <c r="C27" s="505" t="s">
        <v>697</v>
      </c>
      <c r="D27" s="506" t="s">
        <v>1009</v>
      </c>
      <c r="E27" s="507">
        <v>33</v>
      </c>
      <c r="F27" s="508"/>
      <c r="G27" s="508">
        <f t="shared" si="6"/>
        <v>0</v>
      </c>
      <c r="H27" s="508">
        <v>371.75</v>
      </c>
      <c r="I27" s="508">
        <f t="shared" si="7"/>
        <v>12267.75</v>
      </c>
      <c r="J27" s="508">
        <v>286.25</v>
      </c>
      <c r="K27" s="508">
        <f t="shared" si="8"/>
        <v>9446.25</v>
      </c>
      <c r="L27" s="508">
        <v>0</v>
      </c>
      <c r="M27" s="508">
        <f t="shared" si="9"/>
        <v>0</v>
      </c>
      <c r="N27" s="509">
        <v>0.00355</v>
      </c>
      <c r="O27" s="509">
        <f t="shared" si="10"/>
        <v>0.11715</v>
      </c>
      <c r="P27" s="509">
        <v>0</v>
      </c>
      <c r="Q27" s="509">
        <f t="shared" si="11"/>
        <v>0</v>
      </c>
      <c r="R27" s="509"/>
      <c r="S27" s="509"/>
      <c r="T27" s="510">
        <v>0.55</v>
      </c>
      <c r="U27" s="509">
        <f t="shared" si="12"/>
        <v>18.15</v>
      </c>
      <c r="V27" s="511"/>
      <c r="W27" s="511"/>
      <c r="X27" s="511"/>
      <c r="Y27" s="511"/>
      <c r="Z27" s="511"/>
      <c r="AA27" s="511"/>
      <c r="AB27" s="511"/>
      <c r="AC27" s="511"/>
      <c r="AD27" s="511"/>
      <c r="AE27" s="511" t="s">
        <v>669</v>
      </c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  <c r="AS27" s="511"/>
      <c r="AT27" s="511"/>
      <c r="AU27" s="511"/>
      <c r="AV27" s="511"/>
      <c r="AW27" s="511"/>
      <c r="AX27" s="511"/>
      <c r="AY27" s="511"/>
      <c r="AZ27" s="511"/>
      <c r="BA27" s="511"/>
      <c r="BB27" s="511"/>
      <c r="BC27" s="511"/>
      <c r="BD27" s="511"/>
      <c r="BE27" s="511"/>
      <c r="BF27" s="511"/>
      <c r="BG27" s="511"/>
      <c r="BH27" s="511"/>
    </row>
    <row r="28" spans="1:60" ht="12.75" outlineLevel="1">
      <c r="A28" s="503">
        <v>17</v>
      </c>
      <c r="B28" s="504" t="s">
        <v>698</v>
      </c>
      <c r="C28" s="505" t="s">
        <v>699</v>
      </c>
      <c r="D28" s="506" t="s">
        <v>1009</v>
      </c>
      <c r="E28" s="507">
        <v>12</v>
      </c>
      <c r="F28" s="508"/>
      <c r="G28" s="508">
        <f t="shared" si="6"/>
        <v>0</v>
      </c>
      <c r="H28" s="508">
        <v>164.48</v>
      </c>
      <c r="I28" s="508">
        <f t="shared" si="7"/>
        <v>1973.76</v>
      </c>
      <c r="J28" s="508">
        <v>271.02</v>
      </c>
      <c r="K28" s="508">
        <f t="shared" si="8"/>
        <v>3252.24</v>
      </c>
      <c r="L28" s="508">
        <v>0</v>
      </c>
      <c r="M28" s="508">
        <f t="shared" si="9"/>
        <v>0</v>
      </c>
      <c r="N28" s="509">
        <v>0.00078</v>
      </c>
      <c r="O28" s="509">
        <f t="shared" si="10"/>
        <v>0.00936</v>
      </c>
      <c r="P28" s="509">
        <v>0</v>
      </c>
      <c r="Q28" s="509">
        <f t="shared" si="11"/>
        <v>0</v>
      </c>
      <c r="R28" s="509"/>
      <c r="S28" s="509"/>
      <c r="T28" s="510">
        <v>0.819</v>
      </c>
      <c r="U28" s="509">
        <f t="shared" si="12"/>
        <v>9.83</v>
      </c>
      <c r="V28" s="511"/>
      <c r="W28" s="511"/>
      <c r="X28" s="511"/>
      <c r="Y28" s="511"/>
      <c r="Z28" s="511"/>
      <c r="AA28" s="511"/>
      <c r="AB28" s="511"/>
      <c r="AC28" s="511"/>
      <c r="AD28" s="511"/>
      <c r="AE28" s="511" t="s">
        <v>669</v>
      </c>
      <c r="AF28" s="511"/>
      <c r="AG28" s="511"/>
      <c r="AH28" s="511"/>
      <c r="AI28" s="511"/>
      <c r="AJ28" s="511"/>
      <c r="AK28" s="511"/>
      <c r="AL28" s="511"/>
      <c r="AM28" s="511"/>
      <c r="AN28" s="511"/>
      <c r="AO28" s="511"/>
      <c r="AP28" s="511"/>
      <c r="AQ28" s="511"/>
      <c r="AR28" s="511"/>
      <c r="AS28" s="511"/>
      <c r="AT28" s="511"/>
      <c r="AU28" s="511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511"/>
      <c r="BG28" s="511"/>
      <c r="BH28" s="511"/>
    </row>
    <row r="29" spans="1:60" ht="12.75" outlineLevel="1">
      <c r="A29" s="503">
        <v>18</v>
      </c>
      <c r="B29" s="504" t="s">
        <v>700</v>
      </c>
      <c r="C29" s="505" t="s">
        <v>1854</v>
      </c>
      <c r="D29" s="506" t="s">
        <v>1009</v>
      </c>
      <c r="E29" s="507">
        <v>24</v>
      </c>
      <c r="F29" s="508"/>
      <c r="G29" s="508">
        <f t="shared" si="6"/>
        <v>0</v>
      </c>
      <c r="H29" s="508">
        <v>223.26</v>
      </c>
      <c r="I29" s="508">
        <f t="shared" si="7"/>
        <v>5358.24</v>
      </c>
      <c r="J29" s="508">
        <v>263.74</v>
      </c>
      <c r="K29" s="508">
        <f t="shared" si="8"/>
        <v>6329.76</v>
      </c>
      <c r="L29" s="508">
        <v>0</v>
      </c>
      <c r="M29" s="508">
        <f t="shared" si="9"/>
        <v>0</v>
      </c>
      <c r="N29" s="509">
        <v>0.00131</v>
      </c>
      <c r="O29" s="509">
        <f t="shared" si="10"/>
        <v>0.03144</v>
      </c>
      <c r="P29" s="509">
        <v>0</v>
      </c>
      <c r="Q29" s="509">
        <f t="shared" si="11"/>
        <v>0</v>
      </c>
      <c r="R29" s="509"/>
      <c r="S29" s="509"/>
      <c r="T29" s="510">
        <v>0.797</v>
      </c>
      <c r="U29" s="509">
        <f t="shared" si="12"/>
        <v>19.13</v>
      </c>
      <c r="V29" s="511"/>
      <c r="W29" s="511"/>
      <c r="X29" s="511"/>
      <c r="Y29" s="511"/>
      <c r="Z29" s="511"/>
      <c r="AA29" s="511"/>
      <c r="AB29" s="511"/>
      <c r="AC29" s="511"/>
      <c r="AD29" s="511"/>
      <c r="AE29" s="511" t="s">
        <v>669</v>
      </c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  <c r="BA29" s="511"/>
      <c r="BB29" s="511"/>
      <c r="BC29" s="511"/>
      <c r="BD29" s="511"/>
      <c r="BE29" s="511"/>
      <c r="BF29" s="511"/>
      <c r="BG29" s="511"/>
      <c r="BH29" s="511"/>
    </row>
    <row r="30" spans="1:60" ht="12.75" outlineLevel="1">
      <c r="A30" s="503">
        <v>19</v>
      </c>
      <c r="B30" s="504" t="s">
        <v>1855</v>
      </c>
      <c r="C30" s="505" t="s">
        <v>1856</v>
      </c>
      <c r="D30" s="506" t="s">
        <v>1009</v>
      </c>
      <c r="E30" s="507">
        <v>9</v>
      </c>
      <c r="F30" s="508"/>
      <c r="G30" s="508">
        <f t="shared" si="6"/>
        <v>0</v>
      </c>
      <c r="H30" s="508">
        <v>62.96</v>
      </c>
      <c r="I30" s="508">
        <f t="shared" si="7"/>
        <v>566.64</v>
      </c>
      <c r="J30" s="508">
        <v>106.03999999999999</v>
      </c>
      <c r="K30" s="508">
        <f t="shared" si="8"/>
        <v>954.36</v>
      </c>
      <c r="L30" s="508">
        <v>0</v>
      </c>
      <c r="M30" s="508">
        <f t="shared" si="9"/>
        <v>0</v>
      </c>
      <c r="N30" s="509">
        <v>0.00038</v>
      </c>
      <c r="O30" s="509">
        <f t="shared" si="10"/>
        <v>0.00342</v>
      </c>
      <c r="P30" s="509">
        <v>0</v>
      </c>
      <c r="Q30" s="509">
        <f t="shared" si="11"/>
        <v>0</v>
      </c>
      <c r="R30" s="509"/>
      <c r="S30" s="509"/>
      <c r="T30" s="510">
        <v>0.32</v>
      </c>
      <c r="U30" s="509">
        <f t="shared" si="12"/>
        <v>2.88</v>
      </c>
      <c r="V30" s="511"/>
      <c r="W30" s="511"/>
      <c r="X30" s="511"/>
      <c r="Y30" s="511"/>
      <c r="Z30" s="511"/>
      <c r="AA30" s="511"/>
      <c r="AB30" s="511"/>
      <c r="AC30" s="511"/>
      <c r="AD30" s="511"/>
      <c r="AE30" s="511" t="s">
        <v>669</v>
      </c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511"/>
      <c r="BD30" s="511"/>
      <c r="BE30" s="511"/>
      <c r="BF30" s="511"/>
      <c r="BG30" s="511"/>
      <c r="BH30" s="511"/>
    </row>
    <row r="31" spans="1:60" ht="12.75" outlineLevel="1">
      <c r="A31" s="503">
        <v>20</v>
      </c>
      <c r="B31" s="504" t="s">
        <v>1857</v>
      </c>
      <c r="C31" s="505" t="s">
        <v>1858</v>
      </c>
      <c r="D31" s="506" t="s">
        <v>1009</v>
      </c>
      <c r="E31" s="507">
        <v>15</v>
      </c>
      <c r="F31" s="508"/>
      <c r="G31" s="508">
        <f t="shared" si="6"/>
        <v>0</v>
      </c>
      <c r="H31" s="508">
        <v>65.55</v>
      </c>
      <c r="I31" s="508">
        <f t="shared" si="7"/>
        <v>983.25</v>
      </c>
      <c r="J31" s="508">
        <v>118.95</v>
      </c>
      <c r="K31" s="508">
        <f t="shared" si="8"/>
        <v>1784.25</v>
      </c>
      <c r="L31" s="508">
        <v>0</v>
      </c>
      <c r="M31" s="508">
        <f t="shared" si="9"/>
        <v>0</v>
      </c>
      <c r="N31" s="509">
        <v>0.00047</v>
      </c>
      <c r="O31" s="509">
        <f t="shared" si="10"/>
        <v>0.00705</v>
      </c>
      <c r="P31" s="509">
        <v>0</v>
      </c>
      <c r="Q31" s="509">
        <f t="shared" si="11"/>
        <v>0</v>
      </c>
      <c r="R31" s="509"/>
      <c r="S31" s="509"/>
      <c r="T31" s="510">
        <v>0.359</v>
      </c>
      <c r="U31" s="509">
        <f t="shared" si="12"/>
        <v>5.39</v>
      </c>
      <c r="V31" s="511"/>
      <c r="W31" s="511"/>
      <c r="X31" s="511"/>
      <c r="Y31" s="511"/>
      <c r="Z31" s="511"/>
      <c r="AA31" s="511"/>
      <c r="AB31" s="511"/>
      <c r="AC31" s="511"/>
      <c r="AD31" s="511"/>
      <c r="AE31" s="511" t="s">
        <v>669</v>
      </c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11"/>
      <c r="BE31" s="511"/>
      <c r="BF31" s="511"/>
      <c r="BG31" s="511"/>
      <c r="BH31" s="511"/>
    </row>
    <row r="32" spans="1:60" ht="12.75" outlineLevel="1">
      <c r="A32" s="503">
        <v>21</v>
      </c>
      <c r="B32" s="504" t="s">
        <v>1859</v>
      </c>
      <c r="C32" s="505" t="s">
        <v>1860</v>
      </c>
      <c r="D32" s="506" t="s">
        <v>1009</v>
      </c>
      <c r="E32" s="507">
        <v>7</v>
      </c>
      <c r="F32" s="508"/>
      <c r="G32" s="508">
        <f t="shared" si="6"/>
        <v>0</v>
      </c>
      <c r="H32" s="508">
        <v>200.31</v>
      </c>
      <c r="I32" s="508">
        <f t="shared" si="7"/>
        <v>1402.17</v>
      </c>
      <c r="J32" s="508">
        <v>388.69</v>
      </c>
      <c r="K32" s="508">
        <f t="shared" si="8"/>
        <v>2720.83</v>
      </c>
      <c r="L32" s="508">
        <v>0</v>
      </c>
      <c r="M32" s="508">
        <f t="shared" si="9"/>
        <v>0</v>
      </c>
      <c r="N32" s="509">
        <v>0.00152</v>
      </c>
      <c r="O32" s="509">
        <f t="shared" si="10"/>
        <v>0.01064</v>
      </c>
      <c r="P32" s="509">
        <v>0</v>
      </c>
      <c r="Q32" s="509">
        <f t="shared" si="11"/>
        <v>0</v>
      </c>
      <c r="R32" s="509"/>
      <c r="S32" s="509"/>
      <c r="T32" s="510">
        <v>1.173</v>
      </c>
      <c r="U32" s="509">
        <f t="shared" si="12"/>
        <v>8.21</v>
      </c>
      <c r="V32" s="511"/>
      <c r="W32" s="511"/>
      <c r="X32" s="511"/>
      <c r="Y32" s="511"/>
      <c r="Z32" s="511"/>
      <c r="AA32" s="511"/>
      <c r="AB32" s="511"/>
      <c r="AC32" s="511"/>
      <c r="AD32" s="511"/>
      <c r="AE32" s="511" t="s">
        <v>669</v>
      </c>
      <c r="AF32" s="511"/>
      <c r="AG32" s="511"/>
      <c r="AH32" s="511"/>
      <c r="AI32" s="511"/>
      <c r="AJ32" s="511"/>
      <c r="AK32" s="511"/>
      <c r="AL32" s="511"/>
      <c r="AM32" s="511"/>
      <c r="AN32" s="511"/>
      <c r="AO32" s="511"/>
      <c r="AP32" s="511"/>
      <c r="AQ32" s="511"/>
      <c r="AR32" s="511"/>
      <c r="AS32" s="511"/>
      <c r="AT32" s="511"/>
      <c r="AU32" s="511"/>
      <c r="AV32" s="511"/>
      <c r="AW32" s="511"/>
      <c r="AX32" s="511"/>
      <c r="AY32" s="511"/>
      <c r="AZ32" s="511"/>
      <c r="BA32" s="511"/>
      <c r="BB32" s="511"/>
      <c r="BC32" s="511"/>
      <c r="BD32" s="511"/>
      <c r="BE32" s="511"/>
      <c r="BF32" s="511"/>
      <c r="BG32" s="511"/>
      <c r="BH32" s="511"/>
    </row>
    <row r="33" spans="1:60" ht="12.75" outlineLevel="1">
      <c r="A33" s="503">
        <v>22</v>
      </c>
      <c r="B33" s="504" t="s">
        <v>1861</v>
      </c>
      <c r="C33" s="505" t="s">
        <v>1862</v>
      </c>
      <c r="D33" s="506" t="s">
        <v>1203</v>
      </c>
      <c r="E33" s="507">
        <v>8</v>
      </c>
      <c r="F33" s="508"/>
      <c r="G33" s="508">
        <f t="shared" si="6"/>
        <v>0</v>
      </c>
      <c r="H33" s="508">
        <v>0</v>
      </c>
      <c r="I33" s="508">
        <f t="shared" si="7"/>
        <v>0</v>
      </c>
      <c r="J33" s="508">
        <v>52</v>
      </c>
      <c r="K33" s="508">
        <f t="shared" si="8"/>
        <v>416</v>
      </c>
      <c r="L33" s="508">
        <v>0</v>
      </c>
      <c r="M33" s="508">
        <f t="shared" si="9"/>
        <v>0</v>
      </c>
      <c r="N33" s="509">
        <v>0</v>
      </c>
      <c r="O33" s="509">
        <f t="shared" si="10"/>
        <v>0</v>
      </c>
      <c r="P33" s="509">
        <v>0</v>
      </c>
      <c r="Q33" s="509">
        <f t="shared" si="11"/>
        <v>0</v>
      </c>
      <c r="R33" s="509"/>
      <c r="S33" s="509"/>
      <c r="T33" s="510">
        <v>0.157</v>
      </c>
      <c r="U33" s="509">
        <f t="shared" si="12"/>
        <v>1.26</v>
      </c>
      <c r="V33" s="511"/>
      <c r="W33" s="511"/>
      <c r="X33" s="511"/>
      <c r="Y33" s="511"/>
      <c r="Z33" s="511"/>
      <c r="AA33" s="511"/>
      <c r="AB33" s="511"/>
      <c r="AC33" s="511"/>
      <c r="AD33" s="511"/>
      <c r="AE33" s="511" t="s">
        <v>669</v>
      </c>
      <c r="AF33" s="511"/>
      <c r="AG33" s="511"/>
      <c r="AH33" s="511"/>
      <c r="AI33" s="511"/>
      <c r="AJ33" s="511"/>
      <c r="AK33" s="511"/>
      <c r="AL33" s="511"/>
      <c r="AM33" s="511"/>
      <c r="AN33" s="511"/>
      <c r="AO33" s="511"/>
      <c r="AP33" s="511"/>
      <c r="AQ33" s="511"/>
      <c r="AR33" s="511"/>
      <c r="AS33" s="511"/>
      <c r="AT33" s="511"/>
      <c r="AU33" s="511"/>
      <c r="AV33" s="511"/>
      <c r="AW33" s="511"/>
      <c r="AX33" s="511"/>
      <c r="AY33" s="511"/>
      <c r="AZ33" s="511"/>
      <c r="BA33" s="511"/>
      <c r="BB33" s="511"/>
      <c r="BC33" s="511"/>
      <c r="BD33" s="511"/>
      <c r="BE33" s="511"/>
      <c r="BF33" s="511"/>
      <c r="BG33" s="511"/>
      <c r="BH33" s="511"/>
    </row>
    <row r="34" spans="1:60" ht="12.75" outlineLevel="1">
      <c r="A34" s="503">
        <v>23</v>
      </c>
      <c r="B34" s="504" t="s">
        <v>1863</v>
      </c>
      <c r="C34" s="505" t="s">
        <v>1864</v>
      </c>
      <c r="D34" s="506" t="s">
        <v>1203</v>
      </c>
      <c r="E34" s="507">
        <v>26</v>
      </c>
      <c r="F34" s="508"/>
      <c r="G34" s="508">
        <f t="shared" si="6"/>
        <v>0</v>
      </c>
      <c r="H34" s="508">
        <v>0</v>
      </c>
      <c r="I34" s="508">
        <f t="shared" si="7"/>
        <v>0</v>
      </c>
      <c r="J34" s="508">
        <v>57.7</v>
      </c>
      <c r="K34" s="508">
        <f t="shared" si="8"/>
        <v>1500.2</v>
      </c>
      <c r="L34" s="508">
        <v>0</v>
      </c>
      <c r="M34" s="508">
        <f t="shared" si="9"/>
        <v>0</v>
      </c>
      <c r="N34" s="509">
        <v>0</v>
      </c>
      <c r="O34" s="509">
        <f t="shared" si="10"/>
        <v>0</v>
      </c>
      <c r="P34" s="509">
        <v>0</v>
      </c>
      <c r="Q34" s="509">
        <f t="shared" si="11"/>
        <v>0</v>
      </c>
      <c r="R34" s="509"/>
      <c r="S34" s="509"/>
      <c r="T34" s="510">
        <v>0.174</v>
      </c>
      <c r="U34" s="509">
        <f t="shared" si="12"/>
        <v>4.52</v>
      </c>
      <c r="V34" s="511"/>
      <c r="W34" s="511"/>
      <c r="X34" s="511"/>
      <c r="Y34" s="511"/>
      <c r="Z34" s="511"/>
      <c r="AA34" s="511"/>
      <c r="AB34" s="511"/>
      <c r="AC34" s="511"/>
      <c r="AD34" s="511"/>
      <c r="AE34" s="511" t="s">
        <v>669</v>
      </c>
      <c r="AF34" s="511"/>
      <c r="AG34" s="511"/>
      <c r="AH34" s="511"/>
      <c r="AI34" s="511"/>
      <c r="AJ34" s="511"/>
      <c r="AK34" s="511"/>
      <c r="AL34" s="511"/>
      <c r="AM34" s="511"/>
      <c r="AN34" s="511"/>
      <c r="AO34" s="511"/>
      <c r="AP34" s="511"/>
      <c r="AQ34" s="511"/>
      <c r="AR34" s="511"/>
      <c r="AS34" s="511"/>
      <c r="AT34" s="511"/>
      <c r="AU34" s="511"/>
      <c r="AV34" s="511"/>
      <c r="AW34" s="511"/>
      <c r="AX34" s="511"/>
      <c r="AY34" s="511"/>
      <c r="AZ34" s="511"/>
      <c r="BA34" s="511"/>
      <c r="BB34" s="511"/>
      <c r="BC34" s="511"/>
      <c r="BD34" s="511"/>
      <c r="BE34" s="511"/>
      <c r="BF34" s="511"/>
      <c r="BG34" s="511"/>
      <c r="BH34" s="511"/>
    </row>
    <row r="35" spans="1:60" ht="12.75" outlineLevel="1">
      <c r="A35" s="503">
        <v>24</v>
      </c>
      <c r="B35" s="504" t="s">
        <v>1865</v>
      </c>
      <c r="C35" s="505" t="s">
        <v>1866</v>
      </c>
      <c r="D35" s="506" t="s">
        <v>1203</v>
      </c>
      <c r="E35" s="507">
        <v>13</v>
      </c>
      <c r="F35" s="508"/>
      <c r="G35" s="508">
        <f t="shared" si="6"/>
        <v>0</v>
      </c>
      <c r="H35" s="508">
        <v>0</v>
      </c>
      <c r="I35" s="508">
        <f t="shared" si="7"/>
        <v>0</v>
      </c>
      <c r="J35" s="508">
        <v>85.8</v>
      </c>
      <c r="K35" s="508">
        <f t="shared" si="8"/>
        <v>1115.4</v>
      </c>
      <c r="L35" s="508">
        <v>0</v>
      </c>
      <c r="M35" s="508">
        <f t="shared" si="9"/>
        <v>0</v>
      </c>
      <c r="N35" s="509">
        <v>0</v>
      </c>
      <c r="O35" s="509">
        <f t="shared" si="10"/>
        <v>0</v>
      </c>
      <c r="P35" s="509">
        <v>0</v>
      </c>
      <c r="Q35" s="509">
        <f t="shared" si="11"/>
        <v>0</v>
      </c>
      <c r="R35" s="509"/>
      <c r="S35" s="509"/>
      <c r="T35" s="510">
        <v>0.259</v>
      </c>
      <c r="U35" s="509">
        <f t="shared" si="12"/>
        <v>3.37</v>
      </c>
      <c r="V35" s="511"/>
      <c r="W35" s="511"/>
      <c r="X35" s="511"/>
      <c r="Y35" s="511"/>
      <c r="Z35" s="511"/>
      <c r="AA35" s="511"/>
      <c r="AB35" s="511"/>
      <c r="AC35" s="511"/>
      <c r="AD35" s="511"/>
      <c r="AE35" s="511" t="s">
        <v>669</v>
      </c>
      <c r="AF35" s="511"/>
      <c r="AG35" s="511"/>
      <c r="AH35" s="511"/>
      <c r="AI35" s="511"/>
      <c r="AJ35" s="511"/>
      <c r="AK35" s="511"/>
      <c r="AL35" s="511"/>
      <c r="AM35" s="511"/>
      <c r="AN35" s="511"/>
      <c r="AO35" s="511"/>
      <c r="AP35" s="511"/>
      <c r="AQ35" s="511"/>
      <c r="AR35" s="511"/>
      <c r="AS35" s="511"/>
      <c r="AT35" s="511"/>
      <c r="AU35" s="511"/>
      <c r="AV35" s="511"/>
      <c r="AW35" s="511"/>
      <c r="AX35" s="511"/>
      <c r="AY35" s="511"/>
      <c r="AZ35" s="511"/>
      <c r="BA35" s="511"/>
      <c r="BB35" s="511"/>
      <c r="BC35" s="511"/>
      <c r="BD35" s="511"/>
      <c r="BE35" s="511"/>
      <c r="BF35" s="511"/>
      <c r="BG35" s="511"/>
      <c r="BH35" s="511"/>
    </row>
    <row r="36" spans="1:60" ht="22.5" outlineLevel="1">
      <c r="A36" s="503">
        <v>25</v>
      </c>
      <c r="B36" s="504" t="s">
        <v>1867</v>
      </c>
      <c r="C36" s="505" t="s">
        <v>1868</v>
      </c>
      <c r="D36" s="506" t="s">
        <v>1203</v>
      </c>
      <c r="E36" s="507">
        <v>2</v>
      </c>
      <c r="F36" s="508"/>
      <c r="G36" s="508">
        <f t="shared" si="6"/>
        <v>0</v>
      </c>
      <c r="H36" s="508">
        <v>1940.59</v>
      </c>
      <c r="I36" s="508">
        <f t="shared" si="7"/>
        <v>3881.18</v>
      </c>
      <c r="J36" s="508">
        <v>5479.41</v>
      </c>
      <c r="K36" s="508">
        <f t="shared" si="8"/>
        <v>10958.82</v>
      </c>
      <c r="L36" s="508">
        <v>0</v>
      </c>
      <c r="M36" s="508">
        <f t="shared" si="9"/>
        <v>0</v>
      </c>
      <c r="N36" s="509">
        <v>0.08202</v>
      </c>
      <c r="O36" s="509">
        <f t="shared" si="10"/>
        <v>0.16404</v>
      </c>
      <c r="P36" s="509">
        <v>0</v>
      </c>
      <c r="Q36" s="509">
        <f t="shared" si="11"/>
        <v>0</v>
      </c>
      <c r="R36" s="509"/>
      <c r="S36" s="509"/>
      <c r="T36" s="510">
        <v>0.3</v>
      </c>
      <c r="U36" s="509">
        <f t="shared" si="12"/>
        <v>0.6</v>
      </c>
      <c r="V36" s="511"/>
      <c r="W36" s="511"/>
      <c r="X36" s="511"/>
      <c r="Y36" s="511"/>
      <c r="Z36" s="511"/>
      <c r="AA36" s="511"/>
      <c r="AB36" s="511"/>
      <c r="AC36" s="511"/>
      <c r="AD36" s="511"/>
      <c r="AE36" s="511" t="s">
        <v>669</v>
      </c>
      <c r="AF36" s="511"/>
      <c r="AG36" s="511"/>
      <c r="AH36" s="511"/>
      <c r="AI36" s="511"/>
      <c r="AJ36" s="511"/>
      <c r="AK36" s="511"/>
      <c r="AL36" s="511"/>
      <c r="AM36" s="511"/>
      <c r="AN36" s="511"/>
      <c r="AO36" s="511"/>
      <c r="AP36" s="511"/>
      <c r="AQ36" s="511"/>
      <c r="AR36" s="511"/>
      <c r="AS36" s="511"/>
      <c r="AT36" s="511"/>
      <c r="AU36" s="511"/>
      <c r="AV36" s="511"/>
      <c r="AW36" s="511"/>
      <c r="AX36" s="511"/>
      <c r="AY36" s="511"/>
      <c r="AZ36" s="511"/>
      <c r="BA36" s="511"/>
      <c r="BB36" s="511"/>
      <c r="BC36" s="511"/>
      <c r="BD36" s="511"/>
      <c r="BE36" s="511"/>
      <c r="BF36" s="511"/>
      <c r="BG36" s="511"/>
      <c r="BH36" s="511"/>
    </row>
    <row r="37" spans="1:60" ht="33.75" outlineLevel="1">
      <c r="A37" s="503">
        <v>26</v>
      </c>
      <c r="B37" s="504" t="s">
        <v>1869</v>
      </c>
      <c r="C37" s="505" t="s">
        <v>1870</v>
      </c>
      <c r="D37" s="506" t="s">
        <v>1203</v>
      </c>
      <c r="E37" s="507">
        <v>15</v>
      </c>
      <c r="F37" s="508"/>
      <c r="G37" s="508">
        <f t="shared" si="6"/>
        <v>0</v>
      </c>
      <c r="H37" s="508">
        <v>977.73</v>
      </c>
      <c r="I37" s="508">
        <f t="shared" si="7"/>
        <v>14665.95</v>
      </c>
      <c r="J37" s="508">
        <v>372.27</v>
      </c>
      <c r="K37" s="508">
        <f t="shared" si="8"/>
        <v>5584.05</v>
      </c>
      <c r="L37" s="508">
        <v>0</v>
      </c>
      <c r="M37" s="508">
        <f t="shared" si="9"/>
        <v>0</v>
      </c>
      <c r="N37" s="509">
        <v>0.00096</v>
      </c>
      <c r="O37" s="509">
        <f t="shared" si="10"/>
        <v>0.0144</v>
      </c>
      <c r="P37" s="509">
        <v>0</v>
      </c>
      <c r="Q37" s="509">
        <f t="shared" si="11"/>
        <v>0</v>
      </c>
      <c r="R37" s="509"/>
      <c r="S37" s="509"/>
      <c r="T37" s="510">
        <v>0.2</v>
      </c>
      <c r="U37" s="509">
        <f t="shared" si="12"/>
        <v>3</v>
      </c>
      <c r="V37" s="511"/>
      <c r="W37" s="511"/>
      <c r="X37" s="511"/>
      <c r="Y37" s="511"/>
      <c r="Z37" s="511"/>
      <c r="AA37" s="511"/>
      <c r="AB37" s="511"/>
      <c r="AC37" s="511"/>
      <c r="AD37" s="511"/>
      <c r="AE37" s="511" t="s">
        <v>669</v>
      </c>
      <c r="AF37" s="511"/>
      <c r="AG37" s="511"/>
      <c r="AH37" s="511"/>
      <c r="AI37" s="511"/>
      <c r="AJ37" s="511"/>
      <c r="AK37" s="511"/>
      <c r="AL37" s="511"/>
      <c r="AM37" s="511"/>
      <c r="AN37" s="511"/>
      <c r="AO37" s="511"/>
      <c r="AP37" s="511"/>
      <c r="AQ37" s="511"/>
      <c r="AR37" s="511"/>
      <c r="AS37" s="511"/>
      <c r="AT37" s="511"/>
      <c r="AU37" s="511"/>
      <c r="AV37" s="511"/>
      <c r="AW37" s="511"/>
      <c r="AX37" s="511"/>
      <c r="AY37" s="511"/>
      <c r="AZ37" s="511"/>
      <c r="BA37" s="511"/>
      <c r="BB37" s="511"/>
      <c r="BC37" s="511"/>
      <c r="BD37" s="511"/>
      <c r="BE37" s="511"/>
      <c r="BF37" s="511"/>
      <c r="BG37" s="511"/>
      <c r="BH37" s="511"/>
    </row>
    <row r="38" spans="1:60" ht="12.75" outlineLevel="1">
      <c r="A38" s="503">
        <v>27</v>
      </c>
      <c r="B38" s="504" t="s">
        <v>1871</v>
      </c>
      <c r="C38" s="505" t="s">
        <v>1872</v>
      </c>
      <c r="D38" s="506" t="s">
        <v>1203</v>
      </c>
      <c r="E38" s="507">
        <v>2</v>
      </c>
      <c r="F38" s="508"/>
      <c r="G38" s="508">
        <f t="shared" si="6"/>
        <v>0</v>
      </c>
      <c r="H38" s="508">
        <v>652.32</v>
      </c>
      <c r="I38" s="508">
        <f t="shared" si="7"/>
        <v>1304.64</v>
      </c>
      <c r="J38" s="508">
        <v>165.67999999999995</v>
      </c>
      <c r="K38" s="508">
        <f t="shared" si="8"/>
        <v>331.36</v>
      </c>
      <c r="L38" s="508">
        <v>0</v>
      </c>
      <c r="M38" s="508">
        <f t="shared" si="9"/>
        <v>0</v>
      </c>
      <c r="N38" s="509">
        <v>0.0758</v>
      </c>
      <c r="O38" s="509">
        <f t="shared" si="10"/>
        <v>0.1516</v>
      </c>
      <c r="P38" s="509">
        <v>0</v>
      </c>
      <c r="Q38" s="509">
        <f t="shared" si="11"/>
        <v>0</v>
      </c>
      <c r="R38" s="509"/>
      <c r="S38" s="509"/>
      <c r="T38" s="510">
        <v>0.5</v>
      </c>
      <c r="U38" s="509">
        <f t="shared" si="12"/>
        <v>1</v>
      </c>
      <c r="V38" s="511"/>
      <c r="W38" s="511"/>
      <c r="X38" s="511"/>
      <c r="Y38" s="511"/>
      <c r="Z38" s="511"/>
      <c r="AA38" s="511"/>
      <c r="AB38" s="511"/>
      <c r="AC38" s="511"/>
      <c r="AD38" s="511"/>
      <c r="AE38" s="511" t="s">
        <v>669</v>
      </c>
      <c r="AF38" s="511"/>
      <c r="AG38" s="511"/>
      <c r="AH38" s="511"/>
      <c r="AI38" s="511"/>
      <c r="AJ38" s="511"/>
      <c r="AK38" s="511"/>
      <c r="AL38" s="511"/>
      <c r="AM38" s="511"/>
      <c r="AN38" s="511"/>
      <c r="AO38" s="511"/>
      <c r="AP38" s="511"/>
      <c r="AQ38" s="511"/>
      <c r="AR38" s="511"/>
      <c r="AS38" s="511"/>
      <c r="AT38" s="511"/>
      <c r="AU38" s="511"/>
      <c r="AV38" s="511"/>
      <c r="AW38" s="511"/>
      <c r="AX38" s="511"/>
      <c r="AY38" s="511"/>
      <c r="AZ38" s="511"/>
      <c r="BA38" s="511"/>
      <c r="BB38" s="511"/>
      <c r="BC38" s="511"/>
      <c r="BD38" s="511"/>
      <c r="BE38" s="511"/>
      <c r="BF38" s="511"/>
      <c r="BG38" s="511"/>
      <c r="BH38" s="511"/>
    </row>
    <row r="39" spans="1:60" ht="22.5" outlineLevel="1">
      <c r="A39" s="503">
        <v>28</v>
      </c>
      <c r="B39" s="504" t="s">
        <v>1873</v>
      </c>
      <c r="C39" s="505" t="s">
        <v>1874</v>
      </c>
      <c r="D39" s="506" t="s">
        <v>1203</v>
      </c>
      <c r="E39" s="507">
        <v>2</v>
      </c>
      <c r="F39" s="508"/>
      <c r="G39" s="508">
        <f t="shared" si="6"/>
        <v>0</v>
      </c>
      <c r="H39" s="508">
        <v>413.76</v>
      </c>
      <c r="I39" s="508">
        <f t="shared" si="7"/>
        <v>827.52</v>
      </c>
      <c r="J39" s="508">
        <v>96.24000000000001</v>
      </c>
      <c r="K39" s="508">
        <f t="shared" si="8"/>
        <v>192.48</v>
      </c>
      <c r="L39" s="508">
        <v>0</v>
      </c>
      <c r="M39" s="508">
        <f t="shared" si="9"/>
        <v>0</v>
      </c>
      <c r="N39" s="509">
        <v>0.00027</v>
      </c>
      <c r="O39" s="509">
        <f t="shared" si="10"/>
        <v>0.00054</v>
      </c>
      <c r="P39" s="509">
        <v>0</v>
      </c>
      <c r="Q39" s="509">
        <f t="shared" si="11"/>
        <v>0</v>
      </c>
      <c r="R39" s="509"/>
      <c r="S39" s="509"/>
      <c r="T39" s="510">
        <v>0.333</v>
      </c>
      <c r="U39" s="509">
        <f t="shared" si="12"/>
        <v>0.67</v>
      </c>
      <c r="V39" s="511"/>
      <c r="W39" s="511"/>
      <c r="X39" s="511"/>
      <c r="Y39" s="511"/>
      <c r="Z39" s="511"/>
      <c r="AA39" s="511"/>
      <c r="AB39" s="511"/>
      <c r="AC39" s="511"/>
      <c r="AD39" s="511"/>
      <c r="AE39" s="511" t="s">
        <v>669</v>
      </c>
      <c r="AF39" s="511"/>
      <c r="AG39" s="511"/>
      <c r="AH39" s="511"/>
      <c r="AI39" s="511"/>
      <c r="AJ39" s="511"/>
      <c r="AK39" s="511"/>
      <c r="AL39" s="511"/>
      <c r="AM39" s="511"/>
      <c r="AN39" s="511"/>
      <c r="AO39" s="511"/>
      <c r="AP39" s="511"/>
      <c r="AQ39" s="511"/>
      <c r="AR39" s="511"/>
      <c r="AS39" s="511"/>
      <c r="AT39" s="511"/>
      <c r="AU39" s="511"/>
      <c r="AV39" s="511"/>
      <c r="AW39" s="511"/>
      <c r="AX39" s="511"/>
      <c r="AY39" s="511"/>
      <c r="AZ39" s="511"/>
      <c r="BA39" s="511"/>
      <c r="BB39" s="511"/>
      <c r="BC39" s="511"/>
      <c r="BD39" s="511"/>
      <c r="BE39" s="511"/>
      <c r="BF39" s="511"/>
      <c r="BG39" s="511"/>
      <c r="BH39" s="511"/>
    </row>
    <row r="40" spans="1:60" ht="22.5" outlineLevel="1">
      <c r="A40" s="503">
        <v>29</v>
      </c>
      <c r="B40" s="504" t="s">
        <v>1875</v>
      </c>
      <c r="C40" s="505" t="s">
        <v>1876</v>
      </c>
      <c r="D40" s="506" t="s">
        <v>1203</v>
      </c>
      <c r="E40" s="507">
        <v>1</v>
      </c>
      <c r="F40" s="508"/>
      <c r="G40" s="508">
        <f t="shared" si="6"/>
        <v>0</v>
      </c>
      <c r="H40" s="508">
        <v>0</v>
      </c>
      <c r="I40" s="508">
        <f t="shared" si="7"/>
        <v>0</v>
      </c>
      <c r="J40" s="508">
        <v>6800</v>
      </c>
      <c r="K40" s="508">
        <f t="shared" si="8"/>
        <v>6800</v>
      </c>
      <c r="L40" s="508">
        <v>0</v>
      </c>
      <c r="M40" s="508">
        <f t="shared" si="9"/>
        <v>0</v>
      </c>
      <c r="N40" s="509">
        <v>0</v>
      </c>
      <c r="O40" s="509">
        <f t="shared" si="10"/>
        <v>0</v>
      </c>
      <c r="P40" s="509">
        <v>0</v>
      </c>
      <c r="Q40" s="509">
        <f t="shared" si="11"/>
        <v>0</v>
      </c>
      <c r="R40" s="509"/>
      <c r="S40" s="509"/>
      <c r="T40" s="510">
        <v>0</v>
      </c>
      <c r="U40" s="509">
        <f t="shared" si="12"/>
        <v>0</v>
      </c>
      <c r="V40" s="511"/>
      <c r="W40" s="511"/>
      <c r="X40" s="511"/>
      <c r="Y40" s="511"/>
      <c r="Z40" s="511"/>
      <c r="AA40" s="511"/>
      <c r="AB40" s="511"/>
      <c r="AC40" s="511"/>
      <c r="AD40" s="511"/>
      <c r="AE40" s="511" t="s">
        <v>669</v>
      </c>
      <c r="AF40" s="511"/>
      <c r="AG40" s="511"/>
      <c r="AH40" s="511"/>
      <c r="AI40" s="511"/>
      <c r="AJ40" s="511"/>
      <c r="AK40" s="511"/>
      <c r="AL40" s="511"/>
      <c r="AM40" s="511"/>
      <c r="AN40" s="511"/>
      <c r="AO40" s="511"/>
      <c r="AP40" s="511"/>
      <c r="AQ40" s="511"/>
      <c r="AR40" s="511"/>
      <c r="AS40" s="511"/>
      <c r="AT40" s="511"/>
      <c r="AU40" s="511"/>
      <c r="AV40" s="511"/>
      <c r="AW40" s="511"/>
      <c r="AX40" s="511"/>
      <c r="AY40" s="511"/>
      <c r="AZ40" s="511"/>
      <c r="BA40" s="511"/>
      <c r="BB40" s="511"/>
      <c r="BC40" s="511"/>
      <c r="BD40" s="511"/>
      <c r="BE40" s="511"/>
      <c r="BF40" s="511"/>
      <c r="BG40" s="511"/>
      <c r="BH40" s="511"/>
    </row>
    <row r="41" spans="1:60" ht="22.5" outlineLevel="1">
      <c r="A41" s="503">
        <v>30</v>
      </c>
      <c r="B41" s="504" t="s">
        <v>1877</v>
      </c>
      <c r="C41" s="505" t="s">
        <v>1878</v>
      </c>
      <c r="D41" s="506" t="s">
        <v>1009</v>
      </c>
      <c r="E41" s="507">
        <v>44</v>
      </c>
      <c r="F41" s="508"/>
      <c r="G41" s="508">
        <f t="shared" si="6"/>
        <v>0</v>
      </c>
      <c r="H41" s="508">
        <v>0</v>
      </c>
      <c r="I41" s="508">
        <f t="shared" si="7"/>
        <v>0</v>
      </c>
      <c r="J41" s="508">
        <v>3200</v>
      </c>
      <c r="K41" s="508">
        <f t="shared" si="8"/>
        <v>140800</v>
      </c>
      <c r="L41" s="508">
        <v>0</v>
      </c>
      <c r="M41" s="508">
        <f t="shared" si="9"/>
        <v>0</v>
      </c>
      <c r="N41" s="509">
        <v>0</v>
      </c>
      <c r="O41" s="509">
        <f t="shared" si="10"/>
        <v>0</v>
      </c>
      <c r="P41" s="509">
        <v>0</v>
      </c>
      <c r="Q41" s="509">
        <f t="shared" si="11"/>
        <v>0</v>
      </c>
      <c r="R41" s="509"/>
      <c r="S41" s="509"/>
      <c r="T41" s="510">
        <v>0</v>
      </c>
      <c r="U41" s="509">
        <f t="shared" si="12"/>
        <v>0</v>
      </c>
      <c r="V41" s="511"/>
      <c r="W41" s="511"/>
      <c r="X41" s="511"/>
      <c r="Y41" s="511"/>
      <c r="Z41" s="511"/>
      <c r="AA41" s="511"/>
      <c r="AB41" s="511"/>
      <c r="AC41" s="511"/>
      <c r="AD41" s="511"/>
      <c r="AE41" s="511" t="s">
        <v>669</v>
      </c>
      <c r="AF41" s="511"/>
      <c r="AG41" s="511"/>
      <c r="AH41" s="511"/>
      <c r="AI41" s="511"/>
      <c r="AJ41" s="511"/>
      <c r="AK41" s="511"/>
      <c r="AL41" s="511"/>
      <c r="AM41" s="511"/>
      <c r="AN41" s="511"/>
      <c r="AO41" s="511"/>
      <c r="AP41" s="511"/>
      <c r="AQ41" s="511"/>
      <c r="AR41" s="511"/>
      <c r="AS41" s="511"/>
      <c r="AT41" s="511"/>
      <c r="AU41" s="511"/>
      <c r="AV41" s="511"/>
      <c r="AW41" s="511"/>
      <c r="AX41" s="511"/>
      <c r="AY41" s="511"/>
      <c r="AZ41" s="511"/>
      <c r="BA41" s="511"/>
      <c r="BB41" s="511"/>
      <c r="BC41" s="511"/>
      <c r="BD41" s="511"/>
      <c r="BE41" s="511"/>
      <c r="BF41" s="511"/>
      <c r="BG41" s="511"/>
      <c r="BH41" s="511"/>
    </row>
    <row r="42" spans="1:60" ht="22.5" outlineLevel="1">
      <c r="A42" s="503">
        <v>31</v>
      </c>
      <c r="B42" s="504" t="s">
        <v>1879</v>
      </c>
      <c r="C42" s="505" t="s">
        <v>1880</v>
      </c>
      <c r="D42" s="506" t="s">
        <v>1203</v>
      </c>
      <c r="E42" s="507">
        <v>1</v>
      </c>
      <c r="F42" s="508"/>
      <c r="G42" s="508">
        <f t="shared" si="6"/>
        <v>0</v>
      </c>
      <c r="H42" s="508">
        <v>0</v>
      </c>
      <c r="I42" s="508">
        <f t="shared" si="7"/>
        <v>0</v>
      </c>
      <c r="J42" s="508">
        <v>12300</v>
      </c>
      <c r="K42" s="508">
        <f t="shared" si="8"/>
        <v>12300</v>
      </c>
      <c r="L42" s="508">
        <v>0</v>
      </c>
      <c r="M42" s="508">
        <f t="shared" si="9"/>
        <v>0</v>
      </c>
      <c r="N42" s="509">
        <v>0</v>
      </c>
      <c r="O42" s="509">
        <f t="shared" si="10"/>
        <v>0</v>
      </c>
      <c r="P42" s="509">
        <v>0</v>
      </c>
      <c r="Q42" s="509">
        <f t="shared" si="11"/>
        <v>0</v>
      </c>
      <c r="R42" s="509"/>
      <c r="S42" s="509"/>
      <c r="T42" s="510">
        <v>0</v>
      </c>
      <c r="U42" s="509">
        <f t="shared" si="12"/>
        <v>0</v>
      </c>
      <c r="V42" s="511"/>
      <c r="W42" s="511"/>
      <c r="X42" s="511"/>
      <c r="Y42" s="511"/>
      <c r="Z42" s="511"/>
      <c r="AA42" s="511"/>
      <c r="AB42" s="511"/>
      <c r="AC42" s="511"/>
      <c r="AD42" s="511"/>
      <c r="AE42" s="511" t="s">
        <v>669</v>
      </c>
      <c r="AF42" s="511"/>
      <c r="AG42" s="511"/>
      <c r="AH42" s="511"/>
      <c r="AI42" s="511"/>
      <c r="AJ42" s="511"/>
      <c r="AK42" s="511"/>
      <c r="AL42" s="511"/>
      <c r="AM42" s="511"/>
      <c r="AN42" s="511"/>
      <c r="AO42" s="511"/>
      <c r="AP42" s="511"/>
      <c r="AQ42" s="511"/>
      <c r="AR42" s="511"/>
      <c r="AS42" s="511"/>
      <c r="AT42" s="511"/>
      <c r="AU42" s="511"/>
      <c r="AV42" s="511"/>
      <c r="AW42" s="511"/>
      <c r="AX42" s="511"/>
      <c r="AY42" s="511"/>
      <c r="AZ42" s="511"/>
      <c r="BA42" s="511"/>
      <c r="BB42" s="511"/>
      <c r="BC42" s="511"/>
      <c r="BD42" s="511"/>
      <c r="BE42" s="511"/>
      <c r="BF42" s="511"/>
      <c r="BG42" s="511"/>
      <c r="BH42" s="511"/>
    </row>
    <row r="43" spans="1:60" ht="22.5" outlineLevel="1">
      <c r="A43" s="503">
        <v>32</v>
      </c>
      <c r="B43" s="504" t="s">
        <v>1881</v>
      </c>
      <c r="C43" s="505" t="s">
        <v>1882</v>
      </c>
      <c r="D43" s="506" t="s">
        <v>1203</v>
      </c>
      <c r="E43" s="507">
        <v>1</v>
      </c>
      <c r="F43" s="508"/>
      <c r="G43" s="508">
        <f t="shared" si="6"/>
        <v>0</v>
      </c>
      <c r="H43" s="508">
        <v>0</v>
      </c>
      <c r="I43" s="508">
        <f t="shared" si="7"/>
        <v>0</v>
      </c>
      <c r="J43" s="508">
        <v>13100</v>
      </c>
      <c r="K43" s="508">
        <f t="shared" si="8"/>
        <v>13100</v>
      </c>
      <c r="L43" s="508">
        <v>0</v>
      </c>
      <c r="M43" s="508">
        <f t="shared" si="9"/>
        <v>0</v>
      </c>
      <c r="N43" s="509">
        <v>0</v>
      </c>
      <c r="O43" s="509">
        <f t="shared" si="10"/>
        <v>0</v>
      </c>
      <c r="P43" s="509">
        <v>0</v>
      </c>
      <c r="Q43" s="509">
        <f t="shared" si="11"/>
        <v>0</v>
      </c>
      <c r="R43" s="509"/>
      <c r="S43" s="509"/>
      <c r="T43" s="510">
        <v>0</v>
      </c>
      <c r="U43" s="509">
        <f t="shared" si="12"/>
        <v>0</v>
      </c>
      <c r="V43" s="511"/>
      <c r="W43" s="511"/>
      <c r="X43" s="511"/>
      <c r="Y43" s="511"/>
      <c r="Z43" s="511"/>
      <c r="AA43" s="511"/>
      <c r="AB43" s="511"/>
      <c r="AC43" s="511"/>
      <c r="AD43" s="511"/>
      <c r="AE43" s="511" t="s">
        <v>669</v>
      </c>
      <c r="AF43" s="511"/>
      <c r="AG43" s="511"/>
      <c r="AH43" s="511"/>
      <c r="AI43" s="511"/>
      <c r="AJ43" s="511"/>
      <c r="AK43" s="511"/>
      <c r="AL43" s="511"/>
      <c r="AM43" s="511"/>
      <c r="AN43" s="511"/>
      <c r="AO43" s="511"/>
      <c r="AP43" s="511"/>
      <c r="AQ43" s="511"/>
      <c r="AR43" s="511"/>
      <c r="AS43" s="511"/>
      <c r="AT43" s="511"/>
      <c r="AU43" s="511"/>
      <c r="AV43" s="511"/>
      <c r="AW43" s="511"/>
      <c r="AX43" s="511"/>
      <c r="AY43" s="511"/>
      <c r="AZ43" s="511"/>
      <c r="BA43" s="511"/>
      <c r="BB43" s="511"/>
      <c r="BC43" s="511"/>
      <c r="BD43" s="511"/>
      <c r="BE43" s="511"/>
      <c r="BF43" s="511"/>
      <c r="BG43" s="511"/>
      <c r="BH43" s="511"/>
    </row>
    <row r="44" spans="1:60" ht="22.5" outlineLevel="1">
      <c r="A44" s="503">
        <v>33</v>
      </c>
      <c r="B44" s="504" t="s">
        <v>1883</v>
      </c>
      <c r="C44" s="505" t="s">
        <v>1884</v>
      </c>
      <c r="D44" s="506" t="s">
        <v>1203</v>
      </c>
      <c r="E44" s="507">
        <v>1</v>
      </c>
      <c r="F44" s="508"/>
      <c r="G44" s="508">
        <f t="shared" si="6"/>
        <v>0</v>
      </c>
      <c r="H44" s="508">
        <v>0</v>
      </c>
      <c r="I44" s="508">
        <f t="shared" si="7"/>
        <v>0</v>
      </c>
      <c r="J44" s="508">
        <v>2300</v>
      </c>
      <c r="K44" s="508">
        <f t="shared" si="8"/>
        <v>2300</v>
      </c>
      <c r="L44" s="508">
        <v>0</v>
      </c>
      <c r="M44" s="508">
        <f t="shared" si="9"/>
        <v>0</v>
      </c>
      <c r="N44" s="509">
        <v>0</v>
      </c>
      <c r="O44" s="509">
        <f t="shared" si="10"/>
        <v>0</v>
      </c>
      <c r="P44" s="509">
        <v>0</v>
      </c>
      <c r="Q44" s="509">
        <f t="shared" si="11"/>
        <v>0</v>
      </c>
      <c r="R44" s="509"/>
      <c r="S44" s="509"/>
      <c r="T44" s="510">
        <v>0</v>
      </c>
      <c r="U44" s="509">
        <f t="shared" si="12"/>
        <v>0</v>
      </c>
      <c r="V44" s="511"/>
      <c r="W44" s="511"/>
      <c r="X44" s="511"/>
      <c r="Y44" s="511"/>
      <c r="Z44" s="511"/>
      <c r="AA44" s="511"/>
      <c r="AB44" s="511"/>
      <c r="AC44" s="511"/>
      <c r="AD44" s="511"/>
      <c r="AE44" s="511" t="s">
        <v>669</v>
      </c>
      <c r="AF44" s="511"/>
      <c r="AG44" s="511"/>
      <c r="AH44" s="511"/>
      <c r="AI44" s="511"/>
      <c r="AJ44" s="511"/>
      <c r="AK44" s="511"/>
      <c r="AL44" s="511"/>
      <c r="AM44" s="511"/>
      <c r="AN44" s="511"/>
      <c r="AO44" s="511"/>
      <c r="AP44" s="511"/>
      <c r="AQ44" s="511"/>
      <c r="AR44" s="511"/>
      <c r="AS44" s="511"/>
      <c r="AT44" s="511"/>
      <c r="AU44" s="511"/>
      <c r="AV44" s="511"/>
      <c r="AW44" s="511"/>
      <c r="AX44" s="511"/>
      <c r="AY44" s="511"/>
      <c r="AZ44" s="511"/>
      <c r="BA44" s="511"/>
      <c r="BB44" s="511"/>
      <c r="BC44" s="511"/>
      <c r="BD44" s="511"/>
      <c r="BE44" s="511"/>
      <c r="BF44" s="511"/>
      <c r="BG44" s="511"/>
      <c r="BH44" s="511"/>
    </row>
    <row r="45" spans="1:60" ht="12.75" outlineLevel="1">
      <c r="A45" s="503">
        <v>34</v>
      </c>
      <c r="B45" s="504" t="s">
        <v>1885</v>
      </c>
      <c r="C45" s="505" t="s">
        <v>1886</v>
      </c>
      <c r="D45" s="506" t="s">
        <v>1203</v>
      </c>
      <c r="E45" s="507">
        <v>10</v>
      </c>
      <c r="F45" s="508"/>
      <c r="G45" s="508">
        <f t="shared" si="6"/>
        <v>0</v>
      </c>
      <c r="H45" s="508">
        <v>0</v>
      </c>
      <c r="I45" s="508">
        <f t="shared" si="7"/>
        <v>0</v>
      </c>
      <c r="J45" s="508">
        <v>3200</v>
      </c>
      <c r="K45" s="508">
        <f t="shared" si="8"/>
        <v>32000</v>
      </c>
      <c r="L45" s="508">
        <v>0</v>
      </c>
      <c r="M45" s="508">
        <f t="shared" si="9"/>
        <v>0</v>
      </c>
      <c r="N45" s="509">
        <v>0</v>
      </c>
      <c r="O45" s="509">
        <f t="shared" si="10"/>
        <v>0</v>
      </c>
      <c r="P45" s="509">
        <v>0</v>
      </c>
      <c r="Q45" s="509">
        <f t="shared" si="11"/>
        <v>0</v>
      </c>
      <c r="R45" s="509"/>
      <c r="S45" s="509"/>
      <c r="T45" s="510">
        <v>0</v>
      </c>
      <c r="U45" s="509">
        <f t="shared" si="12"/>
        <v>0</v>
      </c>
      <c r="V45" s="511"/>
      <c r="W45" s="511"/>
      <c r="X45" s="511"/>
      <c r="Y45" s="511"/>
      <c r="Z45" s="511"/>
      <c r="AA45" s="511"/>
      <c r="AB45" s="511"/>
      <c r="AC45" s="511"/>
      <c r="AD45" s="511"/>
      <c r="AE45" s="511" t="s">
        <v>669</v>
      </c>
      <c r="AF45" s="511"/>
      <c r="AG45" s="511"/>
      <c r="AH45" s="511"/>
      <c r="AI45" s="511"/>
      <c r="AJ45" s="511"/>
      <c r="AK45" s="511"/>
      <c r="AL45" s="511"/>
      <c r="AM45" s="511"/>
      <c r="AN45" s="511"/>
      <c r="AO45" s="511"/>
      <c r="AP45" s="511"/>
      <c r="AQ45" s="511"/>
      <c r="AR45" s="511"/>
      <c r="AS45" s="511"/>
      <c r="AT45" s="511"/>
      <c r="AU45" s="511"/>
      <c r="AV45" s="511"/>
      <c r="AW45" s="511"/>
      <c r="AX45" s="511"/>
      <c r="AY45" s="511"/>
      <c r="AZ45" s="511"/>
      <c r="BA45" s="511"/>
      <c r="BB45" s="511"/>
      <c r="BC45" s="511"/>
      <c r="BD45" s="511"/>
      <c r="BE45" s="511"/>
      <c r="BF45" s="511"/>
      <c r="BG45" s="511"/>
      <c r="BH45" s="511"/>
    </row>
    <row r="46" spans="1:60" ht="12.75" outlineLevel="1">
      <c r="A46" s="503">
        <v>35</v>
      </c>
      <c r="B46" s="504" t="s">
        <v>1887</v>
      </c>
      <c r="C46" s="505" t="s">
        <v>1888</v>
      </c>
      <c r="D46" s="506" t="s">
        <v>1009</v>
      </c>
      <c r="E46" s="507">
        <v>215</v>
      </c>
      <c r="F46" s="508"/>
      <c r="G46" s="508">
        <f t="shared" si="6"/>
        <v>0</v>
      </c>
      <c r="H46" s="508">
        <v>0.56</v>
      </c>
      <c r="I46" s="508">
        <f t="shared" si="7"/>
        <v>120.4</v>
      </c>
      <c r="J46" s="508">
        <v>15.94</v>
      </c>
      <c r="K46" s="508">
        <f t="shared" si="8"/>
        <v>3427.1</v>
      </c>
      <c r="L46" s="508">
        <v>0</v>
      </c>
      <c r="M46" s="508">
        <f t="shared" si="9"/>
        <v>0</v>
      </c>
      <c r="N46" s="509">
        <v>0</v>
      </c>
      <c r="O46" s="509">
        <f t="shared" si="10"/>
        <v>0</v>
      </c>
      <c r="P46" s="509">
        <v>0</v>
      </c>
      <c r="Q46" s="509">
        <f t="shared" si="11"/>
        <v>0</v>
      </c>
      <c r="R46" s="509"/>
      <c r="S46" s="509"/>
      <c r="T46" s="510">
        <v>0.048</v>
      </c>
      <c r="U46" s="509">
        <f t="shared" si="12"/>
        <v>10.32</v>
      </c>
      <c r="V46" s="511"/>
      <c r="W46" s="511"/>
      <c r="X46" s="511"/>
      <c r="Y46" s="511"/>
      <c r="Z46" s="511"/>
      <c r="AA46" s="511"/>
      <c r="AB46" s="511"/>
      <c r="AC46" s="511"/>
      <c r="AD46" s="511"/>
      <c r="AE46" s="511" t="s">
        <v>669</v>
      </c>
      <c r="AF46" s="511"/>
      <c r="AG46" s="511"/>
      <c r="AH46" s="511"/>
      <c r="AI46" s="511"/>
      <c r="AJ46" s="511"/>
      <c r="AK46" s="511"/>
      <c r="AL46" s="511"/>
      <c r="AM46" s="511"/>
      <c r="AN46" s="511"/>
      <c r="AO46" s="511"/>
      <c r="AP46" s="511"/>
      <c r="AQ46" s="511"/>
      <c r="AR46" s="511"/>
      <c r="AS46" s="511"/>
      <c r="AT46" s="511"/>
      <c r="AU46" s="511"/>
      <c r="AV46" s="511"/>
      <c r="AW46" s="511"/>
      <c r="AX46" s="511"/>
      <c r="AY46" s="511"/>
      <c r="AZ46" s="511"/>
      <c r="BA46" s="511"/>
      <c r="BB46" s="511"/>
      <c r="BC46" s="511"/>
      <c r="BD46" s="511"/>
      <c r="BE46" s="511"/>
      <c r="BF46" s="511"/>
      <c r="BG46" s="511"/>
      <c r="BH46" s="511"/>
    </row>
    <row r="47" spans="1:60" ht="12.75" outlineLevel="1">
      <c r="A47" s="503">
        <v>36</v>
      </c>
      <c r="B47" s="504" t="s">
        <v>1889</v>
      </c>
      <c r="C47" s="505" t="s">
        <v>1890</v>
      </c>
      <c r="D47" s="506" t="s">
        <v>1009</v>
      </c>
      <c r="E47" s="507">
        <v>71</v>
      </c>
      <c r="F47" s="508"/>
      <c r="G47" s="508">
        <f t="shared" si="6"/>
        <v>0</v>
      </c>
      <c r="H47" s="508">
        <v>2.23</v>
      </c>
      <c r="I47" s="508">
        <f t="shared" si="7"/>
        <v>158.33</v>
      </c>
      <c r="J47" s="508">
        <v>19.57</v>
      </c>
      <c r="K47" s="508">
        <f t="shared" si="8"/>
        <v>1389.47</v>
      </c>
      <c r="L47" s="508">
        <v>0</v>
      </c>
      <c r="M47" s="508">
        <f t="shared" si="9"/>
        <v>0</v>
      </c>
      <c r="N47" s="509">
        <v>0</v>
      </c>
      <c r="O47" s="509">
        <f t="shared" si="10"/>
        <v>0</v>
      </c>
      <c r="P47" s="509">
        <v>0</v>
      </c>
      <c r="Q47" s="509">
        <f t="shared" si="11"/>
        <v>0</v>
      </c>
      <c r="R47" s="509"/>
      <c r="S47" s="509"/>
      <c r="T47" s="510">
        <v>0.059</v>
      </c>
      <c r="U47" s="509">
        <f t="shared" si="12"/>
        <v>4.19</v>
      </c>
      <c r="V47" s="511"/>
      <c r="W47" s="511"/>
      <c r="X47" s="511"/>
      <c r="Y47" s="511"/>
      <c r="Z47" s="511"/>
      <c r="AA47" s="511"/>
      <c r="AB47" s="511"/>
      <c r="AC47" s="511"/>
      <c r="AD47" s="511"/>
      <c r="AE47" s="511" t="s">
        <v>669</v>
      </c>
      <c r="AF47" s="511"/>
      <c r="AG47" s="511"/>
      <c r="AH47" s="511"/>
      <c r="AI47" s="511"/>
      <c r="AJ47" s="511"/>
      <c r="AK47" s="511"/>
      <c r="AL47" s="511"/>
      <c r="AM47" s="511"/>
      <c r="AN47" s="511"/>
      <c r="AO47" s="511"/>
      <c r="AP47" s="511"/>
      <c r="AQ47" s="511"/>
      <c r="AR47" s="511"/>
      <c r="AS47" s="511"/>
      <c r="AT47" s="511"/>
      <c r="AU47" s="511"/>
      <c r="AV47" s="511"/>
      <c r="AW47" s="511"/>
      <c r="AX47" s="511"/>
      <c r="AY47" s="511"/>
      <c r="AZ47" s="511"/>
      <c r="BA47" s="511"/>
      <c r="BB47" s="511"/>
      <c r="BC47" s="511"/>
      <c r="BD47" s="511"/>
      <c r="BE47" s="511"/>
      <c r="BF47" s="511"/>
      <c r="BG47" s="511"/>
      <c r="BH47" s="511"/>
    </row>
    <row r="48" spans="1:60" ht="12.75" outlineLevel="1">
      <c r="A48" s="503">
        <v>37</v>
      </c>
      <c r="B48" s="504" t="s">
        <v>1891</v>
      </c>
      <c r="C48" s="505" t="s">
        <v>1892</v>
      </c>
      <c r="D48" s="506" t="s">
        <v>476</v>
      </c>
      <c r="E48" s="507">
        <v>1.7</v>
      </c>
      <c r="F48" s="508"/>
      <c r="G48" s="508">
        <f t="shared" si="6"/>
        <v>0</v>
      </c>
      <c r="H48" s="508">
        <v>0</v>
      </c>
      <c r="I48" s="508">
        <f t="shared" si="7"/>
        <v>0</v>
      </c>
      <c r="J48" s="508">
        <v>4006.99</v>
      </c>
      <c r="K48" s="508">
        <f t="shared" si="8"/>
        <v>6811.88</v>
      </c>
      <c r="L48" s="508">
        <v>0</v>
      </c>
      <c r="M48" s="508">
        <f t="shared" si="9"/>
        <v>0</v>
      </c>
      <c r="N48" s="509">
        <v>0</v>
      </c>
      <c r="O48" s="509">
        <f t="shared" si="10"/>
        <v>0</v>
      </c>
      <c r="P48" s="509">
        <v>0</v>
      </c>
      <c r="Q48" s="509">
        <f t="shared" si="11"/>
        <v>0</v>
      </c>
      <c r="R48" s="509"/>
      <c r="S48" s="509"/>
      <c r="T48" s="510">
        <v>0</v>
      </c>
      <c r="U48" s="509">
        <f t="shared" si="12"/>
        <v>0</v>
      </c>
      <c r="V48" s="511"/>
      <c r="W48" s="511"/>
      <c r="X48" s="511"/>
      <c r="Y48" s="511"/>
      <c r="Z48" s="511"/>
      <c r="AA48" s="511"/>
      <c r="AB48" s="511"/>
      <c r="AC48" s="511"/>
      <c r="AD48" s="511"/>
      <c r="AE48" s="511" t="s">
        <v>669</v>
      </c>
      <c r="AF48" s="511"/>
      <c r="AG48" s="511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1"/>
      <c r="AW48" s="511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</row>
    <row r="49" spans="1:31" ht="12.75">
      <c r="A49" s="512" t="s">
        <v>1126</v>
      </c>
      <c r="B49" s="513" t="s">
        <v>867</v>
      </c>
      <c r="C49" s="514" t="s">
        <v>868</v>
      </c>
      <c r="D49" s="515"/>
      <c r="E49" s="516"/>
      <c r="F49" s="517"/>
      <c r="G49" s="517">
        <f>SUMIF(AE50:AE100,"&lt;&gt;NOR",G50:G100)</f>
        <v>0</v>
      </c>
      <c r="H49" s="517"/>
      <c r="I49" s="517">
        <f>SUM(I50:I100)</f>
        <v>55003.45999999999</v>
      </c>
      <c r="J49" s="517"/>
      <c r="K49" s="517">
        <f>SUM(K50:K100)</f>
        <v>153476.61000000004</v>
      </c>
      <c r="L49" s="517"/>
      <c r="M49" s="517">
        <f>SUM(M50:M100)</f>
        <v>0</v>
      </c>
      <c r="N49" s="518"/>
      <c r="O49" s="518">
        <f>SUM(O50:O100)</f>
        <v>0.2702200000000002</v>
      </c>
      <c r="P49" s="518"/>
      <c r="Q49" s="518">
        <f>SUM(Q50:Q100)</f>
        <v>0</v>
      </c>
      <c r="R49" s="518"/>
      <c r="S49" s="518"/>
      <c r="T49" s="519"/>
      <c r="U49" s="518">
        <f>SUM(U50:U100)</f>
        <v>209.01000000000005</v>
      </c>
      <c r="AE49" t="s">
        <v>666</v>
      </c>
    </row>
    <row r="50" spans="1:60" ht="12.75" outlineLevel="1">
      <c r="A50" s="503">
        <v>38</v>
      </c>
      <c r="B50" s="504" t="s">
        <v>1893</v>
      </c>
      <c r="C50" s="505" t="s">
        <v>1894</v>
      </c>
      <c r="D50" s="506" t="s">
        <v>1009</v>
      </c>
      <c r="E50" s="507">
        <v>8</v>
      </c>
      <c r="F50" s="508"/>
      <c r="G50" s="508">
        <f t="shared" si="6"/>
        <v>0</v>
      </c>
      <c r="H50" s="508">
        <v>109.52</v>
      </c>
      <c r="I50" s="508">
        <f aca="true" t="shared" si="13" ref="I50:I81">ROUND(E50*H50,2)</f>
        <v>876.16</v>
      </c>
      <c r="J50" s="508">
        <v>229.98000000000002</v>
      </c>
      <c r="K50" s="508">
        <f aca="true" t="shared" si="14" ref="K50:K81">ROUND(E50*J50,2)</f>
        <v>1839.84</v>
      </c>
      <c r="L50" s="508">
        <v>0</v>
      </c>
      <c r="M50" s="508">
        <f aca="true" t="shared" si="15" ref="M50:M81">G50*(1+L50/100)</f>
        <v>0</v>
      </c>
      <c r="N50" s="509">
        <v>0.00052</v>
      </c>
      <c r="O50" s="509">
        <f aca="true" t="shared" si="16" ref="O50:O81">ROUND(E50*N50,5)</f>
        <v>0.00416</v>
      </c>
      <c r="P50" s="509">
        <v>0</v>
      </c>
      <c r="Q50" s="509">
        <f aca="true" t="shared" si="17" ref="Q50:Q81">ROUND(E50*P50,5)</f>
        <v>0</v>
      </c>
      <c r="R50" s="509"/>
      <c r="S50" s="509"/>
      <c r="T50" s="510">
        <v>0.734</v>
      </c>
      <c r="U50" s="509">
        <f aca="true" t="shared" si="18" ref="U50:U81">ROUND(E50*T50,2)</f>
        <v>5.87</v>
      </c>
      <c r="V50" s="511"/>
      <c r="W50" s="511"/>
      <c r="X50" s="511"/>
      <c r="Y50" s="511"/>
      <c r="Z50" s="511"/>
      <c r="AA50" s="511"/>
      <c r="AB50" s="511"/>
      <c r="AC50" s="511"/>
      <c r="AD50" s="511"/>
      <c r="AE50" s="511" t="s">
        <v>669</v>
      </c>
      <c r="AF50" s="511"/>
      <c r="AG50" s="511"/>
      <c r="AH50" s="511"/>
      <c r="AI50" s="511"/>
      <c r="AJ50" s="511"/>
      <c r="AK50" s="511"/>
      <c r="AL50" s="511"/>
      <c r="AM50" s="511"/>
      <c r="AN50" s="511"/>
      <c r="AO50" s="511"/>
      <c r="AP50" s="511"/>
      <c r="AQ50" s="511"/>
      <c r="AR50" s="511"/>
      <c r="AS50" s="511"/>
      <c r="AT50" s="511"/>
      <c r="AU50" s="511"/>
      <c r="AV50" s="511"/>
      <c r="AW50" s="511"/>
      <c r="AX50" s="511"/>
      <c r="AY50" s="511"/>
      <c r="AZ50" s="511"/>
      <c r="BA50" s="511"/>
      <c r="BB50" s="511"/>
      <c r="BC50" s="511"/>
      <c r="BD50" s="511"/>
      <c r="BE50" s="511"/>
      <c r="BF50" s="511"/>
      <c r="BG50" s="511"/>
      <c r="BH50" s="511"/>
    </row>
    <row r="51" spans="1:60" ht="12.75" outlineLevel="1">
      <c r="A51" s="503">
        <v>39</v>
      </c>
      <c r="B51" s="504" t="s">
        <v>1895</v>
      </c>
      <c r="C51" s="505" t="s">
        <v>1896</v>
      </c>
      <c r="D51" s="506" t="s">
        <v>1009</v>
      </c>
      <c r="E51" s="507">
        <v>49</v>
      </c>
      <c r="F51" s="508"/>
      <c r="G51" s="508">
        <f t="shared" si="6"/>
        <v>0</v>
      </c>
      <c r="H51" s="508">
        <v>151.13</v>
      </c>
      <c r="I51" s="508">
        <f t="shared" si="13"/>
        <v>7405.37</v>
      </c>
      <c r="J51" s="508">
        <v>235.37</v>
      </c>
      <c r="K51" s="508">
        <f t="shared" si="14"/>
        <v>11533.13</v>
      </c>
      <c r="L51" s="508">
        <v>0</v>
      </c>
      <c r="M51" s="508">
        <f t="shared" si="15"/>
        <v>0</v>
      </c>
      <c r="N51" s="509">
        <v>0.00059</v>
      </c>
      <c r="O51" s="509">
        <f t="shared" si="16"/>
        <v>0.02891</v>
      </c>
      <c r="P51" s="509">
        <v>0</v>
      </c>
      <c r="Q51" s="509">
        <f t="shared" si="17"/>
        <v>0</v>
      </c>
      <c r="R51" s="509"/>
      <c r="S51" s="509"/>
      <c r="T51" s="510">
        <v>0.755</v>
      </c>
      <c r="U51" s="509">
        <f t="shared" si="18"/>
        <v>37</v>
      </c>
      <c r="V51" s="511"/>
      <c r="W51" s="511"/>
      <c r="X51" s="511"/>
      <c r="Y51" s="511"/>
      <c r="Z51" s="511"/>
      <c r="AA51" s="511"/>
      <c r="AB51" s="511"/>
      <c r="AC51" s="511"/>
      <c r="AD51" s="511"/>
      <c r="AE51" s="511" t="s">
        <v>669</v>
      </c>
      <c r="AF51" s="511"/>
      <c r="AG51" s="511"/>
      <c r="AH51" s="511"/>
      <c r="AI51" s="511"/>
      <c r="AJ51" s="511"/>
      <c r="AK51" s="511"/>
      <c r="AL51" s="511"/>
      <c r="AM51" s="511"/>
      <c r="AN51" s="511"/>
      <c r="AO51" s="511"/>
      <c r="AP51" s="511"/>
      <c r="AQ51" s="511"/>
      <c r="AR51" s="511"/>
      <c r="AS51" s="511"/>
      <c r="AT51" s="511"/>
      <c r="AU51" s="511"/>
      <c r="AV51" s="511"/>
      <c r="AW51" s="511"/>
      <c r="AX51" s="511"/>
      <c r="AY51" s="511"/>
      <c r="AZ51" s="511"/>
      <c r="BA51" s="511"/>
      <c r="BB51" s="511"/>
      <c r="BC51" s="511"/>
      <c r="BD51" s="511"/>
      <c r="BE51" s="511"/>
      <c r="BF51" s="511"/>
      <c r="BG51" s="511"/>
      <c r="BH51" s="511"/>
    </row>
    <row r="52" spans="1:60" ht="12.75" outlineLevel="1">
      <c r="A52" s="503">
        <v>40</v>
      </c>
      <c r="B52" s="504" t="s">
        <v>1897</v>
      </c>
      <c r="C52" s="505" t="s">
        <v>1898</v>
      </c>
      <c r="D52" s="506" t="s">
        <v>1009</v>
      </c>
      <c r="E52" s="507">
        <v>74</v>
      </c>
      <c r="F52" s="508"/>
      <c r="G52" s="508">
        <f t="shared" si="6"/>
        <v>0</v>
      </c>
      <c r="H52" s="508">
        <v>221.7</v>
      </c>
      <c r="I52" s="508">
        <f t="shared" si="13"/>
        <v>16405.8</v>
      </c>
      <c r="J52" s="508">
        <v>261.3</v>
      </c>
      <c r="K52" s="508">
        <f t="shared" si="14"/>
        <v>19336.2</v>
      </c>
      <c r="L52" s="508">
        <v>0</v>
      </c>
      <c r="M52" s="508">
        <f t="shared" si="15"/>
        <v>0</v>
      </c>
      <c r="N52" s="509">
        <v>0.0008</v>
      </c>
      <c r="O52" s="509">
        <f t="shared" si="16"/>
        <v>0.0592</v>
      </c>
      <c r="P52" s="509">
        <v>0</v>
      </c>
      <c r="Q52" s="509">
        <f t="shared" si="17"/>
        <v>0</v>
      </c>
      <c r="R52" s="509"/>
      <c r="S52" s="509"/>
      <c r="T52" s="510">
        <v>0.856</v>
      </c>
      <c r="U52" s="509">
        <f t="shared" si="18"/>
        <v>63.34</v>
      </c>
      <c r="V52" s="511"/>
      <c r="W52" s="511"/>
      <c r="X52" s="511"/>
      <c r="Y52" s="511"/>
      <c r="Z52" s="511"/>
      <c r="AA52" s="511"/>
      <c r="AB52" s="511"/>
      <c r="AC52" s="511"/>
      <c r="AD52" s="511"/>
      <c r="AE52" s="511" t="s">
        <v>669</v>
      </c>
      <c r="AF52" s="511"/>
      <c r="AG52" s="511"/>
      <c r="AH52" s="511"/>
      <c r="AI52" s="511"/>
      <c r="AJ52" s="511"/>
      <c r="AK52" s="511"/>
      <c r="AL52" s="511"/>
      <c r="AM52" s="511"/>
      <c r="AN52" s="511"/>
      <c r="AO52" s="511"/>
      <c r="AP52" s="511"/>
      <c r="AQ52" s="511"/>
      <c r="AR52" s="511"/>
      <c r="AS52" s="511"/>
      <c r="AT52" s="511"/>
      <c r="AU52" s="511"/>
      <c r="AV52" s="511"/>
      <c r="AW52" s="511"/>
      <c r="AX52" s="511"/>
      <c r="AY52" s="511"/>
      <c r="AZ52" s="511"/>
      <c r="BA52" s="511"/>
      <c r="BB52" s="511"/>
      <c r="BC52" s="511"/>
      <c r="BD52" s="511"/>
      <c r="BE52" s="511"/>
      <c r="BF52" s="511"/>
      <c r="BG52" s="511"/>
      <c r="BH52" s="511"/>
    </row>
    <row r="53" spans="1:60" ht="12.75" outlineLevel="1">
      <c r="A53" s="503">
        <v>41</v>
      </c>
      <c r="B53" s="504" t="s">
        <v>1899</v>
      </c>
      <c r="C53" s="505" t="s">
        <v>1900</v>
      </c>
      <c r="D53" s="506" t="s">
        <v>1009</v>
      </c>
      <c r="E53" s="507">
        <v>36</v>
      </c>
      <c r="F53" s="508"/>
      <c r="G53" s="508">
        <f t="shared" si="6"/>
        <v>0</v>
      </c>
      <c r="H53" s="508">
        <v>339.47</v>
      </c>
      <c r="I53" s="508">
        <f t="shared" si="13"/>
        <v>12220.92</v>
      </c>
      <c r="J53" s="508">
        <v>268.53</v>
      </c>
      <c r="K53" s="508">
        <f t="shared" si="14"/>
        <v>9667.08</v>
      </c>
      <c r="L53" s="508">
        <v>0</v>
      </c>
      <c r="M53" s="508">
        <f t="shared" si="15"/>
        <v>0</v>
      </c>
      <c r="N53" s="509">
        <v>0.00105</v>
      </c>
      <c r="O53" s="509">
        <f t="shared" si="16"/>
        <v>0.0378</v>
      </c>
      <c r="P53" s="509">
        <v>0</v>
      </c>
      <c r="Q53" s="509">
        <f t="shared" si="17"/>
        <v>0</v>
      </c>
      <c r="R53" s="509"/>
      <c r="S53" s="509"/>
      <c r="T53" s="510">
        <v>0.878</v>
      </c>
      <c r="U53" s="509">
        <f t="shared" si="18"/>
        <v>31.61</v>
      </c>
      <c r="V53" s="511"/>
      <c r="W53" s="511"/>
      <c r="X53" s="511"/>
      <c r="Y53" s="511"/>
      <c r="Z53" s="511"/>
      <c r="AA53" s="511"/>
      <c r="AB53" s="511"/>
      <c r="AC53" s="511"/>
      <c r="AD53" s="511"/>
      <c r="AE53" s="511" t="s">
        <v>669</v>
      </c>
      <c r="AF53" s="511"/>
      <c r="AG53" s="511"/>
      <c r="AH53" s="511"/>
      <c r="AI53" s="511"/>
      <c r="AJ53" s="511"/>
      <c r="AK53" s="511"/>
      <c r="AL53" s="511"/>
      <c r="AM53" s="511"/>
      <c r="AN53" s="511"/>
      <c r="AO53" s="511"/>
      <c r="AP53" s="511"/>
      <c r="AQ53" s="511"/>
      <c r="AR53" s="511"/>
      <c r="AS53" s="511"/>
      <c r="AT53" s="511"/>
      <c r="AU53" s="511"/>
      <c r="AV53" s="511"/>
      <c r="AW53" s="511"/>
      <c r="AX53" s="511"/>
      <c r="AY53" s="511"/>
      <c r="AZ53" s="511"/>
      <c r="BA53" s="511"/>
      <c r="BB53" s="511"/>
      <c r="BC53" s="511"/>
      <c r="BD53" s="511"/>
      <c r="BE53" s="511"/>
      <c r="BF53" s="511"/>
      <c r="BG53" s="511"/>
      <c r="BH53" s="511"/>
    </row>
    <row r="54" spans="1:60" ht="12.75" outlineLevel="1">
      <c r="A54" s="503">
        <v>42</v>
      </c>
      <c r="B54" s="504" t="s">
        <v>1901</v>
      </c>
      <c r="C54" s="505" t="s">
        <v>1902</v>
      </c>
      <c r="D54" s="506" t="s">
        <v>1203</v>
      </c>
      <c r="E54" s="507">
        <v>1</v>
      </c>
      <c r="F54" s="508"/>
      <c r="G54" s="508">
        <f t="shared" si="6"/>
        <v>0</v>
      </c>
      <c r="H54" s="508">
        <v>0</v>
      </c>
      <c r="I54" s="508">
        <f t="shared" si="13"/>
        <v>0</v>
      </c>
      <c r="J54" s="508">
        <v>141</v>
      </c>
      <c r="K54" s="508">
        <f t="shared" si="14"/>
        <v>141</v>
      </c>
      <c r="L54" s="508">
        <v>0</v>
      </c>
      <c r="M54" s="508">
        <f t="shared" si="15"/>
        <v>0</v>
      </c>
      <c r="N54" s="509">
        <v>0</v>
      </c>
      <c r="O54" s="509">
        <f t="shared" si="16"/>
        <v>0</v>
      </c>
      <c r="P54" s="509">
        <v>0</v>
      </c>
      <c r="Q54" s="509">
        <f t="shared" si="17"/>
        <v>0</v>
      </c>
      <c r="R54" s="509"/>
      <c r="S54" s="509"/>
      <c r="T54" s="510">
        <v>0</v>
      </c>
      <c r="U54" s="509">
        <f t="shared" si="18"/>
        <v>0</v>
      </c>
      <c r="V54" s="511"/>
      <c r="W54" s="511"/>
      <c r="X54" s="511"/>
      <c r="Y54" s="511"/>
      <c r="Z54" s="511"/>
      <c r="AA54" s="511"/>
      <c r="AB54" s="511"/>
      <c r="AC54" s="511"/>
      <c r="AD54" s="511"/>
      <c r="AE54" s="511" t="s">
        <v>669</v>
      </c>
      <c r="AF54" s="511"/>
      <c r="AG54" s="511"/>
      <c r="AH54" s="511"/>
      <c r="AI54" s="511"/>
      <c r="AJ54" s="511"/>
      <c r="AK54" s="511"/>
      <c r="AL54" s="511"/>
      <c r="AM54" s="511"/>
      <c r="AN54" s="511"/>
      <c r="AO54" s="511"/>
      <c r="AP54" s="511"/>
      <c r="AQ54" s="511"/>
      <c r="AR54" s="511"/>
      <c r="AS54" s="511"/>
      <c r="AT54" s="511"/>
      <c r="AU54" s="511"/>
      <c r="AV54" s="511"/>
      <c r="AW54" s="511"/>
      <c r="AX54" s="511"/>
      <c r="AY54" s="511"/>
      <c r="AZ54" s="511"/>
      <c r="BA54" s="511"/>
      <c r="BB54" s="511"/>
      <c r="BC54" s="511"/>
      <c r="BD54" s="511"/>
      <c r="BE54" s="511"/>
      <c r="BF54" s="511"/>
      <c r="BG54" s="511"/>
      <c r="BH54" s="511"/>
    </row>
    <row r="55" spans="1:60" ht="12.75" outlineLevel="1">
      <c r="A55" s="503">
        <v>43</v>
      </c>
      <c r="B55" s="504" t="s">
        <v>1903</v>
      </c>
      <c r="C55" s="505" t="s">
        <v>1904</v>
      </c>
      <c r="D55" s="506" t="s">
        <v>1203</v>
      </c>
      <c r="E55" s="507">
        <v>1</v>
      </c>
      <c r="F55" s="508"/>
      <c r="G55" s="508">
        <f t="shared" si="6"/>
        <v>0</v>
      </c>
      <c r="H55" s="508">
        <v>0</v>
      </c>
      <c r="I55" s="508">
        <f t="shared" si="13"/>
        <v>0</v>
      </c>
      <c r="J55" s="508">
        <v>173</v>
      </c>
      <c r="K55" s="508">
        <f t="shared" si="14"/>
        <v>173</v>
      </c>
      <c r="L55" s="508">
        <v>0</v>
      </c>
      <c r="M55" s="508">
        <f t="shared" si="15"/>
        <v>0</v>
      </c>
      <c r="N55" s="509">
        <v>0</v>
      </c>
      <c r="O55" s="509">
        <f t="shared" si="16"/>
        <v>0</v>
      </c>
      <c r="P55" s="509">
        <v>0</v>
      </c>
      <c r="Q55" s="509">
        <f t="shared" si="17"/>
        <v>0</v>
      </c>
      <c r="R55" s="509"/>
      <c r="S55" s="509"/>
      <c r="T55" s="510">
        <v>0</v>
      </c>
      <c r="U55" s="509">
        <f t="shared" si="18"/>
        <v>0</v>
      </c>
      <c r="V55" s="511"/>
      <c r="W55" s="511"/>
      <c r="X55" s="511"/>
      <c r="Y55" s="511"/>
      <c r="Z55" s="511"/>
      <c r="AA55" s="511"/>
      <c r="AB55" s="511"/>
      <c r="AC55" s="511"/>
      <c r="AD55" s="511"/>
      <c r="AE55" s="511" t="s">
        <v>669</v>
      </c>
      <c r="AF55" s="511"/>
      <c r="AG55" s="511"/>
      <c r="AH55" s="511"/>
      <c r="AI55" s="511"/>
      <c r="AJ55" s="511"/>
      <c r="AK55" s="511"/>
      <c r="AL55" s="511"/>
      <c r="AM55" s="511"/>
      <c r="AN55" s="511"/>
      <c r="AO55" s="511"/>
      <c r="AP55" s="511"/>
      <c r="AQ55" s="511"/>
      <c r="AR55" s="511"/>
      <c r="AS55" s="511"/>
      <c r="AT55" s="511"/>
      <c r="AU55" s="511"/>
      <c r="AV55" s="511"/>
      <c r="AW55" s="511"/>
      <c r="AX55" s="511"/>
      <c r="AY55" s="511"/>
      <c r="AZ55" s="511"/>
      <c r="BA55" s="511"/>
      <c r="BB55" s="511"/>
      <c r="BC55" s="511"/>
      <c r="BD55" s="511"/>
      <c r="BE55" s="511"/>
      <c r="BF55" s="511"/>
      <c r="BG55" s="511"/>
      <c r="BH55" s="511"/>
    </row>
    <row r="56" spans="1:60" ht="12.75" outlineLevel="1">
      <c r="A56" s="503">
        <v>44</v>
      </c>
      <c r="B56" s="504" t="s">
        <v>1905</v>
      </c>
      <c r="C56" s="505" t="s">
        <v>1906</v>
      </c>
      <c r="D56" s="506" t="s">
        <v>1203</v>
      </c>
      <c r="E56" s="507">
        <v>1</v>
      </c>
      <c r="F56" s="508"/>
      <c r="G56" s="508">
        <f t="shared" si="6"/>
        <v>0</v>
      </c>
      <c r="H56" s="508">
        <v>0</v>
      </c>
      <c r="I56" s="508">
        <f t="shared" si="13"/>
        <v>0</v>
      </c>
      <c r="J56" s="508">
        <v>147</v>
      </c>
      <c r="K56" s="508">
        <f t="shared" si="14"/>
        <v>147</v>
      </c>
      <c r="L56" s="508">
        <v>0</v>
      </c>
      <c r="M56" s="508">
        <f t="shared" si="15"/>
        <v>0</v>
      </c>
      <c r="N56" s="509">
        <v>0</v>
      </c>
      <c r="O56" s="509">
        <f t="shared" si="16"/>
        <v>0</v>
      </c>
      <c r="P56" s="509">
        <v>0</v>
      </c>
      <c r="Q56" s="509">
        <f t="shared" si="17"/>
        <v>0</v>
      </c>
      <c r="R56" s="509"/>
      <c r="S56" s="509"/>
      <c r="T56" s="510">
        <v>0</v>
      </c>
      <c r="U56" s="509">
        <f t="shared" si="18"/>
        <v>0</v>
      </c>
      <c r="V56" s="511"/>
      <c r="W56" s="511"/>
      <c r="X56" s="511"/>
      <c r="Y56" s="511"/>
      <c r="Z56" s="511"/>
      <c r="AA56" s="511"/>
      <c r="AB56" s="511"/>
      <c r="AC56" s="511"/>
      <c r="AD56" s="511"/>
      <c r="AE56" s="511" t="s">
        <v>669</v>
      </c>
      <c r="AF56" s="511"/>
      <c r="AG56" s="511"/>
      <c r="AH56" s="511"/>
      <c r="AI56" s="511"/>
      <c r="AJ56" s="511"/>
      <c r="AK56" s="511"/>
      <c r="AL56" s="511"/>
      <c r="AM56" s="511"/>
      <c r="AN56" s="511"/>
      <c r="AO56" s="511"/>
      <c r="AP56" s="511"/>
      <c r="AQ56" s="511"/>
      <c r="AR56" s="511"/>
      <c r="AS56" s="511"/>
      <c r="AT56" s="511"/>
      <c r="AU56" s="511"/>
      <c r="AV56" s="511"/>
      <c r="AW56" s="511"/>
      <c r="AX56" s="511"/>
      <c r="AY56" s="511"/>
      <c r="AZ56" s="511"/>
      <c r="BA56" s="511"/>
      <c r="BB56" s="511"/>
      <c r="BC56" s="511"/>
      <c r="BD56" s="511"/>
      <c r="BE56" s="511"/>
      <c r="BF56" s="511"/>
      <c r="BG56" s="511"/>
      <c r="BH56" s="511"/>
    </row>
    <row r="57" spans="1:60" ht="12.75" outlineLevel="1">
      <c r="A57" s="503">
        <v>45</v>
      </c>
      <c r="B57" s="504" t="s">
        <v>1907</v>
      </c>
      <c r="C57" s="505" t="s">
        <v>1908</v>
      </c>
      <c r="D57" s="506" t="s">
        <v>1203</v>
      </c>
      <c r="E57" s="507">
        <v>1</v>
      </c>
      <c r="F57" s="508"/>
      <c r="G57" s="508">
        <f t="shared" si="6"/>
        <v>0</v>
      </c>
      <c r="H57" s="508">
        <v>0</v>
      </c>
      <c r="I57" s="508">
        <f t="shared" si="13"/>
        <v>0</v>
      </c>
      <c r="J57" s="508">
        <v>185</v>
      </c>
      <c r="K57" s="508">
        <f t="shared" si="14"/>
        <v>185</v>
      </c>
      <c r="L57" s="508">
        <v>0</v>
      </c>
      <c r="M57" s="508">
        <f t="shared" si="15"/>
        <v>0</v>
      </c>
      <c r="N57" s="509">
        <v>0</v>
      </c>
      <c r="O57" s="509">
        <f t="shared" si="16"/>
        <v>0</v>
      </c>
      <c r="P57" s="509">
        <v>0</v>
      </c>
      <c r="Q57" s="509">
        <f t="shared" si="17"/>
        <v>0</v>
      </c>
      <c r="R57" s="509"/>
      <c r="S57" s="509"/>
      <c r="T57" s="510">
        <v>0</v>
      </c>
      <c r="U57" s="509">
        <f t="shared" si="18"/>
        <v>0</v>
      </c>
      <c r="V57" s="511"/>
      <c r="W57" s="511"/>
      <c r="X57" s="511"/>
      <c r="Y57" s="511"/>
      <c r="Z57" s="511"/>
      <c r="AA57" s="511"/>
      <c r="AB57" s="511"/>
      <c r="AC57" s="511"/>
      <c r="AD57" s="511"/>
      <c r="AE57" s="511" t="s">
        <v>669</v>
      </c>
      <c r="AF57" s="511"/>
      <c r="AG57" s="511"/>
      <c r="AH57" s="511"/>
      <c r="AI57" s="511"/>
      <c r="AJ57" s="511"/>
      <c r="AK57" s="511"/>
      <c r="AL57" s="511"/>
      <c r="AM57" s="511"/>
      <c r="AN57" s="511"/>
      <c r="AO57" s="511"/>
      <c r="AP57" s="511"/>
      <c r="AQ57" s="511"/>
      <c r="AR57" s="511"/>
      <c r="AS57" s="511"/>
      <c r="AT57" s="511"/>
      <c r="AU57" s="511"/>
      <c r="AV57" s="511"/>
      <c r="AW57" s="511"/>
      <c r="AX57" s="511"/>
      <c r="AY57" s="511"/>
      <c r="AZ57" s="511"/>
      <c r="BA57" s="511"/>
      <c r="BB57" s="511"/>
      <c r="BC57" s="511"/>
      <c r="BD57" s="511"/>
      <c r="BE57" s="511"/>
      <c r="BF57" s="511"/>
      <c r="BG57" s="511"/>
      <c r="BH57" s="511"/>
    </row>
    <row r="58" spans="1:60" ht="12.75" outlineLevel="1">
      <c r="A58" s="503">
        <v>46</v>
      </c>
      <c r="B58" s="504" t="s">
        <v>1909</v>
      </c>
      <c r="C58" s="505" t="s">
        <v>1910</v>
      </c>
      <c r="D58" s="506" t="s">
        <v>1203</v>
      </c>
      <c r="E58" s="507">
        <v>4</v>
      </c>
      <c r="F58" s="508"/>
      <c r="G58" s="508">
        <f t="shared" si="6"/>
        <v>0</v>
      </c>
      <c r="H58" s="508">
        <v>0</v>
      </c>
      <c r="I58" s="508">
        <f t="shared" si="13"/>
        <v>0</v>
      </c>
      <c r="J58" s="508">
        <v>77</v>
      </c>
      <c r="K58" s="508">
        <f t="shared" si="14"/>
        <v>308</v>
      </c>
      <c r="L58" s="508">
        <v>0</v>
      </c>
      <c r="M58" s="508">
        <f t="shared" si="15"/>
        <v>0</v>
      </c>
      <c r="N58" s="509">
        <v>0</v>
      </c>
      <c r="O58" s="509">
        <f t="shared" si="16"/>
        <v>0</v>
      </c>
      <c r="P58" s="509">
        <v>0</v>
      </c>
      <c r="Q58" s="509">
        <f t="shared" si="17"/>
        <v>0</v>
      </c>
      <c r="R58" s="509"/>
      <c r="S58" s="509"/>
      <c r="T58" s="510">
        <v>0</v>
      </c>
      <c r="U58" s="509">
        <f t="shared" si="18"/>
        <v>0</v>
      </c>
      <c r="V58" s="511"/>
      <c r="W58" s="511"/>
      <c r="X58" s="511"/>
      <c r="Y58" s="511"/>
      <c r="Z58" s="511"/>
      <c r="AA58" s="511"/>
      <c r="AB58" s="511"/>
      <c r="AC58" s="511"/>
      <c r="AD58" s="511"/>
      <c r="AE58" s="511" t="s">
        <v>669</v>
      </c>
      <c r="AF58" s="511"/>
      <c r="AG58" s="511"/>
      <c r="AH58" s="511"/>
      <c r="AI58" s="511"/>
      <c r="AJ58" s="511"/>
      <c r="AK58" s="511"/>
      <c r="AL58" s="511"/>
      <c r="AM58" s="511"/>
      <c r="AN58" s="511"/>
      <c r="AO58" s="511"/>
      <c r="AP58" s="511"/>
      <c r="AQ58" s="511"/>
      <c r="AR58" s="511"/>
      <c r="AS58" s="511"/>
      <c r="AT58" s="511"/>
      <c r="AU58" s="511"/>
      <c r="AV58" s="511"/>
      <c r="AW58" s="511"/>
      <c r="AX58" s="511"/>
      <c r="AY58" s="511"/>
      <c r="AZ58" s="511"/>
      <c r="BA58" s="511"/>
      <c r="BB58" s="511"/>
      <c r="BC58" s="511"/>
      <c r="BD58" s="511"/>
      <c r="BE58" s="511"/>
      <c r="BF58" s="511"/>
      <c r="BG58" s="511"/>
      <c r="BH58" s="511"/>
    </row>
    <row r="59" spans="1:60" ht="12.75" outlineLevel="1">
      <c r="A59" s="503">
        <v>47</v>
      </c>
      <c r="B59" s="504" t="s">
        <v>1911</v>
      </c>
      <c r="C59" s="505" t="s">
        <v>1912</v>
      </c>
      <c r="D59" s="506" t="s">
        <v>1203</v>
      </c>
      <c r="E59" s="507">
        <v>1</v>
      </c>
      <c r="F59" s="508"/>
      <c r="G59" s="508">
        <f t="shared" si="6"/>
        <v>0</v>
      </c>
      <c r="H59" s="508">
        <v>0</v>
      </c>
      <c r="I59" s="508">
        <f t="shared" si="13"/>
        <v>0</v>
      </c>
      <c r="J59" s="508">
        <v>112</v>
      </c>
      <c r="K59" s="508">
        <f t="shared" si="14"/>
        <v>112</v>
      </c>
      <c r="L59" s="508">
        <v>0</v>
      </c>
      <c r="M59" s="508">
        <f t="shared" si="15"/>
        <v>0</v>
      </c>
      <c r="N59" s="509">
        <v>0</v>
      </c>
      <c r="O59" s="509">
        <f t="shared" si="16"/>
        <v>0</v>
      </c>
      <c r="P59" s="509">
        <v>0</v>
      </c>
      <c r="Q59" s="509">
        <f t="shared" si="17"/>
        <v>0</v>
      </c>
      <c r="R59" s="509"/>
      <c r="S59" s="509"/>
      <c r="T59" s="510">
        <v>0</v>
      </c>
      <c r="U59" s="509">
        <f t="shared" si="18"/>
        <v>0</v>
      </c>
      <c r="V59" s="511"/>
      <c r="W59" s="511"/>
      <c r="X59" s="511"/>
      <c r="Y59" s="511"/>
      <c r="Z59" s="511"/>
      <c r="AA59" s="511"/>
      <c r="AB59" s="511"/>
      <c r="AC59" s="511"/>
      <c r="AD59" s="511"/>
      <c r="AE59" s="511" t="s">
        <v>669</v>
      </c>
      <c r="AF59" s="511"/>
      <c r="AG59" s="511"/>
      <c r="AH59" s="511"/>
      <c r="AI59" s="511"/>
      <c r="AJ59" s="511"/>
      <c r="AK59" s="511"/>
      <c r="AL59" s="511"/>
      <c r="AM59" s="511"/>
      <c r="AN59" s="511"/>
      <c r="AO59" s="511"/>
      <c r="AP59" s="511"/>
      <c r="AQ59" s="511"/>
      <c r="AR59" s="511"/>
      <c r="AS59" s="511"/>
      <c r="AT59" s="511"/>
      <c r="AU59" s="511"/>
      <c r="AV59" s="511"/>
      <c r="AW59" s="511"/>
      <c r="AX59" s="511"/>
      <c r="AY59" s="511"/>
      <c r="AZ59" s="511"/>
      <c r="BA59" s="511"/>
      <c r="BB59" s="511"/>
      <c r="BC59" s="511"/>
      <c r="BD59" s="511"/>
      <c r="BE59" s="511"/>
      <c r="BF59" s="511"/>
      <c r="BG59" s="511"/>
      <c r="BH59" s="511"/>
    </row>
    <row r="60" spans="1:60" ht="12.75" outlineLevel="1">
      <c r="A60" s="503">
        <v>48</v>
      </c>
      <c r="B60" s="504" t="s">
        <v>1913</v>
      </c>
      <c r="C60" s="505" t="s">
        <v>1914</v>
      </c>
      <c r="D60" s="506" t="s">
        <v>1203</v>
      </c>
      <c r="E60" s="507">
        <v>1</v>
      </c>
      <c r="F60" s="508"/>
      <c r="G60" s="508">
        <f t="shared" si="6"/>
        <v>0</v>
      </c>
      <c r="H60" s="508">
        <v>0</v>
      </c>
      <c r="I60" s="508">
        <f t="shared" si="13"/>
        <v>0</v>
      </c>
      <c r="J60" s="508">
        <v>110</v>
      </c>
      <c r="K60" s="508">
        <f t="shared" si="14"/>
        <v>110</v>
      </c>
      <c r="L60" s="508">
        <v>0</v>
      </c>
      <c r="M60" s="508">
        <f t="shared" si="15"/>
        <v>0</v>
      </c>
      <c r="N60" s="509">
        <v>0</v>
      </c>
      <c r="O60" s="509">
        <f t="shared" si="16"/>
        <v>0</v>
      </c>
      <c r="P60" s="509">
        <v>0</v>
      </c>
      <c r="Q60" s="509">
        <f t="shared" si="17"/>
        <v>0</v>
      </c>
      <c r="R60" s="509"/>
      <c r="S60" s="509"/>
      <c r="T60" s="510">
        <v>0</v>
      </c>
      <c r="U60" s="509">
        <f t="shared" si="18"/>
        <v>0</v>
      </c>
      <c r="V60" s="511"/>
      <c r="W60" s="511"/>
      <c r="X60" s="511"/>
      <c r="Y60" s="511"/>
      <c r="Z60" s="511"/>
      <c r="AA60" s="511"/>
      <c r="AB60" s="511"/>
      <c r="AC60" s="511"/>
      <c r="AD60" s="511"/>
      <c r="AE60" s="511" t="s">
        <v>669</v>
      </c>
      <c r="AF60" s="511"/>
      <c r="AG60" s="511"/>
      <c r="AH60" s="511"/>
      <c r="AI60" s="511"/>
      <c r="AJ60" s="511"/>
      <c r="AK60" s="511"/>
      <c r="AL60" s="511"/>
      <c r="AM60" s="511"/>
      <c r="AN60" s="511"/>
      <c r="AO60" s="511"/>
      <c r="AP60" s="511"/>
      <c r="AQ60" s="511"/>
      <c r="AR60" s="511"/>
      <c r="AS60" s="511"/>
      <c r="AT60" s="511"/>
      <c r="AU60" s="511"/>
      <c r="AV60" s="511"/>
      <c r="AW60" s="511"/>
      <c r="AX60" s="511"/>
      <c r="AY60" s="511"/>
      <c r="AZ60" s="511"/>
      <c r="BA60" s="511"/>
      <c r="BB60" s="511"/>
      <c r="BC60" s="511"/>
      <c r="BD60" s="511"/>
      <c r="BE60" s="511"/>
      <c r="BF60" s="511"/>
      <c r="BG60" s="511"/>
      <c r="BH60" s="511"/>
    </row>
    <row r="61" spans="1:60" ht="12.75" outlineLevel="1">
      <c r="A61" s="503">
        <v>49</v>
      </c>
      <c r="B61" s="504" t="s">
        <v>1915</v>
      </c>
      <c r="C61" s="505" t="s">
        <v>1916</v>
      </c>
      <c r="D61" s="506" t="s">
        <v>1203</v>
      </c>
      <c r="E61" s="507">
        <v>1</v>
      </c>
      <c r="F61" s="508"/>
      <c r="G61" s="508">
        <f t="shared" si="6"/>
        <v>0</v>
      </c>
      <c r="H61" s="508">
        <v>0</v>
      </c>
      <c r="I61" s="508">
        <f t="shared" si="13"/>
        <v>0</v>
      </c>
      <c r="J61" s="508">
        <v>54</v>
      </c>
      <c r="K61" s="508">
        <f t="shared" si="14"/>
        <v>54</v>
      </c>
      <c r="L61" s="508">
        <v>0</v>
      </c>
      <c r="M61" s="508">
        <f t="shared" si="15"/>
        <v>0</v>
      </c>
      <c r="N61" s="509">
        <v>0</v>
      </c>
      <c r="O61" s="509">
        <f t="shared" si="16"/>
        <v>0</v>
      </c>
      <c r="P61" s="509">
        <v>0</v>
      </c>
      <c r="Q61" s="509">
        <f t="shared" si="17"/>
        <v>0</v>
      </c>
      <c r="R61" s="509"/>
      <c r="S61" s="509"/>
      <c r="T61" s="510">
        <v>0</v>
      </c>
      <c r="U61" s="509">
        <f t="shared" si="18"/>
        <v>0</v>
      </c>
      <c r="V61" s="511"/>
      <c r="W61" s="511"/>
      <c r="X61" s="511"/>
      <c r="Y61" s="511"/>
      <c r="Z61" s="511"/>
      <c r="AA61" s="511"/>
      <c r="AB61" s="511"/>
      <c r="AC61" s="511"/>
      <c r="AD61" s="511"/>
      <c r="AE61" s="511" t="s">
        <v>669</v>
      </c>
      <c r="AF61" s="511"/>
      <c r="AG61" s="511"/>
      <c r="AH61" s="511"/>
      <c r="AI61" s="511"/>
      <c r="AJ61" s="511"/>
      <c r="AK61" s="511"/>
      <c r="AL61" s="511"/>
      <c r="AM61" s="511"/>
      <c r="AN61" s="511"/>
      <c r="AO61" s="511"/>
      <c r="AP61" s="511"/>
      <c r="AQ61" s="511"/>
      <c r="AR61" s="511"/>
      <c r="AS61" s="511"/>
      <c r="AT61" s="511"/>
      <c r="AU61" s="511"/>
      <c r="AV61" s="511"/>
      <c r="AW61" s="511"/>
      <c r="AX61" s="511"/>
      <c r="AY61" s="511"/>
      <c r="AZ61" s="511"/>
      <c r="BA61" s="511"/>
      <c r="BB61" s="511"/>
      <c r="BC61" s="511"/>
      <c r="BD61" s="511"/>
      <c r="BE61" s="511"/>
      <c r="BF61" s="511"/>
      <c r="BG61" s="511"/>
      <c r="BH61" s="511"/>
    </row>
    <row r="62" spans="1:60" ht="12.75" outlineLevel="1">
      <c r="A62" s="503">
        <v>50</v>
      </c>
      <c r="B62" s="504" t="s">
        <v>1917</v>
      </c>
      <c r="C62" s="505" t="s">
        <v>1918</v>
      </c>
      <c r="D62" s="506" t="s">
        <v>1009</v>
      </c>
      <c r="E62" s="507">
        <v>30</v>
      </c>
      <c r="F62" s="508"/>
      <c r="G62" s="508">
        <f t="shared" si="6"/>
        <v>0</v>
      </c>
      <c r="H62" s="508">
        <v>0</v>
      </c>
      <c r="I62" s="508">
        <f t="shared" si="13"/>
        <v>0</v>
      </c>
      <c r="J62" s="508">
        <v>195</v>
      </c>
      <c r="K62" s="508">
        <f t="shared" si="14"/>
        <v>5850</v>
      </c>
      <c r="L62" s="508">
        <v>0</v>
      </c>
      <c r="M62" s="508">
        <f t="shared" si="15"/>
        <v>0</v>
      </c>
      <c r="N62" s="509">
        <v>0</v>
      </c>
      <c r="O62" s="509">
        <f t="shared" si="16"/>
        <v>0</v>
      </c>
      <c r="P62" s="509">
        <v>0</v>
      </c>
      <c r="Q62" s="509">
        <f t="shared" si="17"/>
        <v>0</v>
      </c>
      <c r="R62" s="509"/>
      <c r="S62" s="509"/>
      <c r="T62" s="510">
        <v>0</v>
      </c>
      <c r="U62" s="509">
        <f t="shared" si="18"/>
        <v>0</v>
      </c>
      <c r="V62" s="511"/>
      <c r="W62" s="511"/>
      <c r="X62" s="511"/>
      <c r="Y62" s="511"/>
      <c r="Z62" s="511"/>
      <c r="AA62" s="511"/>
      <c r="AB62" s="511"/>
      <c r="AC62" s="511"/>
      <c r="AD62" s="511"/>
      <c r="AE62" s="511" t="s">
        <v>669</v>
      </c>
      <c r="AF62" s="511"/>
      <c r="AG62" s="511"/>
      <c r="AH62" s="511"/>
      <c r="AI62" s="511"/>
      <c r="AJ62" s="511"/>
      <c r="AK62" s="511"/>
      <c r="AL62" s="511"/>
      <c r="AM62" s="511"/>
      <c r="AN62" s="511"/>
      <c r="AO62" s="511"/>
      <c r="AP62" s="511"/>
      <c r="AQ62" s="511"/>
      <c r="AR62" s="511"/>
      <c r="AS62" s="511"/>
      <c r="AT62" s="511"/>
      <c r="AU62" s="511"/>
      <c r="AV62" s="511"/>
      <c r="AW62" s="511"/>
      <c r="AX62" s="511"/>
      <c r="AY62" s="511"/>
      <c r="AZ62" s="511"/>
      <c r="BA62" s="511"/>
      <c r="BB62" s="511"/>
      <c r="BC62" s="511"/>
      <c r="BD62" s="511"/>
      <c r="BE62" s="511"/>
      <c r="BF62" s="511"/>
      <c r="BG62" s="511"/>
      <c r="BH62" s="511"/>
    </row>
    <row r="63" spans="1:60" ht="22.5" outlineLevel="1">
      <c r="A63" s="503">
        <v>51</v>
      </c>
      <c r="B63" s="504" t="s">
        <v>1919</v>
      </c>
      <c r="C63" s="505" t="s">
        <v>1920</v>
      </c>
      <c r="D63" s="506" t="s">
        <v>1216</v>
      </c>
      <c r="E63" s="507">
        <v>21</v>
      </c>
      <c r="F63" s="508"/>
      <c r="G63" s="508">
        <f t="shared" si="6"/>
        <v>0</v>
      </c>
      <c r="H63" s="508">
        <v>0</v>
      </c>
      <c r="I63" s="508">
        <f t="shared" si="13"/>
        <v>0</v>
      </c>
      <c r="J63" s="508">
        <v>1675</v>
      </c>
      <c r="K63" s="508">
        <f t="shared" si="14"/>
        <v>35175</v>
      </c>
      <c r="L63" s="508">
        <v>0</v>
      </c>
      <c r="M63" s="508">
        <f t="shared" si="15"/>
        <v>0</v>
      </c>
      <c r="N63" s="509">
        <v>0</v>
      </c>
      <c r="O63" s="509">
        <f t="shared" si="16"/>
        <v>0</v>
      </c>
      <c r="P63" s="509">
        <v>0</v>
      </c>
      <c r="Q63" s="509">
        <f t="shared" si="17"/>
        <v>0</v>
      </c>
      <c r="R63" s="509"/>
      <c r="S63" s="509"/>
      <c r="T63" s="510">
        <v>0</v>
      </c>
      <c r="U63" s="509">
        <f t="shared" si="18"/>
        <v>0</v>
      </c>
      <c r="V63" s="511"/>
      <c r="W63" s="511"/>
      <c r="X63" s="511"/>
      <c r="Y63" s="511"/>
      <c r="Z63" s="511"/>
      <c r="AA63" s="511"/>
      <c r="AB63" s="511"/>
      <c r="AC63" s="511"/>
      <c r="AD63" s="511"/>
      <c r="AE63" s="511" t="s">
        <v>669</v>
      </c>
      <c r="AF63" s="511"/>
      <c r="AG63" s="511"/>
      <c r="AH63" s="511"/>
      <c r="AI63" s="511"/>
      <c r="AJ63" s="511"/>
      <c r="AK63" s="511"/>
      <c r="AL63" s="511"/>
      <c r="AM63" s="511"/>
      <c r="AN63" s="511"/>
      <c r="AO63" s="511"/>
      <c r="AP63" s="511"/>
      <c r="AQ63" s="511"/>
      <c r="AR63" s="511"/>
      <c r="AS63" s="511"/>
      <c r="AT63" s="511"/>
      <c r="AU63" s="511"/>
      <c r="AV63" s="511"/>
      <c r="AW63" s="511"/>
      <c r="AX63" s="511"/>
      <c r="AY63" s="511"/>
      <c r="AZ63" s="511"/>
      <c r="BA63" s="511"/>
      <c r="BB63" s="511"/>
      <c r="BC63" s="511"/>
      <c r="BD63" s="511"/>
      <c r="BE63" s="511"/>
      <c r="BF63" s="511"/>
      <c r="BG63" s="511"/>
      <c r="BH63" s="511"/>
    </row>
    <row r="64" spans="1:60" ht="22.5" outlineLevel="1">
      <c r="A64" s="503">
        <v>52</v>
      </c>
      <c r="B64" s="504" t="s">
        <v>1921</v>
      </c>
      <c r="C64" s="505" t="s">
        <v>1922</v>
      </c>
      <c r="D64" s="506" t="s">
        <v>1614</v>
      </c>
      <c r="E64" s="507">
        <v>1</v>
      </c>
      <c r="F64" s="508"/>
      <c r="G64" s="508">
        <f t="shared" si="6"/>
        <v>0</v>
      </c>
      <c r="H64" s="508">
        <v>0</v>
      </c>
      <c r="I64" s="508">
        <f t="shared" si="13"/>
        <v>0</v>
      </c>
      <c r="J64" s="508">
        <v>18900</v>
      </c>
      <c r="K64" s="508">
        <f t="shared" si="14"/>
        <v>18900</v>
      </c>
      <c r="L64" s="508">
        <v>0</v>
      </c>
      <c r="M64" s="508">
        <f t="shared" si="15"/>
        <v>0</v>
      </c>
      <c r="N64" s="509">
        <v>0</v>
      </c>
      <c r="O64" s="509">
        <f t="shared" si="16"/>
        <v>0</v>
      </c>
      <c r="P64" s="509">
        <v>0</v>
      </c>
      <c r="Q64" s="509">
        <f t="shared" si="17"/>
        <v>0</v>
      </c>
      <c r="R64" s="509"/>
      <c r="S64" s="509"/>
      <c r="T64" s="510">
        <v>0</v>
      </c>
      <c r="U64" s="509">
        <f t="shared" si="18"/>
        <v>0</v>
      </c>
      <c r="V64" s="511"/>
      <c r="W64" s="511"/>
      <c r="X64" s="511"/>
      <c r="Y64" s="511"/>
      <c r="Z64" s="511"/>
      <c r="AA64" s="511"/>
      <c r="AB64" s="511"/>
      <c r="AC64" s="511"/>
      <c r="AD64" s="511"/>
      <c r="AE64" s="511" t="s">
        <v>669</v>
      </c>
      <c r="AF64" s="511"/>
      <c r="AG64" s="511"/>
      <c r="AH64" s="511"/>
      <c r="AI64" s="511"/>
      <c r="AJ64" s="511"/>
      <c r="AK64" s="511"/>
      <c r="AL64" s="511"/>
      <c r="AM64" s="511"/>
      <c r="AN64" s="511"/>
      <c r="AO64" s="511"/>
      <c r="AP64" s="511"/>
      <c r="AQ64" s="511"/>
      <c r="AR64" s="511"/>
      <c r="AS64" s="511"/>
      <c r="AT64" s="511"/>
      <c r="AU64" s="511"/>
      <c r="AV64" s="511"/>
      <c r="AW64" s="511"/>
      <c r="AX64" s="511"/>
      <c r="AY64" s="511"/>
      <c r="AZ64" s="511"/>
      <c r="BA64" s="511"/>
      <c r="BB64" s="511"/>
      <c r="BC64" s="511"/>
      <c r="BD64" s="511"/>
      <c r="BE64" s="511"/>
      <c r="BF64" s="511"/>
      <c r="BG64" s="511"/>
      <c r="BH64" s="511"/>
    </row>
    <row r="65" spans="1:60" ht="12.75" outlineLevel="1">
      <c r="A65" s="503">
        <v>53</v>
      </c>
      <c r="B65" s="504" t="s">
        <v>1923</v>
      </c>
      <c r="C65" s="505" t="s">
        <v>1924</v>
      </c>
      <c r="D65" s="506" t="s">
        <v>1009</v>
      </c>
      <c r="E65" s="507">
        <v>31</v>
      </c>
      <c r="F65" s="508"/>
      <c r="G65" s="508">
        <f t="shared" si="6"/>
        <v>0</v>
      </c>
      <c r="H65" s="508">
        <v>0</v>
      </c>
      <c r="I65" s="508">
        <f t="shared" si="13"/>
        <v>0</v>
      </c>
      <c r="J65" s="508">
        <v>218</v>
      </c>
      <c r="K65" s="508">
        <f t="shared" si="14"/>
        <v>6758</v>
      </c>
      <c r="L65" s="508">
        <v>0</v>
      </c>
      <c r="M65" s="508">
        <f t="shared" si="15"/>
        <v>0</v>
      </c>
      <c r="N65" s="509">
        <v>0.00078</v>
      </c>
      <c r="O65" s="509">
        <f t="shared" si="16"/>
        <v>0.02418</v>
      </c>
      <c r="P65" s="509">
        <v>0</v>
      </c>
      <c r="Q65" s="509">
        <f t="shared" si="17"/>
        <v>0</v>
      </c>
      <c r="R65" s="509"/>
      <c r="S65" s="509"/>
      <c r="T65" s="510">
        <v>0</v>
      </c>
      <c r="U65" s="509">
        <f t="shared" si="18"/>
        <v>0</v>
      </c>
      <c r="V65" s="511"/>
      <c r="W65" s="511"/>
      <c r="X65" s="511"/>
      <c r="Y65" s="511"/>
      <c r="Z65" s="511"/>
      <c r="AA65" s="511"/>
      <c r="AB65" s="511"/>
      <c r="AC65" s="511"/>
      <c r="AD65" s="511"/>
      <c r="AE65" s="511" t="s">
        <v>669</v>
      </c>
      <c r="AF65" s="511"/>
      <c r="AG65" s="511"/>
      <c r="AH65" s="511"/>
      <c r="AI65" s="511"/>
      <c r="AJ65" s="511"/>
      <c r="AK65" s="511"/>
      <c r="AL65" s="511"/>
      <c r="AM65" s="511"/>
      <c r="AN65" s="511"/>
      <c r="AO65" s="511"/>
      <c r="AP65" s="511"/>
      <c r="AQ65" s="511"/>
      <c r="AR65" s="511"/>
      <c r="AS65" s="511"/>
      <c r="AT65" s="511"/>
      <c r="AU65" s="511"/>
      <c r="AV65" s="511"/>
      <c r="AW65" s="511"/>
      <c r="AX65" s="511"/>
      <c r="AY65" s="511"/>
      <c r="AZ65" s="511"/>
      <c r="BA65" s="511"/>
      <c r="BB65" s="511"/>
      <c r="BC65" s="511"/>
      <c r="BD65" s="511"/>
      <c r="BE65" s="511"/>
      <c r="BF65" s="511"/>
      <c r="BG65" s="511"/>
      <c r="BH65" s="511"/>
    </row>
    <row r="66" spans="1:60" ht="12.75" outlineLevel="1">
      <c r="A66" s="503">
        <v>54</v>
      </c>
      <c r="B66" s="504" t="s">
        <v>1925</v>
      </c>
      <c r="C66" s="505" t="s">
        <v>1926</v>
      </c>
      <c r="D66" s="506" t="s">
        <v>1009</v>
      </c>
      <c r="E66" s="507">
        <v>9</v>
      </c>
      <c r="F66" s="508"/>
      <c r="G66" s="508">
        <f t="shared" si="6"/>
        <v>0</v>
      </c>
      <c r="H66" s="508">
        <v>0</v>
      </c>
      <c r="I66" s="508">
        <f t="shared" si="13"/>
        <v>0</v>
      </c>
      <c r="J66" s="508">
        <v>266</v>
      </c>
      <c r="K66" s="508">
        <f t="shared" si="14"/>
        <v>2394</v>
      </c>
      <c r="L66" s="508">
        <v>0</v>
      </c>
      <c r="M66" s="508">
        <f t="shared" si="15"/>
        <v>0</v>
      </c>
      <c r="N66" s="509">
        <v>0.00096</v>
      </c>
      <c r="O66" s="509">
        <f t="shared" si="16"/>
        <v>0.00864</v>
      </c>
      <c r="P66" s="509">
        <v>0</v>
      </c>
      <c r="Q66" s="509">
        <f t="shared" si="17"/>
        <v>0</v>
      </c>
      <c r="R66" s="509"/>
      <c r="S66" s="509"/>
      <c r="T66" s="510">
        <v>0</v>
      </c>
      <c r="U66" s="509">
        <f t="shared" si="18"/>
        <v>0</v>
      </c>
      <c r="V66" s="511"/>
      <c r="W66" s="511"/>
      <c r="X66" s="511"/>
      <c r="Y66" s="511"/>
      <c r="Z66" s="511"/>
      <c r="AA66" s="511"/>
      <c r="AB66" s="511"/>
      <c r="AC66" s="511"/>
      <c r="AD66" s="511"/>
      <c r="AE66" s="511" t="s">
        <v>669</v>
      </c>
      <c r="AF66" s="511"/>
      <c r="AG66" s="511"/>
      <c r="AH66" s="511"/>
      <c r="AI66" s="511"/>
      <c r="AJ66" s="511"/>
      <c r="AK66" s="511"/>
      <c r="AL66" s="511"/>
      <c r="AM66" s="511"/>
      <c r="AN66" s="511"/>
      <c r="AO66" s="511"/>
      <c r="AP66" s="511"/>
      <c r="AQ66" s="511"/>
      <c r="AR66" s="511"/>
      <c r="AS66" s="511"/>
      <c r="AT66" s="511"/>
      <c r="AU66" s="511"/>
      <c r="AV66" s="511"/>
      <c r="AW66" s="511"/>
      <c r="AX66" s="511"/>
      <c r="AY66" s="511"/>
      <c r="AZ66" s="511"/>
      <c r="BA66" s="511"/>
      <c r="BB66" s="511"/>
      <c r="BC66" s="511"/>
      <c r="BD66" s="511"/>
      <c r="BE66" s="511"/>
      <c r="BF66" s="511"/>
      <c r="BG66" s="511"/>
      <c r="BH66" s="511"/>
    </row>
    <row r="67" spans="1:60" ht="12.75" outlineLevel="1">
      <c r="A67" s="503">
        <v>55</v>
      </c>
      <c r="B67" s="504" t="s">
        <v>1927</v>
      </c>
      <c r="C67" s="505" t="s">
        <v>1928</v>
      </c>
      <c r="D67" s="506" t="s">
        <v>1009</v>
      </c>
      <c r="E67" s="507">
        <v>8</v>
      </c>
      <c r="F67" s="508"/>
      <c r="G67" s="508">
        <f t="shared" si="6"/>
        <v>0</v>
      </c>
      <c r="H67" s="508">
        <v>0</v>
      </c>
      <c r="I67" s="508">
        <f t="shared" si="13"/>
        <v>0</v>
      </c>
      <c r="J67" s="508">
        <v>319</v>
      </c>
      <c r="K67" s="508">
        <f t="shared" si="14"/>
        <v>2552</v>
      </c>
      <c r="L67" s="508">
        <v>0</v>
      </c>
      <c r="M67" s="508">
        <f t="shared" si="15"/>
        <v>0</v>
      </c>
      <c r="N67" s="509">
        <v>0.00125</v>
      </c>
      <c r="O67" s="509">
        <f t="shared" si="16"/>
        <v>0.01</v>
      </c>
      <c r="P67" s="509">
        <v>0</v>
      </c>
      <c r="Q67" s="509">
        <f t="shared" si="17"/>
        <v>0</v>
      </c>
      <c r="R67" s="509"/>
      <c r="S67" s="509"/>
      <c r="T67" s="510">
        <v>0</v>
      </c>
      <c r="U67" s="509">
        <f t="shared" si="18"/>
        <v>0</v>
      </c>
      <c r="V67" s="511"/>
      <c r="W67" s="511"/>
      <c r="X67" s="511"/>
      <c r="Y67" s="511"/>
      <c r="Z67" s="511"/>
      <c r="AA67" s="511"/>
      <c r="AB67" s="511"/>
      <c r="AC67" s="511"/>
      <c r="AD67" s="511"/>
      <c r="AE67" s="511" t="s">
        <v>669</v>
      </c>
      <c r="AF67" s="511"/>
      <c r="AG67" s="511"/>
      <c r="AH67" s="511"/>
      <c r="AI67" s="511"/>
      <c r="AJ67" s="511"/>
      <c r="AK67" s="511"/>
      <c r="AL67" s="511"/>
      <c r="AM67" s="511"/>
      <c r="AN67" s="511"/>
      <c r="AO67" s="511"/>
      <c r="AP67" s="511"/>
      <c r="AQ67" s="511"/>
      <c r="AR67" s="511"/>
      <c r="AS67" s="511"/>
      <c r="AT67" s="511"/>
      <c r="AU67" s="511"/>
      <c r="AV67" s="511"/>
      <c r="AW67" s="511"/>
      <c r="AX67" s="511"/>
      <c r="AY67" s="511"/>
      <c r="AZ67" s="511"/>
      <c r="BA67" s="511"/>
      <c r="BB67" s="511"/>
      <c r="BC67" s="511"/>
      <c r="BD67" s="511"/>
      <c r="BE67" s="511"/>
      <c r="BF67" s="511"/>
      <c r="BG67" s="511"/>
      <c r="BH67" s="511"/>
    </row>
    <row r="68" spans="1:60" ht="12.75" outlineLevel="1">
      <c r="A68" s="503">
        <v>56</v>
      </c>
      <c r="B68" s="504" t="s">
        <v>1929</v>
      </c>
      <c r="C68" s="505" t="s">
        <v>1930</v>
      </c>
      <c r="D68" s="506" t="s">
        <v>1009</v>
      </c>
      <c r="E68" s="507">
        <v>1</v>
      </c>
      <c r="F68" s="508"/>
      <c r="G68" s="508">
        <f t="shared" si="6"/>
        <v>0</v>
      </c>
      <c r="H68" s="508">
        <v>0</v>
      </c>
      <c r="I68" s="508">
        <f t="shared" si="13"/>
        <v>0</v>
      </c>
      <c r="J68" s="508">
        <v>393</v>
      </c>
      <c r="K68" s="508">
        <f t="shared" si="14"/>
        <v>393</v>
      </c>
      <c r="L68" s="508">
        <v>0</v>
      </c>
      <c r="M68" s="508">
        <f t="shared" si="15"/>
        <v>0</v>
      </c>
      <c r="N68" s="509">
        <v>0.00256</v>
      </c>
      <c r="O68" s="509">
        <f t="shared" si="16"/>
        <v>0.00256</v>
      </c>
      <c r="P68" s="509">
        <v>0</v>
      </c>
      <c r="Q68" s="509">
        <f t="shared" si="17"/>
        <v>0</v>
      </c>
      <c r="R68" s="509"/>
      <c r="S68" s="509"/>
      <c r="T68" s="510">
        <v>0</v>
      </c>
      <c r="U68" s="509">
        <f t="shared" si="18"/>
        <v>0</v>
      </c>
      <c r="V68" s="511"/>
      <c r="W68" s="511"/>
      <c r="X68" s="511"/>
      <c r="Y68" s="511"/>
      <c r="Z68" s="511"/>
      <c r="AA68" s="511"/>
      <c r="AB68" s="511"/>
      <c r="AC68" s="511"/>
      <c r="AD68" s="511"/>
      <c r="AE68" s="511" t="s">
        <v>669</v>
      </c>
      <c r="AF68" s="511"/>
      <c r="AG68" s="511"/>
      <c r="AH68" s="511"/>
      <c r="AI68" s="511"/>
      <c r="AJ68" s="511"/>
      <c r="AK68" s="511"/>
      <c r="AL68" s="511"/>
      <c r="AM68" s="511"/>
      <c r="AN68" s="511"/>
      <c r="AO68" s="511"/>
      <c r="AP68" s="511"/>
      <c r="AQ68" s="511"/>
      <c r="AR68" s="511"/>
      <c r="AS68" s="511"/>
      <c r="AT68" s="511"/>
      <c r="AU68" s="511"/>
      <c r="AV68" s="511"/>
      <c r="AW68" s="511"/>
      <c r="AX68" s="511"/>
      <c r="AY68" s="511"/>
      <c r="AZ68" s="511"/>
      <c r="BA68" s="511"/>
      <c r="BB68" s="511"/>
      <c r="BC68" s="511"/>
      <c r="BD68" s="511"/>
      <c r="BE68" s="511"/>
      <c r="BF68" s="511"/>
      <c r="BG68" s="511"/>
      <c r="BH68" s="511"/>
    </row>
    <row r="69" spans="1:60" ht="12.75" outlineLevel="1">
      <c r="A69" s="503">
        <v>57</v>
      </c>
      <c r="B69" s="504" t="s">
        <v>1931</v>
      </c>
      <c r="C69" s="505" t="s">
        <v>1932</v>
      </c>
      <c r="D69" s="506" t="s">
        <v>1009</v>
      </c>
      <c r="E69" s="507">
        <v>15</v>
      </c>
      <c r="F69" s="508"/>
      <c r="G69" s="508">
        <f t="shared" si="6"/>
        <v>0</v>
      </c>
      <c r="H69" s="508">
        <v>0</v>
      </c>
      <c r="I69" s="508">
        <f t="shared" si="13"/>
        <v>0</v>
      </c>
      <c r="J69" s="508">
        <v>523</v>
      </c>
      <c r="K69" s="508">
        <f t="shared" si="14"/>
        <v>7845</v>
      </c>
      <c r="L69" s="508">
        <v>0</v>
      </c>
      <c r="M69" s="508">
        <f t="shared" si="15"/>
        <v>0</v>
      </c>
      <c r="N69" s="509">
        <v>0.00364</v>
      </c>
      <c r="O69" s="509">
        <f t="shared" si="16"/>
        <v>0.0546</v>
      </c>
      <c r="P69" s="509">
        <v>0</v>
      </c>
      <c r="Q69" s="509">
        <f t="shared" si="17"/>
        <v>0</v>
      </c>
      <c r="R69" s="509"/>
      <c r="S69" s="509"/>
      <c r="T69" s="510">
        <v>0</v>
      </c>
      <c r="U69" s="509">
        <f t="shared" si="18"/>
        <v>0</v>
      </c>
      <c r="V69" s="511"/>
      <c r="W69" s="511"/>
      <c r="X69" s="511"/>
      <c r="Y69" s="511"/>
      <c r="Z69" s="511"/>
      <c r="AA69" s="511"/>
      <c r="AB69" s="511"/>
      <c r="AC69" s="511"/>
      <c r="AD69" s="511"/>
      <c r="AE69" s="511" t="s">
        <v>669</v>
      </c>
      <c r="AF69" s="511"/>
      <c r="AG69" s="511"/>
      <c r="AH69" s="511"/>
      <c r="AI69" s="511"/>
      <c r="AJ69" s="511"/>
      <c r="AK69" s="511"/>
      <c r="AL69" s="511"/>
      <c r="AM69" s="511"/>
      <c r="AN69" s="511"/>
      <c r="AO69" s="511"/>
      <c r="AP69" s="511"/>
      <c r="AQ69" s="511"/>
      <c r="AR69" s="511"/>
      <c r="AS69" s="511"/>
      <c r="AT69" s="511"/>
      <c r="AU69" s="511"/>
      <c r="AV69" s="511"/>
      <c r="AW69" s="511"/>
      <c r="AX69" s="511"/>
      <c r="AY69" s="511"/>
      <c r="AZ69" s="511"/>
      <c r="BA69" s="511"/>
      <c r="BB69" s="511"/>
      <c r="BC69" s="511"/>
      <c r="BD69" s="511"/>
      <c r="BE69" s="511"/>
      <c r="BF69" s="511"/>
      <c r="BG69" s="511"/>
      <c r="BH69" s="511"/>
    </row>
    <row r="70" spans="1:60" ht="12.75" outlineLevel="1">
      <c r="A70" s="503">
        <v>58</v>
      </c>
      <c r="B70" s="504" t="s">
        <v>1933</v>
      </c>
      <c r="C70" s="505" t="s">
        <v>1934</v>
      </c>
      <c r="D70" s="506" t="s">
        <v>1009</v>
      </c>
      <c r="E70" s="507">
        <v>8</v>
      </c>
      <c r="F70" s="508"/>
      <c r="G70" s="508">
        <f t="shared" si="6"/>
        <v>0</v>
      </c>
      <c r="H70" s="508">
        <v>376.73</v>
      </c>
      <c r="I70" s="508">
        <f t="shared" si="13"/>
        <v>3013.84</v>
      </c>
      <c r="J70" s="508">
        <v>78.26999999999998</v>
      </c>
      <c r="K70" s="508">
        <f t="shared" si="14"/>
        <v>626.16</v>
      </c>
      <c r="L70" s="508">
        <v>0</v>
      </c>
      <c r="M70" s="508">
        <f t="shared" si="15"/>
        <v>0</v>
      </c>
      <c r="N70" s="509">
        <v>0.00063</v>
      </c>
      <c r="O70" s="509">
        <f t="shared" si="16"/>
        <v>0.00504</v>
      </c>
      <c r="P70" s="509">
        <v>0</v>
      </c>
      <c r="Q70" s="509">
        <f t="shared" si="17"/>
        <v>0</v>
      </c>
      <c r="R70" s="509"/>
      <c r="S70" s="509"/>
      <c r="T70" s="510">
        <v>0.239</v>
      </c>
      <c r="U70" s="509">
        <f t="shared" si="18"/>
        <v>1.91</v>
      </c>
      <c r="V70" s="511"/>
      <c r="W70" s="511"/>
      <c r="X70" s="511"/>
      <c r="Y70" s="511"/>
      <c r="Z70" s="511"/>
      <c r="AA70" s="511"/>
      <c r="AB70" s="511"/>
      <c r="AC70" s="511"/>
      <c r="AD70" s="511"/>
      <c r="AE70" s="511" t="s">
        <v>669</v>
      </c>
      <c r="AF70" s="511"/>
      <c r="AG70" s="511"/>
      <c r="AH70" s="511"/>
      <c r="AI70" s="511"/>
      <c r="AJ70" s="511"/>
      <c r="AK70" s="511"/>
      <c r="AL70" s="511"/>
      <c r="AM70" s="511"/>
      <c r="AN70" s="511"/>
      <c r="AO70" s="511"/>
      <c r="AP70" s="511"/>
      <c r="AQ70" s="511"/>
      <c r="AR70" s="511"/>
      <c r="AS70" s="511"/>
      <c r="AT70" s="511"/>
      <c r="AU70" s="511"/>
      <c r="AV70" s="511"/>
      <c r="AW70" s="511"/>
      <c r="AX70" s="511"/>
      <c r="AY70" s="511"/>
      <c r="AZ70" s="511"/>
      <c r="BA70" s="511"/>
      <c r="BB70" s="511"/>
      <c r="BC70" s="511"/>
      <c r="BD70" s="511"/>
      <c r="BE70" s="511"/>
      <c r="BF70" s="511"/>
      <c r="BG70" s="511"/>
      <c r="BH70" s="511"/>
    </row>
    <row r="71" spans="1:60" ht="12.75" outlineLevel="1">
      <c r="A71" s="503">
        <v>59</v>
      </c>
      <c r="B71" s="504" t="s">
        <v>1935</v>
      </c>
      <c r="C71" s="505" t="s">
        <v>1936</v>
      </c>
      <c r="D71" s="506" t="s">
        <v>1009</v>
      </c>
      <c r="E71" s="507">
        <v>2</v>
      </c>
      <c r="F71" s="508"/>
      <c r="G71" s="508">
        <f t="shared" si="6"/>
        <v>0</v>
      </c>
      <c r="H71" s="508">
        <v>429.77</v>
      </c>
      <c r="I71" s="508">
        <f t="shared" si="13"/>
        <v>859.54</v>
      </c>
      <c r="J71" s="508">
        <v>86.23000000000002</v>
      </c>
      <c r="K71" s="508">
        <f t="shared" si="14"/>
        <v>172.46</v>
      </c>
      <c r="L71" s="508">
        <v>0</v>
      </c>
      <c r="M71" s="508">
        <f t="shared" si="15"/>
        <v>0</v>
      </c>
      <c r="N71" s="509">
        <v>0.00073</v>
      </c>
      <c r="O71" s="509">
        <f t="shared" si="16"/>
        <v>0.00146</v>
      </c>
      <c r="P71" s="509">
        <v>0</v>
      </c>
      <c r="Q71" s="509">
        <f t="shared" si="17"/>
        <v>0</v>
      </c>
      <c r="R71" s="509"/>
      <c r="S71" s="509"/>
      <c r="T71" s="510">
        <v>0.263</v>
      </c>
      <c r="U71" s="509">
        <f t="shared" si="18"/>
        <v>0.53</v>
      </c>
      <c r="V71" s="511"/>
      <c r="W71" s="511"/>
      <c r="X71" s="511"/>
      <c r="Y71" s="511"/>
      <c r="Z71" s="511"/>
      <c r="AA71" s="511"/>
      <c r="AB71" s="511"/>
      <c r="AC71" s="511"/>
      <c r="AD71" s="511"/>
      <c r="AE71" s="511" t="s">
        <v>669</v>
      </c>
      <c r="AF71" s="511"/>
      <c r="AG71" s="511"/>
      <c r="AH71" s="511"/>
      <c r="AI71" s="511"/>
      <c r="AJ71" s="511"/>
      <c r="AK71" s="511"/>
      <c r="AL71" s="511"/>
      <c r="AM71" s="511"/>
      <c r="AN71" s="511"/>
      <c r="AO71" s="511"/>
      <c r="AP71" s="511"/>
      <c r="AQ71" s="511"/>
      <c r="AR71" s="511"/>
      <c r="AS71" s="511"/>
      <c r="AT71" s="511"/>
      <c r="AU71" s="511"/>
      <c r="AV71" s="511"/>
      <c r="AW71" s="511"/>
      <c r="AX71" s="511"/>
      <c r="AY71" s="511"/>
      <c r="AZ71" s="511"/>
      <c r="BA71" s="511"/>
      <c r="BB71" s="511"/>
      <c r="BC71" s="511"/>
      <c r="BD71" s="511"/>
      <c r="BE71" s="511"/>
      <c r="BF71" s="511"/>
      <c r="BG71" s="511"/>
      <c r="BH71" s="511"/>
    </row>
    <row r="72" spans="1:60" ht="12.75" outlineLevel="1">
      <c r="A72" s="503">
        <v>60</v>
      </c>
      <c r="B72" s="504" t="s">
        <v>1937</v>
      </c>
      <c r="C72" s="505" t="s">
        <v>1938</v>
      </c>
      <c r="D72" s="506" t="s">
        <v>1009</v>
      </c>
      <c r="E72" s="507">
        <v>2</v>
      </c>
      <c r="F72" s="508"/>
      <c r="G72" s="508">
        <f t="shared" si="6"/>
        <v>0</v>
      </c>
      <c r="H72" s="508">
        <v>538.14</v>
      </c>
      <c r="I72" s="508">
        <f t="shared" si="13"/>
        <v>1076.28</v>
      </c>
      <c r="J72" s="508">
        <v>89.86000000000001</v>
      </c>
      <c r="K72" s="508">
        <f t="shared" si="14"/>
        <v>179.72</v>
      </c>
      <c r="L72" s="508">
        <v>0</v>
      </c>
      <c r="M72" s="508">
        <f t="shared" si="15"/>
        <v>0</v>
      </c>
      <c r="N72" s="509">
        <v>0.00095</v>
      </c>
      <c r="O72" s="509">
        <f t="shared" si="16"/>
        <v>0.0019</v>
      </c>
      <c r="P72" s="509">
        <v>0</v>
      </c>
      <c r="Q72" s="509">
        <f t="shared" si="17"/>
        <v>0</v>
      </c>
      <c r="R72" s="509"/>
      <c r="S72" s="509"/>
      <c r="T72" s="510">
        <v>0.274</v>
      </c>
      <c r="U72" s="509">
        <f t="shared" si="18"/>
        <v>0.55</v>
      </c>
      <c r="V72" s="511"/>
      <c r="W72" s="511"/>
      <c r="X72" s="511"/>
      <c r="Y72" s="511"/>
      <c r="Z72" s="511"/>
      <c r="AA72" s="511"/>
      <c r="AB72" s="511"/>
      <c r="AC72" s="511"/>
      <c r="AD72" s="511"/>
      <c r="AE72" s="511" t="s">
        <v>669</v>
      </c>
      <c r="AF72" s="511"/>
      <c r="AG72" s="511"/>
      <c r="AH72" s="511"/>
      <c r="AI72" s="511"/>
      <c r="AJ72" s="511"/>
      <c r="AK72" s="511"/>
      <c r="AL72" s="511"/>
      <c r="AM72" s="511"/>
      <c r="AN72" s="511"/>
      <c r="AO72" s="511"/>
      <c r="AP72" s="511"/>
      <c r="AQ72" s="511"/>
      <c r="AR72" s="511"/>
      <c r="AS72" s="511"/>
      <c r="AT72" s="511"/>
      <c r="AU72" s="511"/>
      <c r="AV72" s="511"/>
      <c r="AW72" s="511"/>
      <c r="AX72" s="511"/>
      <c r="AY72" s="511"/>
      <c r="AZ72" s="511"/>
      <c r="BA72" s="511"/>
      <c r="BB72" s="511"/>
      <c r="BC72" s="511"/>
      <c r="BD72" s="511"/>
      <c r="BE72" s="511"/>
      <c r="BF72" s="511"/>
      <c r="BG72" s="511"/>
      <c r="BH72" s="511"/>
    </row>
    <row r="73" spans="1:60" ht="22.5" outlineLevel="1">
      <c r="A73" s="503">
        <v>61</v>
      </c>
      <c r="B73" s="504" t="s">
        <v>1939</v>
      </c>
      <c r="C73" s="505" t="s">
        <v>1940</v>
      </c>
      <c r="D73" s="506" t="s">
        <v>1009</v>
      </c>
      <c r="E73" s="507">
        <v>22</v>
      </c>
      <c r="F73" s="508"/>
      <c r="G73" s="508">
        <f t="shared" si="6"/>
        <v>0</v>
      </c>
      <c r="H73" s="508">
        <v>22.4</v>
      </c>
      <c r="I73" s="508">
        <f t="shared" si="13"/>
        <v>492.8</v>
      </c>
      <c r="J73" s="508">
        <v>37.300000000000004</v>
      </c>
      <c r="K73" s="508">
        <f t="shared" si="14"/>
        <v>820.6</v>
      </c>
      <c r="L73" s="508">
        <v>0</v>
      </c>
      <c r="M73" s="508">
        <f t="shared" si="15"/>
        <v>0</v>
      </c>
      <c r="N73" s="509">
        <v>3E-05</v>
      </c>
      <c r="O73" s="509">
        <f t="shared" si="16"/>
        <v>0.00066</v>
      </c>
      <c r="P73" s="509">
        <v>0</v>
      </c>
      <c r="Q73" s="509">
        <f t="shared" si="17"/>
        <v>0</v>
      </c>
      <c r="R73" s="509"/>
      <c r="S73" s="509"/>
      <c r="T73" s="510">
        <v>0.129</v>
      </c>
      <c r="U73" s="509">
        <f t="shared" si="18"/>
        <v>2.84</v>
      </c>
      <c r="V73" s="511"/>
      <c r="W73" s="511"/>
      <c r="X73" s="511"/>
      <c r="Y73" s="511"/>
      <c r="Z73" s="511"/>
      <c r="AA73" s="511"/>
      <c r="AB73" s="511"/>
      <c r="AC73" s="511"/>
      <c r="AD73" s="511"/>
      <c r="AE73" s="511" t="s">
        <v>669</v>
      </c>
      <c r="AF73" s="511"/>
      <c r="AG73" s="511"/>
      <c r="AH73" s="511"/>
      <c r="AI73" s="511"/>
      <c r="AJ73" s="511"/>
      <c r="AK73" s="511"/>
      <c r="AL73" s="511"/>
      <c r="AM73" s="511"/>
      <c r="AN73" s="511"/>
      <c r="AO73" s="511"/>
      <c r="AP73" s="511"/>
      <c r="AQ73" s="511"/>
      <c r="AR73" s="511"/>
      <c r="AS73" s="511"/>
      <c r="AT73" s="511"/>
      <c r="AU73" s="511"/>
      <c r="AV73" s="511"/>
      <c r="AW73" s="511"/>
      <c r="AX73" s="511"/>
      <c r="AY73" s="511"/>
      <c r="AZ73" s="511"/>
      <c r="BA73" s="511"/>
      <c r="BB73" s="511"/>
      <c r="BC73" s="511"/>
      <c r="BD73" s="511"/>
      <c r="BE73" s="511"/>
      <c r="BF73" s="511"/>
      <c r="BG73" s="511"/>
      <c r="BH73" s="511"/>
    </row>
    <row r="74" spans="1:60" ht="22.5" outlineLevel="1">
      <c r="A74" s="503">
        <v>62</v>
      </c>
      <c r="B74" s="504" t="s">
        <v>1941</v>
      </c>
      <c r="C74" s="505" t="s">
        <v>1942</v>
      </c>
      <c r="D74" s="506" t="s">
        <v>1009</v>
      </c>
      <c r="E74" s="507">
        <v>9</v>
      </c>
      <c r="F74" s="508"/>
      <c r="G74" s="508">
        <f aca="true" t="shared" si="19" ref="G74:G129">E74*F74</f>
        <v>0</v>
      </c>
      <c r="H74" s="508">
        <v>24.2</v>
      </c>
      <c r="I74" s="508">
        <f t="shared" si="13"/>
        <v>217.8</v>
      </c>
      <c r="J74" s="508">
        <v>37.3</v>
      </c>
      <c r="K74" s="508">
        <f t="shared" si="14"/>
        <v>335.7</v>
      </c>
      <c r="L74" s="508">
        <v>0</v>
      </c>
      <c r="M74" s="508">
        <f t="shared" si="15"/>
        <v>0</v>
      </c>
      <c r="N74" s="509">
        <v>6E-05</v>
      </c>
      <c r="O74" s="509">
        <f t="shared" si="16"/>
        <v>0.00054</v>
      </c>
      <c r="P74" s="509">
        <v>0</v>
      </c>
      <c r="Q74" s="509">
        <f t="shared" si="17"/>
        <v>0</v>
      </c>
      <c r="R74" s="509"/>
      <c r="S74" s="509"/>
      <c r="T74" s="510">
        <v>0.129</v>
      </c>
      <c r="U74" s="509">
        <f t="shared" si="18"/>
        <v>1.16</v>
      </c>
      <c r="V74" s="511"/>
      <c r="W74" s="511"/>
      <c r="X74" s="511"/>
      <c r="Y74" s="511"/>
      <c r="Z74" s="511"/>
      <c r="AA74" s="511"/>
      <c r="AB74" s="511"/>
      <c r="AC74" s="511"/>
      <c r="AD74" s="511"/>
      <c r="AE74" s="511" t="s">
        <v>669</v>
      </c>
      <c r="AF74" s="511"/>
      <c r="AG74" s="511"/>
      <c r="AH74" s="511"/>
      <c r="AI74" s="511"/>
      <c r="AJ74" s="511"/>
      <c r="AK74" s="511"/>
      <c r="AL74" s="511"/>
      <c r="AM74" s="511"/>
      <c r="AN74" s="511"/>
      <c r="AO74" s="511"/>
      <c r="AP74" s="511"/>
      <c r="AQ74" s="511"/>
      <c r="AR74" s="511"/>
      <c r="AS74" s="511"/>
      <c r="AT74" s="511"/>
      <c r="AU74" s="511"/>
      <c r="AV74" s="511"/>
      <c r="AW74" s="511"/>
      <c r="AX74" s="511"/>
      <c r="AY74" s="511"/>
      <c r="AZ74" s="511"/>
      <c r="BA74" s="511"/>
      <c r="BB74" s="511"/>
      <c r="BC74" s="511"/>
      <c r="BD74" s="511"/>
      <c r="BE74" s="511"/>
      <c r="BF74" s="511"/>
      <c r="BG74" s="511"/>
      <c r="BH74" s="511"/>
    </row>
    <row r="75" spans="1:60" ht="22.5" outlineLevel="1">
      <c r="A75" s="503">
        <v>63</v>
      </c>
      <c r="B75" s="504" t="s">
        <v>1943</v>
      </c>
      <c r="C75" s="505" t="s">
        <v>1944</v>
      </c>
      <c r="D75" s="506" t="s">
        <v>1009</v>
      </c>
      <c r="E75" s="507">
        <v>8</v>
      </c>
      <c r="F75" s="508"/>
      <c r="G75" s="508">
        <f t="shared" si="19"/>
        <v>0</v>
      </c>
      <c r="H75" s="508">
        <v>26.45</v>
      </c>
      <c r="I75" s="508">
        <f t="shared" si="13"/>
        <v>211.6</v>
      </c>
      <c r="J75" s="508">
        <v>41.05</v>
      </c>
      <c r="K75" s="508">
        <f t="shared" si="14"/>
        <v>328.4</v>
      </c>
      <c r="L75" s="508">
        <v>0</v>
      </c>
      <c r="M75" s="508">
        <f t="shared" si="15"/>
        <v>0</v>
      </c>
      <c r="N75" s="509">
        <v>5E-05</v>
      </c>
      <c r="O75" s="509">
        <f t="shared" si="16"/>
        <v>0.0004</v>
      </c>
      <c r="P75" s="509">
        <v>0</v>
      </c>
      <c r="Q75" s="509">
        <f t="shared" si="17"/>
        <v>0</v>
      </c>
      <c r="R75" s="509"/>
      <c r="S75" s="509"/>
      <c r="T75" s="510">
        <v>0.142</v>
      </c>
      <c r="U75" s="509">
        <f t="shared" si="18"/>
        <v>1.14</v>
      </c>
      <c r="V75" s="511"/>
      <c r="W75" s="511"/>
      <c r="X75" s="511"/>
      <c r="Y75" s="511"/>
      <c r="Z75" s="511"/>
      <c r="AA75" s="511"/>
      <c r="AB75" s="511"/>
      <c r="AC75" s="511"/>
      <c r="AD75" s="511"/>
      <c r="AE75" s="511" t="s">
        <v>669</v>
      </c>
      <c r="AF75" s="511"/>
      <c r="AG75" s="511"/>
      <c r="AH75" s="511"/>
      <c r="AI75" s="511"/>
      <c r="AJ75" s="511"/>
      <c r="AK75" s="511"/>
      <c r="AL75" s="511"/>
      <c r="AM75" s="511"/>
      <c r="AN75" s="511"/>
      <c r="AO75" s="511"/>
      <c r="AP75" s="511"/>
      <c r="AQ75" s="511"/>
      <c r="AR75" s="511"/>
      <c r="AS75" s="511"/>
      <c r="AT75" s="511"/>
      <c r="AU75" s="511"/>
      <c r="AV75" s="511"/>
      <c r="AW75" s="511"/>
      <c r="AX75" s="511"/>
      <c r="AY75" s="511"/>
      <c r="AZ75" s="511"/>
      <c r="BA75" s="511"/>
      <c r="BB75" s="511"/>
      <c r="BC75" s="511"/>
      <c r="BD75" s="511"/>
      <c r="BE75" s="511"/>
      <c r="BF75" s="511"/>
      <c r="BG75" s="511"/>
      <c r="BH75" s="511"/>
    </row>
    <row r="76" spans="1:60" ht="22.5" outlineLevel="1">
      <c r="A76" s="503">
        <v>64</v>
      </c>
      <c r="B76" s="504" t="s">
        <v>1945</v>
      </c>
      <c r="C76" s="505" t="s">
        <v>1946</v>
      </c>
      <c r="D76" s="506" t="s">
        <v>1009</v>
      </c>
      <c r="E76" s="507">
        <v>1</v>
      </c>
      <c r="F76" s="508"/>
      <c r="G76" s="508">
        <f t="shared" si="19"/>
        <v>0</v>
      </c>
      <c r="H76" s="508">
        <v>31.32</v>
      </c>
      <c r="I76" s="508">
        <f t="shared" si="13"/>
        <v>31.32</v>
      </c>
      <c r="J76" s="508">
        <v>45.38</v>
      </c>
      <c r="K76" s="508">
        <f t="shared" si="14"/>
        <v>45.38</v>
      </c>
      <c r="L76" s="508">
        <v>0</v>
      </c>
      <c r="M76" s="508">
        <f t="shared" si="15"/>
        <v>0</v>
      </c>
      <c r="N76" s="509">
        <v>9E-05</v>
      </c>
      <c r="O76" s="509">
        <f t="shared" si="16"/>
        <v>9E-05</v>
      </c>
      <c r="P76" s="509">
        <v>0</v>
      </c>
      <c r="Q76" s="509">
        <f t="shared" si="17"/>
        <v>0</v>
      </c>
      <c r="R76" s="509"/>
      <c r="S76" s="509"/>
      <c r="T76" s="510">
        <v>0.157</v>
      </c>
      <c r="U76" s="509">
        <f t="shared" si="18"/>
        <v>0.16</v>
      </c>
      <c r="V76" s="511"/>
      <c r="W76" s="511"/>
      <c r="X76" s="511"/>
      <c r="Y76" s="511"/>
      <c r="Z76" s="511"/>
      <c r="AA76" s="511"/>
      <c r="AB76" s="511"/>
      <c r="AC76" s="511"/>
      <c r="AD76" s="511"/>
      <c r="AE76" s="511" t="s">
        <v>669</v>
      </c>
      <c r="AF76" s="511"/>
      <c r="AG76" s="511"/>
      <c r="AH76" s="511"/>
      <c r="AI76" s="511"/>
      <c r="AJ76" s="511"/>
      <c r="AK76" s="511"/>
      <c r="AL76" s="511"/>
      <c r="AM76" s="511"/>
      <c r="AN76" s="511"/>
      <c r="AO76" s="511"/>
      <c r="AP76" s="511"/>
      <c r="AQ76" s="511"/>
      <c r="AR76" s="511"/>
      <c r="AS76" s="511"/>
      <c r="AT76" s="511"/>
      <c r="AU76" s="511"/>
      <c r="AV76" s="511"/>
      <c r="AW76" s="511"/>
      <c r="AX76" s="511"/>
      <c r="AY76" s="511"/>
      <c r="AZ76" s="511"/>
      <c r="BA76" s="511"/>
      <c r="BB76" s="511"/>
      <c r="BC76" s="511"/>
      <c r="BD76" s="511"/>
      <c r="BE76" s="511"/>
      <c r="BF76" s="511"/>
      <c r="BG76" s="511"/>
      <c r="BH76" s="511"/>
    </row>
    <row r="77" spans="1:60" ht="22.5" outlineLevel="1">
      <c r="A77" s="503">
        <v>65</v>
      </c>
      <c r="B77" s="504" t="s">
        <v>1947</v>
      </c>
      <c r="C77" s="505" t="s">
        <v>1948</v>
      </c>
      <c r="D77" s="506" t="s">
        <v>1009</v>
      </c>
      <c r="E77" s="507">
        <v>15</v>
      </c>
      <c r="F77" s="508"/>
      <c r="G77" s="508">
        <f t="shared" si="19"/>
        <v>0</v>
      </c>
      <c r="H77" s="508">
        <v>36.95</v>
      </c>
      <c r="I77" s="508">
        <f t="shared" si="13"/>
        <v>554.25</v>
      </c>
      <c r="J77" s="508">
        <v>49.14999999999999</v>
      </c>
      <c r="K77" s="508">
        <f t="shared" si="14"/>
        <v>737.25</v>
      </c>
      <c r="L77" s="508">
        <v>0</v>
      </c>
      <c r="M77" s="508">
        <f t="shared" si="15"/>
        <v>0</v>
      </c>
      <c r="N77" s="509">
        <v>0.00012</v>
      </c>
      <c r="O77" s="509">
        <f t="shared" si="16"/>
        <v>0.0018</v>
      </c>
      <c r="P77" s="509">
        <v>0</v>
      </c>
      <c r="Q77" s="509">
        <f t="shared" si="17"/>
        <v>0</v>
      </c>
      <c r="R77" s="509"/>
      <c r="S77" s="509"/>
      <c r="T77" s="510">
        <v>0.17</v>
      </c>
      <c r="U77" s="509">
        <f t="shared" si="18"/>
        <v>2.55</v>
      </c>
      <c r="V77" s="511"/>
      <c r="W77" s="511"/>
      <c r="X77" s="511"/>
      <c r="Y77" s="511"/>
      <c r="Z77" s="511"/>
      <c r="AA77" s="511"/>
      <c r="AB77" s="511"/>
      <c r="AC77" s="511"/>
      <c r="AD77" s="511"/>
      <c r="AE77" s="511" t="s">
        <v>669</v>
      </c>
      <c r="AF77" s="511"/>
      <c r="AG77" s="511"/>
      <c r="AH77" s="511"/>
      <c r="AI77" s="511"/>
      <c r="AJ77" s="511"/>
      <c r="AK77" s="511"/>
      <c r="AL77" s="511"/>
      <c r="AM77" s="511"/>
      <c r="AN77" s="511"/>
      <c r="AO77" s="511"/>
      <c r="AP77" s="511"/>
      <c r="AQ77" s="511"/>
      <c r="AR77" s="511"/>
      <c r="AS77" s="511"/>
      <c r="AT77" s="511"/>
      <c r="AU77" s="511"/>
      <c r="AV77" s="511"/>
      <c r="AW77" s="511"/>
      <c r="AX77" s="511"/>
      <c r="AY77" s="511"/>
      <c r="AZ77" s="511"/>
      <c r="BA77" s="511"/>
      <c r="BB77" s="511"/>
      <c r="BC77" s="511"/>
      <c r="BD77" s="511"/>
      <c r="BE77" s="511"/>
      <c r="BF77" s="511"/>
      <c r="BG77" s="511"/>
      <c r="BH77" s="511"/>
    </row>
    <row r="78" spans="1:60" ht="22.5" outlineLevel="1">
      <c r="A78" s="503">
        <v>66</v>
      </c>
      <c r="B78" s="504" t="s">
        <v>1949</v>
      </c>
      <c r="C78" s="505" t="s">
        <v>1950</v>
      </c>
      <c r="D78" s="506" t="s">
        <v>1009</v>
      </c>
      <c r="E78" s="507">
        <v>8</v>
      </c>
      <c r="F78" s="508"/>
      <c r="G78" s="508">
        <f t="shared" si="19"/>
        <v>0</v>
      </c>
      <c r="H78" s="508">
        <v>22.66</v>
      </c>
      <c r="I78" s="508">
        <f t="shared" si="13"/>
        <v>181.28</v>
      </c>
      <c r="J78" s="508">
        <v>39.040000000000006</v>
      </c>
      <c r="K78" s="508">
        <f t="shared" si="14"/>
        <v>312.32</v>
      </c>
      <c r="L78" s="508">
        <v>0</v>
      </c>
      <c r="M78" s="508">
        <f t="shared" si="15"/>
        <v>0</v>
      </c>
      <c r="N78" s="509">
        <v>2E-05</v>
      </c>
      <c r="O78" s="509">
        <f t="shared" si="16"/>
        <v>0.00016</v>
      </c>
      <c r="P78" s="509">
        <v>0</v>
      </c>
      <c r="Q78" s="509">
        <f t="shared" si="17"/>
        <v>0</v>
      </c>
      <c r="R78" s="509"/>
      <c r="S78" s="509"/>
      <c r="T78" s="510">
        <v>0.135</v>
      </c>
      <c r="U78" s="509">
        <f t="shared" si="18"/>
        <v>1.08</v>
      </c>
      <c r="V78" s="511"/>
      <c r="W78" s="511"/>
      <c r="X78" s="511"/>
      <c r="Y78" s="511"/>
      <c r="Z78" s="511"/>
      <c r="AA78" s="511"/>
      <c r="AB78" s="511"/>
      <c r="AC78" s="511"/>
      <c r="AD78" s="511"/>
      <c r="AE78" s="511" t="s">
        <v>669</v>
      </c>
      <c r="AF78" s="511"/>
      <c r="AG78" s="511"/>
      <c r="AH78" s="511"/>
      <c r="AI78" s="511"/>
      <c r="AJ78" s="511"/>
      <c r="AK78" s="511"/>
      <c r="AL78" s="511"/>
      <c r="AM78" s="511"/>
      <c r="AN78" s="511"/>
      <c r="AO78" s="511"/>
      <c r="AP78" s="511"/>
      <c r="AQ78" s="511"/>
      <c r="AR78" s="511"/>
      <c r="AS78" s="511"/>
      <c r="AT78" s="511"/>
      <c r="AU78" s="511"/>
      <c r="AV78" s="511"/>
      <c r="AW78" s="511"/>
      <c r="AX78" s="511"/>
      <c r="AY78" s="511"/>
      <c r="AZ78" s="511"/>
      <c r="BA78" s="511"/>
      <c r="BB78" s="511"/>
      <c r="BC78" s="511"/>
      <c r="BD78" s="511"/>
      <c r="BE78" s="511"/>
      <c r="BF78" s="511"/>
      <c r="BG78" s="511"/>
      <c r="BH78" s="511"/>
    </row>
    <row r="79" spans="1:60" ht="22.5" outlineLevel="1">
      <c r="A79" s="503">
        <v>67</v>
      </c>
      <c r="B79" s="504" t="s">
        <v>903</v>
      </c>
      <c r="C79" s="505" t="s">
        <v>904</v>
      </c>
      <c r="D79" s="506" t="s">
        <v>1009</v>
      </c>
      <c r="E79" s="507">
        <v>2</v>
      </c>
      <c r="F79" s="508"/>
      <c r="G79" s="508">
        <f t="shared" si="19"/>
        <v>0</v>
      </c>
      <c r="H79" s="508">
        <v>26.26</v>
      </c>
      <c r="I79" s="508">
        <f t="shared" si="13"/>
        <v>52.52</v>
      </c>
      <c r="J79" s="508">
        <v>39.03999999999999</v>
      </c>
      <c r="K79" s="508">
        <f t="shared" si="14"/>
        <v>78.08</v>
      </c>
      <c r="L79" s="508">
        <v>0</v>
      </c>
      <c r="M79" s="508">
        <f t="shared" si="15"/>
        <v>0</v>
      </c>
      <c r="N79" s="509">
        <v>3E-05</v>
      </c>
      <c r="O79" s="509">
        <f t="shared" si="16"/>
        <v>6E-05</v>
      </c>
      <c r="P79" s="509">
        <v>0</v>
      </c>
      <c r="Q79" s="509">
        <f t="shared" si="17"/>
        <v>0</v>
      </c>
      <c r="R79" s="509"/>
      <c r="S79" s="509"/>
      <c r="T79" s="510">
        <v>0.135</v>
      </c>
      <c r="U79" s="509">
        <f t="shared" si="18"/>
        <v>0.27</v>
      </c>
      <c r="V79" s="511"/>
      <c r="W79" s="511"/>
      <c r="X79" s="511"/>
      <c r="Y79" s="511"/>
      <c r="Z79" s="511"/>
      <c r="AA79" s="511"/>
      <c r="AB79" s="511"/>
      <c r="AC79" s="511"/>
      <c r="AD79" s="511"/>
      <c r="AE79" s="511" t="s">
        <v>669</v>
      </c>
      <c r="AF79" s="511"/>
      <c r="AG79" s="511"/>
      <c r="AH79" s="511"/>
      <c r="AI79" s="511"/>
      <c r="AJ79" s="511"/>
      <c r="AK79" s="511"/>
      <c r="AL79" s="511"/>
      <c r="AM79" s="511"/>
      <c r="AN79" s="511"/>
      <c r="AO79" s="511"/>
      <c r="AP79" s="511"/>
      <c r="AQ79" s="511"/>
      <c r="AR79" s="511"/>
      <c r="AS79" s="511"/>
      <c r="AT79" s="511"/>
      <c r="AU79" s="511"/>
      <c r="AV79" s="511"/>
      <c r="AW79" s="511"/>
      <c r="AX79" s="511"/>
      <c r="AY79" s="511"/>
      <c r="AZ79" s="511"/>
      <c r="BA79" s="511"/>
      <c r="BB79" s="511"/>
      <c r="BC79" s="511"/>
      <c r="BD79" s="511"/>
      <c r="BE79" s="511"/>
      <c r="BF79" s="511"/>
      <c r="BG79" s="511"/>
      <c r="BH79" s="511"/>
    </row>
    <row r="80" spans="1:60" ht="22.5" outlineLevel="1">
      <c r="A80" s="503">
        <v>68</v>
      </c>
      <c r="B80" s="504" t="s">
        <v>905</v>
      </c>
      <c r="C80" s="505" t="s">
        <v>906</v>
      </c>
      <c r="D80" s="506" t="s">
        <v>1009</v>
      </c>
      <c r="E80" s="507">
        <v>11</v>
      </c>
      <c r="F80" s="508"/>
      <c r="G80" s="508">
        <f t="shared" si="19"/>
        <v>0</v>
      </c>
      <c r="H80" s="508">
        <v>27.4</v>
      </c>
      <c r="I80" s="508">
        <f t="shared" si="13"/>
        <v>301.4</v>
      </c>
      <c r="J80" s="508">
        <v>37.300000000000004</v>
      </c>
      <c r="K80" s="508">
        <f t="shared" si="14"/>
        <v>410.3</v>
      </c>
      <c r="L80" s="508">
        <v>0</v>
      </c>
      <c r="M80" s="508">
        <f t="shared" si="15"/>
        <v>0</v>
      </c>
      <c r="N80" s="509">
        <v>4E-05</v>
      </c>
      <c r="O80" s="509">
        <f t="shared" si="16"/>
        <v>0.00044</v>
      </c>
      <c r="P80" s="509">
        <v>0</v>
      </c>
      <c r="Q80" s="509">
        <f t="shared" si="17"/>
        <v>0</v>
      </c>
      <c r="R80" s="509"/>
      <c r="S80" s="509"/>
      <c r="T80" s="510">
        <v>0.129</v>
      </c>
      <c r="U80" s="509">
        <f t="shared" si="18"/>
        <v>1.42</v>
      </c>
      <c r="V80" s="511"/>
      <c r="W80" s="511"/>
      <c r="X80" s="511"/>
      <c r="Y80" s="511"/>
      <c r="Z80" s="511"/>
      <c r="AA80" s="511"/>
      <c r="AB80" s="511"/>
      <c r="AC80" s="511"/>
      <c r="AD80" s="511"/>
      <c r="AE80" s="511" t="s">
        <v>669</v>
      </c>
      <c r="AF80" s="511"/>
      <c r="AG80" s="511"/>
      <c r="AH80" s="511"/>
      <c r="AI80" s="511"/>
      <c r="AJ80" s="511"/>
      <c r="AK80" s="511"/>
      <c r="AL80" s="511"/>
      <c r="AM80" s="511"/>
      <c r="AN80" s="511"/>
      <c r="AO80" s="511"/>
      <c r="AP80" s="511"/>
      <c r="AQ80" s="511"/>
      <c r="AR80" s="511"/>
      <c r="AS80" s="511"/>
      <c r="AT80" s="511"/>
      <c r="AU80" s="511"/>
      <c r="AV80" s="511"/>
      <c r="AW80" s="511"/>
      <c r="AX80" s="511"/>
      <c r="AY80" s="511"/>
      <c r="AZ80" s="511"/>
      <c r="BA80" s="511"/>
      <c r="BB80" s="511"/>
      <c r="BC80" s="511"/>
      <c r="BD80" s="511"/>
      <c r="BE80" s="511"/>
      <c r="BF80" s="511"/>
      <c r="BG80" s="511"/>
      <c r="BH80" s="511"/>
    </row>
    <row r="81" spans="1:60" ht="22.5" outlineLevel="1">
      <c r="A81" s="503">
        <v>69</v>
      </c>
      <c r="B81" s="504" t="s">
        <v>907</v>
      </c>
      <c r="C81" s="505" t="s">
        <v>908</v>
      </c>
      <c r="D81" s="506" t="s">
        <v>1009</v>
      </c>
      <c r="E81" s="507">
        <v>39</v>
      </c>
      <c r="F81" s="508"/>
      <c r="G81" s="508">
        <f t="shared" si="19"/>
        <v>0</v>
      </c>
      <c r="H81" s="508">
        <v>43.92</v>
      </c>
      <c r="I81" s="508">
        <f t="shared" si="13"/>
        <v>1712.88</v>
      </c>
      <c r="J81" s="508">
        <v>45.379999999999995</v>
      </c>
      <c r="K81" s="508">
        <f t="shared" si="14"/>
        <v>1769.82</v>
      </c>
      <c r="L81" s="508">
        <v>0</v>
      </c>
      <c r="M81" s="508">
        <f t="shared" si="15"/>
        <v>0</v>
      </c>
      <c r="N81" s="509">
        <v>0.00011</v>
      </c>
      <c r="O81" s="509">
        <f t="shared" si="16"/>
        <v>0.00429</v>
      </c>
      <c r="P81" s="509">
        <v>0</v>
      </c>
      <c r="Q81" s="509">
        <f t="shared" si="17"/>
        <v>0</v>
      </c>
      <c r="R81" s="509"/>
      <c r="S81" s="509"/>
      <c r="T81" s="510">
        <v>0.157</v>
      </c>
      <c r="U81" s="509">
        <f t="shared" si="18"/>
        <v>6.12</v>
      </c>
      <c r="V81" s="511"/>
      <c r="W81" s="511"/>
      <c r="X81" s="511"/>
      <c r="Y81" s="511"/>
      <c r="Z81" s="511"/>
      <c r="AA81" s="511"/>
      <c r="AB81" s="511"/>
      <c r="AC81" s="511"/>
      <c r="AD81" s="511"/>
      <c r="AE81" s="511" t="s">
        <v>669</v>
      </c>
      <c r="AF81" s="511"/>
      <c r="AG81" s="511"/>
      <c r="AH81" s="511"/>
      <c r="AI81" s="511"/>
      <c r="AJ81" s="511"/>
      <c r="AK81" s="511"/>
      <c r="AL81" s="511"/>
      <c r="AM81" s="511"/>
      <c r="AN81" s="511"/>
      <c r="AO81" s="511"/>
      <c r="AP81" s="511"/>
      <c r="AQ81" s="511"/>
      <c r="AR81" s="511"/>
      <c r="AS81" s="511"/>
      <c r="AT81" s="511"/>
      <c r="AU81" s="511"/>
      <c r="AV81" s="511"/>
      <c r="AW81" s="511"/>
      <c r="AX81" s="511"/>
      <c r="AY81" s="511"/>
      <c r="AZ81" s="511"/>
      <c r="BA81" s="511"/>
      <c r="BB81" s="511"/>
      <c r="BC81" s="511"/>
      <c r="BD81" s="511"/>
      <c r="BE81" s="511"/>
      <c r="BF81" s="511"/>
      <c r="BG81" s="511"/>
      <c r="BH81" s="511"/>
    </row>
    <row r="82" spans="1:60" ht="12.75" outlineLevel="1">
      <c r="A82" s="503">
        <v>70</v>
      </c>
      <c r="B82" s="504" t="s">
        <v>909</v>
      </c>
      <c r="C82" s="505" t="s">
        <v>910</v>
      </c>
      <c r="D82" s="506" t="s">
        <v>1203</v>
      </c>
      <c r="E82" s="507">
        <v>40</v>
      </c>
      <c r="F82" s="508"/>
      <c r="G82" s="508">
        <f t="shared" si="19"/>
        <v>0</v>
      </c>
      <c r="H82" s="508">
        <v>0</v>
      </c>
      <c r="I82" s="508">
        <f aca="true" t="shared" si="20" ref="I82:I100">ROUND(E82*H82,2)</f>
        <v>0</v>
      </c>
      <c r="J82" s="508">
        <v>153.5</v>
      </c>
      <c r="K82" s="508">
        <f aca="true" t="shared" si="21" ref="K82:K100">ROUND(E82*J82,2)</f>
        <v>6140</v>
      </c>
      <c r="L82" s="508">
        <v>0</v>
      </c>
      <c r="M82" s="508">
        <f aca="true" t="shared" si="22" ref="M82:M100">G82*(1+L82/100)</f>
        <v>0</v>
      </c>
      <c r="N82" s="509">
        <v>0</v>
      </c>
      <c r="O82" s="509">
        <f aca="true" t="shared" si="23" ref="O82:O100">ROUND(E82*N82,5)</f>
        <v>0</v>
      </c>
      <c r="P82" s="509">
        <v>0</v>
      </c>
      <c r="Q82" s="509">
        <f aca="true" t="shared" si="24" ref="Q82:Q100">ROUND(E82*P82,5)</f>
        <v>0</v>
      </c>
      <c r="R82" s="509"/>
      <c r="S82" s="509"/>
      <c r="T82" s="510">
        <v>0.425</v>
      </c>
      <c r="U82" s="509">
        <f aca="true" t="shared" si="25" ref="U82:U100">ROUND(E82*T82,2)</f>
        <v>17</v>
      </c>
      <c r="V82" s="511"/>
      <c r="W82" s="511"/>
      <c r="X82" s="511"/>
      <c r="Y82" s="511"/>
      <c r="Z82" s="511"/>
      <c r="AA82" s="511"/>
      <c r="AB82" s="511"/>
      <c r="AC82" s="511"/>
      <c r="AD82" s="511"/>
      <c r="AE82" s="511" t="s">
        <v>669</v>
      </c>
      <c r="AF82" s="511"/>
      <c r="AG82" s="511"/>
      <c r="AH82" s="511"/>
      <c r="AI82" s="511"/>
      <c r="AJ82" s="511"/>
      <c r="AK82" s="511"/>
      <c r="AL82" s="511"/>
      <c r="AM82" s="511"/>
      <c r="AN82" s="511"/>
      <c r="AO82" s="511"/>
      <c r="AP82" s="511"/>
      <c r="AQ82" s="511"/>
      <c r="AR82" s="511"/>
      <c r="AS82" s="511"/>
      <c r="AT82" s="511"/>
      <c r="AU82" s="511"/>
      <c r="AV82" s="511"/>
      <c r="AW82" s="511"/>
      <c r="AX82" s="511"/>
      <c r="AY82" s="511"/>
      <c r="AZ82" s="511"/>
      <c r="BA82" s="511"/>
      <c r="BB82" s="511"/>
      <c r="BC82" s="511"/>
      <c r="BD82" s="511"/>
      <c r="BE82" s="511"/>
      <c r="BF82" s="511"/>
      <c r="BG82" s="511"/>
      <c r="BH82" s="511"/>
    </row>
    <row r="83" spans="1:60" ht="12.75" outlineLevel="1">
      <c r="A83" s="503">
        <v>71</v>
      </c>
      <c r="B83" s="504" t="s">
        <v>911</v>
      </c>
      <c r="C83" s="505" t="s">
        <v>912</v>
      </c>
      <c r="D83" s="506" t="s">
        <v>1203</v>
      </c>
      <c r="E83" s="507">
        <v>30</v>
      </c>
      <c r="F83" s="508"/>
      <c r="G83" s="508">
        <f t="shared" si="19"/>
        <v>0</v>
      </c>
      <c r="H83" s="508">
        <v>54.42</v>
      </c>
      <c r="I83" s="508">
        <f t="shared" si="20"/>
        <v>1632.6</v>
      </c>
      <c r="J83" s="508">
        <v>88.58</v>
      </c>
      <c r="K83" s="508">
        <f t="shared" si="21"/>
        <v>2657.4</v>
      </c>
      <c r="L83" s="508">
        <v>0</v>
      </c>
      <c r="M83" s="508">
        <f t="shared" si="22"/>
        <v>0</v>
      </c>
      <c r="N83" s="509">
        <v>0.00018</v>
      </c>
      <c r="O83" s="509">
        <f t="shared" si="23"/>
        <v>0.0054</v>
      </c>
      <c r="P83" s="509">
        <v>0</v>
      </c>
      <c r="Q83" s="509">
        <f t="shared" si="24"/>
        <v>0</v>
      </c>
      <c r="R83" s="509"/>
      <c r="S83" s="509"/>
      <c r="T83" s="510">
        <v>0.254</v>
      </c>
      <c r="U83" s="509">
        <f t="shared" si="25"/>
        <v>7.62</v>
      </c>
      <c r="V83" s="511"/>
      <c r="W83" s="511"/>
      <c r="X83" s="511"/>
      <c r="Y83" s="511"/>
      <c r="Z83" s="511"/>
      <c r="AA83" s="511"/>
      <c r="AB83" s="511"/>
      <c r="AC83" s="511"/>
      <c r="AD83" s="511"/>
      <c r="AE83" s="511" t="s">
        <v>669</v>
      </c>
      <c r="AF83" s="511"/>
      <c r="AG83" s="511"/>
      <c r="AH83" s="511"/>
      <c r="AI83" s="511"/>
      <c r="AJ83" s="511"/>
      <c r="AK83" s="511"/>
      <c r="AL83" s="511"/>
      <c r="AM83" s="511"/>
      <c r="AN83" s="511"/>
      <c r="AO83" s="511"/>
      <c r="AP83" s="511"/>
      <c r="AQ83" s="511"/>
      <c r="AR83" s="511"/>
      <c r="AS83" s="511"/>
      <c r="AT83" s="511"/>
      <c r="AU83" s="511"/>
      <c r="AV83" s="511"/>
      <c r="AW83" s="511"/>
      <c r="AX83" s="511"/>
      <c r="AY83" s="511"/>
      <c r="AZ83" s="511"/>
      <c r="BA83" s="511"/>
      <c r="BB83" s="511"/>
      <c r="BC83" s="511"/>
      <c r="BD83" s="511"/>
      <c r="BE83" s="511"/>
      <c r="BF83" s="511"/>
      <c r="BG83" s="511"/>
      <c r="BH83" s="511"/>
    </row>
    <row r="84" spans="1:60" ht="12.75" outlineLevel="1">
      <c r="A84" s="503">
        <v>72</v>
      </c>
      <c r="B84" s="504" t="s">
        <v>913</v>
      </c>
      <c r="C84" s="505" t="s">
        <v>914</v>
      </c>
      <c r="D84" s="506" t="s">
        <v>1203</v>
      </c>
      <c r="E84" s="507">
        <v>2</v>
      </c>
      <c r="F84" s="508"/>
      <c r="G84" s="508">
        <f t="shared" si="19"/>
        <v>0</v>
      </c>
      <c r="H84" s="508">
        <v>197.32</v>
      </c>
      <c r="I84" s="508">
        <f t="shared" si="20"/>
        <v>394.64</v>
      </c>
      <c r="J84" s="508">
        <v>177.18</v>
      </c>
      <c r="K84" s="508">
        <f t="shared" si="21"/>
        <v>354.36</v>
      </c>
      <c r="L84" s="508">
        <v>0</v>
      </c>
      <c r="M84" s="508">
        <f t="shared" si="22"/>
        <v>0</v>
      </c>
      <c r="N84" s="509">
        <v>0.00041</v>
      </c>
      <c r="O84" s="509">
        <f t="shared" si="23"/>
        <v>0.00082</v>
      </c>
      <c r="P84" s="509">
        <v>0</v>
      </c>
      <c r="Q84" s="509">
        <f t="shared" si="24"/>
        <v>0</v>
      </c>
      <c r="R84" s="509"/>
      <c r="S84" s="509"/>
      <c r="T84" s="510">
        <v>0.508</v>
      </c>
      <c r="U84" s="509">
        <f t="shared" si="25"/>
        <v>1.02</v>
      </c>
      <c r="V84" s="511"/>
      <c r="W84" s="511"/>
      <c r="X84" s="511"/>
      <c r="Y84" s="511"/>
      <c r="Z84" s="511"/>
      <c r="AA84" s="511"/>
      <c r="AB84" s="511"/>
      <c r="AC84" s="511"/>
      <c r="AD84" s="511"/>
      <c r="AE84" s="511" t="s">
        <v>669</v>
      </c>
      <c r="AF84" s="511"/>
      <c r="AG84" s="511"/>
      <c r="AH84" s="511"/>
      <c r="AI84" s="511"/>
      <c r="AJ84" s="511"/>
      <c r="AK84" s="511"/>
      <c r="AL84" s="511"/>
      <c r="AM84" s="511"/>
      <c r="AN84" s="511"/>
      <c r="AO84" s="511"/>
      <c r="AP84" s="511"/>
      <c r="AQ84" s="511"/>
      <c r="AR84" s="511"/>
      <c r="AS84" s="511"/>
      <c r="AT84" s="511"/>
      <c r="AU84" s="511"/>
      <c r="AV84" s="511"/>
      <c r="AW84" s="511"/>
      <c r="AX84" s="511"/>
      <c r="AY84" s="511"/>
      <c r="AZ84" s="511"/>
      <c r="BA84" s="511"/>
      <c r="BB84" s="511"/>
      <c r="BC84" s="511"/>
      <c r="BD84" s="511"/>
      <c r="BE84" s="511"/>
      <c r="BF84" s="511"/>
      <c r="BG84" s="511"/>
      <c r="BH84" s="511"/>
    </row>
    <row r="85" spans="1:60" ht="12.75" outlineLevel="1">
      <c r="A85" s="503">
        <v>73</v>
      </c>
      <c r="B85" s="504" t="s">
        <v>915</v>
      </c>
      <c r="C85" s="505" t="s">
        <v>916</v>
      </c>
      <c r="D85" s="506" t="s">
        <v>1203</v>
      </c>
      <c r="E85" s="507">
        <v>6</v>
      </c>
      <c r="F85" s="508"/>
      <c r="G85" s="508">
        <f t="shared" si="19"/>
        <v>0</v>
      </c>
      <c r="H85" s="508">
        <v>0</v>
      </c>
      <c r="I85" s="508">
        <f t="shared" si="20"/>
        <v>0</v>
      </c>
      <c r="J85" s="508">
        <v>450</v>
      </c>
      <c r="K85" s="508">
        <f t="shared" si="21"/>
        <v>2700</v>
      </c>
      <c r="L85" s="508">
        <v>0</v>
      </c>
      <c r="M85" s="508">
        <f t="shared" si="22"/>
        <v>0</v>
      </c>
      <c r="N85" s="509">
        <v>0</v>
      </c>
      <c r="O85" s="509">
        <f t="shared" si="23"/>
        <v>0</v>
      </c>
      <c r="P85" s="509">
        <v>0</v>
      </c>
      <c r="Q85" s="509">
        <f t="shared" si="24"/>
        <v>0</v>
      </c>
      <c r="R85" s="509"/>
      <c r="S85" s="509"/>
      <c r="T85" s="510">
        <v>0</v>
      </c>
      <c r="U85" s="509">
        <f t="shared" si="25"/>
        <v>0</v>
      </c>
      <c r="V85" s="511"/>
      <c r="W85" s="511"/>
      <c r="X85" s="511"/>
      <c r="Y85" s="511"/>
      <c r="Z85" s="511"/>
      <c r="AA85" s="511"/>
      <c r="AB85" s="511"/>
      <c r="AC85" s="511"/>
      <c r="AD85" s="511"/>
      <c r="AE85" s="511" t="s">
        <v>669</v>
      </c>
      <c r="AF85" s="511"/>
      <c r="AG85" s="511"/>
      <c r="AH85" s="511"/>
      <c r="AI85" s="511"/>
      <c r="AJ85" s="511"/>
      <c r="AK85" s="511"/>
      <c r="AL85" s="511"/>
      <c r="AM85" s="511"/>
      <c r="AN85" s="511"/>
      <c r="AO85" s="511"/>
      <c r="AP85" s="511"/>
      <c r="AQ85" s="511"/>
      <c r="AR85" s="511"/>
      <c r="AS85" s="511"/>
      <c r="AT85" s="511"/>
      <c r="AU85" s="511"/>
      <c r="AV85" s="511"/>
      <c r="AW85" s="511"/>
      <c r="AX85" s="511"/>
      <c r="AY85" s="511"/>
      <c r="AZ85" s="511"/>
      <c r="BA85" s="511"/>
      <c r="BB85" s="511"/>
      <c r="BC85" s="511"/>
      <c r="BD85" s="511"/>
      <c r="BE85" s="511"/>
      <c r="BF85" s="511"/>
      <c r="BG85" s="511"/>
      <c r="BH85" s="511"/>
    </row>
    <row r="86" spans="1:60" ht="12.75" outlineLevel="1">
      <c r="A86" s="503">
        <v>74</v>
      </c>
      <c r="B86" s="504" t="s">
        <v>917</v>
      </c>
      <c r="C86" s="505" t="s">
        <v>918</v>
      </c>
      <c r="D86" s="506" t="s">
        <v>1203</v>
      </c>
      <c r="E86" s="507">
        <v>2</v>
      </c>
      <c r="F86" s="508"/>
      <c r="G86" s="508">
        <f t="shared" si="19"/>
        <v>0</v>
      </c>
      <c r="H86" s="508">
        <v>64.5</v>
      </c>
      <c r="I86" s="508">
        <f t="shared" si="20"/>
        <v>129</v>
      </c>
      <c r="J86" s="508">
        <v>27.5</v>
      </c>
      <c r="K86" s="508">
        <f t="shared" si="21"/>
        <v>55</v>
      </c>
      <c r="L86" s="508">
        <v>0</v>
      </c>
      <c r="M86" s="508">
        <f t="shared" si="22"/>
        <v>0</v>
      </c>
      <c r="N86" s="509">
        <v>0.00039</v>
      </c>
      <c r="O86" s="509">
        <f t="shared" si="23"/>
        <v>0.00078</v>
      </c>
      <c r="P86" s="509">
        <v>0</v>
      </c>
      <c r="Q86" s="509">
        <f t="shared" si="24"/>
        <v>0</v>
      </c>
      <c r="R86" s="509"/>
      <c r="S86" s="509"/>
      <c r="T86" s="510">
        <v>0.083</v>
      </c>
      <c r="U86" s="509">
        <f t="shared" si="25"/>
        <v>0.17</v>
      </c>
      <c r="V86" s="511"/>
      <c r="W86" s="511"/>
      <c r="X86" s="511"/>
      <c r="Y86" s="511"/>
      <c r="Z86" s="511"/>
      <c r="AA86" s="511"/>
      <c r="AB86" s="511"/>
      <c r="AC86" s="511"/>
      <c r="AD86" s="511"/>
      <c r="AE86" s="511" t="s">
        <v>669</v>
      </c>
      <c r="AF86" s="511"/>
      <c r="AG86" s="511"/>
      <c r="AH86" s="511"/>
      <c r="AI86" s="511"/>
      <c r="AJ86" s="511"/>
      <c r="AK86" s="511"/>
      <c r="AL86" s="511"/>
      <c r="AM86" s="511"/>
      <c r="AN86" s="511"/>
      <c r="AO86" s="511"/>
      <c r="AP86" s="511"/>
      <c r="AQ86" s="511"/>
      <c r="AR86" s="511"/>
      <c r="AS86" s="511"/>
      <c r="AT86" s="511"/>
      <c r="AU86" s="511"/>
      <c r="AV86" s="511"/>
      <c r="AW86" s="511"/>
      <c r="AX86" s="511"/>
      <c r="AY86" s="511"/>
      <c r="AZ86" s="511"/>
      <c r="BA86" s="511"/>
      <c r="BB86" s="511"/>
      <c r="BC86" s="511"/>
      <c r="BD86" s="511"/>
      <c r="BE86" s="511"/>
      <c r="BF86" s="511"/>
      <c r="BG86" s="511"/>
      <c r="BH86" s="511"/>
    </row>
    <row r="87" spans="1:60" ht="12.75" outlineLevel="1">
      <c r="A87" s="503">
        <v>75</v>
      </c>
      <c r="B87" s="504" t="s">
        <v>919</v>
      </c>
      <c r="C87" s="505" t="s">
        <v>920</v>
      </c>
      <c r="D87" s="506" t="s">
        <v>1203</v>
      </c>
      <c r="E87" s="507">
        <v>2</v>
      </c>
      <c r="F87" s="508"/>
      <c r="G87" s="508">
        <f t="shared" si="19"/>
        <v>0</v>
      </c>
      <c r="H87" s="508">
        <v>129.81</v>
      </c>
      <c r="I87" s="508">
        <f t="shared" si="20"/>
        <v>259.62</v>
      </c>
      <c r="J87" s="508">
        <v>54.69</v>
      </c>
      <c r="K87" s="508">
        <f t="shared" si="21"/>
        <v>109.38</v>
      </c>
      <c r="L87" s="508">
        <v>0</v>
      </c>
      <c r="M87" s="508">
        <f t="shared" si="22"/>
        <v>0</v>
      </c>
      <c r="N87" s="509">
        <v>0.00018</v>
      </c>
      <c r="O87" s="509">
        <f t="shared" si="23"/>
        <v>0.00036</v>
      </c>
      <c r="P87" s="509">
        <v>0</v>
      </c>
      <c r="Q87" s="509">
        <f t="shared" si="24"/>
        <v>0</v>
      </c>
      <c r="R87" s="509"/>
      <c r="S87" s="509"/>
      <c r="T87" s="510">
        <v>0.165</v>
      </c>
      <c r="U87" s="509">
        <f t="shared" si="25"/>
        <v>0.33</v>
      </c>
      <c r="V87" s="511"/>
      <c r="W87" s="511"/>
      <c r="X87" s="511"/>
      <c r="Y87" s="511"/>
      <c r="Z87" s="511"/>
      <c r="AA87" s="511"/>
      <c r="AB87" s="511"/>
      <c r="AC87" s="511"/>
      <c r="AD87" s="511"/>
      <c r="AE87" s="511" t="s">
        <v>669</v>
      </c>
      <c r="AF87" s="511"/>
      <c r="AG87" s="511"/>
      <c r="AH87" s="511"/>
      <c r="AI87" s="511"/>
      <c r="AJ87" s="511"/>
      <c r="AK87" s="511"/>
      <c r="AL87" s="511"/>
      <c r="AM87" s="511"/>
      <c r="AN87" s="511"/>
      <c r="AO87" s="511"/>
      <c r="AP87" s="511"/>
      <c r="AQ87" s="511"/>
      <c r="AR87" s="511"/>
      <c r="AS87" s="511"/>
      <c r="AT87" s="511"/>
      <c r="AU87" s="511"/>
      <c r="AV87" s="511"/>
      <c r="AW87" s="511"/>
      <c r="AX87" s="511"/>
      <c r="AY87" s="511"/>
      <c r="AZ87" s="511"/>
      <c r="BA87" s="511"/>
      <c r="BB87" s="511"/>
      <c r="BC87" s="511"/>
      <c r="BD87" s="511"/>
      <c r="BE87" s="511"/>
      <c r="BF87" s="511"/>
      <c r="BG87" s="511"/>
      <c r="BH87" s="511"/>
    </row>
    <row r="88" spans="1:60" ht="12.75" outlineLevel="1">
      <c r="A88" s="503">
        <v>76</v>
      </c>
      <c r="B88" s="504" t="s">
        <v>921</v>
      </c>
      <c r="C88" s="505" t="s">
        <v>922</v>
      </c>
      <c r="D88" s="506" t="s">
        <v>1203</v>
      </c>
      <c r="E88" s="507">
        <v>2</v>
      </c>
      <c r="F88" s="508"/>
      <c r="G88" s="508">
        <f t="shared" si="19"/>
        <v>0</v>
      </c>
      <c r="H88" s="508">
        <v>445.87</v>
      </c>
      <c r="I88" s="508">
        <f t="shared" si="20"/>
        <v>891.74</v>
      </c>
      <c r="J88" s="508">
        <v>89.13</v>
      </c>
      <c r="K88" s="508">
        <f t="shared" si="21"/>
        <v>178.26</v>
      </c>
      <c r="L88" s="508">
        <v>0</v>
      </c>
      <c r="M88" s="508">
        <f t="shared" si="22"/>
        <v>0</v>
      </c>
      <c r="N88" s="509">
        <v>0.00068</v>
      </c>
      <c r="O88" s="509">
        <f t="shared" si="23"/>
        <v>0.00136</v>
      </c>
      <c r="P88" s="509">
        <v>0</v>
      </c>
      <c r="Q88" s="509">
        <f t="shared" si="24"/>
        <v>0</v>
      </c>
      <c r="R88" s="509"/>
      <c r="S88" s="509"/>
      <c r="T88" s="510">
        <v>0.269</v>
      </c>
      <c r="U88" s="509">
        <f t="shared" si="25"/>
        <v>0.54</v>
      </c>
      <c r="V88" s="511"/>
      <c r="W88" s="511"/>
      <c r="X88" s="511"/>
      <c r="Y88" s="511"/>
      <c r="Z88" s="511"/>
      <c r="AA88" s="511"/>
      <c r="AB88" s="511"/>
      <c r="AC88" s="511"/>
      <c r="AD88" s="511"/>
      <c r="AE88" s="511" t="s">
        <v>669</v>
      </c>
      <c r="AF88" s="511"/>
      <c r="AG88" s="511"/>
      <c r="AH88" s="511"/>
      <c r="AI88" s="511"/>
      <c r="AJ88" s="511"/>
      <c r="AK88" s="511"/>
      <c r="AL88" s="511"/>
      <c r="AM88" s="511"/>
      <c r="AN88" s="511"/>
      <c r="AO88" s="511"/>
      <c r="AP88" s="511"/>
      <c r="AQ88" s="511"/>
      <c r="AR88" s="511"/>
      <c r="AS88" s="511"/>
      <c r="AT88" s="511"/>
      <c r="AU88" s="511"/>
      <c r="AV88" s="511"/>
      <c r="AW88" s="511"/>
      <c r="AX88" s="511"/>
      <c r="AY88" s="511"/>
      <c r="AZ88" s="511"/>
      <c r="BA88" s="511"/>
      <c r="BB88" s="511"/>
      <c r="BC88" s="511"/>
      <c r="BD88" s="511"/>
      <c r="BE88" s="511"/>
      <c r="BF88" s="511"/>
      <c r="BG88" s="511"/>
      <c r="BH88" s="511"/>
    </row>
    <row r="89" spans="1:60" ht="12.75" outlineLevel="1">
      <c r="A89" s="503">
        <v>77</v>
      </c>
      <c r="B89" s="504" t="s">
        <v>923</v>
      </c>
      <c r="C89" s="505" t="s">
        <v>924</v>
      </c>
      <c r="D89" s="506" t="s">
        <v>1203</v>
      </c>
      <c r="E89" s="507">
        <v>3</v>
      </c>
      <c r="F89" s="508"/>
      <c r="G89" s="508">
        <f t="shared" si="19"/>
        <v>0</v>
      </c>
      <c r="H89" s="508">
        <v>658.68</v>
      </c>
      <c r="I89" s="508">
        <f t="shared" si="20"/>
        <v>1976.04</v>
      </c>
      <c r="J89" s="508">
        <v>116.32000000000005</v>
      </c>
      <c r="K89" s="508">
        <f t="shared" si="21"/>
        <v>348.96</v>
      </c>
      <c r="L89" s="508">
        <v>0</v>
      </c>
      <c r="M89" s="508">
        <f t="shared" si="22"/>
        <v>0</v>
      </c>
      <c r="N89" s="509">
        <v>0.00104</v>
      </c>
      <c r="O89" s="509">
        <f t="shared" si="23"/>
        <v>0.00312</v>
      </c>
      <c r="P89" s="509">
        <v>0</v>
      </c>
      <c r="Q89" s="509">
        <f t="shared" si="24"/>
        <v>0</v>
      </c>
      <c r="R89" s="509"/>
      <c r="S89" s="509"/>
      <c r="T89" s="510">
        <v>0.351</v>
      </c>
      <c r="U89" s="509">
        <f t="shared" si="25"/>
        <v>1.05</v>
      </c>
      <c r="V89" s="511"/>
      <c r="W89" s="511"/>
      <c r="X89" s="511"/>
      <c r="Y89" s="511"/>
      <c r="Z89" s="511"/>
      <c r="AA89" s="511"/>
      <c r="AB89" s="511"/>
      <c r="AC89" s="511"/>
      <c r="AD89" s="511"/>
      <c r="AE89" s="511" t="s">
        <v>669</v>
      </c>
      <c r="AF89" s="511"/>
      <c r="AG89" s="511"/>
      <c r="AH89" s="511"/>
      <c r="AI89" s="511"/>
      <c r="AJ89" s="511"/>
      <c r="AK89" s="511"/>
      <c r="AL89" s="511"/>
      <c r="AM89" s="511"/>
      <c r="AN89" s="511"/>
      <c r="AO89" s="511"/>
      <c r="AP89" s="511"/>
      <c r="AQ89" s="511"/>
      <c r="AR89" s="511"/>
      <c r="AS89" s="511"/>
      <c r="AT89" s="511"/>
      <c r="AU89" s="511"/>
      <c r="AV89" s="511"/>
      <c r="AW89" s="511"/>
      <c r="AX89" s="511"/>
      <c r="AY89" s="511"/>
      <c r="AZ89" s="511"/>
      <c r="BA89" s="511"/>
      <c r="BB89" s="511"/>
      <c r="BC89" s="511"/>
      <c r="BD89" s="511"/>
      <c r="BE89" s="511"/>
      <c r="BF89" s="511"/>
      <c r="BG89" s="511"/>
      <c r="BH89" s="511"/>
    </row>
    <row r="90" spans="1:60" ht="12.75" outlineLevel="1">
      <c r="A90" s="503">
        <v>78</v>
      </c>
      <c r="B90" s="504" t="s">
        <v>925</v>
      </c>
      <c r="C90" s="505" t="s">
        <v>926</v>
      </c>
      <c r="D90" s="506" t="s">
        <v>1203</v>
      </c>
      <c r="E90" s="507">
        <v>2</v>
      </c>
      <c r="F90" s="508"/>
      <c r="G90" s="508">
        <f t="shared" si="19"/>
        <v>0</v>
      </c>
      <c r="H90" s="508">
        <v>116.81</v>
      </c>
      <c r="I90" s="508">
        <f t="shared" si="20"/>
        <v>233.62</v>
      </c>
      <c r="J90" s="508">
        <v>54.69</v>
      </c>
      <c r="K90" s="508">
        <f t="shared" si="21"/>
        <v>109.38</v>
      </c>
      <c r="L90" s="508">
        <v>0</v>
      </c>
      <c r="M90" s="508">
        <f t="shared" si="22"/>
        <v>0</v>
      </c>
      <c r="N90" s="509">
        <v>0.00011</v>
      </c>
      <c r="O90" s="509">
        <f t="shared" si="23"/>
        <v>0.00022</v>
      </c>
      <c r="P90" s="509">
        <v>0</v>
      </c>
      <c r="Q90" s="509">
        <f t="shared" si="24"/>
        <v>0</v>
      </c>
      <c r="R90" s="509"/>
      <c r="S90" s="509"/>
      <c r="T90" s="510">
        <v>0.165</v>
      </c>
      <c r="U90" s="509">
        <f t="shared" si="25"/>
        <v>0.33</v>
      </c>
      <c r="V90" s="511"/>
      <c r="W90" s="511"/>
      <c r="X90" s="511"/>
      <c r="Y90" s="511"/>
      <c r="Z90" s="511"/>
      <c r="AA90" s="511"/>
      <c r="AB90" s="511"/>
      <c r="AC90" s="511"/>
      <c r="AD90" s="511"/>
      <c r="AE90" s="511" t="s">
        <v>669</v>
      </c>
      <c r="AF90" s="511"/>
      <c r="AG90" s="511"/>
      <c r="AH90" s="511"/>
      <c r="AI90" s="511"/>
      <c r="AJ90" s="511"/>
      <c r="AK90" s="511"/>
      <c r="AL90" s="511"/>
      <c r="AM90" s="511"/>
      <c r="AN90" s="511"/>
      <c r="AO90" s="511"/>
      <c r="AP90" s="511"/>
      <c r="AQ90" s="511"/>
      <c r="AR90" s="511"/>
      <c r="AS90" s="511"/>
      <c r="AT90" s="511"/>
      <c r="AU90" s="511"/>
      <c r="AV90" s="511"/>
      <c r="AW90" s="511"/>
      <c r="AX90" s="511"/>
      <c r="AY90" s="511"/>
      <c r="AZ90" s="511"/>
      <c r="BA90" s="511"/>
      <c r="BB90" s="511"/>
      <c r="BC90" s="511"/>
      <c r="BD90" s="511"/>
      <c r="BE90" s="511"/>
      <c r="BF90" s="511"/>
      <c r="BG90" s="511"/>
      <c r="BH90" s="511"/>
    </row>
    <row r="91" spans="1:60" ht="12.75" outlineLevel="1">
      <c r="A91" s="503">
        <v>79</v>
      </c>
      <c r="B91" s="504" t="s">
        <v>927</v>
      </c>
      <c r="C91" s="505" t="s">
        <v>928</v>
      </c>
      <c r="D91" s="506" t="s">
        <v>1203</v>
      </c>
      <c r="E91" s="507">
        <v>1</v>
      </c>
      <c r="F91" s="508"/>
      <c r="G91" s="508">
        <f t="shared" si="19"/>
        <v>0</v>
      </c>
      <c r="H91" s="508">
        <v>331.87</v>
      </c>
      <c r="I91" s="508">
        <f t="shared" si="20"/>
        <v>331.87</v>
      </c>
      <c r="J91" s="508">
        <v>89.13</v>
      </c>
      <c r="K91" s="508">
        <f t="shared" si="21"/>
        <v>89.13</v>
      </c>
      <c r="L91" s="508">
        <v>0</v>
      </c>
      <c r="M91" s="508">
        <f t="shared" si="22"/>
        <v>0</v>
      </c>
      <c r="N91" s="509">
        <v>0.00035</v>
      </c>
      <c r="O91" s="509">
        <f t="shared" si="23"/>
        <v>0.00035</v>
      </c>
      <c r="P91" s="509">
        <v>0</v>
      </c>
      <c r="Q91" s="509">
        <f t="shared" si="24"/>
        <v>0</v>
      </c>
      <c r="R91" s="509"/>
      <c r="S91" s="509"/>
      <c r="T91" s="510">
        <v>0.269</v>
      </c>
      <c r="U91" s="509">
        <f t="shared" si="25"/>
        <v>0.27</v>
      </c>
      <c r="V91" s="511"/>
      <c r="W91" s="511"/>
      <c r="X91" s="511"/>
      <c r="Y91" s="511"/>
      <c r="Z91" s="511"/>
      <c r="AA91" s="511"/>
      <c r="AB91" s="511"/>
      <c r="AC91" s="511"/>
      <c r="AD91" s="511"/>
      <c r="AE91" s="511" t="s">
        <v>669</v>
      </c>
      <c r="AF91" s="511"/>
      <c r="AG91" s="511"/>
      <c r="AH91" s="511"/>
      <c r="AI91" s="511"/>
      <c r="AJ91" s="511"/>
      <c r="AK91" s="511"/>
      <c r="AL91" s="511"/>
      <c r="AM91" s="511"/>
      <c r="AN91" s="511"/>
      <c r="AO91" s="511"/>
      <c r="AP91" s="511"/>
      <c r="AQ91" s="511"/>
      <c r="AR91" s="511"/>
      <c r="AS91" s="511"/>
      <c r="AT91" s="511"/>
      <c r="AU91" s="511"/>
      <c r="AV91" s="511"/>
      <c r="AW91" s="511"/>
      <c r="AX91" s="511"/>
      <c r="AY91" s="511"/>
      <c r="AZ91" s="511"/>
      <c r="BA91" s="511"/>
      <c r="BB91" s="511"/>
      <c r="BC91" s="511"/>
      <c r="BD91" s="511"/>
      <c r="BE91" s="511"/>
      <c r="BF91" s="511"/>
      <c r="BG91" s="511"/>
      <c r="BH91" s="511"/>
    </row>
    <row r="92" spans="1:60" ht="12.75" outlineLevel="1">
      <c r="A92" s="503">
        <v>80</v>
      </c>
      <c r="B92" s="504" t="s">
        <v>929</v>
      </c>
      <c r="C92" s="505" t="s">
        <v>930</v>
      </c>
      <c r="D92" s="506" t="s">
        <v>1203</v>
      </c>
      <c r="E92" s="507">
        <v>1</v>
      </c>
      <c r="F92" s="508"/>
      <c r="G92" s="508">
        <f t="shared" si="19"/>
        <v>0</v>
      </c>
      <c r="H92" s="508">
        <v>414.68</v>
      </c>
      <c r="I92" s="508">
        <f t="shared" si="20"/>
        <v>414.68</v>
      </c>
      <c r="J92" s="508">
        <v>116.32</v>
      </c>
      <c r="K92" s="508">
        <f t="shared" si="21"/>
        <v>116.32</v>
      </c>
      <c r="L92" s="508">
        <v>0</v>
      </c>
      <c r="M92" s="508">
        <f t="shared" si="22"/>
        <v>0</v>
      </c>
      <c r="N92" s="509">
        <v>0.00058</v>
      </c>
      <c r="O92" s="509">
        <f t="shared" si="23"/>
        <v>0.00058</v>
      </c>
      <c r="P92" s="509">
        <v>0</v>
      </c>
      <c r="Q92" s="509">
        <f t="shared" si="24"/>
        <v>0</v>
      </c>
      <c r="R92" s="509"/>
      <c r="S92" s="509"/>
      <c r="T92" s="510">
        <v>0.351</v>
      </c>
      <c r="U92" s="509">
        <f t="shared" si="25"/>
        <v>0.35</v>
      </c>
      <c r="V92" s="511"/>
      <c r="W92" s="511"/>
      <c r="X92" s="511"/>
      <c r="Y92" s="511"/>
      <c r="Z92" s="511"/>
      <c r="AA92" s="511"/>
      <c r="AB92" s="511"/>
      <c r="AC92" s="511"/>
      <c r="AD92" s="511"/>
      <c r="AE92" s="511" t="s">
        <v>669</v>
      </c>
      <c r="AF92" s="511"/>
      <c r="AG92" s="511"/>
      <c r="AH92" s="511"/>
      <c r="AI92" s="511"/>
      <c r="AJ92" s="511"/>
      <c r="AK92" s="511"/>
      <c r="AL92" s="511"/>
      <c r="AM92" s="511"/>
      <c r="AN92" s="511"/>
      <c r="AO92" s="511"/>
      <c r="AP92" s="511"/>
      <c r="AQ92" s="511"/>
      <c r="AR92" s="511"/>
      <c r="AS92" s="511"/>
      <c r="AT92" s="511"/>
      <c r="AU92" s="511"/>
      <c r="AV92" s="511"/>
      <c r="AW92" s="511"/>
      <c r="AX92" s="511"/>
      <c r="AY92" s="511"/>
      <c r="AZ92" s="511"/>
      <c r="BA92" s="511"/>
      <c r="BB92" s="511"/>
      <c r="BC92" s="511"/>
      <c r="BD92" s="511"/>
      <c r="BE92" s="511"/>
      <c r="BF92" s="511"/>
      <c r="BG92" s="511"/>
      <c r="BH92" s="511"/>
    </row>
    <row r="93" spans="1:60" ht="12.75" outlineLevel="1">
      <c r="A93" s="503">
        <v>81</v>
      </c>
      <c r="B93" s="504" t="s">
        <v>931</v>
      </c>
      <c r="C93" s="505" t="s">
        <v>932</v>
      </c>
      <c r="D93" s="506" t="s">
        <v>1203</v>
      </c>
      <c r="E93" s="507">
        <v>1</v>
      </c>
      <c r="F93" s="508"/>
      <c r="G93" s="508">
        <f t="shared" si="19"/>
        <v>0</v>
      </c>
      <c r="H93" s="508">
        <v>176</v>
      </c>
      <c r="I93" s="508">
        <f t="shared" si="20"/>
        <v>176</v>
      </c>
      <c r="J93" s="508">
        <v>27.5</v>
      </c>
      <c r="K93" s="508">
        <f t="shared" si="21"/>
        <v>27.5</v>
      </c>
      <c r="L93" s="508">
        <v>0</v>
      </c>
      <c r="M93" s="508">
        <f t="shared" si="22"/>
        <v>0</v>
      </c>
      <c r="N93" s="509">
        <v>0.00024</v>
      </c>
      <c r="O93" s="509">
        <f t="shared" si="23"/>
        <v>0.00024</v>
      </c>
      <c r="P93" s="509">
        <v>0</v>
      </c>
      <c r="Q93" s="509">
        <f t="shared" si="24"/>
        <v>0</v>
      </c>
      <c r="R93" s="509"/>
      <c r="S93" s="509"/>
      <c r="T93" s="510">
        <v>0.083</v>
      </c>
      <c r="U93" s="509">
        <f t="shared" si="25"/>
        <v>0.08</v>
      </c>
      <c r="V93" s="511"/>
      <c r="W93" s="511"/>
      <c r="X93" s="511"/>
      <c r="Y93" s="511"/>
      <c r="Z93" s="511"/>
      <c r="AA93" s="511"/>
      <c r="AB93" s="511"/>
      <c r="AC93" s="511"/>
      <c r="AD93" s="511"/>
      <c r="AE93" s="511" t="s">
        <v>669</v>
      </c>
      <c r="AF93" s="511"/>
      <c r="AG93" s="511"/>
      <c r="AH93" s="511"/>
      <c r="AI93" s="511"/>
      <c r="AJ93" s="511"/>
      <c r="AK93" s="511"/>
      <c r="AL93" s="511"/>
      <c r="AM93" s="511"/>
      <c r="AN93" s="511"/>
      <c r="AO93" s="511"/>
      <c r="AP93" s="511"/>
      <c r="AQ93" s="511"/>
      <c r="AR93" s="511"/>
      <c r="AS93" s="511"/>
      <c r="AT93" s="511"/>
      <c r="AU93" s="511"/>
      <c r="AV93" s="511"/>
      <c r="AW93" s="511"/>
      <c r="AX93" s="511"/>
      <c r="AY93" s="511"/>
      <c r="AZ93" s="511"/>
      <c r="BA93" s="511"/>
      <c r="BB93" s="511"/>
      <c r="BC93" s="511"/>
      <c r="BD93" s="511"/>
      <c r="BE93" s="511"/>
      <c r="BF93" s="511"/>
      <c r="BG93" s="511"/>
      <c r="BH93" s="511"/>
    </row>
    <row r="94" spans="1:60" ht="12.75" outlineLevel="1">
      <c r="A94" s="503">
        <v>82</v>
      </c>
      <c r="B94" s="504" t="s">
        <v>933</v>
      </c>
      <c r="C94" s="505" t="s">
        <v>934</v>
      </c>
      <c r="D94" s="506" t="s">
        <v>1203</v>
      </c>
      <c r="E94" s="507">
        <v>1</v>
      </c>
      <c r="F94" s="508"/>
      <c r="G94" s="508">
        <f t="shared" si="19"/>
        <v>0</v>
      </c>
      <c r="H94" s="508">
        <v>2552.27</v>
      </c>
      <c r="I94" s="508">
        <f t="shared" si="20"/>
        <v>2552.27</v>
      </c>
      <c r="J94" s="508">
        <v>157.73000000000002</v>
      </c>
      <c r="K94" s="508">
        <f t="shared" si="21"/>
        <v>157.73</v>
      </c>
      <c r="L94" s="508">
        <v>0</v>
      </c>
      <c r="M94" s="508">
        <f t="shared" si="22"/>
        <v>0</v>
      </c>
      <c r="N94" s="509">
        <v>0.00709</v>
      </c>
      <c r="O94" s="509">
        <f t="shared" si="23"/>
        <v>0.00709</v>
      </c>
      <c r="P94" s="509">
        <v>0</v>
      </c>
      <c r="Q94" s="509">
        <f t="shared" si="24"/>
        <v>0</v>
      </c>
      <c r="R94" s="509"/>
      <c r="S94" s="509"/>
      <c r="T94" s="510">
        <v>0.476</v>
      </c>
      <c r="U94" s="509">
        <f t="shared" si="25"/>
        <v>0.48</v>
      </c>
      <c r="V94" s="511"/>
      <c r="W94" s="511"/>
      <c r="X94" s="511"/>
      <c r="Y94" s="511"/>
      <c r="Z94" s="511"/>
      <c r="AA94" s="511"/>
      <c r="AB94" s="511"/>
      <c r="AC94" s="511"/>
      <c r="AD94" s="511"/>
      <c r="AE94" s="511" t="s">
        <v>669</v>
      </c>
      <c r="AF94" s="511"/>
      <c r="AG94" s="511"/>
      <c r="AH94" s="511"/>
      <c r="AI94" s="511"/>
      <c r="AJ94" s="511"/>
      <c r="AK94" s="511"/>
      <c r="AL94" s="511"/>
      <c r="AM94" s="511"/>
      <c r="AN94" s="511"/>
      <c r="AO94" s="511"/>
      <c r="AP94" s="511"/>
      <c r="AQ94" s="511"/>
      <c r="AR94" s="511"/>
      <c r="AS94" s="511"/>
      <c r="AT94" s="511"/>
      <c r="AU94" s="511"/>
      <c r="AV94" s="511"/>
      <c r="AW94" s="511"/>
      <c r="AX94" s="511"/>
      <c r="AY94" s="511"/>
      <c r="AZ94" s="511"/>
      <c r="BA94" s="511"/>
      <c r="BB94" s="511"/>
      <c r="BC94" s="511"/>
      <c r="BD94" s="511"/>
      <c r="BE94" s="511"/>
      <c r="BF94" s="511"/>
      <c r="BG94" s="511"/>
      <c r="BH94" s="511"/>
    </row>
    <row r="95" spans="1:60" ht="12.75" outlineLevel="1">
      <c r="A95" s="503">
        <v>83</v>
      </c>
      <c r="B95" s="504" t="s">
        <v>935</v>
      </c>
      <c r="C95" s="505" t="s">
        <v>936</v>
      </c>
      <c r="D95" s="506" t="s">
        <v>1203</v>
      </c>
      <c r="E95" s="507">
        <v>2</v>
      </c>
      <c r="F95" s="508"/>
      <c r="G95" s="508">
        <f t="shared" si="19"/>
        <v>0</v>
      </c>
      <c r="H95" s="508">
        <v>0</v>
      </c>
      <c r="I95" s="508">
        <f t="shared" si="20"/>
        <v>0</v>
      </c>
      <c r="J95" s="508">
        <v>354</v>
      </c>
      <c r="K95" s="508">
        <f t="shared" si="21"/>
        <v>708</v>
      </c>
      <c r="L95" s="508">
        <v>0</v>
      </c>
      <c r="M95" s="508">
        <f t="shared" si="22"/>
        <v>0</v>
      </c>
      <c r="N95" s="509">
        <v>0.00029</v>
      </c>
      <c r="O95" s="509">
        <f t="shared" si="23"/>
        <v>0.00058</v>
      </c>
      <c r="P95" s="509">
        <v>0</v>
      </c>
      <c r="Q95" s="509">
        <f t="shared" si="24"/>
        <v>0</v>
      </c>
      <c r="R95" s="509"/>
      <c r="S95" s="509"/>
      <c r="T95" s="510">
        <v>0</v>
      </c>
      <c r="U95" s="509">
        <f t="shared" si="25"/>
        <v>0</v>
      </c>
      <c r="V95" s="511"/>
      <c r="W95" s="511"/>
      <c r="X95" s="511"/>
      <c r="Y95" s="511"/>
      <c r="Z95" s="511"/>
      <c r="AA95" s="511"/>
      <c r="AB95" s="511"/>
      <c r="AC95" s="511"/>
      <c r="AD95" s="511"/>
      <c r="AE95" s="511" t="s">
        <v>669</v>
      </c>
      <c r="AF95" s="511"/>
      <c r="AG95" s="511"/>
      <c r="AH95" s="511"/>
      <c r="AI95" s="511"/>
      <c r="AJ95" s="511"/>
      <c r="AK95" s="511"/>
      <c r="AL95" s="511"/>
      <c r="AM95" s="511"/>
      <c r="AN95" s="511"/>
      <c r="AO95" s="511"/>
      <c r="AP95" s="511"/>
      <c r="AQ95" s="511"/>
      <c r="AR95" s="511"/>
      <c r="AS95" s="511"/>
      <c r="AT95" s="511"/>
      <c r="AU95" s="511"/>
      <c r="AV95" s="511"/>
      <c r="AW95" s="511"/>
      <c r="AX95" s="511"/>
      <c r="AY95" s="511"/>
      <c r="AZ95" s="511"/>
      <c r="BA95" s="511"/>
      <c r="BB95" s="511"/>
      <c r="BC95" s="511"/>
      <c r="BD95" s="511"/>
      <c r="BE95" s="511"/>
      <c r="BF95" s="511"/>
      <c r="BG95" s="511"/>
      <c r="BH95" s="511"/>
    </row>
    <row r="96" spans="1:60" ht="12.75" outlineLevel="1">
      <c r="A96" s="503">
        <v>84</v>
      </c>
      <c r="B96" s="504" t="s">
        <v>937</v>
      </c>
      <c r="C96" s="505" t="s">
        <v>938</v>
      </c>
      <c r="D96" s="506" t="s">
        <v>1203</v>
      </c>
      <c r="E96" s="507">
        <v>2</v>
      </c>
      <c r="F96" s="508"/>
      <c r="G96" s="508">
        <f t="shared" si="19"/>
        <v>0</v>
      </c>
      <c r="H96" s="508">
        <v>0</v>
      </c>
      <c r="I96" s="508">
        <f t="shared" si="20"/>
        <v>0</v>
      </c>
      <c r="J96" s="508">
        <v>350</v>
      </c>
      <c r="K96" s="508">
        <f t="shared" si="21"/>
        <v>700</v>
      </c>
      <c r="L96" s="508">
        <v>0</v>
      </c>
      <c r="M96" s="508">
        <f t="shared" si="22"/>
        <v>0</v>
      </c>
      <c r="N96" s="509">
        <v>0</v>
      </c>
      <c r="O96" s="509">
        <f t="shared" si="23"/>
        <v>0</v>
      </c>
      <c r="P96" s="509">
        <v>0</v>
      </c>
      <c r="Q96" s="509">
        <f t="shared" si="24"/>
        <v>0</v>
      </c>
      <c r="R96" s="509"/>
      <c r="S96" s="509"/>
      <c r="T96" s="510">
        <v>0</v>
      </c>
      <c r="U96" s="509">
        <f t="shared" si="25"/>
        <v>0</v>
      </c>
      <c r="V96" s="511"/>
      <c r="W96" s="511"/>
      <c r="X96" s="511"/>
      <c r="Y96" s="511"/>
      <c r="Z96" s="511"/>
      <c r="AA96" s="511"/>
      <c r="AB96" s="511"/>
      <c r="AC96" s="511"/>
      <c r="AD96" s="511"/>
      <c r="AE96" s="511" t="s">
        <v>669</v>
      </c>
      <c r="AF96" s="511"/>
      <c r="AG96" s="511"/>
      <c r="AH96" s="511"/>
      <c r="AI96" s="511"/>
      <c r="AJ96" s="511"/>
      <c r="AK96" s="511"/>
      <c r="AL96" s="511"/>
      <c r="AM96" s="511"/>
      <c r="AN96" s="511"/>
      <c r="AO96" s="511"/>
      <c r="AP96" s="511"/>
      <c r="AQ96" s="511"/>
      <c r="AR96" s="511"/>
      <c r="AS96" s="511"/>
      <c r="AT96" s="511"/>
      <c r="AU96" s="511"/>
      <c r="AV96" s="511"/>
      <c r="AW96" s="511"/>
      <c r="AX96" s="511"/>
      <c r="AY96" s="511"/>
      <c r="AZ96" s="511"/>
      <c r="BA96" s="511"/>
      <c r="BB96" s="511"/>
      <c r="BC96" s="511"/>
      <c r="BD96" s="511"/>
      <c r="BE96" s="511"/>
      <c r="BF96" s="511"/>
      <c r="BG96" s="511"/>
      <c r="BH96" s="511"/>
    </row>
    <row r="97" spans="1:60" ht="12.75" outlineLevel="1">
      <c r="A97" s="503">
        <v>85</v>
      </c>
      <c r="B97" s="504" t="s">
        <v>939</v>
      </c>
      <c r="C97" s="505" t="s">
        <v>940</v>
      </c>
      <c r="D97" s="506" t="s">
        <v>1009</v>
      </c>
      <c r="E97" s="507">
        <v>192</v>
      </c>
      <c r="F97" s="508"/>
      <c r="G97" s="508">
        <f t="shared" si="19"/>
        <v>0</v>
      </c>
      <c r="H97" s="508">
        <v>0.18</v>
      </c>
      <c r="I97" s="508">
        <f t="shared" si="20"/>
        <v>34.56</v>
      </c>
      <c r="J97" s="508">
        <v>9.620000000000001</v>
      </c>
      <c r="K97" s="508">
        <f t="shared" si="21"/>
        <v>1847.04</v>
      </c>
      <c r="L97" s="508">
        <v>0</v>
      </c>
      <c r="M97" s="508">
        <f t="shared" si="22"/>
        <v>0</v>
      </c>
      <c r="N97" s="509">
        <v>0</v>
      </c>
      <c r="O97" s="509">
        <f t="shared" si="23"/>
        <v>0</v>
      </c>
      <c r="P97" s="509">
        <v>0</v>
      </c>
      <c r="Q97" s="509">
        <f t="shared" si="24"/>
        <v>0</v>
      </c>
      <c r="R97" s="509"/>
      <c r="S97" s="509"/>
      <c r="T97" s="510">
        <v>0.029</v>
      </c>
      <c r="U97" s="509">
        <f t="shared" si="25"/>
        <v>5.57</v>
      </c>
      <c r="V97" s="511"/>
      <c r="W97" s="511"/>
      <c r="X97" s="511"/>
      <c r="Y97" s="511"/>
      <c r="Z97" s="511"/>
      <c r="AA97" s="511"/>
      <c r="AB97" s="511"/>
      <c r="AC97" s="511"/>
      <c r="AD97" s="511"/>
      <c r="AE97" s="511" t="s">
        <v>669</v>
      </c>
      <c r="AF97" s="511"/>
      <c r="AG97" s="511"/>
      <c r="AH97" s="511"/>
      <c r="AI97" s="511"/>
      <c r="AJ97" s="511"/>
      <c r="AK97" s="511"/>
      <c r="AL97" s="511"/>
      <c r="AM97" s="511"/>
      <c r="AN97" s="511"/>
      <c r="AO97" s="511"/>
      <c r="AP97" s="511"/>
      <c r="AQ97" s="511"/>
      <c r="AR97" s="511"/>
      <c r="AS97" s="511"/>
      <c r="AT97" s="511"/>
      <c r="AU97" s="511"/>
      <c r="AV97" s="511"/>
      <c r="AW97" s="511"/>
      <c r="AX97" s="511"/>
      <c r="AY97" s="511"/>
      <c r="AZ97" s="511"/>
      <c r="BA97" s="511"/>
      <c r="BB97" s="511"/>
      <c r="BC97" s="511"/>
      <c r="BD97" s="511"/>
      <c r="BE97" s="511"/>
      <c r="BF97" s="511"/>
      <c r="BG97" s="511"/>
      <c r="BH97" s="511"/>
    </row>
    <row r="98" spans="1:60" ht="12.75" outlineLevel="1">
      <c r="A98" s="503">
        <v>86</v>
      </c>
      <c r="B98" s="504" t="s">
        <v>941</v>
      </c>
      <c r="C98" s="505" t="s">
        <v>942</v>
      </c>
      <c r="D98" s="506" t="s">
        <v>1009</v>
      </c>
      <c r="E98" s="507">
        <v>51</v>
      </c>
      <c r="F98" s="508"/>
      <c r="G98" s="508">
        <f t="shared" si="19"/>
        <v>0</v>
      </c>
      <c r="H98" s="508">
        <v>0.21</v>
      </c>
      <c r="I98" s="508">
        <f t="shared" si="20"/>
        <v>10.71</v>
      </c>
      <c r="J98" s="508">
        <v>10.29</v>
      </c>
      <c r="K98" s="508">
        <f t="shared" si="21"/>
        <v>524.79</v>
      </c>
      <c r="L98" s="508">
        <v>0</v>
      </c>
      <c r="M98" s="508">
        <f t="shared" si="22"/>
        <v>0</v>
      </c>
      <c r="N98" s="509">
        <v>0</v>
      </c>
      <c r="O98" s="509">
        <f t="shared" si="23"/>
        <v>0</v>
      </c>
      <c r="P98" s="509">
        <v>0</v>
      </c>
      <c r="Q98" s="509">
        <f t="shared" si="24"/>
        <v>0</v>
      </c>
      <c r="R98" s="509"/>
      <c r="S98" s="509"/>
      <c r="T98" s="510">
        <v>0.031</v>
      </c>
      <c r="U98" s="509">
        <f t="shared" si="25"/>
        <v>1.58</v>
      </c>
      <c r="V98" s="511"/>
      <c r="W98" s="511"/>
      <c r="X98" s="511"/>
      <c r="Y98" s="511"/>
      <c r="Z98" s="511"/>
      <c r="AA98" s="511"/>
      <c r="AB98" s="511"/>
      <c r="AC98" s="511"/>
      <c r="AD98" s="511"/>
      <c r="AE98" s="511" t="s">
        <v>669</v>
      </c>
      <c r="AF98" s="511"/>
      <c r="AG98" s="511"/>
      <c r="AH98" s="511"/>
      <c r="AI98" s="511"/>
      <c r="AJ98" s="511"/>
      <c r="AK98" s="511"/>
      <c r="AL98" s="511"/>
      <c r="AM98" s="511"/>
      <c r="AN98" s="511"/>
      <c r="AO98" s="511"/>
      <c r="AP98" s="511"/>
      <c r="AQ98" s="511"/>
      <c r="AR98" s="511"/>
      <c r="AS98" s="511"/>
      <c r="AT98" s="511"/>
      <c r="AU98" s="511"/>
      <c r="AV98" s="511"/>
      <c r="AW98" s="511"/>
      <c r="AX98" s="511"/>
      <c r="AY98" s="511"/>
      <c r="AZ98" s="511"/>
      <c r="BA98" s="511"/>
      <c r="BB98" s="511"/>
      <c r="BC98" s="511"/>
      <c r="BD98" s="511"/>
      <c r="BE98" s="511"/>
      <c r="BF98" s="511"/>
      <c r="BG98" s="511"/>
      <c r="BH98" s="511"/>
    </row>
    <row r="99" spans="1:60" ht="12.75" outlineLevel="1">
      <c r="A99" s="503">
        <v>87</v>
      </c>
      <c r="B99" s="504" t="s">
        <v>943</v>
      </c>
      <c r="C99" s="505" t="s">
        <v>944</v>
      </c>
      <c r="D99" s="506" t="s">
        <v>1009</v>
      </c>
      <c r="E99" s="507">
        <v>243</v>
      </c>
      <c r="F99" s="508"/>
      <c r="G99" s="508">
        <f t="shared" si="19"/>
        <v>0</v>
      </c>
      <c r="H99" s="508">
        <v>1.45</v>
      </c>
      <c r="I99" s="508">
        <f t="shared" si="20"/>
        <v>352.35</v>
      </c>
      <c r="J99" s="508">
        <v>20.55</v>
      </c>
      <c r="K99" s="508">
        <f t="shared" si="21"/>
        <v>4993.65</v>
      </c>
      <c r="L99" s="508">
        <v>0</v>
      </c>
      <c r="M99" s="508">
        <f t="shared" si="22"/>
        <v>0</v>
      </c>
      <c r="N99" s="509">
        <v>1E-05</v>
      </c>
      <c r="O99" s="509">
        <f t="shared" si="23"/>
        <v>0.00243</v>
      </c>
      <c r="P99" s="509">
        <v>0</v>
      </c>
      <c r="Q99" s="509">
        <f t="shared" si="24"/>
        <v>0</v>
      </c>
      <c r="R99" s="509"/>
      <c r="S99" s="509"/>
      <c r="T99" s="510">
        <v>0.062</v>
      </c>
      <c r="U99" s="509">
        <f t="shared" si="25"/>
        <v>15.07</v>
      </c>
      <c r="V99" s="511"/>
      <c r="W99" s="511"/>
      <c r="X99" s="511"/>
      <c r="Y99" s="511"/>
      <c r="Z99" s="511"/>
      <c r="AA99" s="511"/>
      <c r="AB99" s="511"/>
      <c r="AC99" s="511"/>
      <c r="AD99" s="511"/>
      <c r="AE99" s="511" t="s">
        <v>669</v>
      </c>
      <c r="AF99" s="511"/>
      <c r="AG99" s="511"/>
      <c r="AH99" s="511"/>
      <c r="AI99" s="511"/>
      <c r="AJ99" s="511"/>
      <c r="AK99" s="511"/>
      <c r="AL99" s="511"/>
      <c r="AM99" s="511"/>
      <c r="AN99" s="511"/>
      <c r="AO99" s="511"/>
      <c r="AP99" s="511"/>
      <c r="AQ99" s="511"/>
      <c r="AR99" s="511"/>
      <c r="AS99" s="511"/>
      <c r="AT99" s="511"/>
      <c r="AU99" s="511"/>
      <c r="AV99" s="511"/>
      <c r="AW99" s="511"/>
      <c r="AX99" s="511"/>
      <c r="AY99" s="511"/>
      <c r="AZ99" s="511"/>
      <c r="BA99" s="511"/>
      <c r="BB99" s="511"/>
      <c r="BC99" s="511"/>
      <c r="BD99" s="511"/>
      <c r="BE99" s="511"/>
      <c r="BF99" s="511"/>
      <c r="BG99" s="511"/>
      <c r="BH99" s="511"/>
    </row>
    <row r="100" spans="1:60" ht="12.75" outlineLevel="1">
      <c r="A100" s="503">
        <v>88</v>
      </c>
      <c r="B100" s="504" t="s">
        <v>945</v>
      </c>
      <c r="C100" s="505" t="s">
        <v>946</v>
      </c>
      <c r="D100" s="506" t="s">
        <v>476</v>
      </c>
      <c r="E100" s="507">
        <v>1.15</v>
      </c>
      <c r="F100" s="508"/>
      <c r="G100" s="508">
        <f t="shared" si="19"/>
        <v>0</v>
      </c>
      <c r="H100" s="508">
        <v>0</v>
      </c>
      <c r="I100" s="508">
        <f t="shared" si="20"/>
        <v>0</v>
      </c>
      <c r="J100" s="508">
        <v>2061.1</v>
      </c>
      <c r="K100" s="508">
        <f t="shared" si="21"/>
        <v>2370.27</v>
      </c>
      <c r="L100" s="508">
        <v>0</v>
      </c>
      <c r="M100" s="508">
        <f t="shared" si="22"/>
        <v>0</v>
      </c>
      <c r="N100" s="509">
        <v>0</v>
      </c>
      <c r="O100" s="509">
        <f t="shared" si="23"/>
        <v>0</v>
      </c>
      <c r="P100" s="509">
        <v>0</v>
      </c>
      <c r="Q100" s="509">
        <f t="shared" si="24"/>
        <v>0</v>
      </c>
      <c r="R100" s="509"/>
      <c r="S100" s="509"/>
      <c r="T100" s="510">
        <v>0</v>
      </c>
      <c r="U100" s="509">
        <f t="shared" si="25"/>
        <v>0</v>
      </c>
      <c r="V100" s="511"/>
      <c r="W100" s="511"/>
      <c r="X100" s="511"/>
      <c r="Y100" s="511"/>
      <c r="Z100" s="511"/>
      <c r="AA100" s="511"/>
      <c r="AB100" s="511"/>
      <c r="AC100" s="511"/>
      <c r="AD100" s="511"/>
      <c r="AE100" s="511" t="s">
        <v>669</v>
      </c>
      <c r="AF100" s="511"/>
      <c r="AG100" s="511"/>
      <c r="AH100" s="511"/>
      <c r="AI100" s="511"/>
      <c r="AJ100" s="511"/>
      <c r="AK100" s="511"/>
      <c r="AL100" s="511"/>
      <c r="AM100" s="511"/>
      <c r="AN100" s="511"/>
      <c r="AO100" s="511"/>
      <c r="AP100" s="511"/>
      <c r="AQ100" s="511"/>
      <c r="AR100" s="511"/>
      <c r="AS100" s="511"/>
      <c r="AT100" s="511"/>
      <c r="AU100" s="511"/>
      <c r="AV100" s="511"/>
      <c r="AW100" s="511"/>
      <c r="AX100" s="511"/>
      <c r="AY100" s="511"/>
      <c r="AZ100" s="511"/>
      <c r="BA100" s="511"/>
      <c r="BB100" s="511"/>
      <c r="BC100" s="511"/>
      <c r="BD100" s="511"/>
      <c r="BE100" s="511"/>
      <c r="BF100" s="511"/>
      <c r="BG100" s="511"/>
      <c r="BH100" s="511"/>
    </row>
    <row r="101" spans="1:31" ht="12.75">
      <c r="A101" s="512" t="s">
        <v>1126</v>
      </c>
      <c r="B101" s="513" t="s">
        <v>869</v>
      </c>
      <c r="C101" s="514" t="s">
        <v>870</v>
      </c>
      <c r="D101" s="515"/>
      <c r="E101" s="516"/>
      <c r="F101" s="517"/>
      <c r="G101" s="517">
        <f>SUMIF(AE102:AE104,"&lt;&gt;NOR",G102:G104)</f>
        <v>0</v>
      </c>
      <c r="H101" s="517"/>
      <c r="I101" s="517">
        <f>SUM(I102:I104)</f>
        <v>30.86</v>
      </c>
      <c r="J101" s="517"/>
      <c r="K101" s="517">
        <f>SUM(K102:K104)</f>
        <v>39273.479999999996</v>
      </c>
      <c r="L101" s="517"/>
      <c r="M101" s="517">
        <f>SUM(M102:M104)</f>
        <v>0</v>
      </c>
      <c r="N101" s="518"/>
      <c r="O101" s="518">
        <f>SUM(O102:O104)</f>
        <v>0.0134</v>
      </c>
      <c r="P101" s="518"/>
      <c r="Q101" s="518">
        <f>SUM(Q102:Q104)</f>
        <v>0</v>
      </c>
      <c r="R101" s="518"/>
      <c r="S101" s="518"/>
      <c r="T101" s="519"/>
      <c r="U101" s="518">
        <f>SUM(U102:U104)</f>
        <v>8.23</v>
      </c>
      <c r="AE101" t="s">
        <v>666</v>
      </c>
    </row>
    <row r="102" spans="1:60" ht="12.75" outlineLevel="1">
      <c r="A102" s="503">
        <v>89</v>
      </c>
      <c r="B102" s="504" t="s">
        <v>947</v>
      </c>
      <c r="C102" s="505" t="s">
        <v>948</v>
      </c>
      <c r="D102" s="506" t="s">
        <v>1203</v>
      </c>
      <c r="E102" s="507">
        <v>1</v>
      </c>
      <c r="F102" s="508"/>
      <c r="G102" s="508">
        <f t="shared" si="19"/>
        <v>0</v>
      </c>
      <c r="H102" s="508">
        <v>30.86</v>
      </c>
      <c r="I102" s="508">
        <f>ROUND(E102*H102,2)</f>
        <v>30.86</v>
      </c>
      <c r="J102" s="508">
        <v>2554.14</v>
      </c>
      <c r="K102" s="508">
        <f>ROUND(E102*J102,2)</f>
        <v>2554.14</v>
      </c>
      <c r="L102" s="508">
        <v>0</v>
      </c>
      <c r="M102" s="508">
        <f>G102*(1+L102/100)</f>
        <v>0</v>
      </c>
      <c r="N102" s="509">
        <v>0.0134</v>
      </c>
      <c r="O102" s="509">
        <f>ROUND(E102*N102,5)</f>
        <v>0.0134</v>
      </c>
      <c r="P102" s="509">
        <v>0</v>
      </c>
      <c r="Q102" s="509">
        <f>ROUND(E102*P102,5)</f>
        <v>0</v>
      </c>
      <c r="R102" s="509"/>
      <c r="S102" s="509"/>
      <c r="T102" s="510">
        <v>8.233</v>
      </c>
      <c r="U102" s="509">
        <f>ROUND(E102*T102,2)</f>
        <v>8.23</v>
      </c>
      <c r="V102" s="511"/>
      <c r="W102" s="511"/>
      <c r="X102" s="511"/>
      <c r="Y102" s="511"/>
      <c r="Z102" s="511"/>
      <c r="AA102" s="511"/>
      <c r="AB102" s="511"/>
      <c r="AC102" s="511"/>
      <c r="AD102" s="511"/>
      <c r="AE102" s="511" t="s">
        <v>669</v>
      </c>
      <c r="AF102" s="511"/>
      <c r="AG102" s="511"/>
      <c r="AH102" s="511"/>
      <c r="AI102" s="511"/>
      <c r="AJ102" s="511"/>
      <c r="AK102" s="511"/>
      <c r="AL102" s="511"/>
      <c r="AM102" s="511"/>
      <c r="AN102" s="511"/>
      <c r="AO102" s="511"/>
      <c r="AP102" s="511"/>
      <c r="AQ102" s="511"/>
      <c r="AR102" s="511"/>
      <c r="AS102" s="511"/>
      <c r="AT102" s="511"/>
      <c r="AU102" s="511"/>
      <c r="AV102" s="511"/>
      <c r="AW102" s="511"/>
      <c r="AX102" s="511"/>
      <c r="AY102" s="511"/>
      <c r="AZ102" s="511"/>
      <c r="BA102" s="511"/>
      <c r="BB102" s="511"/>
      <c r="BC102" s="511"/>
      <c r="BD102" s="511"/>
      <c r="BE102" s="511"/>
      <c r="BF102" s="511"/>
      <c r="BG102" s="511"/>
      <c r="BH102" s="511"/>
    </row>
    <row r="103" spans="1:60" ht="22.5" outlineLevel="1">
      <c r="A103" s="503">
        <v>90</v>
      </c>
      <c r="B103" s="504" t="s">
        <v>949</v>
      </c>
      <c r="C103" s="505" t="s">
        <v>950</v>
      </c>
      <c r="D103" s="506" t="s">
        <v>1203</v>
      </c>
      <c r="E103" s="507">
        <v>1</v>
      </c>
      <c r="F103" s="508"/>
      <c r="G103" s="508">
        <f t="shared" si="19"/>
        <v>0</v>
      </c>
      <c r="H103" s="508">
        <v>0</v>
      </c>
      <c r="I103" s="508">
        <f>ROUND(E103*H103,2)</f>
        <v>0</v>
      </c>
      <c r="J103" s="508">
        <v>36450</v>
      </c>
      <c r="K103" s="508">
        <f>ROUND(E103*J103,2)</f>
        <v>36450</v>
      </c>
      <c r="L103" s="508">
        <v>0</v>
      </c>
      <c r="M103" s="508">
        <f>G103*(1+L103/100)</f>
        <v>0</v>
      </c>
      <c r="N103" s="509">
        <v>0</v>
      </c>
      <c r="O103" s="509">
        <f>ROUND(E103*N103,5)</f>
        <v>0</v>
      </c>
      <c r="P103" s="509">
        <v>0</v>
      </c>
      <c r="Q103" s="509">
        <f>ROUND(E103*P103,5)</f>
        <v>0</v>
      </c>
      <c r="R103" s="509"/>
      <c r="S103" s="509"/>
      <c r="T103" s="510">
        <v>0</v>
      </c>
      <c r="U103" s="509">
        <f>ROUND(E103*T103,2)</f>
        <v>0</v>
      </c>
      <c r="V103" s="511"/>
      <c r="W103" s="511"/>
      <c r="X103" s="511"/>
      <c r="Y103" s="511"/>
      <c r="Z103" s="511"/>
      <c r="AA103" s="511"/>
      <c r="AB103" s="511"/>
      <c r="AC103" s="511"/>
      <c r="AD103" s="511"/>
      <c r="AE103" s="511" t="s">
        <v>669</v>
      </c>
      <c r="AF103" s="511"/>
      <c r="AG103" s="511"/>
      <c r="AH103" s="511"/>
      <c r="AI103" s="511"/>
      <c r="AJ103" s="511"/>
      <c r="AK103" s="511"/>
      <c r="AL103" s="511"/>
      <c r="AM103" s="511"/>
      <c r="AN103" s="511"/>
      <c r="AO103" s="511"/>
      <c r="AP103" s="511"/>
      <c r="AQ103" s="511"/>
      <c r="AR103" s="511"/>
      <c r="AS103" s="511"/>
      <c r="AT103" s="511"/>
      <c r="AU103" s="511"/>
      <c r="AV103" s="511"/>
      <c r="AW103" s="511"/>
      <c r="AX103" s="511"/>
      <c r="AY103" s="511"/>
      <c r="AZ103" s="511"/>
      <c r="BA103" s="511"/>
      <c r="BB103" s="511"/>
      <c r="BC103" s="511"/>
      <c r="BD103" s="511"/>
      <c r="BE103" s="511"/>
      <c r="BF103" s="511"/>
      <c r="BG103" s="511"/>
      <c r="BH103" s="511"/>
    </row>
    <row r="104" spans="1:60" ht="12.75" outlineLevel="1">
      <c r="A104" s="503">
        <v>91</v>
      </c>
      <c r="B104" s="504" t="s">
        <v>951</v>
      </c>
      <c r="C104" s="505" t="s">
        <v>952</v>
      </c>
      <c r="D104" s="506" t="s">
        <v>476</v>
      </c>
      <c r="E104" s="507">
        <v>0.69</v>
      </c>
      <c r="F104" s="508"/>
      <c r="G104" s="508">
        <f t="shared" si="19"/>
        <v>0</v>
      </c>
      <c r="H104" s="508">
        <v>0</v>
      </c>
      <c r="I104" s="508">
        <f>ROUND(E104*H104,2)</f>
        <v>0</v>
      </c>
      <c r="J104" s="508">
        <v>390.35</v>
      </c>
      <c r="K104" s="508">
        <f>ROUND(E104*J104,2)</f>
        <v>269.34</v>
      </c>
      <c r="L104" s="508">
        <v>0</v>
      </c>
      <c r="M104" s="508">
        <f>G104*(1+L104/100)</f>
        <v>0</v>
      </c>
      <c r="N104" s="509">
        <v>0</v>
      </c>
      <c r="O104" s="509">
        <f>ROUND(E104*N104,5)</f>
        <v>0</v>
      </c>
      <c r="P104" s="509">
        <v>0</v>
      </c>
      <c r="Q104" s="509">
        <f>ROUND(E104*P104,5)</f>
        <v>0</v>
      </c>
      <c r="R104" s="509"/>
      <c r="S104" s="509"/>
      <c r="T104" s="510">
        <v>0</v>
      </c>
      <c r="U104" s="509">
        <f>ROUND(E104*T104,2)</f>
        <v>0</v>
      </c>
      <c r="V104" s="511"/>
      <c r="W104" s="511"/>
      <c r="X104" s="511"/>
      <c r="Y104" s="511"/>
      <c r="Z104" s="511"/>
      <c r="AA104" s="511"/>
      <c r="AB104" s="511"/>
      <c r="AC104" s="511"/>
      <c r="AD104" s="511"/>
      <c r="AE104" s="511" t="s">
        <v>669</v>
      </c>
      <c r="AF104" s="511"/>
      <c r="AG104" s="511"/>
      <c r="AH104" s="511"/>
      <c r="AI104" s="511"/>
      <c r="AJ104" s="511"/>
      <c r="AK104" s="511"/>
      <c r="AL104" s="511"/>
      <c r="AM104" s="511"/>
      <c r="AN104" s="511"/>
      <c r="AO104" s="511"/>
      <c r="AP104" s="511"/>
      <c r="AQ104" s="511"/>
      <c r="AR104" s="511"/>
      <c r="AS104" s="511"/>
      <c r="AT104" s="511"/>
      <c r="AU104" s="511"/>
      <c r="AV104" s="511"/>
      <c r="AW104" s="511"/>
      <c r="AX104" s="511"/>
      <c r="AY104" s="511"/>
      <c r="AZ104" s="511"/>
      <c r="BA104" s="511"/>
      <c r="BB104" s="511"/>
      <c r="BC104" s="511"/>
      <c r="BD104" s="511"/>
      <c r="BE104" s="511"/>
      <c r="BF104" s="511"/>
      <c r="BG104" s="511"/>
      <c r="BH104" s="511"/>
    </row>
    <row r="105" spans="1:31" ht="12.75">
      <c r="A105" s="512" t="s">
        <v>1126</v>
      </c>
      <c r="B105" s="513" t="s">
        <v>871</v>
      </c>
      <c r="C105" s="514" t="s">
        <v>872</v>
      </c>
      <c r="D105" s="515"/>
      <c r="E105" s="516"/>
      <c r="F105" s="517"/>
      <c r="G105" s="517">
        <f>SUMIF(AE106:AE126,"&lt;&gt;NOR",G106:G126)</f>
        <v>0</v>
      </c>
      <c r="H105" s="517"/>
      <c r="I105" s="517">
        <f>SUM(I106:I126)</f>
        <v>134785.28</v>
      </c>
      <c r="J105" s="517"/>
      <c r="K105" s="517">
        <f>SUM(K106:K126)</f>
        <v>135078.63</v>
      </c>
      <c r="L105" s="517"/>
      <c r="M105" s="517">
        <f>SUM(M106:M126)</f>
        <v>0</v>
      </c>
      <c r="N105" s="518"/>
      <c r="O105" s="518">
        <f>SUM(O106:O126)</f>
        <v>0.50132</v>
      </c>
      <c r="P105" s="518"/>
      <c r="Q105" s="518">
        <f>SUM(Q106:Q126)</f>
        <v>0</v>
      </c>
      <c r="R105" s="518"/>
      <c r="S105" s="518"/>
      <c r="T105" s="519"/>
      <c r="U105" s="518">
        <f>SUM(U106:U126)</f>
        <v>46.99</v>
      </c>
      <c r="AE105" t="s">
        <v>666</v>
      </c>
    </row>
    <row r="106" spans="1:60" ht="12.75" outlineLevel="1">
      <c r="A106" s="503">
        <v>92</v>
      </c>
      <c r="B106" s="504" t="s">
        <v>953</v>
      </c>
      <c r="C106" s="505" t="s">
        <v>954</v>
      </c>
      <c r="D106" s="506" t="s">
        <v>1203</v>
      </c>
      <c r="E106" s="507">
        <v>10</v>
      </c>
      <c r="F106" s="508"/>
      <c r="G106" s="508">
        <f t="shared" si="19"/>
        <v>0</v>
      </c>
      <c r="H106" s="508">
        <v>3030.2</v>
      </c>
      <c r="I106" s="508">
        <f aca="true" t="shared" si="26" ref="I106:I126">ROUND(E106*H106,2)</f>
        <v>30302</v>
      </c>
      <c r="J106" s="508">
        <v>364.8000000000002</v>
      </c>
      <c r="K106" s="508">
        <f aca="true" t="shared" si="27" ref="K106:K126">ROUND(E106*J106,2)</f>
        <v>3648</v>
      </c>
      <c r="L106" s="508">
        <v>0</v>
      </c>
      <c r="M106" s="508">
        <f aca="true" t="shared" si="28" ref="M106:M126">G106*(1+L106/100)</f>
        <v>0</v>
      </c>
      <c r="N106" s="509">
        <v>0.01772</v>
      </c>
      <c r="O106" s="509">
        <f aca="true" t="shared" si="29" ref="O106:O126">ROUND(E106*N106,5)</f>
        <v>0.1772</v>
      </c>
      <c r="P106" s="509">
        <v>0</v>
      </c>
      <c r="Q106" s="509">
        <f aca="true" t="shared" si="30" ref="Q106:Q126">ROUND(E106*P106,5)</f>
        <v>0</v>
      </c>
      <c r="R106" s="509"/>
      <c r="S106" s="509"/>
      <c r="T106" s="510">
        <v>0.973</v>
      </c>
      <c r="U106" s="509">
        <f aca="true" t="shared" si="31" ref="U106:U126">ROUND(E106*T106,2)</f>
        <v>9.73</v>
      </c>
      <c r="V106" s="511"/>
      <c r="W106" s="511"/>
      <c r="X106" s="511"/>
      <c r="Y106" s="511"/>
      <c r="Z106" s="511"/>
      <c r="AA106" s="511"/>
      <c r="AB106" s="511"/>
      <c r="AC106" s="511"/>
      <c r="AD106" s="511"/>
      <c r="AE106" s="511" t="s">
        <v>669</v>
      </c>
      <c r="AF106" s="511"/>
      <c r="AG106" s="511"/>
      <c r="AH106" s="511"/>
      <c r="AI106" s="511"/>
      <c r="AJ106" s="511"/>
      <c r="AK106" s="511"/>
      <c r="AL106" s="511"/>
      <c r="AM106" s="511"/>
      <c r="AN106" s="511"/>
      <c r="AO106" s="511"/>
      <c r="AP106" s="511"/>
      <c r="AQ106" s="511"/>
      <c r="AR106" s="511"/>
      <c r="AS106" s="511"/>
      <c r="AT106" s="511"/>
      <c r="AU106" s="511"/>
      <c r="AV106" s="511"/>
      <c r="AW106" s="511"/>
      <c r="AX106" s="511"/>
      <c r="AY106" s="511"/>
      <c r="AZ106" s="511"/>
      <c r="BA106" s="511"/>
      <c r="BB106" s="511"/>
      <c r="BC106" s="511"/>
      <c r="BD106" s="511"/>
      <c r="BE106" s="511"/>
      <c r="BF106" s="511"/>
      <c r="BG106" s="511"/>
      <c r="BH106" s="511"/>
    </row>
    <row r="107" spans="1:60" ht="12.75" outlineLevel="1">
      <c r="A107" s="503">
        <v>93</v>
      </c>
      <c r="B107" s="504" t="s">
        <v>955</v>
      </c>
      <c r="C107" s="505" t="s">
        <v>956</v>
      </c>
      <c r="D107" s="506" t="s">
        <v>1203</v>
      </c>
      <c r="E107" s="507">
        <v>2</v>
      </c>
      <c r="F107" s="508"/>
      <c r="G107" s="508">
        <f t="shared" si="19"/>
        <v>0</v>
      </c>
      <c r="H107" s="508">
        <v>5637.64</v>
      </c>
      <c r="I107" s="508">
        <f t="shared" si="26"/>
        <v>11275.28</v>
      </c>
      <c r="J107" s="508">
        <v>562.3599999999997</v>
      </c>
      <c r="K107" s="508">
        <f t="shared" si="27"/>
        <v>1124.72</v>
      </c>
      <c r="L107" s="508">
        <v>0</v>
      </c>
      <c r="M107" s="508">
        <f t="shared" si="28"/>
        <v>0</v>
      </c>
      <c r="N107" s="509">
        <v>0.02822</v>
      </c>
      <c r="O107" s="509">
        <f t="shared" si="29"/>
        <v>0.05644</v>
      </c>
      <c r="P107" s="509">
        <v>0</v>
      </c>
      <c r="Q107" s="509">
        <f t="shared" si="30"/>
        <v>0</v>
      </c>
      <c r="R107" s="509"/>
      <c r="S107" s="509"/>
      <c r="T107" s="510">
        <v>1.5</v>
      </c>
      <c r="U107" s="509">
        <f t="shared" si="31"/>
        <v>3</v>
      </c>
      <c r="V107" s="511"/>
      <c r="W107" s="511"/>
      <c r="X107" s="511"/>
      <c r="Y107" s="511"/>
      <c r="Z107" s="511"/>
      <c r="AA107" s="511"/>
      <c r="AB107" s="511"/>
      <c r="AC107" s="511"/>
      <c r="AD107" s="511"/>
      <c r="AE107" s="511" t="s">
        <v>669</v>
      </c>
      <c r="AF107" s="511"/>
      <c r="AG107" s="511"/>
      <c r="AH107" s="511"/>
      <c r="AI107" s="511"/>
      <c r="AJ107" s="511"/>
      <c r="AK107" s="511"/>
      <c r="AL107" s="511"/>
      <c r="AM107" s="511"/>
      <c r="AN107" s="511"/>
      <c r="AO107" s="511"/>
      <c r="AP107" s="511"/>
      <c r="AQ107" s="511"/>
      <c r="AR107" s="511"/>
      <c r="AS107" s="511"/>
      <c r="AT107" s="511"/>
      <c r="AU107" s="511"/>
      <c r="AV107" s="511"/>
      <c r="AW107" s="511"/>
      <c r="AX107" s="511"/>
      <c r="AY107" s="511"/>
      <c r="AZ107" s="511"/>
      <c r="BA107" s="511"/>
      <c r="BB107" s="511"/>
      <c r="BC107" s="511"/>
      <c r="BD107" s="511"/>
      <c r="BE107" s="511"/>
      <c r="BF107" s="511"/>
      <c r="BG107" s="511"/>
      <c r="BH107" s="511"/>
    </row>
    <row r="108" spans="1:60" ht="22.5" outlineLevel="1">
      <c r="A108" s="503">
        <v>94</v>
      </c>
      <c r="B108" s="504" t="s">
        <v>957</v>
      </c>
      <c r="C108" s="505" t="s">
        <v>958</v>
      </c>
      <c r="D108" s="506" t="s">
        <v>1203</v>
      </c>
      <c r="E108" s="507">
        <v>1</v>
      </c>
      <c r="F108" s="508"/>
      <c r="G108" s="508">
        <f t="shared" si="19"/>
        <v>0</v>
      </c>
      <c r="H108" s="508">
        <v>4156.37</v>
      </c>
      <c r="I108" s="508">
        <f t="shared" si="26"/>
        <v>4156.37</v>
      </c>
      <c r="J108" s="508">
        <v>768.6300000000001</v>
      </c>
      <c r="K108" s="508">
        <f t="shared" si="27"/>
        <v>768.63</v>
      </c>
      <c r="L108" s="508">
        <v>0</v>
      </c>
      <c r="M108" s="508">
        <f t="shared" si="28"/>
        <v>0</v>
      </c>
      <c r="N108" s="509">
        <v>0.01444</v>
      </c>
      <c r="O108" s="509">
        <f t="shared" si="29"/>
        <v>0.01444</v>
      </c>
      <c r="P108" s="509">
        <v>0</v>
      </c>
      <c r="Q108" s="509">
        <f t="shared" si="30"/>
        <v>0</v>
      </c>
      <c r="R108" s="509"/>
      <c r="S108" s="509"/>
      <c r="T108" s="510">
        <v>1.25</v>
      </c>
      <c r="U108" s="509">
        <f t="shared" si="31"/>
        <v>1.25</v>
      </c>
      <c r="V108" s="511"/>
      <c r="W108" s="511"/>
      <c r="X108" s="511"/>
      <c r="Y108" s="511"/>
      <c r="Z108" s="511"/>
      <c r="AA108" s="511"/>
      <c r="AB108" s="511"/>
      <c r="AC108" s="511"/>
      <c r="AD108" s="511"/>
      <c r="AE108" s="511" t="s">
        <v>669</v>
      </c>
      <c r="AF108" s="511"/>
      <c r="AG108" s="511"/>
      <c r="AH108" s="511"/>
      <c r="AI108" s="511"/>
      <c r="AJ108" s="511"/>
      <c r="AK108" s="511"/>
      <c r="AL108" s="511"/>
      <c r="AM108" s="511"/>
      <c r="AN108" s="511"/>
      <c r="AO108" s="511"/>
      <c r="AP108" s="511"/>
      <c r="AQ108" s="511"/>
      <c r="AR108" s="511"/>
      <c r="AS108" s="511"/>
      <c r="AT108" s="511"/>
      <c r="AU108" s="511"/>
      <c r="AV108" s="511"/>
      <c r="AW108" s="511"/>
      <c r="AX108" s="511"/>
      <c r="AY108" s="511"/>
      <c r="AZ108" s="511"/>
      <c r="BA108" s="511"/>
      <c r="BB108" s="511"/>
      <c r="BC108" s="511"/>
      <c r="BD108" s="511"/>
      <c r="BE108" s="511"/>
      <c r="BF108" s="511"/>
      <c r="BG108" s="511"/>
      <c r="BH108" s="511"/>
    </row>
    <row r="109" spans="1:60" ht="12.75" outlineLevel="1">
      <c r="A109" s="503">
        <v>95</v>
      </c>
      <c r="B109" s="504" t="s">
        <v>959</v>
      </c>
      <c r="C109" s="505" t="s">
        <v>960</v>
      </c>
      <c r="D109" s="506" t="s">
        <v>1203</v>
      </c>
      <c r="E109" s="507">
        <v>6</v>
      </c>
      <c r="F109" s="508"/>
      <c r="G109" s="508">
        <f t="shared" si="19"/>
        <v>0</v>
      </c>
      <c r="H109" s="508">
        <v>1198.22</v>
      </c>
      <c r="I109" s="508">
        <f t="shared" si="26"/>
        <v>7189.32</v>
      </c>
      <c r="J109" s="508">
        <v>445.78</v>
      </c>
      <c r="K109" s="508">
        <f t="shared" si="27"/>
        <v>2674.68</v>
      </c>
      <c r="L109" s="508">
        <v>0</v>
      </c>
      <c r="M109" s="508">
        <f t="shared" si="28"/>
        <v>0</v>
      </c>
      <c r="N109" s="509">
        <v>0.01901</v>
      </c>
      <c r="O109" s="509">
        <f t="shared" si="29"/>
        <v>0.11406</v>
      </c>
      <c r="P109" s="509">
        <v>0</v>
      </c>
      <c r="Q109" s="509">
        <f t="shared" si="30"/>
        <v>0</v>
      </c>
      <c r="R109" s="509"/>
      <c r="S109" s="509"/>
      <c r="T109" s="510">
        <v>1.189</v>
      </c>
      <c r="U109" s="509">
        <f t="shared" si="31"/>
        <v>7.13</v>
      </c>
      <c r="V109" s="511"/>
      <c r="W109" s="511"/>
      <c r="X109" s="511"/>
      <c r="Y109" s="511"/>
      <c r="Z109" s="511"/>
      <c r="AA109" s="511"/>
      <c r="AB109" s="511"/>
      <c r="AC109" s="511"/>
      <c r="AD109" s="511"/>
      <c r="AE109" s="511" t="s">
        <v>669</v>
      </c>
      <c r="AF109" s="511"/>
      <c r="AG109" s="511"/>
      <c r="AH109" s="511"/>
      <c r="AI109" s="511"/>
      <c r="AJ109" s="511"/>
      <c r="AK109" s="511"/>
      <c r="AL109" s="511"/>
      <c r="AM109" s="511"/>
      <c r="AN109" s="511"/>
      <c r="AO109" s="511"/>
      <c r="AP109" s="511"/>
      <c r="AQ109" s="511"/>
      <c r="AR109" s="511"/>
      <c r="AS109" s="511"/>
      <c r="AT109" s="511"/>
      <c r="AU109" s="511"/>
      <c r="AV109" s="511"/>
      <c r="AW109" s="511"/>
      <c r="AX109" s="511"/>
      <c r="AY109" s="511"/>
      <c r="AZ109" s="511"/>
      <c r="BA109" s="511"/>
      <c r="BB109" s="511"/>
      <c r="BC109" s="511"/>
      <c r="BD109" s="511"/>
      <c r="BE109" s="511"/>
      <c r="BF109" s="511"/>
      <c r="BG109" s="511"/>
      <c r="BH109" s="511"/>
    </row>
    <row r="110" spans="1:60" ht="12.75" outlineLevel="1">
      <c r="A110" s="503">
        <v>96</v>
      </c>
      <c r="B110" s="504" t="s">
        <v>961</v>
      </c>
      <c r="C110" s="505" t="s">
        <v>962</v>
      </c>
      <c r="D110" s="506" t="s">
        <v>1203</v>
      </c>
      <c r="E110" s="507">
        <v>2</v>
      </c>
      <c r="F110" s="508"/>
      <c r="G110" s="508">
        <f t="shared" si="19"/>
        <v>0</v>
      </c>
      <c r="H110" s="508">
        <v>1530.23</v>
      </c>
      <c r="I110" s="508">
        <f t="shared" si="26"/>
        <v>3060.46</v>
      </c>
      <c r="J110" s="508">
        <v>469.77</v>
      </c>
      <c r="K110" s="508">
        <f t="shared" si="27"/>
        <v>939.54</v>
      </c>
      <c r="L110" s="508">
        <v>0</v>
      </c>
      <c r="M110" s="508">
        <f t="shared" si="28"/>
        <v>0</v>
      </c>
      <c r="N110" s="509">
        <v>0.01701</v>
      </c>
      <c r="O110" s="509">
        <f t="shared" si="29"/>
        <v>0.03402</v>
      </c>
      <c r="P110" s="509">
        <v>0</v>
      </c>
      <c r="Q110" s="509">
        <f t="shared" si="30"/>
        <v>0</v>
      </c>
      <c r="R110" s="509"/>
      <c r="S110" s="509"/>
      <c r="T110" s="510">
        <v>1.253</v>
      </c>
      <c r="U110" s="509">
        <f t="shared" si="31"/>
        <v>2.51</v>
      </c>
      <c r="V110" s="511"/>
      <c r="W110" s="511"/>
      <c r="X110" s="511"/>
      <c r="Y110" s="511"/>
      <c r="Z110" s="511"/>
      <c r="AA110" s="511"/>
      <c r="AB110" s="511"/>
      <c r="AC110" s="511"/>
      <c r="AD110" s="511"/>
      <c r="AE110" s="511" t="s">
        <v>669</v>
      </c>
      <c r="AF110" s="511"/>
      <c r="AG110" s="511"/>
      <c r="AH110" s="511"/>
      <c r="AI110" s="511"/>
      <c r="AJ110" s="511"/>
      <c r="AK110" s="511"/>
      <c r="AL110" s="511"/>
      <c r="AM110" s="511"/>
      <c r="AN110" s="511"/>
      <c r="AO110" s="511"/>
      <c r="AP110" s="511"/>
      <c r="AQ110" s="511"/>
      <c r="AR110" s="511"/>
      <c r="AS110" s="511"/>
      <c r="AT110" s="511"/>
      <c r="AU110" s="511"/>
      <c r="AV110" s="511"/>
      <c r="AW110" s="511"/>
      <c r="AX110" s="511"/>
      <c r="AY110" s="511"/>
      <c r="AZ110" s="511"/>
      <c r="BA110" s="511"/>
      <c r="BB110" s="511"/>
      <c r="BC110" s="511"/>
      <c r="BD110" s="511"/>
      <c r="BE110" s="511"/>
      <c r="BF110" s="511"/>
      <c r="BG110" s="511"/>
      <c r="BH110" s="511"/>
    </row>
    <row r="111" spans="1:60" ht="22.5" outlineLevel="1">
      <c r="A111" s="503">
        <v>97</v>
      </c>
      <c r="B111" s="504" t="s">
        <v>963</v>
      </c>
      <c r="C111" s="505" t="s">
        <v>964</v>
      </c>
      <c r="D111" s="506" t="s">
        <v>1203</v>
      </c>
      <c r="E111" s="507">
        <v>5</v>
      </c>
      <c r="F111" s="508"/>
      <c r="G111" s="508">
        <f t="shared" si="19"/>
        <v>0</v>
      </c>
      <c r="H111" s="508">
        <v>9437.95</v>
      </c>
      <c r="I111" s="508">
        <f t="shared" si="26"/>
        <v>47189.75</v>
      </c>
      <c r="J111" s="508">
        <v>497.0499999999993</v>
      </c>
      <c r="K111" s="508">
        <f t="shared" si="27"/>
        <v>2485.25</v>
      </c>
      <c r="L111" s="508">
        <v>0</v>
      </c>
      <c r="M111" s="508">
        <f t="shared" si="28"/>
        <v>0</v>
      </c>
      <c r="N111" s="509">
        <v>0.016</v>
      </c>
      <c r="O111" s="509">
        <f t="shared" si="29"/>
        <v>0.08</v>
      </c>
      <c r="P111" s="509">
        <v>0</v>
      </c>
      <c r="Q111" s="509">
        <f t="shared" si="30"/>
        <v>0</v>
      </c>
      <c r="R111" s="509"/>
      <c r="S111" s="509"/>
      <c r="T111" s="510">
        <v>1.5</v>
      </c>
      <c r="U111" s="509">
        <f t="shared" si="31"/>
        <v>7.5</v>
      </c>
      <c r="V111" s="511"/>
      <c r="W111" s="511"/>
      <c r="X111" s="511"/>
      <c r="Y111" s="511"/>
      <c r="Z111" s="511"/>
      <c r="AA111" s="511"/>
      <c r="AB111" s="511"/>
      <c r="AC111" s="511"/>
      <c r="AD111" s="511"/>
      <c r="AE111" s="511" t="s">
        <v>669</v>
      </c>
      <c r="AF111" s="511"/>
      <c r="AG111" s="511"/>
      <c r="AH111" s="511"/>
      <c r="AI111" s="511"/>
      <c r="AJ111" s="511"/>
      <c r="AK111" s="511"/>
      <c r="AL111" s="511"/>
      <c r="AM111" s="511"/>
      <c r="AN111" s="511"/>
      <c r="AO111" s="511"/>
      <c r="AP111" s="511"/>
      <c r="AQ111" s="511"/>
      <c r="AR111" s="511"/>
      <c r="AS111" s="511"/>
      <c r="AT111" s="511"/>
      <c r="AU111" s="511"/>
      <c r="AV111" s="511"/>
      <c r="AW111" s="511"/>
      <c r="AX111" s="511"/>
      <c r="AY111" s="511"/>
      <c r="AZ111" s="511"/>
      <c r="BA111" s="511"/>
      <c r="BB111" s="511"/>
      <c r="BC111" s="511"/>
      <c r="BD111" s="511"/>
      <c r="BE111" s="511"/>
      <c r="BF111" s="511"/>
      <c r="BG111" s="511"/>
      <c r="BH111" s="511"/>
    </row>
    <row r="112" spans="1:60" ht="22.5" outlineLevel="1">
      <c r="A112" s="503">
        <v>98</v>
      </c>
      <c r="B112" s="504" t="s">
        <v>965</v>
      </c>
      <c r="C112" s="505" t="s">
        <v>966</v>
      </c>
      <c r="D112" s="506" t="s">
        <v>1203</v>
      </c>
      <c r="E112" s="507">
        <v>20</v>
      </c>
      <c r="F112" s="508"/>
      <c r="G112" s="508">
        <f t="shared" si="19"/>
        <v>0</v>
      </c>
      <c r="H112" s="508">
        <v>10.65</v>
      </c>
      <c r="I112" s="508">
        <f t="shared" si="26"/>
        <v>213</v>
      </c>
      <c r="J112" s="508">
        <v>109.35</v>
      </c>
      <c r="K112" s="508">
        <f t="shared" si="27"/>
        <v>2187</v>
      </c>
      <c r="L112" s="508">
        <v>0</v>
      </c>
      <c r="M112" s="508">
        <f t="shared" si="28"/>
        <v>0</v>
      </c>
      <c r="N112" s="509">
        <v>3E-05</v>
      </c>
      <c r="O112" s="509">
        <f t="shared" si="29"/>
        <v>0.0006</v>
      </c>
      <c r="P112" s="509">
        <v>0</v>
      </c>
      <c r="Q112" s="509">
        <f t="shared" si="30"/>
        <v>0</v>
      </c>
      <c r="R112" s="509"/>
      <c r="S112" s="509"/>
      <c r="T112" s="510">
        <v>0.33</v>
      </c>
      <c r="U112" s="509">
        <f t="shared" si="31"/>
        <v>6.6</v>
      </c>
      <c r="V112" s="511"/>
      <c r="W112" s="511"/>
      <c r="X112" s="511"/>
      <c r="Y112" s="511"/>
      <c r="Z112" s="511"/>
      <c r="AA112" s="511"/>
      <c r="AB112" s="511"/>
      <c r="AC112" s="511"/>
      <c r="AD112" s="511"/>
      <c r="AE112" s="511" t="s">
        <v>669</v>
      </c>
      <c r="AF112" s="511"/>
      <c r="AG112" s="511"/>
      <c r="AH112" s="511"/>
      <c r="AI112" s="511"/>
      <c r="AJ112" s="511"/>
      <c r="AK112" s="511"/>
      <c r="AL112" s="511"/>
      <c r="AM112" s="511"/>
      <c r="AN112" s="511"/>
      <c r="AO112" s="511"/>
      <c r="AP112" s="511"/>
      <c r="AQ112" s="511"/>
      <c r="AR112" s="511"/>
      <c r="AS112" s="511"/>
      <c r="AT112" s="511"/>
      <c r="AU112" s="511"/>
      <c r="AV112" s="511"/>
      <c r="AW112" s="511"/>
      <c r="AX112" s="511"/>
      <c r="AY112" s="511"/>
      <c r="AZ112" s="511"/>
      <c r="BA112" s="511"/>
      <c r="BB112" s="511"/>
      <c r="BC112" s="511"/>
      <c r="BD112" s="511"/>
      <c r="BE112" s="511"/>
      <c r="BF112" s="511"/>
      <c r="BG112" s="511"/>
      <c r="BH112" s="511"/>
    </row>
    <row r="113" spans="1:60" ht="12.75" outlineLevel="1">
      <c r="A113" s="503">
        <v>99</v>
      </c>
      <c r="B113" s="504" t="s">
        <v>967</v>
      </c>
      <c r="C113" s="505" t="s">
        <v>968</v>
      </c>
      <c r="D113" s="506" t="s">
        <v>1203</v>
      </c>
      <c r="E113" s="507">
        <v>12</v>
      </c>
      <c r="F113" s="508"/>
      <c r="G113" s="508">
        <f t="shared" si="19"/>
        <v>0</v>
      </c>
      <c r="H113" s="508">
        <v>420</v>
      </c>
      <c r="I113" s="508">
        <f t="shared" si="26"/>
        <v>5040</v>
      </c>
      <c r="J113" s="508">
        <v>0</v>
      </c>
      <c r="K113" s="508">
        <f t="shared" si="27"/>
        <v>0</v>
      </c>
      <c r="L113" s="508">
        <v>0</v>
      </c>
      <c r="M113" s="508">
        <f t="shared" si="28"/>
        <v>0</v>
      </c>
      <c r="N113" s="509">
        <v>0</v>
      </c>
      <c r="O113" s="509">
        <f t="shared" si="29"/>
        <v>0</v>
      </c>
      <c r="P113" s="509">
        <v>0</v>
      </c>
      <c r="Q113" s="509">
        <f t="shared" si="30"/>
        <v>0</v>
      </c>
      <c r="R113" s="509"/>
      <c r="S113" s="509"/>
      <c r="T113" s="510">
        <v>0</v>
      </c>
      <c r="U113" s="509">
        <f t="shared" si="31"/>
        <v>0</v>
      </c>
      <c r="V113" s="511"/>
      <c r="W113" s="511"/>
      <c r="X113" s="511"/>
      <c r="Y113" s="511"/>
      <c r="Z113" s="511"/>
      <c r="AA113" s="511"/>
      <c r="AB113" s="511"/>
      <c r="AC113" s="511"/>
      <c r="AD113" s="511"/>
      <c r="AE113" s="511" t="s">
        <v>969</v>
      </c>
      <c r="AF113" s="511"/>
      <c r="AG113" s="511"/>
      <c r="AH113" s="511"/>
      <c r="AI113" s="511"/>
      <c r="AJ113" s="511"/>
      <c r="AK113" s="511"/>
      <c r="AL113" s="511"/>
      <c r="AM113" s="511"/>
      <c r="AN113" s="511"/>
      <c r="AO113" s="511"/>
      <c r="AP113" s="511"/>
      <c r="AQ113" s="511"/>
      <c r="AR113" s="511"/>
      <c r="AS113" s="511"/>
      <c r="AT113" s="511"/>
      <c r="AU113" s="511"/>
      <c r="AV113" s="511"/>
      <c r="AW113" s="511"/>
      <c r="AX113" s="511"/>
      <c r="AY113" s="511"/>
      <c r="AZ113" s="511"/>
      <c r="BA113" s="511"/>
      <c r="BB113" s="511"/>
      <c r="BC113" s="511"/>
      <c r="BD113" s="511"/>
      <c r="BE113" s="511"/>
      <c r="BF113" s="511"/>
      <c r="BG113" s="511"/>
      <c r="BH113" s="511"/>
    </row>
    <row r="114" spans="1:60" ht="12.75" outlineLevel="1">
      <c r="A114" s="503">
        <v>100</v>
      </c>
      <c r="B114" s="504" t="s">
        <v>970</v>
      </c>
      <c r="C114" s="505" t="s">
        <v>971</v>
      </c>
      <c r="D114" s="506" t="s">
        <v>1203</v>
      </c>
      <c r="E114" s="507">
        <v>8</v>
      </c>
      <c r="F114" s="508"/>
      <c r="G114" s="508">
        <f t="shared" si="19"/>
        <v>0</v>
      </c>
      <c r="H114" s="508">
        <v>380</v>
      </c>
      <c r="I114" s="508">
        <f t="shared" si="26"/>
        <v>3040</v>
      </c>
      <c r="J114" s="508">
        <v>0</v>
      </c>
      <c r="K114" s="508">
        <f t="shared" si="27"/>
        <v>0</v>
      </c>
      <c r="L114" s="508">
        <v>0</v>
      </c>
      <c r="M114" s="508">
        <f t="shared" si="28"/>
        <v>0</v>
      </c>
      <c r="N114" s="509">
        <v>0</v>
      </c>
      <c r="O114" s="509">
        <f t="shared" si="29"/>
        <v>0</v>
      </c>
      <c r="P114" s="509">
        <v>0</v>
      </c>
      <c r="Q114" s="509">
        <f t="shared" si="30"/>
        <v>0</v>
      </c>
      <c r="R114" s="509"/>
      <c r="S114" s="509"/>
      <c r="T114" s="510">
        <v>0</v>
      </c>
      <c r="U114" s="509">
        <f t="shared" si="31"/>
        <v>0</v>
      </c>
      <c r="V114" s="511"/>
      <c r="W114" s="511"/>
      <c r="X114" s="511"/>
      <c r="Y114" s="511"/>
      <c r="Z114" s="511"/>
      <c r="AA114" s="511"/>
      <c r="AB114" s="511"/>
      <c r="AC114" s="511"/>
      <c r="AD114" s="511"/>
      <c r="AE114" s="511" t="s">
        <v>969</v>
      </c>
      <c r="AF114" s="511"/>
      <c r="AG114" s="511"/>
      <c r="AH114" s="511"/>
      <c r="AI114" s="511"/>
      <c r="AJ114" s="511"/>
      <c r="AK114" s="511"/>
      <c r="AL114" s="511"/>
      <c r="AM114" s="511"/>
      <c r="AN114" s="511"/>
      <c r="AO114" s="511"/>
      <c r="AP114" s="511"/>
      <c r="AQ114" s="511"/>
      <c r="AR114" s="511"/>
      <c r="AS114" s="511"/>
      <c r="AT114" s="511"/>
      <c r="AU114" s="511"/>
      <c r="AV114" s="511"/>
      <c r="AW114" s="511"/>
      <c r="AX114" s="511"/>
      <c r="AY114" s="511"/>
      <c r="AZ114" s="511"/>
      <c r="BA114" s="511"/>
      <c r="BB114" s="511"/>
      <c r="BC114" s="511"/>
      <c r="BD114" s="511"/>
      <c r="BE114" s="511"/>
      <c r="BF114" s="511"/>
      <c r="BG114" s="511"/>
      <c r="BH114" s="511"/>
    </row>
    <row r="115" spans="1:60" ht="12.75" outlineLevel="1">
      <c r="A115" s="503">
        <v>101</v>
      </c>
      <c r="B115" s="504" t="s">
        <v>972</v>
      </c>
      <c r="C115" s="505" t="s">
        <v>973</v>
      </c>
      <c r="D115" s="506" t="s">
        <v>1203</v>
      </c>
      <c r="E115" s="507">
        <v>2</v>
      </c>
      <c r="F115" s="508"/>
      <c r="G115" s="508">
        <f t="shared" si="19"/>
        <v>0</v>
      </c>
      <c r="H115" s="508">
        <v>2671.99</v>
      </c>
      <c r="I115" s="508">
        <f t="shared" si="26"/>
        <v>5343.98</v>
      </c>
      <c r="J115" s="508">
        <v>168.01000000000022</v>
      </c>
      <c r="K115" s="508">
        <f t="shared" si="27"/>
        <v>336.02</v>
      </c>
      <c r="L115" s="508">
        <v>0</v>
      </c>
      <c r="M115" s="508">
        <f t="shared" si="28"/>
        <v>0</v>
      </c>
      <c r="N115" s="509">
        <v>0.00437</v>
      </c>
      <c r="O115" s="509">
        <f t="shared" si="29"/>
        <v>0.00874</v>
      </c>
      <c r="P115" s="509">
        <v>0</v>
      </c>
      <c r="Q115" s="509">
        <f t="shared" si="30"/>
        <v>0</v>
      </c>
      <c r="R115" s="509"/>
      <c r="S115" s="509"/>
      <c r="T115" s="510">
        <v>0.507</v>
      </c>
      <c r="U115" s="509">
        <f t="shared" si="31"/>
        <v>1.01</v>
      </c>
      <c r="V115" s="511"/>
      <c r="W115" s="511"/>
      <c r="X115" s="511"/>
      <c r="Y115" s="511"/>
      <c r="Z115" s="511"/>
      <c r="AA115" s="511"/>
      <c r="AB115" s="511"/>
      <c r="AC115" s="511"/>
      <c r="AD115" s="511"/>
      <c r="AE115" s="511" t="s">
        <v>669</v>
      </c>
      <c r="AF115" s="511"/>
      <c r="AG115" s="511"/>
      <c r="AH115" s="511"/>
      <c r="AI115" s="511"/>
      <c r="AJ115" s="511"/>
      <c r="AK115" s="511"/>
      <c r="AL115" s="511"/>
      <c r="AM115" s="511"/>
      <c r="AN115" s="511"/>
      <c r="AO115" s="511"/>
      <c r="AP115" s="511"/>
      <c r="AQ115" s="511"/>
      <c r="AR115" s="511"/>
      <c r="AS115" s="511"/>
      <c r="AT115" s="511"/>
      <c r="AU115" s="511"/>
      <c r="AV115" s="511"/>
      <c r="AW115" s="511"/>
      <c r="AX115" s="511"/>
      <c r="AY115" s="511"/>
      <c r="AZ115" s="511"/>
      <c r="BA115" s="511"/>
      <c r="BB115" s="511"/>
      <c r="BC115" s="511"/>
      <c r="BD115" s="511"/>
      <c r="BE115" s="511"/>
      <c r="BF115" s="511"/>
      <c r="BG115" s="511"/>
      <c r="BH115" s="511"/>
    </row>
    <row r="116" spans="1:60" ht="12.75" outlineLevel="1">
      <c r="A116" s="503">
        <v>102</v>
      </c>
      <c r="B116" s="504" t="s">
        <v>974</v>
      </c>
      <c r="C116" s="505" t="s">
        <v>975</v>
      </c>
      <c r="D116" s="506" t="s">
        <v>1203</v>
      </c>
      <c r="E116" s="507">
        <v>2</v>
      </c>
      <c r="F116" s="508"/>
      <c r="G116" s="508">
        <f t="shared" si="19"/>
        <v>0</v>
      </c>
      <c r="H116" s="508">
        <v>0</v>
      </c>
      <c r="I116" s="508">
        <f t="shared" si="26"/>
        <v>0</v>
      </c>
      <c r="J116" s="508">
        <v>8200</v>
      </c>
      <c r="K116" s="508">
        <f t="shared" si="27"/>
        <v>16400</v>
      </c>
      <c r="L116" s="508">
        <v>0</v>
      </c>
      <c r="M116" s="508">
        <f t="shared" si="28"/>
        <v>0</v>
      </c>
      <c r="N116" s="509">
        <v>0</v>
      </c>
      <c r="O116" s="509">
        <f t="shared" si="29"/>
        <v>0</v>
      </c>
      <c r="P116" s="509">
        <v>0</v>
      </c>
      <c r="Q116" s="509">
        <f t="shared" si="30"/>
        <v>0</v>
      </c>
      <c r="R116" s="509"/>
      <c r="S116" s="509"/>
      <c r="T116" s="510">
        <v>0</v>
      </c>
      <c r="U116" s="509">
        <f t="shared" si="31"/>
        <v>0</v>
      </c>
      <c r="V116" s="511"/>
      <c r="W116" s="511"/>
      <c r="X116" s="511"/>
      <c r="Y116" s="511"/>
      <c r="Z116" s="511"/>
      <c r="AA116" s="511"/>
      <c r="AB116" s="511"/>
      <c r="AC116" s="511"/>
      <c r="AD116" s="511"/>
      <c r="AE116" s="511" t="s">
        <v>669</v>
      </c>
      <c r="AF116" s="511"/>
      <c r="AG116" s="511"/>
      <c r="AH116" s="511"/>
      <c r="AI116" s="511"/>
      <c r="AJ116" s="511"/>
      <c r="AK116" s="511"/>
      <c r="AL116" s="511"/>
      <c r="AM116" s="511"/>
      <c r="AN116" s="511"/>
      <c r="AO116" s="511"/>
      <c r="AP116" s="511"/>
      <c r="AQ116" s="511"/>
      <c r="AR116" s="511"/>
      <c r="AS116" s="511"/>
      <c r="AT116" s="511"/>
      <c r="AU116" s="511"/>
      <c r="AV116" s="511"/>
      <c r="AW116" s="511"/>
      <c r="AX116" s="511"/>
      <c r="AY116" s="511"/>
      <c r="AZ116" s="511"/>
      <c r="BA116" s="511"/>
      <c r="BB116" s="511"/>
      <c r="BC116" s="511"/>
      <c r="BD116" s="511"/>
      <c r="BE116" s="511"/>
      <c r="BF116" s="511"/>
      <c r="BG116" s="511"/>
      <c r="BH116" s="511"/>
    </row>
    <row r="117" spans="1:60" ht="12.75" outlineLevel="1">
      <c r="A117" s="503">
        <v>103</v>
      </c>
      <c r="B117" s="504" t="s">
        <v>976</v>
      </c>
      <c r="C117" s="505" t="s">
        <v>977</v>
      </c>
      <c r="D117" s="506" t="s">
        <v>1203</v>
      </c>
      <c r="E117" s="507">
        <v>2</v>
      </c>
      <c r="F117" s="508"/>
      <c r="G117" s="508">
        <f t="shared" si="19"/>
        <v>0</v>
      </c>
      <c r="H117" s="508">
        <v>0</v>
      </c>
      <c r="I117" s="508">
        <f t="shared" si="26"/>
        <v>0</v>
      </c>
      <c r="J117" s="508">
        <v>12500</v>
      </c>
      <c r="K117" s="508">
        <f t="shared" si="27"/>
        <v>25000</v>
      </c>
      <c r="L117" s="508">
        <v>0</v>
      </c>
      <c r="M117" s="508">
        <f t="shared" si="28"/>
        <v>0</v>
      </c>
      <c r="N117" s="509">
        <v>0</v>
      </c>
      <c r="O117" s="509">
        <f t="shared" si="29"/>
        <v>0</v>
      </c>
      <c r="P117" s="509">
        <v>0</v>
      </c>
      <c r="Q117" s="509">
        <f t="shared" si="30"/>
        <v>0</v>
      </c>
      <c r="R117" s="509"/>
      <c r="S117" s="509"/>
      <c r="T117" s="510">
        <v>0</v>
      </c>
      <c r="U117" s="509">
        <f t="shared" si="31"/>
        <v>0</v>
      </c>
      <c r="V117" s="511"/>
      <c r="W117" s="511"/>
      <c r="X117" s="511"/>
      <c r="Y117" s="511"/>
      <c r="Z117" s="511"/>
      <c r="AA117" s="511"/>
      <c r="AB117" s="511"/>
      <c r="AC117" s="511"/>
      <c r="AD117" s="511"/>
      <c r="AE117" s="511" t="s">
        <v>669</v>
      </c>
      <c r="AF117" s="511"/>
      <c r="AG117" s="511"/>
      <c r="AH117" s="511"/>
      <c r="AI117" s="511"/>
      <c r="AJ117" s="511"/>
      <c r="AK117" s="511"/>
      <c r="AL117" s="511"/>
      <c r="AM117" s="511"/>
      <c r="AN117" s="511"/>
      <c r="AO117" s="511"/>
      <c r="AP117" s="511"/>
      <c r="AQ117" s="511"/>
      <c r="AR117" s="511"/>
      <c r="AS117" s="511"/>
      <c r="AT117" s="511"/>
      <c r="AU117" s="511"/>
      <c r="AV117" s="511"/>
      <c r="AW117" s="511"/>
      <c r="AX117" s="511"/>
      <c r="AY117" s="511"/>
      <c r="AZ117" s="511"/>
      <c r="BA117" s="511"/>
      <c r="BB117" s="511"/>
      <c r="BC117" s="511"/>
      <c r="BD117" s="511"/>
      <c r="BE117" s="511"/>
      <c r="BF117" s="511"/>
      <c r="BG117" s="511"/>
      <c r="BH117" s="511"/>
    </row>
    <row r="118" spans="1:60" ht="22.5" outlineLevel="1">
      <c r="A118" s="503">
        <v>104</v>
      </c>
      <c r="B118" s="504" t="s">
        <v>978</v>
      </c>
      <c r="C118" s="505" t="s">
        <v>979</v>
      </c>
      <c r="D118" s="506" t="s">
        <v>1203</v>
      </c>
      <c r="E118" s="507">
        <v>4</v>
      </c>
      <c r="F118" s="508"/>
      <c r="G118" s="508">
        <f t="shared" si="19"/>
        <v>0</v>
      </c>
      <c r="H118" s="508">
        <v>0</v>
      </c>
      <c r="I118" s="508">
        <f t="shared" si="26"/>
        <v>0</v>
      </c>
      <c r="J118" s="508">
        <v>2150</v>
      </c>
      <c r="K118" s="508">
        <f t="shared" si="27"/>
        <v>8600</v>
      </c>
      <c r="L118" s="508">
        <v>0</v>
      </c>
      <c r="M118" s="508">
        <f t="shared" si="28"/>
        <v>0</v>
      </c>
      <c r="N118" s="509">
        <v>0</v>
      </c>
      <c r="O118" s="509">
        <f t="shared" si="29"/>
        <v>0</v>
      </c>
      <c r="P118" s="509">
        <v>0</v>
      </c>
      <c r="Q118" s="509">
        <f t="shared" si="30"/>
        <v>0</v>
      </c>
      <c r="R118" s="509"/>
      <c r="S118" s="509"/>
      <c r="T118" s="510">
        <v>0</v>
      </c>
      <c r="U118" s="509">
        <f t="shared" si="31"/>
        <v>0</v>
      </c>
      <c r="V118" s="511"/>
      <c r="W118" s="511"/>
      <c r="X118" s="511"/>
      <c r="Y118" s="511"/>
      <c r="Z118" s="511"/>
      <c r="AA118" s="511"/>
      <c r="AB118" s="511"/>
      <c r="AC118" s="511"/>
      <c r="AD118" s="511"/>
      <c r="AE118" s="511" t="s">
        <v>669</v>
      </c>
      <c r="AF118" s="511"/>
      <c r="AG118" s="511"/>
      <c r="AH118" s="511"/>
      <c r="AI118" s="511"/>
      <c r="AJ118" s="511"/>
      <c r="AK118" s="511"/>
      <c r="AL118" s="511"/>
      <c r="AM118" s="511"/>
      <c r="AN118" s="511"/>
      <c r="AO118" s="511"/>
      <c r="AP118" s="511"/>
      <c r="AQ118" s="511"/>
      <c r="AR118" s="511"/>
      <c r="AS118" s="511"/>
      <c r="AT118" s="511"/>
      <c r="AU118" s="511"/>
      <c r="AV118" s="511"/>
      <c r="AW118" s="511"/>
      <c r="AX118" s="511"/>
      <c r="AY118" s="511"/>
      <c r="AZ118" s="511"/>
      <c r="BA118" s="511"/>
      <c r="BB118" s="511"/>
      <c r="BC118" s="511"/>
      <c r="BD118" s="511"/>
      <c r="BE118" s="511"/>
      <c r="BF118" s="511"/>
      <c r="BG118" s="511"/>
      <c r="BH118" s="511"/>
    </row>
    <row r="119" spans="1:60" ht="12.75" outlineLevel="1">
      <c r="A119" s="503">
        <v>105</v>
      </c>
      <c r="B119" s="504" t="s">
        <v>980</v>
      </c>
      <c r="C119" s="505" t="s">
        <v>981</v>
      </c>
      <c r="D119" s="506" t="s">
        <v>1203</v>
      </c>
      <c r="E119" s="507">
        <v>23</v>
      </c>
      <c r="F119" s="508"/>
      <c r="G119" s="508">
        <f t="shared" si="19"/>
        <v>0</v>
      </c>
      <c r="H119" s="508">
        <v>137.41</v>
      </c>
      <c r="I119" s="508">
        <f t="shared" si="26"/>
        <v>3160.43</v>
      </c>
      <c r="J119" s="508">
        <v>41.09</v>
      </c>
      <c r="K119" s="508">
        <f t="shared" si="27"/>
        <v>945.07</v>
      </c>
      <c r="L119" s="508">
        <v>0</v>
      </c>
      <c r="M119" s="508">
        <f t="shared" si="28"/>
        <v>0</v>
      </c>
      <c r="N119" s="509">
        <v>0.00024</v>
      </c>
      <c r="O119" s="509">
        <f t="shared" si="29"/>
        <v>0.00552</v>
      </c>
      <c r="P119" s="509">
        <v>0</v>
      </c>
      <c r="Q119" s="509">
        <f t="shared" si="30"/>
        <v>0</v>
      </c>
      <c r="R119" s="509"/>
      <c r="S119" s="509"/>
      <c r="T119" s="510">
        <v>0.124</v>
      </c>
      <c r="U119" s="509">
        <f t="shared" si="31"/>
        <v>2.85</v>
      </c>
      <c r="V119" s="511"/>
      <c r="W119" s="511"/>
      <c r="X119" s="511"/>
      <c r="Y119" s="511"/>
      <c r="Z119" s="511"/>
      <c r="AA119" s="511"/>
      <c r="AB119" s="511"/>
      <c r="AC119" s="511"/>
      <c r="AD119" s="511"/>
      <c r="AE119" s="511" t="s">
        <v>669</v>
      </c>
      <c r="AF119" s="511"/>
      <c r="AG119" s="511"/>
      <c r="AH119" s="511"/>
      <c r="AI119" s="511"/>
      <c r="AJ119" s="511"/>
      <c r="AK119" s="511"/>
      <c r="AL119" s="511"/>
      <c r="AM119" s="511"/>
      <c r="AN119" s="511"/>
      <c r="AO119" s="511"/>
      <c r="AP119" s="511"/>
      <c r="AQ119" s="511"/>
      <c r="AR119" s="511"/>
      <c r="AS119" s="511"/>
      <c r="AT119" s="511"/>
      <c r="AU119" s="511"/>
      <c r="AV119" s="511"/>
      <c r="AW119" s="511"/>
      <c r="AX119" s="511"/>
      <c r="AY119" s="511"/>
      <c r="AZ119" s="511"/>
      <c r="BA119" s="511"/>
      <c r="BB119" s="511"/>
      <c r="BC119" s="511"/>
      <c r="BD119" s="511"/>
      <c r="BE119" s="511"/>
      <c r="BF119" s="511"/>
      <c r="BG119" s="511"/>
      <c r="BH119" s="511"/>
    </row>
    <row r="120" spans="1:60" ht="22.5" outlineLevel="1">
      <c r="A120" s="503">
        <v>106</v>
      </c>
      <c r="B120" s="504" t="s">
        <v>982</v>
      </c>
      <c r="C120" s="505" t="s">
        <v>983</v>
      </c>
      <c r="D120" s="506" t="s">
        <v>1203</v>
      </c>
      <c r="E120" s="507">
        <v>6</v>
      </c>
      <c r="F120" s="508"/>
      <c r="G120" s="508">
        <f t="shared" si="19"/>
        <v>0</v>
      </c>
      <c r="H120" s="508">
        <v>1767.53</v>
      </c>
      <c r="I120" s="508">
        <f t="shared" si="26"/>
        <v>10605.18</v>
      </c>
      <c r="J120" s="508">
        <v>147.47000000000003</v>
      </c>
      <c r="K120" s="508">
        <f t="shared" si="27"/>
        <v>884.82</v>
      </c>
      <c r="L120" s="508">
        <v>0</v>
      </c>
      <c r="M120" s="508">
        <f t="shared" si="28"/>
        <v>0</v>
      </c>
      <c r="N120" s="509">
        <v>0.00085</v>
      </c>
      <c r="O120" s="509">
        <f t="shared" si="29"/>
        <v>0.0051</v>
      </c>
      <c r="P120" s="509">
        <v>0</v>
      </c>
      <c r="Q120" s="509">
        <f t="shared" si="30"/>
        <v>0</v>
      </c>
      <c r="R120" s="509"/>
      <c r="S120" s="509"/>
      <c r="T120" s="510">
        <v>0.445</v>
      </c>
      <c r="U120" s="509">
        <f t="shared" si="31"/>
        <v>2.67</v>
      </c>
      <c r="V120" s="511"/>
      <c r="W120" s="511"/>
      <c r="X120" s="511"/>
      <c r="Y120" s="511"/>
      <c r="Z120" s="511"/>
      <c r="AA120" s="511"/>
      <c r="AB120" s="511"/>
      <c r="AC120" s="511"/>
      <c r="AD120" s="511"/>
      <c r="AE120" s="511" t="s">
        <v>669</v>
      </c>
      <c r="AF120" s="511"/>
      <c r="AG120" s="511"/>
      <c r="AH120" s="511"/>
      <c r="AI120" s="511"/>
      <c r="AJ120" s="511"/>
      <c r="AK120" s="511"/>
      <c r="AL120" s="511"/>
      <c r="AM120" s="511"/>
      <c r="AN120" s="511"/>
      <c r="AO120" s="511"/>
      <c r="AP120" s="511"/>
      <c r="AQ120" s="511"/>
      <c r="AR120" s="511"/>
      <c r="AS120" s="511"/>
      <c r="AT120" s="511"/>
      <c r="AU120" s="511"/>
      <c r="AV120" s="511"/>
      <c r="AW120" s="511"/>
      <c r="AX120" s="511"/>
      <c r="AY120" s="511"/>
      <c r="AZ120" s="511"/>
      <c r="BA120" s="511"/>
      <c r="BB120" s="511"/>
      <c r="BC120" s="511"/>
      <c r="BD120" s="511"/>
      <c r="BE120" s="511"/>
      <c r="BF120" s="511"/>
      <c r="BG120" s="511"/>
      <c r="BH120" s="511"/>
    </row>
    <row r="121" spans="1:60" ht="12.75" outlineLevel="1">
      <c r="A121" s="503">
        <v>107</v>
      </c>
      <c r="B121" s="504" t="s">
        <v>984</v>
      </c>
      <c r="C121" s="505" t="s">
        <v>985</v>
      </c>
      <c r="D121" s="506" t="s">
        <v>1203</v>
      </c>
      <c r="E121" s="507">
        <v>2</v>
      </c>
      <c r="F121" s="508"/>
      <c r="G121" s="508">
        <f t="shared" si="19"/>
        <v>0</v>
      </c>
      <c r="H121" s="508">
        <v>1767.53</v>
      </c>
      <c r="I121" s="508">
        <f t="shared" si="26"/>
        <v>3535.06</v>
      </c>
      <c r="J121" s="508">
        <v>147.47000000000003</v>
      </c>
      <c r="K121" s="508">
        <f t="shared" si="27"/>
        <v>294.94</v>
      </c>
      <c r="L121" s="508">
        <v>0</v>
      </c>
      <c r="M121" s="508">
        <f t="shared" si="28"/>
        <v>0</v>
      </c>
      <c r="N121" s="509">
        <v>0.00085</v>
      </c>
      <c r="O121" s="509">
        <f t="shared" si="29"/>
        <v>0.0017</v>
      </c>
      <c r="P121" s="509">
        <v>0</v>
      </c>
      <c r="Q121" s="509">
        <f t="shared" si="30"/>
        <v>0</v>
      </c>
      <c r="R121" s="509"/>
      <c r="S121" s="509"/>
      <c r="T121" s="510">
        <v>0.445</v>
      </c>
      <c r="U121" s="509">
        <f t="shared" si="31"/>
        <v>0.89</v>
      </c>
      <c r="V121" s="511"/>
      <c r="W121" s="511"/>
      <c r="X121" s="511"/>
      <c r="Y121" s="511"/>
      <c r="Z121" s="511"/>
      <c r="AA121" s="511"/>
      <c r="AB121" s="511"/>
      <c r="AC121" s="511"/>
      <c r="AD121" s="511"/>
      <c r="AE121" s="511" t="s">
        <v>669</v>
      </c>
      <c r="AF121" s="511"/>
      <c r="AG121" s="511"/>
      <c r="AH121" s="511"/>
      <c r="AI121" s="511"/>
      <c r="AJ121" s="511"/>
      <c r="AK121" s="511"/>
      <c r="AL121" s="511"/>
      <c r="AM121" s="511"/>
      <c r="AN121" s="511"/>
      <c r="AO121" s="511"/>
      <c r="AP121" s="511"/>
      <c r="AQ121" s="511"/>
      <c r="AR121" s="511"/>
      <c r="AS121" s="511"/>
      <c r="AT121" s="511"/>
      <c r="AU121" s="511"/>
      <c r="AV121" s="511"/>
      <c r="AW121" s="511"/>
      <c r="AX121" s="511"/>
      <c r="AY121" s="511"/>
      <c r="AZ121" s="511"/>
      <c r="BA121" s="511"/>
      <c r="BB121" s="511"/>
      <c r="BC121" s="511"/>
      <c r="BD121" s="511"/>
      <c r="BE121" s="511"/>
      <c r="BF121" s="511"/>
      <c r="BG121" s="511"/>
      <c r="BH121" s="511"/>
    </row>
    <row r="122" spans="1:60" ht="12.75" outlineLevel="1">
      <c r="A122" s="503">
        <v>108</v>
      </c>
      <c r="B122" s="504" t="s">
        <v>986</v>
      </c>
      <c r="C122" s="505" t="s">
        <v>987</v>
      </c>
      <c r="D122" s="506" t="s">
        <v>1203</v>
      </c>
      <c r="E122" s="507">
        <v>1</v>
      </c>
      <c r="F122" s="508"/>
      <c r="G122" s="508">
        <f t="shared" si="19"/>
        <v>0</v>
      </c>
      <c r="H122" s="508">
        <v>0</v>
      </c>
      <c r="I122" s="508">
        <f t="shared" si="26"/>
        <v>0</v>
      </c>
      <c r="J122" s="508">
        <v>1860</v>
      </c>
      <c r="K122" s="508">
        <f t="shared" si="27"/>
        <v>1860</v>
      </c>
      <c r="L122" s="508">
        <v>0</v>
      </c>
      <c r="M122" s="508">
        <f t="shared" si="28"/>
        <v>0</v>
      </c>
      <c r="N122" s="509">
        <v>0</v>
      </c>
      <c r="O122" s="509">
        <f t="shared" si="29"/>
        <v>0</v>
      </c>
      <c r="P122" s="509">
        <v>0</v>
      </c>
      <c r="Q122" s="509">
        <f t="shared" si="30"/>
        <v>0</v>
      </c>
      <c r="R122" s="509"/>
      <c r="S122" s="509"/>
      <c r="T122" s="510">
        <v>0</v>
      </c>
      <c r="U122" s="509">
        <f t="shared" si="31"/>
        <v>0</v>
      </c>
      <c r="V122" s="511"/>
      <c r="W122" s="511"/>
      <c r="X122" s="511"/>
      <c r="Y122" s="511"/>
      <c r="Z122" s="511"/>
      <c r="AA122" s="511"/>
      <c r="AB122" s="511"/>
      <c r="AC122" s="511"/>
      <c r="AD122" s="511"/>
      <c r="AE122" s="511" t="s">
        <v>669</v>
      </c>
      <c r="AF122" s="511"/>
      <c r="AG122" s="511"/>
      <c r="AH122" s="511"/>
      <c r="AI122" s="511"/>
      <c r="AJ122" s="511"/>
      <c r="AK122" s="511"/>
      <c r="AL122" s="511"/>
      <c r="AM122" s="511"/>
      <c r="AN122" s="511"/>
      <c r="AO122" s="511"/>
      <c r="AP122" s="511"/>
      <c r="AQ122" s="511"/>
      <c r="AR122" s="511"/>
      <c r="AS122" s="511"/>
      <c r="AT122" s="511"/>
      <c r="AU122" s="511"/>
      <c r="AV122" s="511"/>
      <c r="AW122" s="511"/>
      <c r="AX122" s="511"/>
      <c r="AY122" s="511"/>
      <c r="AZ122" s="511"/>
      <c r="BA122" s="511"/>
      <c r="BB122" s="511"/>
      <c r="BC122" s="511"/>
      <c r="BD122" s="511"/>
      <c r="BE122" s="511"/>
      <c r="BF122" s="511"/>
      <c r="BG122" s="511"/>
      <c r="BH122" s="511"/>
    </row>
    <row r="123" spans="1:60" ht="22.5" outlineLevel="1">
      <c r="A123" s="503">
        <v>109</v>
      </c>
      <c r="B123" s="504" t="s">
        <v>988</v>
      </c>
      <c r="C123" s="505" t="s">
        <v>989</v>
      </c>
      <c r="D123" s="506" t="s">
        <v>1203</v>
      </c>
      <c r="E123" s="507">
        <v>6</v>
      </c>
      <c r="F123" s="508"/>
      <c r="G123" s="508">
        <f t="shared" si="19"/>
        <v>0</v>
      </c>
      <c r="H123" s="508">
        <v>0</v>
      </c>
      <c r="I123" s="508">
        <f t="shared" si="26"/>
        <v>0</v>
      </c>
      <c r="J123" s="508">
        <v>3250</v>
      </c>
      <c r="K123" s="508">
        <f t="shared" si="27"/>
        <v>19500</v>
      </c>
      <c r="L123" s="508">
        <v>0</v>
      </c>
      <c r="M123" s="508">
        <f t="shared" si="28"/>
        <v>0</v>
      </c>
      <c r="N123" s="509">
        <v>0</v>
      </c>
      <c r="O123" s="509">
        <f t="shared" si="29"/>
        <v>0</v>
      </c>
      <c r="P123" s="509">
        <v>0</v>
      </c>
      <c r="Q123" s="509">
        <f t="shared" si="30"/>
        <v>0</v>
      </c>
      <c r="R123" s="509"/>
      <c r="S123" s="509"/>
      <c r="T123" s="510">
        <v>0</v>
      </c>
      <c r="U123" s="509">
        <f t="shared" si="31"/>
        <v>0</v>
      </c>
      <c r="V123" s="511"/>
      <c r="W123" s="511"/>
      <c r="X123" s="511"/>
      <c r="Y123" s="511"/>
      <c r="Z123" s="511"/>
      <c r="AA123" s="511"/>
      <c r="AB123" s="511"/>
      <c r="AC123" s="511"/>
      <c r="AD123" s="511"/>
      <c r="AE123" s="511" t="s">
        <v>669</v>
      </c>
      <c r="AF123" s="511"/>
      <c r="AG123" s="511"/>
      <c r="AH123" s="511"/>
      <c r="AI123" s="511"/>
      <c r="AJ123" s="511"/>
      <c r="AK123" s="511"/>
      <c r="AL123" s="511"/>
      <c r="AM123" s="511"/>
      <c r="AN123" s="511"/>
      <c r="AO123" s="511"/>
      <c r="AP123" s="511"/>
      <c r="AQ123" s="511"/>
      <c r="AR123" s="511"/>
      <c r="AS123" s="511"/>
      <c r="AT123" s="511"/>
      <c r="AU123" s="511"/>
      <c r="AV123" s="511"/>
      <c r="AW123" s="511"/>
      <c r="AX123" s="511"/>
      <c r="AY123" s="511"/>
      <c r="AZ123" s="511"/>
      <c r="BA123" s="511"/>
      <c r="BB123" s="511"/>
      <c r="BC123" s="511"/>
      <c r="BD123" s="511"/>
      <c r="BE123" s="511"/>
      <c r="BF123" s="511"/>
      <c r="BG123" s="511"/>
      <c r="BH123" s="511"/>
    </row>
    <row r="124" spans="1:60" ht="12.75" outlineLevel="1">
      <c r="A124" s="503">
        <v>110</v>
      </c>
      <c r="B124" s="504" t="s">
        <v>990</v>
      </c>
      <c r="C124" s="505" t="s">
        <v>991</v>
      </c>
      <c r="D124" s="506" t="s">
        <v>1203</v>
      </c>
      <c r="E124" s="507">
        <v>6</v>
      </c>
      <c r="F124" s="508"/>
      <c r="G124" s="508">
        <f t="shared" si="19"/>
        <v>0</v>
      </c>
      <c r="H124" s="508">
        <v>0</v>
      </c>
      <c r="I124" s="508">
        <f t="shared" si="26"/>
        <v>0</v>
      </c>
      <c r="J124" s="508">
        <v>7230</v>
      </c>
      <c r="K124" s="508">
        <f t="shared" si="27"/>
        <v>43380</v>
      </c>
      <c r="L124" s="508">
        <v>0</v>
      </c>
      <c r="M124" s="508">
        <f t="shared" si="28"/>
        <v>0</v>
      </c>
      <c r="N124" s="509">
        <v>0</v>
      </c>
      <c r="O124" s="509">
        <f t="shared" si="29"/>
        <v>0</v>
      </c>
      <c r="P124" s="509">
        <v>0</v>
      </c>
      <c r="Q124" s="509">
        <f t="shared" si="30"/>
        <v>0</v>
      </c>
      <c r="R124" s="509"/>
      <c r="S124" s="509"/>
      <c r="T124" s="510">
        <v>0</v>
      </c>
      <c r="U124" s="509">
        <f t="shared" si="31"/>
        <v>0</v>
      </c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 t="s">
        <v>669</v>
      </c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511"/>
      <c r="AT124" s="511"/>
      <c r="AU124" s="511"/>
      <c r="AV124" s="511"/>
      <c r="AW124" s="511"/>
      <c r="AX124" s="511"/>
      <c r="AY124" s="511"/>
      <c r="AZ124" s="511"/>
      <c r="BA124" s="511"/>
      <c r="BB124" s="511"/>
      <c r="BC124" s="511"/>
      <c r="BD124" s="511"/>
      <c r="BE124" s="511"/>
      <c r="BF124" s="511"/>
      <c r="BG124" s="511"/>
      <c r="BH124" s="511"/>
    </row>
    <row r="125" spans="1:60" ht="12.75" outlineLevel="1">
      <c r="A125" s="503">
        <v>111</v>
      </c>
      <c r="B125" s="504" t="s">
        <v>992</v>
      </c>
      <c r="C125" s="505" t="s">
        <v>993</v>
      </c>
      <c r="D125" s="506" t="s">
        <v>1203</v>
      </c>
      <c r="E125" s="507">
        <v>5</v>
      </c>
      <c r="F125" s="508"/>
      <c r="G125" s="508">
        <f t="shared" si="19"/>
        <v>0</v>
      </c>
      <c r="H125" s="508">
        <v>134.89</v>
      </c>
      <c r="I125" s="508">
        <f t="shared" si="26"/>
        <v>674.45</v>
      </c>
      <c r="J125" s="508">
        <v>122.61000000000001</v>
      </c>
      <c r="K125" s="508">
        <f t="shared" si="27"/>
        <v>613.05</v>
      </c>
      <c r="L125" s="508">
        <v>0</v>
      </c>
      <c r="M125" s="508">
        <f t="shared" si="28"/>
        <v>0</v>
      </c>
      <c r="N125" s="509">
        <v>0.0007</v>
      </c>
      <c r="O125" s="509">
        <f t="shared" si="29"/>
        <v>0.0035</v>
      </c>
      <c r="P125" s="509">
        <v>0</v>
      </c>
      <c r="Q125" s="509">
        <f t="shared" si="30"/>
        <v>0</v>
      </c>
      <c r="R125" s="509"/>
      <c r="S125" s="509"/>
      <c r="T125" s="510">
        <v>0.37</v>
      </c>
      <c r="U125" s="509">
        <f t="shared" si="31"/>
        <v>1.85</v>
      </c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 t="s">
        <v>669</v>
      </c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511"/>
      <c r="AT125" s="511"/>
      <c r="AU125" s="511"/>
      <c r="AV125" s="511"/>
      <c r="AW125" s="511"/>
      <c r="AX125" s="511"/>
      <c r="AY125" s="511"/>
      <c r="AZ125" s="511"/>
      <c r="BA125" s="511"/>
      <c r="BB125" s="511"/>
      <c r="BC125" s="511"/>
      <c r="BD125" s="511"/>
      <c r="BE125" s="511"/>
      <c r="BF125" s="511"/>
      <c r="BG125" s="511"/>
      <c r="BH125" s="511"/>
    </row>
    <row r="126" spans="1:60" ht="12.75" outlineLevel="1">
      <c r="A126" s="503">
        <v>112</v>
      </c>
      <c r="B126" s="504" t="s">
        <v>994</v>
      </c>
      <c r="C126" s="505" t="s">
        <v>995</v>
      </c>
      <c r="D126" s="506" t="s">
        <v>476</v>
      </c>
      <c r="E126" s="507">
        <v>1.29</v>
      </c>
      <c r="F126" s="508"/>
      <c r="G126" s="508">
        <f t="shared" si="19"/>
        <v>0</v>
      </c>
      <c r="H126" s="508">
        <v>0</v>
      </c>
      <c r="I126" s="508">
        <f t="shared" si="26"/>
        <v>0</v>
      </c>
      <c r="J126" s="508">
        <v>2664.27</v>
      </c>
      <c r="K126" s="508">
        <f t="shared" si="27"/>
        <v>3436.91</v>
      </c>
      <c r="L126" s="508">
        <v>0</v>
      </c>
      <c r="M126" s="508">
        <f t="shared" si="28"/>
        <v>0</v>
      </c>
      <c r="N126" s="509">
        <v>0</v>
      </c>
      <c r="O126" s="509">
        <f t="shared" si="29"/>
        <v>0</v>
      </c>
      <c r="P126" s="509">
        <v>0</v>
      </c>
      <c r="Q126" s="509">
        <f t="shared" si="30"/>
        <v>0</v>
      </c>
      <c r="R126" s="509"/>
      <c r="S126" s="509"/>
      <c r="T126" s="510">
        <v>0</v>
      </c>
      <c r="U126" s="509">
        <f t="shared" si="31"/>
        <v>0</v>
      </c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 t="s">
        <v>669</v>
      </c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511"/>
      <c r="AT126" s="511"/>
      <c r="AU126" s="511"/>
      <c r="AV126" s="511"/>
      <c r="AW126" s="511"/>
      <c r="AX126" s="511"/>
      <c r="AY126" s="511"/>
      <c r="AZ126" s="511"/>
      <c r="BA126" s="511"/>
      <c r="BB126" s="511"/>
      <c r="BC126" s="511"/>
      <c r="BD126" s="511"/>
      <c r="BE126" s="511"/>
      <c r="BF126" s="511"/>
      <c r="BG126" s="511"/>
      <c r="BH126" s="511"/>
    </row>
    <row r="127" spans="1:31" ht="12.75">
      <c r="A127" s="512" t="s">
        <v>1126</v>
      </c>
      <c r="B127" s="513" t="s">
        <v>873</v>
      </c>
      <c r="C127" s="514" t="s">
        <v>874</v>
      </c>
      <c r="D127" s="515"/>
      <c r="E127" s="516"/>
      <c r="F127" s="517"/>
      <c r="G127" s="517">
        <f>SUMIF(AE128:AE129,"&lt;&gt;NOR",G128:G129)</f>
        <v>0</v>
      </c>
      <c r="H127" s="517"/>
      <c r="I127" s="517">
        <f>SUM(I128:I129)</f>
        <v>51336</v>
      </c>
      <c r="J127" s="517"/>
      <c r="K127" s="517">
        <f>SUM(K128:K129)</f>
        <v>7139.34</v>
      </c>
      <c r="L127" s="517"/>
      <c r="M127" s="517">
        <f>SUM(M128:M129)</f>
        <v>0</v>
      </c>
      <c r="N127" s="518"/>
      <c r="O127" s="518">
        <f>SUM(O128:O129)</f>
        <v>0.09</v>
      </c>
      <c r="P127" s="518"/>
      <c r="Q127" s="518">
        <f>SUM(Q128:Q129)</f>
        <v>0</v>
      </c>
      <c r="R127" s="518"/>
      <c r="S127" s="518"/>
      <c r="T127" s="519"/>
      <c r="U127" s="518">
        <f>SUM(U128:U129)</f>
        <v>17.7</v>
      </c>
      <c r="AE127" t="s">
        <v>666</v>
      </c>
    </row>
    <row r="128" spans="1:60" ht="12.75" outlineLevel="1">
      <c r="A128" s="503">
        <v>113</v>
      </c>
      <c r="B128" s="504" t="s">
        <v>996</v>
      </c>
      <c r="C128" s="505" t="s">
        <v>997</v>
      </c>
      <c r="D128" s="506" t="s">
        <v>1203</v>
      </c>
      <c r="E128" s="507">
        <v>10</v>
      </c>
      <c r="F128" s="508"/>
      <c r="G128" s="508">
        <f t="shared" si="19"/>
        <v>0</v>
      </c>
      <c r="H128" s="508">
        <v>5133.6</v>
      </c>
      <c r="I128" s="508">
        <f>ROUND(E128*H128,2)</f>
        <v>51336</v>
      </c>
      <c r="J128" s="508">
        <v>706.3999999999996</v>
      </c>
      <c r="K128" s="508">
        <f>ROUND(E128*J128,2)</f>
        <v>7064</v>
      </c>
      <c r="L128" s="508">
        <v>0</v>
      </c>
      <c r="M128" s="508">
        <f>G128*(1+L128/100)</f>
        <v>0</v>
      </c>
      <c r="N128" s="509">
        <v>0.009</v>
      </c>
      <c r="O128" s="509">
        <f>ROUND(E128*N128,5)</f>
        <v>0.09</v>
      </c>
      <c r="P128" s="509">
        <v>0</v>
      </c>
      <c r="Q128" s="509">
        <f>ROUND(E128*P128,5)</f>
        <v>0</v>
      </c>
      <c r="R128" s="509"/>
      <c r="S128" s="509"/>
      <c r="T128" s="510">
        <v>1.77</v>
      </c>
      <c r="U128" s="509">
        <f>ROUND(E128*T128,2)</f>
        <v>17.7</v>
      </c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 t="s">
        <v>669</v>
      </c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511"/>
      <c r="AT128" s="511"/>
      <c r="AU128" s="511"/>
      <c r="AV128" s="511"/>
      <c r="AW128" s="511"/>
      <c r="AX128" s="511"/>
      <c r="AY128" s="511"/>
      <c r="AZ128" s="511"/>
      <c r="BA128" s="511"/>
      <c r="BB128" s="511"/>
      <c r="BC128" s="511"/>
      <c r="BD128" s="511"/>
      <c r="BE128" s="511"/>
      <c r="BF128" s="511"/>
      <c r="BG128" s="511"/>
      <c r="BH128" s="511"/>
    </row>
    <row r="129" spans="1:60" ht="23.25" outlineLevel="1" thickBot="1">
      <c r="A129" s="503">
        <v>114</v>
      </c>
      <c r="B129" s="504" t="s">
        <v>998</v>
      </c>
      <c r="C129" s="505" t="s">
        <v>999</v>
      </c>
      <c r="D129" s="506" t="s">
        <v>476</v>
      </c>
      <c r="E129" s="507">
        <v>1.29</v>
      </c>
      <c r="F129" s="508"/>
      <c r="G129" s="508">
        <f t="shared" si="19"/>
        <v>0</v>
      </c>
      <c r="H129" s="520">
        <v>0</v>
      </c>
      <c r="I129" s="520">
        <f>ROUND(E129*H129,2)</f>
        <v>0</v>
      </c>
      <c r="J129" s="520">
        <v>58.4</v>
      </c>
      <c r="K129" s="520">
        <f>ROUND(E129*J129,2)</f>
        <v>75.34</v>
      </c>
      <c r="L129" s="520">
        <v>0</v>
      </c>
      <c r="M129" s="520">
        <f>G129*(1+L129/100)</f>
        <v>0</v>
      </c>
      <c r="N129" s="521">
        <v>0</v>
      </c>
      <c r="O129" s="521">
        <f>ROUND(E129*N129,5)</f>
        <v>0</v>
      </c>
      <c r="P129" s="521">
        <v>0</v>
      </c>
      <c r="Q129" s="521">
        <f>ROUND(E129*P129,5)</f>
        <v>0</v>
      </c>
      <c r="R129" s="521"/>
      <c r="S129" s="521"/>
      <c r="T129" s="522">
        <v>0</v>
      </c>
      <c r="U129" s="521">
        <f>ROUND(E129*T129,2)</f>
        <v>0</v>
      </c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 t="s">
        <v>669</v>
      </c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511"/>
      <c r="AT129" s="511"/>
      <c r="AU129" s="511"/>
      <c r="AV129" s="511"/>
      <c r="AW129" s="511"/>
      <c r="AX129" s="511"/>
      <c r="AY129" s="511"/>
      <c r="AZ129" s="511"/>
      <c r="BA129" s="511"/>
      <c r="BB129" s="511"/>
      <c r="BC129" s="511"/>
      <c r="BD129" s="511"/>
      <c r="BE129" s="511"/>
      <c r="BF129" s="511"/>
      <c r="BG129" s="511"/>
      <c r="BH129" s="511"/>
    </row>
    <row r="130" spans="1:30" ht="13.5" thickBot="1">
      <c r="A130" s="625"/>
      <c r="B130" s="626" t="s">
        <v>216</v>
      </c>
      <c r="C130" s="627" t="s">
        <v>1000</v>
      </c>
      <c r="D130" s="628"/>
      <c r="E130" s="628"/>
      <c r="F130" s="628"/>
      <c r="G130" s="629">
        <f>G127+G105+G101+G49+G23+G21+G18+G8</f>
        <v>0</v>
      </c>
      <c r="H130" s="523"/>
      <c r="I130" s="523"/>
      <c r="J130" s="523"/>
      <c r="K130" s="523"/>
      <c r="L130" s="523"/>
      <c r="M130" s="523"/>
      <c r="N130" s="523"/>
      <c r="O130" s="523"/>
      <c r="P130" s="523"/>
      <c r="Q130" s="523"/>
      <c r="R130" s="523"/>
      <c r="S130" s="523"/>
      <c r="T130" s="523"/>
      <c r="U130" s="523"/>
      <c r="AC130">
        <v>15</v>
      </c>
      <c r="AD130">
        <v>21</v>
      </c>
    </row>
    <row r="131" spans="3:31" ht="12.75">
      <c r="C131" s="525"/>
      <c r="AE131" t="s">
        <v>1001</v>
      </c>
    </row>
  </sheetData>
  <sheetProtection/>
  <mergeCells count="4">
    <mergeCell ref="A1:G1"/>
    <mergeCell ref="C2:G2"/>
    <mergeCell ref="C3:G3"/>
    <mergeCell ref="C4:G4"/>
  </mergeCells>
  <printOptions/>
  <pageMargins left="0.590551181102362" right="0.393700787401575" top="0.787401575" bottom="0.787401575" header="0.3" footer="0.3"/>
  <pageSetup fitToHeight="0" fitToWidth="1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A1:U622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4.25390625" style="526" customWidth="1"/>
    <col min="2" max="2" width="14.00390625" style="526" customWidth="1"/>
    <col min="3" max="3" width="52.125" style="526" customWidth="1"/>
    <col min="4" max="4" width="5.75390625" style="526" customWidth="1"/>
    <col min="5" max="5" width="8.125" style="526" customWidth="1"/>
    <col min="6" max="6" width="10.75390625" style="526" customWidth="1"/>
    <col min="7" max="7" width="12.125" style="526" customWidth="1"/>
    <col min="8" max="8" width="11.625" style="526" customWidth="1"/>
    <col min="9" max="9" width="11.00390625" style="526" customWidth="1"/>
    <col min="10" max="10" width="9.625" style="526" customWidth="1"/>
    <col min="11" max="16384" width="9.125" style="526" customWidth="1"/>
  </cols>
  <sheetData>
    <row r="1" ht="12.75">
      <c r="I1" s="526" t="s">
        <v>1625</v>
      </c>
    </row>
    <row r="2" spans="1:10" ht="12.75">
      <c r="A2" s="526" t="s">
        <v>1626</v>
      </c>
      <c r="C2" s="527" t="s">
        <v>1627</v>
      </c>
      <c r="D2" s="528"/>
      <c r="E2" s="528"/>
      <c r="F2" s="529"/>
      <c r="G2" s="528"/>
      <c r="H2" s="528"/>
      <c r="I2" s="528"/>
      <c r="J2" s="527"/>
    </row>
    <row r="3" spans="3:10" ht="12.75">
      <c r="C3" s="528"/>
      <c r="D3" s="528"/>
      <c r="E3" s="528"/>
      <c r="F3" s="529"/>
      <c r="G3" s="527" t="s">
        <v>784</v>
      </c>
      <c r="H3" s="528"/>
      <c r="I3" s="528"/>
      <c r="J3" s="528"/>
    </row>
    <row r="4" spans="3:10" ht="12.75">
      <c r="C4" s="528"/>
      <c r="D4" s="528"/>
      <c r="E4" s="528"/>
      <c r="F4" s="528"/>
      <c r="G4" s="528"/>
      <c r="H4" s="528"/>
      <c r="I4" s="528"/>
      <c r="J4" s="528"/>
    </row>
    <row r="5" spans="3:10" ht="12.75">
      <c r="C5" s="530" t="s">
        <v>1628</v>
      </c>
      <c r="D5" s="528"/>
      <c r="E5" s="528"/>
      <c r="F5" s="528"/>
      <c r="G5" s="528"/>
      <c r="H5" s="528"/>
      <c r="I5" s="528"/>
      <c r="J5" s="528"/>
    </row>
    <row r="6" spans="3:10" ht="12.75">
      <c r="C6" s="530" t="s">
        <v>1629</v>
      </c>
      <c r="D6" s="528"/>
      <c r="E6" s="528"/>
      <c r="F6" s="528"/>
      <c r="G6" s="528"/>
      <c r="H6" s="528"/>
      <c r="I6" s="528"/>
      <c r="J6" s="528"/>
    </row>
    <row r="7" spans="3:10" ht="12.75">
      <c r="C7" s="530"/>
      <c r="D7" s="528"/>
      <c r="E7" s="528"/>
      <c r="F7" s="528"/>
      <c r="G7" s="528"/>
      <c r="H7" s="528"/>
      <c r="I7" s="528"/>
      <c r="J7" s="528"/>
    </row>
    <row r="8" spans="3:10" ht="12.75">
      <c r="C8" s="531" t="s">
        <v>1630</v>
      </c>
      <c r="J8" s="532"/>
    </row>
    <row r="9" spans="3:10" ht="12.75">
      <c r="C9" s="528"/>
      <c r="D9" s="528"/>
      <c r="E9" s="528"/>
      <c r="F9" s="528"/>
      <c r="G9" s="528"/>
      <c r="H9" s="528"/>
      <c r="I9" s="528"/>
      <c r="J9" s="528"/>
    </row>
    <row r="10" spans="1:10" ht="12.75">
      <c r="A10" s="526" t="s">
        <v>1631</v>
      </c>
      <c r="C10" s="526" t="s">
        <v>1632</v>
      </c>
      <c r="D10" s="528"/>
      <c r="E10" s="528"/>
      <c r="F10" s="528"/>
      <c r="G10" s="533">
        <f>H99</f>
        <v>0</v>
      </c>
      <c r="H10" s="528"/>
      <c r="I10" s="528"/>
      <c r="J10" s="528"/>
    </row>
    <row r="11" spans="1:10" ht="12.75">
      <c r="A11" s="526" t="s">
        <v>1633</v>
      </c>
      <c r="C11" s="526" t="s">
        <v>1634</v>
      </c>
      <c r="D11" s="528"/>
      <c r="E11" s="528"/>
      <c r="F11" s="528"/>
      <c r="G11" s="533">
        <f>H123</f>
        <v>0</v>
      </c>
      <c r="H11" s="528"/>
      <c r="I11" s="528"/>
      <c r="J11" s="528"/>
    </row>
    <row r="12" spans="1:10" ht="12.75">
      <c r="A12" s="526" t="s">
        <v>1635</v>
      </c>
      <c r="C12" s="526" t="s">
        <v>491</v>
      </c>
      <c r="D12" s="528"/>
      <c r="E12" s="528"/>
      <c r="F12" s="528"/>
      <c r="G12" s="533">
        <f>I205</f>
        <v>0</v>
      </c>
      <c r="H12" s="528"/>
      <c r="I12" s="528"/>
      <c r="J12" s="528"/>
    </row>
    <row r="13" spans="1:10" ht="12.75">
      <c r="A13" s="526" t="s">
        <v>1636</v>
      </c>
      <c r="C13" s="526" t="s">
        <v>1637</v>
      </c>
      <c r="D13" s="528"/>
      <c r="E13" s="528"/>
      <c r="F13" s="528"/>
      <c r="G13" s="533">
        <f>H177</f>
        <v>0</v>
      </c>
      <c r="H13" s="528"/>
      <c r="I13" s="528"/>
      <c r="J13" s="528"/>
    </row>
    <row r="14" spans="4:10" ht="12.75">
      <c r="D14" s="528"/>
      <c r="E14" s="528"/>
      <c r="F14" s="528"/>
      <c r="G14" s="533"/>
      <c r="H14" s="528"/>
      <c r="I14" s="528"/>
      <c r="J14" s="528"/>
    </row>
    <row r="15" spans="3:7" ht="12.75">
      <c r="C15" s="531" t="s">
        <v>1638</v>
      </c>
      <c r="G15" s="534">
        <f>SUM(G10:G14)</f>
        <v>0</v>
      </c>
    </row>
    <row r="37" ht="12.75">
      <c r="I37" s="526" t="s">
        <v>1639</v>
      </c>
    </row>
    <row r="38" spans="1:9" ht="12.75">
      <c r="A38" s="526" t="s">
        <v>1626</v>
      </c>
      <c r="B38" s="526" t="s">
        <v>1640</v>
      </c>
      <c r="C38" s="526" t="s">
        <v>1641</v>
      </c>
      <c r="D38" s="526" t="s">
        <v>1642</v>
      </c>
      <c r="E38" s="526" t="s">
        <v>783</v>
      </c>
      <c r="F38" s="526" t="s">
        <v>489</v>
      </c>
      <c r="G38" s="526" t="s">
        <v>489</v>
      </c>
      <c r="H38" s="526" t="s">
        <v>490</v>
      </c>
      <c r="I38" s="526" t="s">
        <v>1643</v>
      </c>
    </row>
    <row r="39" spans="6:9" ht="12.75">
      <c r="F39" s="526" t="s">
        <v>1644</v>
      </c>
      <c r="G39" s="526" t="s">
        <v>1645</v>
      </c>
      <c r="H39" s="526" t="s">
        <v>1644</v>
      </c>
      <c r="I39" s="526" t="s">
        <v>1645</v>
      </c>
    </row>
    <row r="40" ht="12.75">
      <c r="C40" s="530" t="s">
        <v>1632</v>
      </c>
    </row>
    <row r="41" spans="2:3" ht="12.75">
      <c r="B41" s="535"/>
      <c r="C41" s="536" t="s">
        <v>1646</v>
      </c>
    </row>
    <row r="42" spans="1:9" ht="12.75">
      <c r="A42" s="526" t="s">
        <v>1631</v>
      </c>
      <c r="B42" s="537" t="s">
        <v>1647</v>
      </c>
      <c r="C42" s="526" t="s">
        <v>1648</v>
      </c>
      <c r="D42" s="526" t="s">
        <v>788</v>
      </c>
      <c r="E42" s="526">
        <v>32</v>
      </c>
      <c r="F42" s="538"/>
      <c r="G42" s="539">
        <f aca="true" t="shared" si="0" ref="G42:G47">E42*F42</f>
        <v>0</v>
      </c>
      <c r="H42" s="538"/>
      <c r="I42" s="540">
        <f aca="true" t="shared" si="1" ref="I42:I51">E42*H42</f>
        <v>0</v>
      </c>
    </row>
    <row r="43" spans="1:9" ht="12.75">
      <c r="A43" s="526" t="s">
        <v>1633</v>
      </c>
      <c r="B43" s="537" t="s">
        <v>1649</v>
      </c>
      <c r="C43" s="526" t="s">
        <v>1650</v>
      </c>
      <c r="D43" s="526" t="s">
        <v>788</v>
      </c>
      <c r="E43" s="526">
        <v>2</v>
      </c>
      <c r="F43" s="538"/>
      <c r="G43" s="539">
        <f t="shared" si="0"/>
        <v>0</v>
      </c>
      <c r="H43" s="538"/>
      <c r="I43" s="540">
        <f t="shared" si="1"/>
        <v>0</v>
      </c>
    </row>
    <row r="44" spans="1:9" ht="12.75">
      <c r="A44" s="526" t="s">
        <v>1635</v>
      </c>
      <c r="B44" s="537" t="s">
        <v>1651</v>
      </c>
      <c r="C44" s="526" t="s">
        <v>1652</v>
      </c>
      <c r="D44" s="526" t="s">
        <v>788</v>
      </c>
      <c r="E44" s="526">
        <v>6</v>
      </c>
      <c r="F44" s="538"/>
      <c r="G44" s="539">
        <f t="shared" si="0"/>
        <v>0</v>
      </c>
      <c r="H44" s="538"/>
      <c r="I44" s="540">
        <f t="shared" si="1"/>
        <v>0</v>
      </c>
    </row>
    <row r="45" spans="1:9" ht="12.75">
      <c r="A45" s="526" t="s">
        <v>1636</v>
      </c>
      <c r="B45" s="526" t="s">
        <v>1653</v>
      </c>
      <c r="C45" s="526" t="s">
        <v>1654</v>
      </c>
      <c r="D45" s="526" t="s">
        <v>1009</v>
      </c>
      <c r="E45" s="526">
        <v>20</v>
      </c>
      <c r="F45" s="538"/>
      <c r="G45" s="539">
        <f t="shared" si="0"/>
        <v>0</v>
      </c>
      <c r="H45" s="538"/>
      <c r="I45" s="540">
        <f t="shared" si="1"/>
        <v>0</v>
      </c>
    </row>
    <row r="46" spans="1:9" ht="12.75">
      <c r="A46" s="526" t="s">
        <v>1655</v>
      </c>
      <c r="B46" s="526" t="s">
        <v>1656</v>
      </c>
      <c r="C46" s="526" t="s">
        <v>1657</v>
      </c>
      <c r="D46" s="526" t="s">
        <v>788</v>
      </c>
      <c r="E46" s="526">
        <v>12</v>
      </c>
      <c r="F46" s="538"/>
      <c r="G46" s="539">
        <f t="shared" si="0"/>
        <v>0</v>
      </c>
      <c r="H46" s="538"/>
      <c r="I46" s="540">
        <f t="shared" si="1"/>
        <v>0</v>
      </c>
    </row>
    <row r="47" spans="1:9" ht="12.75">
      <c r="A47" s="526" t="s">
        <v>1658</v>
      </c>
      <c r="B47" s="526" t="s">
        <v>1659</v>
      </c>
      <c r="C47" s="526" t="s">
        <v>1660</v>
      </c>
      <c r="D47" s="526" t="s">
        <v>1009</v>
      </c>
      <c r="E47" s="526">
        <v>15</v>
      </c>
      <c r="F47" s="538"/>
      <c r="G47" s="539">
        <f t="shared" si="0"/>
        <v>0</v>
      </c>
      <c r="H47" s="538"/>
      <c r="I47" s="540">
        <f t="shared" si="1"/>
        <v>0</v>
      </c>
    </row>
    <row r="48" spans="1:9" ht="12.75">
      <c r="A48" s="526" t="s">
        <v>1661</v>
      </c>
      <c r="B48" s="526" t="s">
        <v>1662</v>
      </c>
      <c r="C48" s="526" t="s">
        <v>1663</v>
      </c>
      <c r="F48" s="538"/>
      <c r="G48" s="539"/>
      <c r="H48" s="538"/>
      <c r="I48" s="540"/>
    </row>
    <row r="49" spans="1:9" ht="12.75">
      <c r="A49" s="526" t="s">
        <v>1664</v>
      </c>
      <c r="C49" s="526" t="s">
        <v>1665</v>
      </c>
      <c r="D49" s="526" t="s">
        <v>1009</v>
      </c>
      <c r="E49" s="526">
        <v>15</v>
      </c>
      <c r="F49" s="538"/>
      <c r="G49" s="539">
        <f>E49*F49</f>
        <v>0</v>
      </c>
      <c r="H49" s="538"/>
      <c r="I49" s="540">
        <f t="shared" si="1"/>
        <v>0</v>
      </c>
    </row>
    <row r="50" spans="1:9" ht="12.75">
      <c r="A50" s="526" t="s">
        <v>1666</v>
      </c>
      <c r="B50" s="526" t="s">
        <v>1667</v>
      </c>
      <c r="C50" s="526" t="s">
        <v>1668</v>
      </c>
      <c r="F50" s="538"/>
      <c r="G50" s="539"/>
      <c r="H50" s="538"/>
      <c r="I50" s="540"/>
    </row>
    <row r="51" spans="1:9" ht="12.75">
      <c r="A51" s="526" t="s">
        <v>1669</v>
      </c>
      <c r="C51" s="526" t="s">
        <v>1665</v>
      </c>
      <c r="D51" s="526" t="s">
        <v>1009</v>
      </c>
      <c r="E51" s="526">
        <v>55</v>
      </c>
      <c r="F51" s="538"/>
      <c r="G51" s="539">
        <f>E51*F51</f>
        <v>0</v>
      </c>
      <c r="H51" s="538"/>
      <c r="I51" s="540">
        <f t="shared" si="1"/>
        <v>0</v>
      </c>
    </row>
    <row r="52" spans="3:9" ht="12.75">
      <c r="C52" s="536" t="s">
        <v>1670</v>
      </c>
      <c r="F52" s="538"/>
      <c r="G52" s="539"/>
      <c r="H52" s="538"/>
      <c r="I52" s="540"/>
    </row>
    <row r="53" spans="1:9" ht="12.75">
      <c r="A53" s="526" t="s">
        <v>1671</v>
      </c>
      <c r="B53" s="537" t="s">
        <v>1672</v>
      </c>
      <c r="C53" s="526" t="s">
        <v>1673</v>
      </c>
      <c r="D53" s="526" t="s">
        <v>1009</v>
      </c>
      <c r="E53" s="541">
        <v>285</v>
      </c>
      <c r="F53" s="538"/>
      <c r="G53" s="539">
        <f aca="true" t="shared" si="2" ref="G53:G60">E53*F53</f>
        <v>0</v>
      </c>
      <c r="H53" s="538"/>
      <c r="I53" s="540">
        <f aca="true" t="shared" si="3" ref="I53:I60">E53*H53</f>
        <v>0</v>
      </c>
    </row>
    <row r="54" spans="1:9" ht="12.75">
      <c r="A54" s="526" t="s">
        <v>1674</v>
      </c>
      <c r="B54" s="537" t="s">
        <v>1675</v>
      </c>
      <c r="C54" s="526" t="s">
        <v>1676</v>
      </c>
      <c r="D54" s="526" t="s">
        <v>1009</v>
      </c>
      <c r="E54" s="541">
        <v>40</v>
      </c>
      <c r="F54" s="538"/>
      <c r="G54" s="539">
        <f>E54*F54</f>
        <v>0</v>
      </c>
      <c r="H54" s="538"/>
      <c r="I54" s="540">
        <f>E54*H54</f>
        <v>0</v>
      </c>
    </row>
    <row r="55" spans="1:9" ht="12.75">
      <c r="A55" s="526" t="s">
        <v>1677</v>
      </c>
      <c r="B55" s="537" t="s">
        <v>1675</v>
      </c>
      <c r="C55" s="526" t="s">
        <v>1678</v>
      </c>
      <c r="D55" s="526" t="s">
        <v>1009</v>
      </c>
      <c r="E55" s="541">
        <v>480</v>
      </c>
      <c r="F55" s="538"/>
      <c r="G55" s="539">
        <f t="shared" si="2"/>
        <v>0</v>
      </c>
      <c r="H55" s="538"/>
      <c r="I55" s="540">
        <f t="shared" si="3"/>
        <v>0</v>
      </c>
    </row>
    <row r="56" spans="1:9" ht="12.75">
      <c r="A56" s="526" t="s">
        <v>1679</v>
      </c>
      <c r="B56" s="537" t="s">
        <v>1680</v>
      </c>
      <c r="C56" s="526" t="s">
        <v>1681</v>
      </c>
      <c r="D56" s="526" t="s">
        <v>1009</v>
      </c>
      <c r="E56" s="541">
        <v>210</v>
      </c>
      <c r="F56" s="538"/>
      <c r="G56" s="539">
        <f t="shared" si="2"/>
        <v>0</v>
      </c>
      <c r="H56" s="538"/>
      <c r="I56" s="540">
        <f t="shared" si="3"/>
        <v>0</v>
      </c>
    </row>
    <row r="57" spans="1:9" ht="12.75">
      <c r="A57" s="526" t="s">
        <v>1682</v>
      </c>
      <c r="B57" s="537" t="s">
        <v>1683</v>
      </c>
      <c r="C57" s="526" t="s">
        <v>1684</v>
      </c>
      <c r="D57" s="526" t="s">
        <v>1009</v>
      </c>
      <c r="E57" s="541">
        <v>25</v>
      </c>
      <c r="F57" s="538"/>
      <c r="G57" s="539">
        <f t="shared" si="2"/>
        <v>0</v>
      </c>
      <c r="H57" s="538"/>
      <c r="I57" s="540">
        <f t="shared" si="3"/>
        <v>0</v>
      </c>
    </row>
    <row r="58" spans="1:9" ht="12.75">
      <c r="A58" s="526" t="s">
        <v>1685</v>
      </c>
      <c r="B58" s="537" t="s">
        <v>1686</v>
      </c>
      <c r="C58" s="526" t="s">
        <v>1687</v>
      </c>
      <c r="D58" s="526" t="s">
        <v>1009</v>
      </c>
      <c r="E58" s="541">
        <v>35</v>
      </c>
      <c r="F58" s="538"/>
      <c r="G58" s="539">
        <f t="shared" si="2"/>
        <v>0</v>
      </c>
      <c r="H58" s="538"/>
      <c r="I58" s="540">
        <f t="shared" si="3"/>
        <v>0</v>
      </c>
    </row>
    <row r="59" spans="1:9" ht="12.75">
      <c r="A59" s="526" t="s">
        <v>1688</v>
      </c>
      <c r="B59" s="537" t="s">
        <v>1689</v>
      </c>
      <c r="C59" s="526" t="s">
        <v>1690</v>
      </c>
      <c r="D59" s="526" t="s">
        <v>1009</v>
      </c>
      <c r="E59" s="541">
        <v>40</v>
      </c>
      <c r="F59" s="538"/>
      <c r="G59" s="539">
        <f t="shared" si="2"/>
        <v>0</v>
      </c>
      <c r="H59" s="538"/>
      <c r="I59" s="540">
        <f t="shared" si="3"/>
        <v>0</v>
      </c>
    </row>
    <row r="60" spans="1:9" ht="12.75">
      <c r="A60" s="526" t="s">
        <v>1691</v>
      </c>
      <c r="B60" s="526" t="s">
        <v>1692</v>
      </c>
      <c r="C60" s="526" t="s">
        <v>1693</v>
      </c>
      <c r="D60" s="526" t="s">
        <v>1009</v>
      </c>
      <c r="E60" s="526">
        <v>60</v>
      </c>
      <c r="F60" s="538"/>
      <c r="G60" s="539">
        <f t="shared" si="2"/>
        <v>0</v>
      </c>
      <c r="H60" s="538"/>
      <c r="I60" s="540">
        <f t="shared" si="3"/>
        <v>0</v>
      </c>
    </row>
    <row r="61" spans="1:9" ht="12.75">
      <c r="A61" s="526" t="s">
        <v>1694</v>
      </c>
      <c r="B61" s="526" t="s">
        <v>1695</v>
      </c>
      <c r="C61" s="526" t="s">
        <v>1696</v>
      </c>
      <c r="D61" s="526" t="s">
        <v>1009</v>
      </c>
      <c r="E61" s="526">
        <v>30</v>
      </c>
      <c r="F61" s="538"/>
      <c r="G61" s="539">
        <f aca="true" t="shared" si="4" ref="G61:G67">E61*F61</f>
        <v>0</v>
      </c>
      <c r="H61" s="538"/>
      <c r="I61" s="540">
        <f aca="true" t="shared" si="5" ref="I61:I67">E61*H61</f>
        <v>0</v>
      </c>
    </row>
    <row r="62" spans="1:9" ht="12.75">
      <c r="A62" s="526" t="s">
        <v>1697</v>
      </c>
      <c r="B62" s="526" t="s">
        <v>1695</v>
      </c>
      <c r="C62" s="526" t="s">
        <v>1698</v>
      </c>
      <c r="D62" s="526" t="s">
        <v>1009</v>
      </c>
      <c r="E62" s="526">
        <v>90</v>
      </c>
      <c r="F62" s="538"/>
      <c r="G62" s="539">
        <f>E62*F62</f>
        <v>0</v>
      </c>
      <c r="H62" s="538"/>
      <c r="I62" s="540">
        <f>E62*H62</f>
        <v>0</v>
      </c>
    </row>
    <row r="63" spans="1:9" ht="12.75">
      <c r="A63" s="526" t="s">
        <v>1699</v>
      </c>
      <c r="B63" s="537" t="s">
        <v>1700</v>
      </c>
      <c r="C63" s="526" t="s">
        <v>1701</v>
      </c>
      <c r="D63" s="526" t="s">
        <v>788</v>
      </c>
      <c r="E63" s="542">
        <v>80</v>
      </c>
      <c r="F63" s="526">
        <v>0</v>
      </c>
      <c r="G63" s="539">
        <f t="shared" si="4"/>
        <v>0</v>
      </c>
      <c r="H63" s="538"/>
      <c r="I63" s="540">
        <f t="shared" si="5"/>
        <v>0</v>
      </c>
    </row>
    <row r="64" spans="1:9" ht="12.75">
      <c r="A64" s="526" t="s">
        <v>1702</v>
      </c>
      <c r="B64" s="537" t="s">
        <v>1703</v>
      </c>
      <c r="C64" s="526" t="s">
        <v>1704</v>
      </c>
      <c r="D64" s="526" t="s">
        <v>788</v>
      </c>
      <c r="E64" s="526">
        <v>10</v>
      </c>
      <c r="F64" s="526">
        <v>0</v>
      </c>
      <c r="G64" s="539">
        <f t="shared" si="4"/>
        <v>0</v>
      </c>
      <c r="H64" s="538"/>
      <c r="I64" s="540">
        <f t="shared" si="5"/>
        <v>0</v>
      </c>
    </row>
    <row r="65" spans="1:9" ht="12.75">
      <c r="A65" s="526" t="s">
        <v>1705</v>
      </c>
      <c r="B65" s="537" t="s">
        <v>1706</v>
      </c>
      <c r="C65" s="526" t="s">
        <v>1707</v>
      </c>
      <c r="D65" s="526" t="s">
        <v>788</v>
      </c>
      <c r="E65" s="526">
        <v>60</v>
      </c>
      <c r="F65" s="526">
        <v>0</v>
      </c>
      <c r="G65" s="539">
        <f t="shared" si="4"/>
        <v>0</v>
      </c>
      <c r="H65" s="538"/>
      <c r="I65" s="540">
        <f t="shared" si="5"/>
        <v>0</v>
      </c>
    </row>
    <row r="66" spans="1:9" ht="12.75">
      <c r="A66" s="526" t="s">
        <v>1708</v>
      </c>
      <c r="B66" s="537" t="s">
        <v>1709</v>
      </c>
      <c r="C66" s="526" t="s">
        <v>1710</v>
      </c>
      <c r="D66" s="526" t="s">
        <v>788</v>
      </c>
      <c r="E66" s="526">
        <v>2</v>
      </c>
      <c r="F66" s="526">
        <v>0</v>
      </c>
      <c r="G66" s="539">
        <f t="shared" si="4"/>
        <v>0</v>
      </c>
      <c r="H66" s="538"/>
      <c r="I66" s="540">
        <f t="shared" si="5"/>
        <v>0</v>
      </c>
    </row>
    <row r="67" spans="1:9" ht="12.75">
      <c r="A67" s="526" t="s">
        <v>1711</v>
      </c>
      <c r="B67" s="537" t="s">
        <v>1712</v>
      </c>
      <c r="C67" s="526" t="s">
        <v>1713</v>
      </c>
      <c r="D67" s="526" t="s">
        <v>788</v>
      </c>
      <c r="E67" s="526">
        <v>25</v>
      </c>
      <c r="F67" s="526">
        <v>0</v>
      </c>
      <c r="G67" s="539">
        <f t="shared" si="4"/>
        <v>0</v>
      </c>
      <c r="H67" s="538"/>
      <c r="I67" s="540">
        <f t="shared" si="5"/>
        <v>0</v>
      </c>
    </row>
    <row r="68" spans="3:9" ht="12.75">
      <c r="C68" s="536" t="s">
        <v>1714</v>
      </c>
      <c r="G68" s="541"/>
      <c r="I68" s="541"/>
    </row>
    <row r="69" spans="1:9" ht="12.75">
      <c r="A69" s="526" t="s">
        <v>1715</v>
      </c>
      <c r="B69" s="537" t="s">
        <v>1716</v>
      </c>
      <c r="C69" s="526" t="s">
        <v>1717</v>
      </c>
      <c r="D69" s="526" t="s">
        <v>788</v>
      </c>
      <c r="E69" s="526">
        <v>21</v>
      </c>
      <c r="F69" s="540"/>
      <c r="G69" s="539">
        <f>E69*F69</f>
        <v>0</v>
      </c>
      <c r="H69" s="532"/>
      <c r="I69" s="540">
        <f>E69*H69</f>
        <v>0</v>
      </c>
    </row>
    <row r="70" spans="1:9" ht="12.75">
      <c r="A70" s="526" t="s">
        <v>1718</v>
      </c>
      <c r="B70" s="537" t="s">
        <v>1716</v>
      </c>
      <c r="C70" s="526" t="s">
        <v>1719</v>
      </c>
      <c r="D70" s="526" t="s">
        <v>788</v>
      </c>
      <c r="E70" s="526">
        <v>2</v>
      </c>
      <c r="F70" s="540"/>
      <c r="G70" s="539">
        <f>E70*F70</f>
        <v>0</v>
      </c>
      <c r="H70" s="532"/>
      <c r="I70" s="540">
        <f>E70*H70</f>
        <v>0</v>
      </c>
    </row>
    <row r="71" spans="1:9" ht="12.75">
      <c r="A71" s="526" t="s">
        <v>1720</v>
      </c>
      <c r="B71" s="537" t="s">
        <v>1721</v>
      </c>
      <c r="C71" s="526" t="s">
        <v>1722</v>
      </c>
      <c r="D71" s="526" t="s">
        <v>788</v>
      </c>
      <c r="E71" s="526">
        <v>6</v>
      </c>
      <c r="F71" s="540"/>
      <c r="G71" s="539">
        <f>E71*F71</f>
        <v>0</v>
      </c>
      <c r="H71" s="532"/>
      <c r="I71" s="540">
        <f>E71*H71</f>
        <v>0</v>
      </c>
    </row>
    <row r="72" spans="1:9" ht="12.75">
      <c r="A72" s="526" t="s">
        <v>1723</v>
      </c>
      <c r="B72" s="537" t="s">
        <v>1721</v>
      </c>
      <c r="C72" s="526" t="s">
        <v>1724</v>
      </c>
      <c r="D72" s="526" t="s">
        <v>788</v>
      </c>
      <c r="E72" s="526">
        <v>1</v>
      </c>
      <c r="F72" s="540"/>
      <c r="G72" s="539">
        <f>E72*F72</f>
        <v>0</v>
      </c>
      <c r="H72" s="532"/>
      <c r="I72" s="540">
        <f>E72*H72</f>
        <v>0</v>
      </c>
    </row>
    <row r="73" ht="12.75">
      <c r="I73" s="526" t="s">
        <v>1725</v>
      </c>
    </row>
    <row r="74" spans="1:9" ht="12.75">
      <c r="A74" s="526" t="s">
        <v>1626</v>
      </c>
      <c r="B74" s="526" t="s">
        <v>1640</v>
      </c>
      <c r="C74" s="526" t="s">
        <v>1641</v>
      </c>
      <c r="D74" s="526" t="s">
        <v>1642</v>
      </c>
      <c r="E74" s="526" t="s">
        <v>783</v>
      </c>
      <c r="F74" s="526" t="s">
        <v>489</v>
      </c>
      <c r="G74" s="526" t="s">
        <v>489</v>
      </c>
      <c r="H74" s="526" t="s">
        <v>490</v>
      </c>
      <c r="I74" s="526" t="s">
        <v>1643</v>
      </c>
    </row>
    <row r="75" spans="6:9" ht="12.75">
      <c r="F75" s="526" t="s">
        <v>1644</v>
      </c>
      <c r="G75" s="526" t="s">
        <v>1645</v>
      </c>
      <c r="H75" s="526" t="s">
        <v>1644</v>
      </c>
      <c r="I75" s="526" t="s">
        <v>1645</v>
      </c>
    </row>
    <row r="76" spans="1:9" ht="12.75">
      <c r="A76" s="526" t="s">
        <v>1726</v>
      </c>
      <c r="B76" s="537" t="s">
        <v>1727</v>
      </c>
      <c r="C76" s="526" t="s">
        <v>1728</v>
      </c>
      <c r="D76" s="526" t="s">
        <v>788</v>
      </c>
      <c r="E76" s="526">
        <v>1</v>
      </c>
      <c r="F76" s="541">
        <v>0</v>
      </c>
      <c r="G76" s="539">
        <f>E76*F76</f>
        <v>0</v>
      </c>
      <c r="H76" s="532"/>
      <c r="I76" s="540">
        <f>E76*H76</f>
        <v>0</v>
      </c>
    </row>
    <row r="77" spans="1:9" ht="12.75">
      <c r="A77" s="526" t="s">
        <v>1729</v>
      </c>
      <c r="B77" s="537" t="s">
        <v>1727</v>
      </c>
      <c r="C77" s="526" t="s">
        <v>1730</v>
      </c>
      <c r="D77" s="526" t="s">
        <v>788</v>
      </c>
      <c r="E77" s="526">
        <v>6</v>
      </c>
      <c r="F77" s="541">
        <v>0</v>
      </c>
      <c r="G77" s="539">
        <f>E77*F77</f>
        <v>0</v>
      </c>
      <c r="H77" s="532"/>
      <c r="I77" s="540">
        <f>E77*H77</f>
        <v>0</v>
      </c>
    </row>
    <row r="78" spans="1:9" ht="12.75">
      <c r="A78" s="526" t="s">
        <v>1731</v>
      </c>
      <c r="B78" s="537" t="s">
        <v>1727</v>
      </c>
      <c r="C78" s="526" t="s">
        <v>1732</v>
      </c>
      <c r="D78" s="526" t="s">
        <v>788</v>
      </c>
      <c r="E78" s="526">
        <v>1</v>
      </c>
      <c r="F78" s="541"/>
      <c r="G78" s="539">
        <f>E78*F78</f>
        <v>0</v>
      </c>
      <c r="H78" s="532"/>
      <c r="I78" s="540">
        <f>E78*H78</f>
        <v>0</v>
      </c>
    </row>
    <row r="79" spans="3:8" ht="12.75">
      <c r="C79" s="536" t="s">
        <v>1733</v>
      </c>
      <c r="F79" s="541"/>
      <c r="H79" s="543"/>
    </row>
    <row r="80" spans="1:9" ht="12.75">
      <c r="A80" s="526" t="s">
        <v>1734</v>
      </c>
      <c r="B80" s="526" t="s">
        <v>1735</v>
      </c>
      <c r="C80" s="526" t="s">
        <v>1736</v>
      </c>
      <c r="F80" s="532"/>
      <c r="G80" s="532"/>
      <c r="H80" s="532"/>
      <c r="I80" s="532"/>
    </row>
    <row r="81" spans="3:9" ht="12.75">
      <c r="C81" s="526" t="s">
        <v>1849</v>
      </c>
      <c r="D81" s="526" t="s">
        <v>788</v>
      </c>
      <c r="E81" s="526">
        <v>10</v>
      </c>
      <c r="F81" s="540"/>
      <c r="G81" s="539">
        <f>E81*F81</f>
        <v>0</v>
      </c>
      <c r="H81" s="540"/>
      <c r="I81" s="540">
        <f>E81*H81</f>
        <v>0</v>
      </c>
    </row>
    <row r="82" spans="1:9" ht="12.75">
      <c r="A82" s="526" t="s">
        <v>1737</v>
      </c>
      <c r="B82" s="526" t="s">
        <v>1738</v>
      </c>
      <c r="C82" s="526" t="s">
        <v>1739</v>
      </c>
      <c r="F82" s="532"/>
      <c r="G82" s="532"/>
      <c r="H82" s="532"/>
      <c r="I82" s="532"/>
    </row>
    <row r="83" spans="3:9" ht="12.75">
      <c r="C83" s="526" t="s">
        <v>1850</v>
      </c>
      <c r="D83" s="526" t="s">
        <v>788</v>
      </c>
      <c r="E83" s="526">
        <v>3</v>
      </c>
      <c r="F83" s="540"/>
      <c r="G83" s="539">
        <f>E83*F83</f>
        <v>0</v>
      </c>
      <c r="H83" s="540"/>
      <c r="I83" s="540">
        <f>E83*H83</f>
        <v>0</v>
      </c>
    </row>
    <row r="84" spans="1:9" ht="12.75">
      <c r="A84" s="526" t="s">
        <v>1740</v>
      </c>
      <c r="B84" s="526" t="s">
        <v>1741</v>
      </c>
      <c r="C84" s="526" t="s">
        <v>1742</v>
      </c>
      <c r="F84" s="532"/>
      <c r="G84" s="532"/>
      <c r="H84" s="532"/>
      <c r="I84" s="532"/>
    </row>
    <row r="85" spans="3:9" ht="12.75">
      <c r="C85" s="526" t="s">
        <v>1851</v>
      </c>
      <c r="D85" s="526" t="s">
        <v>788</v>
      </c>
      <c r="E85" s="526">
        <v>9</v>
      </c>
      <c r="F85" s="540"/>
      <c r="G85" s="539">
        <f>E85*F85</f>
        <v>0</v>
      </c>
      <c r="H85" s="540"/>
      <c r="I85" s="540">
        <f>E85*H85</f>
        <v>0</v>
      </c>
    </row>
    <row r="86" spans="1:9" ht="12.75">
      <c r="A86" s="526" t="s">
        <v>1743</v>
      </c>
      <c r="B86" s="526" t="s">
        <v>1744</v>
      </c>
      <c r="C86" s="526" t="s">
        <v>1745</v>
      </c>
      <c r="F86" s="532"/>
      <c r="G86" s="532"/>
      <c r="H86" s="532"/>
      <c r="I86" s="532"/>
    </row>
    <row r="87" spans="3:9" ht="12.75">
      <c r="C87" s="526" t="s">
        <v>1852</v>
      </c>
      <c r="D87" s="526" t="s">
        <v>788</v>
      </c>
      <c r="E87" s="526">
        <v>24</v>
      </c>
      <c r="F87" s="540"/>
      <c r="G87" s="539">
        <f>E87*F87</f>
        <v>0</v>
      </c>
      <c r="H87" s="540"/>
      <c r="I87" s="540">
        <f>E87*H87</f>
        <v>0</v>
      </c>
    </row>
    <row r="88" spans="1:9" ht="12.75">
      <c r="A88" s="526" t="s">
        <v>1746</v>
      </c>
      <c r="B88" s="526" t="s">
        <v>1747</v>
      </c>
      <c r="C88" s="526" t="s">
        <v>1748</v>
      </c>
      <c r="F88" s="540"/>
      <c r="G88" s="539"/>
      <c r="H88" s="540"/>
      <c r="I88" s="540"/>
    </row>
    <row r="89" spans="3:9" ht="12.75">
      <c r="C89" s="526" t="s">
        <v>1853</v>
      </c>
      <c r="D89" s="526" t="s">
        <v>788</v>
      </c>
      <c r="E89" s="526">
        <v>7</v>
      </c>
      <c r="F89" s="540"/>
      <c r="G89" s="539">
        <f>E89*F89</f>
        <v>0</v>
      </c>
      <c r="H89" s="540"/>
      <c r="I89" s="540">
        <f>E89*H89</f>
        <v>0</v>
      </c>
    </row>
    <row r="90" spans="1:9" ht="12.75">
      <c r="A90" s="526" t="s">
        <v>1749</v>
      </c>
      <c r="B90" s="537" t="s">
        <v>1750</v>
      </c>
      <c r="C90" s="527" t="s">
        <v>1751</v>
      </c>
      <c r="D90" s="526" t="s">
        <v>788</v>
      </c>
      <c r="E90" s="526">
        <v>1</v>
      </c>
      <c r="F90" s="544"/>
      <c r="G90" s="539">
        <f>E90*F90</f>
        <v>0</v>
      </c>
      <c r="H90" s="532"/>
      <c r="I90" s="540">
        <f>E90*H90</f>
        <v>0</v>
      </c>
    </row>
    <row r="91" spans="1:9" ht="12.75">
      <c r="A91" s="526" t="s">
        <v>1752</v>
      </c>
      <c r="B91" s="537" t="s">
        <v>1750</v>
      </c>
      <c r="C91" s="527" t="s">
        <v>1753</v>
      </c>
      <c r="D91" s="526" t="s">
        <v>788</v>
      </c>
      <c r="E91" s="526">
        <v>1</v>
      </c>
      <c r="F91" s="544"/>
      <c r="G91" s="539">
        <f>E91*F91</f>
        <v>0</v>
      </c>
      <c r="H91" s="532"/>
      <c r="I91" s="540">
        <f>E91*H91</f>
        <v>0</v>
      </c>
    </row>
    <row r="92" spans="1:9" ht="12.75">
      <c r="A92" s="527" t="s">
        <v>1754</v>
      </c>
      <c r="B92" s="537" t="s">
        <v>1755</v>
      </c>
      <c r="C92" s="527" t="s">
        <v>1756</v>
      </c>
      <c r="D92" s="528"/>
      <c r="E92" s="528"/>
      <c r="F92" s="545"/>
      <c r="G92" s="539"/>
      <c r="H92" s="545"/>
      <c r="I92" s="540"/>
    </row>
    <row r="93" spans="2:9" ht="12.75">
      <c r="B93" s="535"/>
      <c r="C93" s="527" t="s">
        <v>1757</v>
      </c>
      <c r="D93" s="528" t="s">
        <v>1009</v>
      </c>
      <c r="E93" s="528">
        <v>25</v>
      </c>
      <c r="F93" s="545"/>
      <c r="G93" s="539"/>
      <c r="H93" s="545"/>
      <c r="I93" s="540">
        <f>E93*H93</f>
        <v>0</v>
      </c>
    </row>
    <row r="94" spans="3:10" ht="12.75">
      <c r="C94" s="526" t="s">
        <v>1758</v>
      </c>
      <c r="F94" s="546"/>
      <c r="G94" s="546">
        <f>SUM(G28:G92)</f>
        <v>0</v>
      </c>
      <c r="H94" s="532"/>
      <c r="I94" s="546">
        <f>SUM(I28:I92)</f>
        <v>0</v>
      </c>
      <c r="J94" s="532"/>
    </row>
    <row r="95" spans="3:9" ht="12.75">
      <c r="C95" s="526" t="s">
        <v>1759</v>
      </c>
      <c r="D95" s="526" t="s">
        <v>476</v>
      </c>
      <c r="E95" s="526">
        <v>5</v>
      </c>
      <c r="F95" s="541"/>
      <c r="G95" s="540">
        <f>(G45+G47+G48+G49+G53+G54+G55+G56+G57+G58+G59+G60+G61+G62)*0.05</f>
        <v>0</v>
      </c>
      <c r="H95" s="532"/>
      <c r="I95" s="532"/>
    </row>
    <row r="96" spans="3:9" ht="12.75">
      <c r="C96" s="526" t="s">
        <v>1760</v>
      </c>
      <c r="D96" s="526" t="s">
        <v>476</v>
      </c>
      <c r="E96" s="526">
        <v>3</v>
      </c>
      <c r="F96" s="541"/>
      <c r="G96" s="540">
        <f>(G94)*0.03</f>
        <v>0</v>
      </c>
      <c r="H96" s="532"/>
      <c r="I96" s="532"/>
    </row>
    <row r="97" spans="3:9" ht="12.75">
      <c r="C97" s="526" t="s">
        <v>1761</v>
      </c>
      <c r="D97" s="526" t="s">
        <v>476</v>
      </c>
      <c r="E97" s="526">
        <v>6</v>
      </c>
      <c r="F97" s="541"/>
      <c r="G97" s="532"/>
      <c r="H97" s="532"/>
      <c r="I97" s="540">
        <f>(I94)*0.06</f>
        <v>0</v>
      </c>
    </row>
    <row r="98" spans="3:9" ht="12.75">
      <c r="C98" s="526" t="s">
        <v>1762</v>
      </c>
      <c r="F98" s="543"/>
      <c r="G98" s="546">
        <f>G94+G95+G96</f>
        <v>0</v>
      </c>
      <c r="H98" s="543"/>
      <c r="I98" s="546">
        <f>I94+I97</f>
        <v>0</v>
      </c>
    </row>
    <row r="99" spans="3:9" ht="12.75">
      <c r="C99" s="526" t="s">
        <v>1763</v>
      </c>
      <c r="F99" s="543"/>
      <c r="G99" s="543"/>
      <c r="H99" s="534">
        <f>G98+I98</f>
        <v>0</v>
      </c>
      <c r="I99" s="543"/>
    </row>
    <row r="101" ht="12.75">
      <c r="C101" s="531" t="s">
        <v>1764</v>
      </c>
    </row>
    <row r="102" spans="1:7" ht="12.75">
      <c r="A102" s="526" t="s">
        <v>1631</v>
      </c>
      <c r="C102" s="530" t="s">
        <v>1765</v>
      </c>
      <c r="F102" s="544"/>
      <c r="G102" s="539"/>
    </row>
    <row r="103" spans="3:7" ht="12.75">
      <c r="C103" s="527" t="s">
        <v>1766</v>
      </c>
      <c r="D103" s="526" t="s">
        <v>788</v>
      </c>
      <c r="E103" s="526">
        <v>1</v>
      </c>
      <c r="F103" s="544"/>
      <c r="G103" s="539">
        <f>E103*F103</f>
        <v>0</v>
      </c>
    </row>
    <row r="104" spans="3:7" ht="12.75">
      <c r="C104" s="527" t="s">
        <v>1767</v>
      </c>
      <c r="F104" s="544"/>
      <c r="G104" s="539"/>
    </row>
    <row r="105" spans="2:9" ht="12.75">
      <c r="B105" s="526" t="s">
        <v>1768</v>
      </c>
      <c r="C105" s="527" t="s">
        <v>1769</v>
      </c>
      <c r="D105" s="526" t="s">
        <v>788</v>
      </c>
      <c r="E105" s="526">
        <v>1</v>
      </c>
      <c r="F105" s="532"/>
      <c r="G105" s="539">
        <f aca="true" t="shared" si="6" ref="G105:G114">E105*F105</f>
        <v>0</v>
      </c>
      <c r="H105" s="540"/>
      <c r="I105" s="540">
        <f aca="true" t="shared" si="7" ref="I105:I114">E105*H105</f>
        <v>0</v>
      </c>
    </row>
    <row r="106" spans="2:9" ht="12.75">
      <c r="B106" s="526" t="s">
        <v>1770</v>
      </c>
      <c r="C106" s="527" t="s">
        <v>1771</v>
      </c>
      <c r="D106" s="526" t="s">
        <v>788</v>
      </c>
      <c r="E106" s="526">
        <v>1</v>
      </c>
      <c r="F106" s="532"/>
      <c r="G106" s="539">
        <f t="shared" si="6"/>
        <v>0</v>
      </c>
      <c r="H106" s="532"/>
      <c r="I106" s="540">
        <f t="shared" si="7"/>
        <v>0</v>
      </c>
    </row>
    <row r="107" spans="2:9" ht="12.75">
      <c r="B107" s="526" t="s">
        <v>1772</v>
      </c>
      <c r="C107" s="527" t="s">
        <v>1773</v>
      </c>
      <c r="D107" s="526" t="s">
        <v>788</v>
      </c>
      <c r="E107" s="526">
        <v>2</v>
      </c>
      <c r="F107" s="544"/>
      <c r="G107" s="539">
        <f t="shared" si="6"/>
        <v>0</v>
      </c>
      <c r="H107" s="532"/>
      <c r="I107" s="540">
        <f t="shared" si="7"/>
        <v>0</v>
      </c>
    </row>
    <row r="108" spans="2:9" ht="12.75">
      <c r="B108" s="526" t="s">
        <v>1772</v>
      </c>
      <c r="C108" s="527" t="s">
        <v>1774</v>
      </c>
      <c r="D108" s="526" t="s">
        <v>788</v>
      </c>
      <c r="E108" s="526">
        <v>1</v>
      </c>
      <c r="F108" s="544"/>
      <c r="G108" s="539">
        <f>E108*F108</f>
        <v>0</v>
      </c>
      <c r="H108" s="532"/>
      <c r="I108" s="540">
        <f>E108*H108</f>
        <v>0</v>
      </c>
    </row>
    <row r="109" ht="12.75">
      <c r="I109" s="526" t="s">
        <v>1775</v>
      </c>
    </row>
    <row r="110" spans="1:9" ht="12.75">
      <c r="A110" s="526" t="s">
        <v>1626</v>
      </c>
      <c r="B110" s="526" t="s">
        <v>1640</v>
      </c>
      <c r="C110" s="526" t="s">
        <v>1641</v>
      </c>
      <c r="D110" s="526" t="s">
        <v>1642</v>
      </c>
      <c r="E110" s="526" t="s">
        <v>783</v>
      </c>
      <c r="F110" s="526" t="s">
        <v>489</v>
      </c>
      <c r="G110" s="526" t="s">
        <v>489</v>
      </c>
      <c r="H110" s="526" t="s">
        <v>490</v>
      </c>
      <c r="I110" s="526" t="s">
        <v>1643</v>
      </c>
    </row>
    <row r="111" spans="6:9" ht="12.75">
      <c r="F111" s="526" t="s">
        <v>1644</v>
      </c>
      <c r="G111" s="526" t="s">
        <v>1645</v>
      </c>
      <c r="H111" s="526" t="s">
        <v>1644</v>
      </c>
      <c r="I111" s="526" t="s">
        <v>1645</v>
      </c>
    </row>
    <row r="112" spans="2:9" ht="12.75">
      <c r="B112" s="526" t="s">
        <v>1772</v>
      </c>
      <c r="C112" s="527" t="s">
        <v>1776</v>
      </c>
      <c r="D112" s="526" t="s">
        <v>788</v>
      </c>
      <c r="E112" s="526">
        <v>5</v>
      </c>
      <c r="F112" s="544"/>
      <c r="G112" s="539">
        <f t="shared" si="6"/>
        <v>0</v>
      </c>
      <c r="H112" s="532"/>
      <c r="I112" s="540">
        <f t="shared" si="7"/>
        <v>0</v>
      </c>
    </row>
    <row r="113" spans="2:9" ht="12.75">
      <c r="B113" s="526" t="s">
        <v>1772</v>
      </c>
      <c r="C113" s="527" t="s">
        <v>1777</v>
      </c>
      <c r="D113" s="526" t="s">
        <v>788</v>
      </c>
      <c r="E113" s="526">
        <v>10</v>
      </c>
      <c r="F113" s="544"/>
      <c r="G113" s="539">
        <f>E113*F113</f>
        <v>0</v>
      </c>
      <c r="H113" s="532"/>
      <c r="I113" s="540">
        <f>E113*H113</f>
        <v>0</v>
      </c>
    </row>
    <row r="114" spans="2:9" ht="12.75">
      <c r="B114" s="537" t="s">
        <v>1750</v>
      </c>
      <c r="C114" s="527" t="s">
        <v>1778</v>
      </c>
      <c r="D114" s="526" t="s">
        <v>788</v>
      </c>
      <c r="E114" s="526">
        <v>1</v>
      </c>
      <c r="F114" s="544"/>
      <c r="G114" s="539">
        <f t="shared" si="6"/>
        <v>0</v>
      </c>
      <c r="H114" s="532"/>
      <c r="I114" s="540">
        <f t="shared" si="7"/>
        <v>0</v>
      </c>
    </row>
    <row r="115" spans="2:9" ht="12.75">
      <c r="B115" s="537" t="s">
        <v>1750</v>
      </c>
      <c r="C115" s="527" t="s">
        <v>1751</v>
      </c>
      <c r="D115" s="526" t="s">
        <v>788</v>
      </c>
      <c r="E115" s="526">
        <v>3</v>
      </c>
      <c r="F115" s="544"/>
      <c r="G115" s="539">
        <f aca="true" t="shared" si="8" ref="G115:G120">E115*F115</f>
        <v>0</v>
      </c>
      <c r="H115" s="532"/>
      <c r="I115" s="540">
        <f aca="true" t="shared" si="9" ref="I115:I121">E115*H115</f>
        <v>0</v>
      </c>
    </row>
    <row r="116" spans="2:9" ht="12.75">
      <c r="B116" s="537" t="s">
        <v>1779</v>
      </c>
      <c r="C116" s="527" t="s">
        <v>1780</v>
      </c>
      <c r="D116" s="526" t="s">
        <v>788</v>
      </c>
      <c r="E116" s="526">
        <v>3</v>
      </c>
      <c r="F116" s="544"/>
      <c r="G116" s="539">
        <f t="shared" si="8"/>
        <v>0</v>
      </c>
      <c r="H116" s="532"/>
      <c r="I116" s="540">
        <f t="shared" si="9"/>
        <v>0</v>
      </c>
    </row>
    <row r="117" spans="2:9" ht="12.75">
      <c r="B117" s="537" t="s">
        <v>1781</v>
      </c>
      <c r="C117" s="527" t="s">
        <v>1782</v>
      </c>
      <c r="D117" s="526" t="s">
        <v>788</v>
      </c>
      <c r="E117" s="526">
        <v>1</v>
      </c>
      <c r="F117" s="544"/>
      <c r="G117" s="539">
        <f t="shared" si="8"/>
        <v>0</v>
      </c>
      <c r="H117" s="532"/>
      <c r="I117" s="540">
        <f t="shared" si="9"/>
        <v>0</v>
      </c>
    </row>
    <row r="118" spans="2:9" ht="12.75">
      <c r="B118" s="537" t="s">
        <v>1781</v>
      </c>
      <c r="C118" s="527" t="s">
        <v>1783</v>
      </c>
      <c r="D118" s="526" t="s">
        <v>788</v>
      </c>
      <c r="E118" s="526">
        <v>1</v>
      </c>
      <c r="F118" s="544"/>
      <c r="G118" s="539">
        <f t="shared" si="8"/>
        <v>0</v>
      </c>
      <c r="H118" s="532"/>
      <c r="I118" s="540">
        <f>E118*H118</f>
        <v>0</v>
      </c>
    </row>
    <row r="119" spans="2:9" ht="12.75">
      <c r="B119" s="537" t="s">
        <v>1781</v>
      </c>
      <c r="C119" s="527" t="s">
        <v>1784</v>
      </c>
      <c r="D119" s="526" t="s">
        <v>788</v>
      </c>
      <c r="E119" s="526">
        <v>1</v>
      </c>
      <c r="F119" s="544"/>
      <c r="G119" s="539">
        <f t="shared" si="8"/>
        <v>0</v>
      </c>
      <c r="H119" s="532"/>
      <c r="I119" s="540">
        <f>E119*H119</f>
        <v>0</v>
      </c>
    </row>
    <row r="120" spans="2:9" ht="12.75">
      <c r="B120" s="537" t="s">
        <v>1785</v>
      </c>
      <c r="C120" s="527" t="s">
        <v>1786</v>
      </c>
      <c r="D120" s="526" t="s">
        <v>788</v>
      </c>
      <c r="E120" s="526">
        <v>1</v>
      </c>
      <c r="F120" s="544"/>
      <c r="G120" s="539">
        <f t="shared" si="8"/>
        <v>0</v>
      </c>
      <c r="H120" s="544"/>
      <c r="I120" s="540">
        <f t="shared" si="9"/>
        <v>0</v>
      </c>
    </row>
    <row r="121" spans="2:9" ht="12.75">
      <c r="B121" s="537" t="s">
        <v>1787</v>
      </c>
      <c r="C121" s="527" t="s">
        <v>1788</v>
      </c>
      <c r="D121" s="526" t="s">
        <v>788</v>
      </c>
      <c r="E121" s="526">
        <v>1</v>
      </c>
      <c r="F121" s="544"/>
      <c r="G121" s="539"/>
      <c r="H121" s="544"/>
      <c r="I121" s="540">
        <f t="shared" si="9"/>
        <v>0</v>
      </c>
    </row>
    <row r="122" spans="3:9" ht="12.75">
      <c r="C122" s="527" t="s">
        <v>1789</v>
      </c>
      <c r="F122" s="544"/>
      <c r="G122" s="546">
        <f>SUM(G103:G121)</f>
        <v>0</v>
      </c>
      <c r="I122" s="546">
        <f>SUM(I103:I121)</f>
        <v>0</v>
      </c>
    </row>
    <row r="123" spans="3:8" ht="12.75">
      <c r="C123" s="530" t="s">
        <v>1790</v>
      </c>
      <c r="F123" s="544"/>
      <c r="G123" s="539"/>
      <c r="H123" s="547">
        <f>G122+I122</f>
        <v>0</v>
      </c>
    </row>
    <row r="125" spans="1:11" ht="12.75">
      <c r="A125" s="528"/>
      <c r="B125" s="528"/>
      <c r="C125" s="531" t="s">
        <v>1791</v>
      </c>
      <c r="D125" s="528"/>
      <c r="E125" s="528"/>
      <c r="F125" s="528"/>
      <c r="G125" s="528"/>
      <c r="H125" s="528"/>
      <c r="I125" s="528"/>
      <c r="J125" s="528"/>
      <c r="K125" s="528"/>
    </row>
    <row r="126" spans="1:11" ht="12.75">
      <c r="A126" s="528" t="s">
        <v>1631</v>
      </c>
      <c r="B126" s="537" t="s">
        <v>1792</v>
      </c>
      <c r="C126" s="528" t="s">
        <v>1793</v>
      </c>
      <c r="D126" s="528" t="s">
        <v>1009</v>
      </c>
      <c r="E126" s="528">
        <v>105</v>
      </c>
      <c r="F126" s="545"/>
      <c r="G126" s="539">
        <f aca="true" t="shared" si="10" ref="G126:G138">E126*F126</f>
        <v>0</v>
      </c>
      <c r="H126" s="545"/>
      <c r="I126" s="540">
        <f aca="true" t="shared" si="11" ref="I126:I138">E126*H126</f>
        <v>0</v>
      </c>
      <c r="J126" s="528"/>
      <c r="K126" s="528"/>
    </row>
    <row r="127" spans="1:11" ht="12.75">
      <c r="A127" s="528" t="s">
        <v>1633</v>
      </c>
      <c r="B127" s="537" t="s">
        <v>1755</v>
      </c>
      <c r="C127" s="528" t="s">
        <v>1794</v>
      </c>
      <c r="D127" s="528" t="s">
        <v>1009</v>
      </c>
      <c r="E127" s="528">
        <v>25</v>
      </c>
      <c r="F127" s="545"/>
      <c r="G127" s="539">
        <f t="shared" si="10"/>
        <v>0</v>
      </c>
      <c r="H127" s="545"/>
      <c r="I127" s="540">
        <f t="shared" si="11"/>
        <v>0</v>
      </c>
      <c r="J127" s="528"/>
      <c r="K127" s="528"/>
    </row>
    <row r="128" spans="1:11" ht="12.75">
      <c r="A128" s="528" t="s">
        <v>1635</v>
      </c>
      <c r="B128" s="528" t="s">
        <v>1795</v>
      </c>
      <c r="C128" s="528" t="s">
        <v>1796</v>
      </c>
      <c r="D128" s="528" t="s">
        <v>1009</v>
      </c>
      <c r="E128" s="528">
        <v>60</v>
      </c>
      <c r="F128" s="545"/>
      <c r="G128" s="539">
        <f t="shared" si="10"/>
        <v>0</v>
      </c>
      <c r="H128" s="545"/>
      <c r="I128" s="540">
        <f t="shared" si="11"/>
        <v>0</v>
      </c>
      <c r="J128" s="528"/>
      <c r="K128" s="528"/>
    </row>
    <row r="129" spans="1:11" ht="12.75">
      <c r="A129" s="528" t="s">
        <v>1636</v>
      </c>
      <c r="B129" s="528" t="s">
        <v>1797</v>
      </c>
      <c r="C129" s="528" t="s">
        <v>1798</v>
      </c>
      <c r="D129" s="528" t="s">
        <v>788</v>
      </c>
      <c r="E129" s="528">
        <v>10</v>
      </c>
      <c r="F129" s="545"/>
      <c r="G129" s="539">
        <f t="shared" si="10"/>
        <v>0</v>
      </c>
      <c r="H129" s="545"/>
      <c r="I129" s="540">
        <f t="shared" si="11"/>
        <v>0</v>
      </c>
      <c r="J129" s="528"/>
      <c r="K129" s="528"/>
    </row>
    <row r="130" spans="1:11" ht="12.75">
      <c r="A130" s="528" t="s">
        <v>1655</v>
      </c>
      <c r="B130" s="537" t="s">
        <v>1797</v>
      </c>
      <c r="C130" s="528" t="s">
        <v>1799</v>
      </c>
      <c r="D130" s="528" t="s">
        <v>788</v>
      </c>
      <c r="E130" s="528">
        <v>2</v>
      </c>
      <c r="F130" s="545"/>
      <c r="G130" s="539">
        <f t="shared" si="10"/>
        <v>0</v>
      </c>
      <c r="H130" s="545"/>
      <c r="I130" s="540">
        <f t="shared" si="11"/>
        <v>0</v>
      </c>
      <c r="J130" s="528"/>
      <c r="K130" s="528"/>
    </row>
    <row r="131" spans="1:11" ht="12.75">
      <c r="A131" s="527" t="s">
        <v>1658</v>
      </c>
      <c r="B131" s="537" t="s">
        <v>1797</v>
      </c>
      <c r="C131" s="527" t="s">
        <v>1800</v>
      </c>
      <c r="D131" s="528" t="s">
        <v>788</v>
      </c>
      <c r="E131" s="528">
        <v>2</v>
      </c>
      <c r="F131" s="545"/>
      <c r="G131" s="539">
        <f>E131*F131</f>
        <v>0</v>
      </c>
      <c r="H131" s="545"/>
      <c r="I131" s="540">
        <f>E131*H131</f>
        <v>0</v>
      </c>
      <c r="J131" s="528"/>
      <c r="K131" s="528"/>
    </row>
    <row r="132" spans="1:11" ht="12.75">
      <c r="A132" s="527" t="s">
        <v>1661</v>
      </c>
      <c r="B132" s="537" t="s">
        <v>1797</v>
      </c>
      <c r="C132" s="528" t="s">
        <v>1801</v>
      </c>
      <c r="D132" s="528" t="s">
        <v>788</v>
      </c>
      <c r="E132" s="528">
        <v>20</v>
      </c>
      <c r="F132" s="545"/>
      <c r="G132" s="539">
        <f t="shared" si="10"/>
        <v>0</v>
      </c>
      <c r="H132" s="545"/>
      <c r="I132" s="540">
        <f t="shared" si="11"/>
        <v>0</v>
      </c>
      <c r="J132" s="528"/>
      <c r="K132" s="528"/>
    </row>
    <row r="133" spans="1:11" ht="12.75">
      <c r="A133" s="527" t="s">
        <v>1664</v>
      </c>
      <c r="B133" s="537" t="s">
        <v>1797</v>
      </c>
      <c r="C133" s="527" t="s">
        <v>1800</v>
      </c>
      <c r="D133" s="528" t="s">
        <v>788</v>
      </c>
      <c r="E133" s="528">
        <v>2</v>
      </c>
      <c r="F133" s="545"/>
      <c r="G133" s="539">
        <f t="shared" si="10"/>
        <v>0</v>
      </c>
      <c r="H133" s="545"/>
      <c r="I133" s="540">
        <f t="shared" si="11"/>
        <v>0</v>
      </c>
      <c r="J133" s="528"/>
      <c r="K133" s="528"/>
    </row>
    <row r="134" spans="1:11" ht="12.75">
      <c r="A134" s="527" t="s">
        <v>1666</v>
      </c>
      <c r="B134" s="537" t="s">
        <v>1802</v>
      </c>
      <c r="C134" s="528" t="s">
        <v>1803</v>
      </c>
      <c r="D134" s="528" t="s">
        <v>788</v>
      </c>
      <c r="E134" s="528">
        <v>8</v>
      </c>
      <c r="F134" s="545"/>
      <c r="G134" s="539">
        <f t="shared" si="10"/>
        <v>0</v>
      </c>
      <c r="H134" s="545"/>
      <c r="I134" s="540">
        <f t="shared" si="11"/>
        <v>0</v>
      </c>
      <c r="J134" s="548"/>
      <c r="K134" s="528"/>
    </row>
    <row r="135" spans="1:11" ht="12.75">
      <c r="A135" s="527" t="s">
        <v>1669</v>
      </c>
      <c r="B135" s="528" t="s">
        <v>1797</v>
      </c>
      <c r="C135" s="528" t="s">
        <v>1804</v>
      </c>
      <c r="D135" s="528" t="s">
        <v>788</v>
      </c>
      <c r="E135" s="528">
        <v>4</v>
      </c>
      <c r="F135" s="545"/>
      <c r="G135" s="539">
        <f t="shared" si="10"/>
        <v>0</v>
      </c>
      <c r="H135" s="545"/>
      <c r="I135" s="540">
        <f t="shared" si="11"/>
        <v>0</v>
      </c>
      <c r="J135" s="528"/>
      <c r="K135" s="528"/>
    </row>
    <row r="136" spans="1:11" ht="12.75">
      <c r="A136" s="527" t="s">
        <v>1671</v>
      </c>
      <c r="B136" s="537" t="s">
        <v>1805</v>
      </c>
      <c r="C136" s="527" t="s">
        <v>1806</v>
      </c>
      <c r="D136" s="528" t="s">
        <v>788</v>
      </c>
      <c r="E136" s="528">
        <v>4</v>
      </c>
      <c r="F136" s="545"/>
      <c r="G136" s="539">
        <f t="shared" si="10"/>
        <v>0</v>
      </c>
      <c r="H136" s="545"/>
      <c r="I136" s="540">
        <f t="shared" si="11"/>
        <v>0</v>
      </c>
      <c r="J136" s="528"/>
      <c r="K136" s="528"/>
    </row>
    <row r="137" spans="1:11" ht="12.75">
      <c r="A137" s="527" t="s">
        <v>1674</v>
      </c>
      <c r="B137" s="537" t="s">
        <v>1802</v>
      </c>
      <c r="C137" s="549" t="s">
        <v>1807</v>
      </c>
      <c r="D137" s="550" t="s">
        <v>788</v>
      </c>
      <c r="E137" s="550">
        <v>8</v>
      </c>
      <c r="F137" s="551"/>
      <c r="G137" s="539">
        <f t="shared" si="10"/>
        <v>0</v>
      </c>
      <c r="H137" s="551"/>
      <c r="I137" s="540">
        <f t="shared" si="11"/>
        <v>0</v>
      </c>
      <c r="J137" s="548"/>
      <c r="K137" s="548"/>
    </row>
    <row r="138" spans="1:11" ht="12.75">
      <c r="A138" s="528" t="s">
        <v>1677</v>
      </c>
      <c r="B138" s="537" t="s">
        <v>1808</v>
      </c>
      <c r="C138" s="528" t="s">
        <v>1809</v>
      </c>
      <c r="D138" s="528" t="s">
        <v>788</v>
      </c>
      <c r="E138" s="528">
        <v>1</v>
      </c>
      <c r="F138" s="545"/>
      <c r="G138" s="539">
        <f t="shared" si="10"/>
        <v>0</v>
      </c>
      <c r="H138" s="545"/>
      <c r="I138" s="540">
        <f t="shared" si="11"/>
        <v>0</v>
      </c>
      <c r="J138" s="548"/>
      <c r="K138" s="528"/>
    </row>
    <row r="139" spans="1:11" ht="12.75">
      <c r="A139" s="528" t="s">
        <v>1679</v>
      </c>
      <c r="B139" s="537" t="s">
        <v>1805</v>
      </c>
      <c r="C139" s="528" t="s">
        <v>1810</v>
      </c>
      <c r="D139" s="528" t="s">
        <v>788</v>
      </c>
      <c r="E139" s="528">
        <v>44</v>
      </c>
      <c r="F139" s="545"/>
      <c r="G139" s="539"/>
      <c r="H139" s="545"/>
      <c r="I139" s="540">
        <f>E139*H139</f>
        <v>0</v>
      </c>
      <c r="J139" s="528"/>
      <c r="K139" s="528"/>
    </row>
    <row r="140" spans="1:10" ht="12.75">
      <c r="A140" s="528" t="s">
        <v>1682</v>
      </c>
      <c r="B140" s="537" t="s">
        <v>1802</v>
      </c>
      <c r="C140" s="549" t="s">
        <v>1811</v>
      </c>
      <c r="D140" s="550" t="s">
        <v>788</v>
      </c>
      <c r="E140" s="550">
        <v>4</v>
      </c>
      <c r="F140" s="551"/>
      <c r="G140" s="539">
        <f>E140*F140</f>
        <v>0</v>
      </c>
      <c r="H140" s="551"/>
      <c r="I140" s="540">
        <f>E140*H140</f>
        <v>0</v>
      </c>
      <c r="J140" s="548"/>
    </row>
    <row r="141" spans="1:10" ht="12.75">
      <c r="A141" s="528"/>
      <c r="B141" s="528"/>
      <c r="C141" s="528" t="s">
        <v>1812</v>
      </c>
      <c r="D141" s="528"/>
      <c r="E141" s="528"/>
      <c r="F141" s="545"/>
      <c r="G141" s="546">
        <f>SUM(G126:G140)</f>
        <v>0</v>
      </c>
      <c r="H141" s="548"/>
      <c r="I141" s="546">
        <f>SUM(I126:I140)</f>
        <v>0</v>
      </c>
      <c r="J141" s="548"/>
    </row>
    <row r="142" spans="1:10" ht="12.75">
      <c r="A142" s="528"/>
      <c r="B142" s="528"/>
      <c r="C142" s="528" t="s">
        <v>1759</v>
      </c>
      <c r="D142" s="528" t="s">
        <v>476</v>
      </c>
      <c r="E142" s="528">
        <v>5</v>
      </c>
      <c r="F142" s="548"/>
      <c r="G142" s="545">
        <f>(G126+G127+G128)*0.05</f>
        <v>0</v>
      </c>
      <c r="H142" s="545"/>
      <c r="I142" s="545"/>
      <c r="J142" s="528"/>
    </row>
    <row r="143" spans="1:10" ht="12.75">
      <c r="A143" s="528"/>
      <c r="B143" s="528"/>
      <c r="C143" s="528" t="s">
        <v>1760</v>
      </c>
      <c r="D143" s="528" t="s">
        <v>476</v>
      </c>
      <c r="E143" s="528">
        <v>3</v>
      </c>
      <c r="F143" s="548"/>
      <c r="G143" s="545">
        <f>(G141)*0.03</f>
        <v>0</v>
      </c>
      <c r="H143" s="545"/>
      <c r="I143" s="545"/>
      <c r="J143" s="528"/>
    </row>
    <row r="144" spans="1:10" ht="12.75">
      <c r="A144" s="528"/>
      <c r="B144" s="528"/>
      <c r="C144" s="528" t="s">
        <v>1761</v>
      </c>
      <c r="D144" s="528" t="s">
        <v>476</v>
      </c>
      <c r="E144" s="528">
        <v>2</v>
      </c>
      <c r="F144" s="548"/>
      <c r="G144" s="545"/>
      <c r="H144" s="545"/>
      <c r="I144" s="545">
        <f>(I141)*0.02</f>
        <v>0</v>
      </c>
      <c r="J144" s="528"/>
    </row>
    <row r="145" spans="3:10" ht="12.75">
      <c r="C145" s="530"/>
      <c r="F145" s="547"/>
      <c r="I145" s="526" t="s">
        <v>1813</v>
      </c>
      <c r="J145" s="528"/>
    </row>
    <row r="146" spans="1:10" ht="12.75">
      <c r="A146" s="526" t="s">
        <v>1626</v>
      </c>
      <c r="B146" s="526" t="s">
        <v>1640</v>
      </c>
      <c r="C146" s="526" t="s">
        <v>1641</v>
      </c>
      <c r="D146" s="526" t="s">
        <v>1642</v>
      </c>
      <c r="E146" s="526" t="s">
        <v>783</v>
      </c>
      <c r="F146" s="526" t="s">
        <v>489</v>
      </c>
      <c r="G146" s="526" t="s">
        <v>489</v>
      </c>
      <c r="H146" s="526" t="s">
        <v>490</v>
      </c>
      <c r="I146" s="526" t="s">
        <v>1643</v>
      </c>
      <c r="J146" s="528"/>
    </row>
    <row r="147" spans="2:10" ht="12.75">
      <c r="B147" s="535"/>
      <c r="F147" s="526" t="s">
        <v>1644</v>
      </c>
      <c r="G147" s="526" t="s">
        <v>1645</v>
      </c>
      <c r="H147" s="526" t="s">
        <v>1644</v>
      </c>
      <c r="I147" s="526" t="s">
        <v>1645</v>
      </c>
      <c r="J147" s="528"/>
    </row>
    <row r="148" spans="1:10" ht="12.75">
      <c r="A148" s="528"/>
      <c r="B148" s="528"/>
      <c r="C148" s="528" t="s">
        <v>1762</v>
      </c>
      <c r="D148" s="528"/>
      <c r="E148" s="528"/>
      <c r="F148" s="529"/>
      <c r="G148" s="546">
        <f>G141+G142+G143</f>
        <v>0</v>
      </c>
      <c r="H148" s="545"/>
      <c r="I148" s="546">
        <f>I141+I144</f>
        <v>0</v>
      </c>
      <c r="J148" s="548"/>
    </row>
    <row r="149" spans="1:10" ht="12.75">
      <c r="A149" s="528"/>
      <c r="B149" s="528"/>
      <c r="C149" s="531" t="s">
        <v>1814</v>
      </c>
      <c r="D149" s="528"/>
      <c r="E149" s="528"/>
      <c r="F149" s="529"/>
      <c r="G149" s="545"/>
      <c r="H149" s="534">
        <f>G148+I148</f>
        <v>0</v>
      </c>
      <c r="I149" s="548"/>
      <c r="J149" s="548"/>
    </row>
    <row r="150" ht="12.75">
      <c r="B150" s="535"/>
    </row>
    <row r="151" spans="2:13" ht="12.75">
      <c r="B151" s="535"/>
      <c r="C151" s="531" t="s">
        <v>1815</v>
      </c>
      <c r="K151" s="533"/>
      <c r="L151" s="528"/>
      <c r="M151" s="545"/>
    </row>
    <row r="152" spans="1:13" ht="12.75">
      <c r="A152" s="527" t="s">
        <v>1631</v>
      </c>
      <c r="B152" s="528" t="s">
        <v>1797</v>
      </c>
      <c r="C152" s="527" t="s">
        <v>1816</v>
      </c>
      <c r="D152" s="528" t="s">
        <v>788</v>
      </c>
      <c r="E152" s="528">
        <v>1</v>
      </c>
      <c r="F152" s="545"/>
      <c r="G152" s="539"/>
      <c r="H152" s="545"/>
      <c r="I152" s="540">
        <f aca="true" t="shared" si="12" ref="I152:I163">E152*H152</f>
        <v>0</v>
      </c>
      <c r="J152" s="528"/>
      <c r="K152" s="533"/>
      <c r="L152" s="528"/>
      <c r="M152" s="545"/>
    </row>
    <row r="153" spans="1:13" ht="12.75">
      <c r="A153" s="527" t="s">
        <v>1633</v>
      </c>
      <c r="B153" s="528" t="s">
        <v>1797</v>
      </c>
      <c r="C153" s="527" t="s">
        <v>1817</v>
      </c>
      <c r="D153" s="528" t="s">
        <v>788</v>
      </c>
      <c r="E153" s="528">
        <v>1</v>
      </c>
      <c r="F153" s="545"/>
      <c r="G153" s="539"/>
      <c r="H153" s="545"/>
      <c r="I153" s="540">
        <f t="shared" si="12"/>
        <v>0</v>
      </c>
      <c r="J153" s="528"/>
      <c r="K153" s="533"/>
      <c r="L153" s="528"/>
      <c r="M153" s="545"/>
    </row>
    <row r="154" spans="1:13" ht="12.75">
      <c r="A154" s="527" t="s">
        <v>1635</v>
      </c>
      <c r="B154" s="528" t="s">
        <v>1797</v>
      </c>
      <c r="C154" s="527" t="s">
        <v>1818</v>
      </c>
      <c r="D154" s="527" t="s">
        <v>1009</v>
      </c>
      <c r="E154" s="528">
        <v>15</v>
      </c>
      <c r="F154" s="545"/>
      <c r="G154" s="539"/>
      <c r="H154" s="545"/>
      <c r="I154" s="540">
        <f t="shared" si="12"/>
        <v>0</v>
      </c>
      <c r="J154" s="528"/>
      <c r="K154" s="533"/>
      <c r="L154" s="528"/>
      <c r="M154" s="545"/>
    </row>
    <row r="155" spans="1:13" ht="12.75">
      <c r="A155" s="527" t="s">
        <v>1636</v>
      </c>
      <c r="B155" s="528" t="s">
        <v>1797</v>
      </c>
      <c r="C155" s="527" t="s">
        <v>1819</v>
      </c>
      <c r="D155" s="527" t="s">
        <v>1009</v>
      </c>
      <c r="E155" s="528">
        <v>20</v>
      </c>
      <c r="F155" s="545"/>
      <c r="G155" s="539">
        <f aca="true" t="shared" si="13" ref="G155:G160">E155*F155</f>
        <v>0</v>
      </c>
      <c r="H155" s="545"/>
      <c r="I155" s="540">
        <f t="shared" si="12"/>
        <v>0</v>
      </c>
      <c r="J155" s="528"/>
      <c r="K155" s="533"/>
      <c r="L155" s="528"/>
      <c r="M155" s="545"/>
    </row>
    <row r="156" spans="1:13" ht="12.75">
      <c r="A156" s="527" t="s">
        <v>1655</v>
      </c>
      <c r="B156" s="528" t="s">
        <v>1797</v>
      </c>
      <c r="C156" s="527" t="s">
        <v>1820</v>
      </c>
      <c r="D156" s="527" t="s">
        <v>788</v>
      </c>
      <c r="E156" s="528">
        <v>1</v>
      </c>
      <c r="F156" s="545"/>
      <c r="G156" s="539">
        <f t="shared" si="13"/>
        <v>0</v>
      </c>
      <c r="H156" s="545"/>
      <c r="I156" s="540">
        <f t="shared" si="12"/>
        <v>0</v>
      </c>
      <c r="J156" s="528"/>
      <c r="K156" s="533"/>
      <c r="L156" s="528"/>
      <c r="M156" s="545"/>
    </row>
    <row r="157" spans="1:13" ht="12.75">
      <c r="A157" s="527" t="s">
        <v>1658</v>
      </c>
      <c r="B157" s="537" t="s">
        <v>1797</v>
      </c>
      <c r="C157" s="527" t="s">
        <v>1821</v>
      </c>
      <c r="D157" s="528" t="s">
        <v>788</v>
      </c>
      <c r="E157" s="528">
        <v>3</v>
      </c>
      <c r="F157" s="545"/>
      <c r="G157" s="539">
        <f t="shared" si="13"/>
        <v>0</v>
      </c>
      <c r="H157" s="545"/>
      <c r="I157" s="540">
        <f t="shared" si="12"/>
        <v>0</v>
      </c>
      <c r="J157" s="528"/>
      <c r="K157" s="533"/>
      <c r="L157" s="528"/>
      <c r="M157" s="545"/>
    </row>
    <row r="158" spans="1:13" ht="12.75">
      <c r="A158" s="527" t="s">
        <v>1661</v>
      </c>
      <c r="B158" s="537" t="s">
        <v>1755</v>
      </c>
      <c r="C158" s="528" t="s">
        <v>1794</v>
      </c>
      <c r="D158" s="528" t="s">
        <v>1009</v>
      </c>
      <c r="E158" s="528">
        <v>18</v>
      </c>
      <c r="F158" s="545"/>
      <c r="G158" s="539">
        <f t="shared" si="13"/>
        <v>0</v>
      </c>
      <c r="H158" s="545"/>
      <c r="I158" s="540">
        <f t="shared" si="12"/>
        <v>0</v>
      </c>
      <c r="J158" s="528"/>
      <c r="K158" s="533"/>
      <c r="L158" s="528"/>
      <c r="M158" s="545"/>
    </row>
    <row r="159" spans="1:13" ht="12.75">
      <c r="A159" s="527" t="s">
        <v>1664</v>
      </c>
      <c r="B159" s="537" t="s">
        <v>1755</v>
      </c>
      <c r="C159" s="527" t="s">
        <v>1756</v>
      </c>
      <c r="D159" s="528"/>
      <c r="E159" s="528"/>
      <c r="F159" s="545"/>
      <c r="G159" s="539"/>
      <c r="H159" s="545"/>
      <c r="I159" s="540"/>
      <c r="J159" s="528"/>
      <c r="K159" s="533"/>
      <c r="L159" s="528"/>
      <c r="M159" s="545"/>
    </row>
    <row r="160" spans="2:13" ht="12.75">
      <c r="B160" s="535"/>
      <c r="C160" s="527" t="s">
        <v>1757</v>
      </c>
      <c r="D160" s="528" t="s">
        <v>1009</v>
      </c>
      <c r="E160" s="528">
        <v>15</v>
      </c>
      <c r="F160" s="545"/>
      <c r="G160" s="539">
        <f t="shared" si="13"/>
        <v>0</v>
      </c>
      <c r="H160" s="545"/>
      <c r="I160" s="540">
        <f t="shared" si="12"/>
        <v>0</v>
      </c>
      <c r="J160" s="528"/>
      <c r="K160" s="533"/>
      <c r="L160" s="528"/>
      <c r="M160" s="545"/>
    </row>
    <row r="161" spans="1:13" ht="12.75">
      <c r="A161" s="527" t="s">
        <v>1666</v>
      </c>
      <c r="B161" s="528" t="s">
        <v>1797</v>
      </c>
      <c r="C161" s="527" t="s">
        <v>1822</v>
      </c>
      <c r="D161" s="527" t="s">
        <v>1216</v>
      </c>
      <c r="E161" s="528">
        <v>0.8</v>
      </c>
      <c r="F161" s="545"/>
      <c r="G161" s="539"/>
      <c r="H161" s="545"/>
      <c r="I161" s="540">
        <f t="shared" si="12"/>
        <v>0</v>
      </c>
      <c r="J161" s="528"/>
      <c r="K161" s="533"/>
      <c r="L161" s="528"/>
      <c r="M161" s="545"/>
    </row>
    <row r="162" spans="1:13" ht="12.75">
      <c r="A162" s="527" t="s">
        <v>1669</v>
      </c>
      <c r="B162" s="528" t="s">
        <v>1797</v>
      </c>
      <c r="C162" s="527" t="s">
        <v>1823</v>
      </c>
      <c r="D162" s="527" t="s">
        <v>1009</v>
      </c>
      <c r="E162" s="528">
        <v>1</v>
      </c>
      <c r="F162" s="545"/>
      <c r="G162" s="539">
        <f>E162*F162</f>
        <v>0</v>
      </c>
      <c r="H162" s="545"/>
      <c r="I162" s="540">
        <f t="shared" si="12"/>
        <v>0</v>
      </c>
      <c r="J162" s="528"/>
      <c r="K162" s="533"/>
      <c r="L162" s="528"/>
      <c r="M162" s="545"/>
    </row>
    <row r="163" spans="1:13" ht="12.75">
      <c r="A163" s="527" t="s">
        <v>1671</v>
      </c>
      <c r="B163" s="528" t="s">
        <v>1797</v>
      </c>
      <c r="C163" s="527" t="s">
        <v>1824</v>
      </c>
      <c r="D163" s="527" t="s">
        <v>1216</v>
      </c>
      <c r="E163" s="528">
        <v>0.15</v>
      </c>
      <c r="F163" s="545"/>
      <c r="G163" s="539"/>
      <c r="H163" s="545"/>
      <c r="I163" s="540">
        <f t="shared" si="12"/>
        <v>0</v>
      </c>
      <c r="J163" s="528"/>
      <c r="K163" s="533"/>
      <c r="L163" s="528"/>
      <c r="M163" s="545"/>
    </row>
    <row r="164" spans="1:13" ht="12.75">
      <c r="A164" s="528"/>
      <c r="B164" s="528"/>
      <c r="C164" s="526" t="s">
        <v>1815</v>
      </c>
      <c r="D164" s="528"/>
      <c r="E164" s="528"/>
      <c r="F164" s="533"/>
      <c r="G164" s="546">
        <f>SUM(G152:G163)</f>
        <v>0</v>
      </c>
      <c r="H164" s="546"/>
      <c r="I164" s="546">
        <f>SUM(I152:I163)</f>
        <v>0</v>
      </c>
      <c r="J164" s="533"/>
      <c r="K164" s="533"/>
      <c r="L164" s="528"/>
      <c r="M164" s="545"/>
    </row>
    <row r="165" spans="1:13" ht="12.75">
      <c r="A165" s="528"/>
      <c r="B165" s="528"/>
      <c r="C165" s="531" t="s">
        <v>1825</v>
      </c>
      <c r="D165" s="528"/>
      <c r="E165" s="528"/>
      <c r="F165" s="539"/>
      <c r="G165" s="546"/>
      <c r="H165" s="534">
        <f>G164+I164</f>
        <v>0</v>
      </c>
      <c r="I165" s="546"/>
      <c r="J165" s="539"/>
      <c r="K165" s="533"/>
      <c r="L165" s="528"/>
      <c r="M165" s="545"/>
    </row>
    <row r="166" spans="2:13" ht="12.75">
      <c r="B166" s="535"/>
      <c r="K166" s="533"/>
      <c r="L166" s="528"/>
      <c r="M166" s="545"/>
    </row>
    <row r="167" spans="2:13" ht="12.75">
      <c r="B167" s="535"/>
      <c r="K167" s="533"/>
      <c r="L167" s="528"/>
      <c r="M167" s="545"/>
    </row>
    <row r="168" spans="2:13" ht="12.75">
      <c r="B168" s="535"/>
      <c r="C168" s="531" t="s">
        <v>1826</v>
      </c>
      <c r="K168" s="533"/>
      <c r="L168" s="528"/>
      <c r="M168" s="545"/>
    </row>
    <row r="169" spans="2:13" ht="12.75">
      <c r="B169" s="535"/>
      <c r="K169" s="533"/>
      <c r="L169" s="528"/>
      <c r="M169" s="545"/>
    </row>
    <row r="170" spans="1:13" ht="12.75">
      <c r="A170" s="528"/>
      <c r="B170" s="528"/>
      <c r="C170" s="531" t="s">
        <v>1827</v>
      </c>
      <c r="D170" s="527"/>
      <c r="E170" s="527"/>
      <c r="F170" s="546"/>
      <c r="G170" s="539"/>
      <c r="H170" s="546"/>
      <c r="I170" s="540"/>
      <c r="J170" s="546"/>
      <c r="K170" s="533"/>
      <c r="L170" s="528"/>
      <c r="M170" s="545"/>
    </row>
    <row r="171" spans="1:13" ht="12.75">
      <c r="A171" s="528" t="s">
        <v>1631</v>
      </c>
      <c r="B171" s="537" t="s">
        <v>1828</v>
      </c>
      <c r="C171" s="552" t="s">
        <v>1829</v>
      </c>
      <c r="D171" s="553" t="s">
        <v>1009</v>
      </c>
      <c r="E171" s="554">
        <v>45</v>
      </c>
      <c r="F171" s="555"/>
      <c r="G171" s="539">
        <f>E171*F171</f>
        <v>0</v>
      </c>
      <c r="H171" s="555"/>
      <c r="I171" s="540">
        <f>E171*H171</f>
        <v>0</v>
      </c>
      <c r="J171" s="556"/>
      <c r="K171" s="533"/>
      <c r="L171" s="528"/>
      <c r="M171" s="545"/>
    </row>
    <row r="172" spans="1:13" ht="12.75">
      <c r="A172" s="528" t="s">
        <v>1633</v>
      </c>
      <c r="B172" s="537" t="s">
        <v>1830</v>
      </c>
      <c r="C172" s="552" t="s">
        <v>1831</v>
      </c>
      <c r="D172" s="553" t="s">
        <v>788</v>
      </c>
      <c r="E172" s="554">
        <v>3</v>
      </c>
      <c r="F172" s="555"/>
      <c r="G172" s="539">
        <f>E172*F172</f>
        <v>0</v>
      </c>
      <c r="H172" s="555"/>
      <c r="I172" s="540">
        <f>E172*H172</f>
        <v>0</v>
      </c>
      <c r="J172" s="556"/>
      <c r="K172" s="533"/>
      <c r="L172" s="528"/>
      <c r="M172" s="545"/>
    </row>
    <row r="173" spans="1:13" ht="12.75">
      <c r="A173" s="528" t="s">
        <v>1635</v>
      </c>
      <c r="B173" s="537" t="s">
        <v>1832</v>
      </c>
      <c r="C173" s="527" t="s">
        <v>1833</v>
      </c>
      <c r="D173" s="528" t="s">
        <v>1009</v>
      </c>
      <c r="E173" s="548">
        <v>50</v>
      </c>
      <c r="F173" s="545"/>
      <c r="G173" s="539">
        <f>E173*F173</f>
        <v>0</v>
      </c>
      <c r="H173" s="545"/>
      <c r="I173" s="540">
        <f>E173*H173</f>
        <v>0</v>
      </c>
      <c r="J173" s="545"/>
      <c r="K173" s="533"/>
      <c r="L173" s="528"/>
      <c r="M173" s="545"/>
    </row>
    <row r="174" spans="1:13" ht="12.75">
      <c r="A174" s="528" t="s">
        <v>1636</v>
      </c>
      <c r="B174" s="537" t="s">
        <v>1830</v>
      </c>
      <c r="C174" s="552" t="s">
        <v>1834</v>
      </c>
      <c r="D174" s="553" t="s">
        <v>788</v>
      </c>
      <c r="E174" s="554">
        <v>2</v>
      </c>
      <c r="F174" s="555"/>
      <c r="G174" s="539">
        <f>E174*F174</f>
        <v>0</v>
      </c>
      <c r="H174" s="555"/>
      <c r="I174" s="540">
        <f>E174*H174</f>
        <v>0</v>
      </c>
      <c r="J174" s="556"/>
      <c r="K174" s="533"/>
      <c r="L174" s="528"/>
      <c r="M174" s="545"/>
    </row>
    <row r="175" spans="1:13" ht="12.75">
      <c r="A175" s="527" t="s">
        <v>1655</v>
      </c>
      <c r="B175" s="537" t="s">
        <v>1830</v>
      </c>
      <c r="C175" s="552" t="s">
        <v>1835</v>
      </c>
      <c r="D175" s="557" t="s">
        <v>788</v>
      </c>
      <c r="E175" s="554">
        <v>2</v>
      </c>
      <c r="F175" s="555"/>
      <c r="G175" s="539">
        <f>E175*F175</f>
        <v>0</v>
      </c>
      <c r="H175" s="555"/>
      <c r="I175" s="540">
        <f>E175*H175</f>
        <v>0</v>
      </c>
      <c r="J175" s="545"/>
      <c r="K175" s="533"/>
      <c r="L175" s="528"/>
      <c r="M175" s="545"/>
    </row>
    <row r="176" spans="1:13" ht="12.75">
      <c r="A176" s="528"/>
      <c r="B176" s="528"/>
      <c r="C176" s="526" t="s">
        <v>1836</v>
      </c>
      <c r="D176" s="528"/>
      <c r="E176" s="528"/>
      <c r="F176" s="533"/>
      <c r="G176" s="546">
        <f>SUM(G171:G175)</f>
        <v>0</v>
      </c>
      <c r="H176" s="546"/>
      <c r="I176" s="546">
        <f>SUM(I171:I175)</f>
        <v>0</v>
      </c>
      <c r="J176" s="533"/>
      <c r="K176" s="533"/>
      <c r="L176" s="528"/>
      <c r="M176" s="545"/>
    </row>
    <row r="177" spans="1:13" ht="12.75">
      <c r="A177" s="528"/>
      <c r="B177" s="528"/>
      <c r="C177" s="531" t="s">
        <v>1837</v>
      </c>
      <c r="D177" s="528"/>
      <c r="E177" s="528"/>
      <c r="F177" s="539"/>
      <c r="G177" s="546"/>
      <c r="H177" s="534">
        <f>G176+I176</f>
        <v>0</v>
      </c>
      <c r="I177" s="546"/>
      <c r="J177" s="539"/>
      <c r="K177" s="533"/>
      <c r="L177" s="528"/>
      <c r="M177" s="545"/>
    </row>
    <row r="178" spans="2:13" ht="12.75">
      <c r="B178" s="535"/>
      <c r="K178" s="533"/>
      <c r="L178" s="528"/>
      <c r="M178" s="545"/>
    </row>
    <row r="179" spans="2:13" ht="12.75">
      <c r="B179" s="535"/>
      <c r="K179" s="533"/>
      <c r="L179" s="528"/>
      <c r="M179" s="545"/>
    </row>
    <row r="180" spans="2:13" ht="12.75">
      <c r="B180" s="535"/>
      <c r="K180" s="533"/>
      <c r="L180" s="528"/>
      <c r="M180" s="545"/>
    </row>
    <row r="181" spans="3:13" ht="12.75">
      <c r="C181" s="530"/>
      <c r="F181" s="547"/>
      <c r="I181" s="526" t="s">
        <v>1838</v>
      </c>
      <c r="J181" s="528"/>
      <c r="K181" s="533"/>
      <c r="L181" s="528"/>
      <c r="M181" s="545"/>
    </row>
    <row r="182" spans="1:13" ht="12.75">
      <c r="A182" s="526" t="s">
        <v>1626</v>
      </c>
      <c r="B182" s="526" t="s">
        <v>1640</v>
      </c>
      <c r="C182" s="526" t="s">
        <v>1641</v>
      </c>
      <c r="D182" s="526" t="s">
        <v>1642</v>
      </c>
      <c r="E182" s="526" t="s">
        <v>783</v>
      </c>
      <c r="F182" s="526" t="s">
        <v>489</v>
      </c>
      <c r="G182" s="526" t="s">
        <v>489</v>
      </c>
      <c r="H182" s="526" t="s">
        <v>490</v>
      </c>
      <c r="I182" s="526" t="s">
        <v>1643</v>
      </c>
      <c r="J182" s="528"/>
      <c r="K182" s="533"/>
      <c r="L182" s="528"/>
      <c r="M182" s="545"/>
    </row>
    <row r="183" spans="2:13" ht="12.75">
      <c r="B183" s="535"/>
      <c r="F183" s="526" t="s">
        <v>1644</v>
      </c>
      <c r="G183" s="526" t="s">
        <v>1645</v>
      </c>
      <c r="H183" s="526" t="s">
        <v>1644</v>
      </c>
      <c r="I183" s="526" t="s">
        <v>1645</v>
      </c>
      <c r="J183" s="528"/>
      <c r="K183" s="533"/>
      <c r="L183" s="528"/>
      <c r="M183" s="545"/>
    </row>
    <row r="184" spans="2:13" ht="12.75">
      <c r="B184" s="535"/>
      <c r="K184" s="533"/>
      <c r="L184" s="528"/>
      <c r="M184" s="545"/>
    </row>
    <row r="185" spans="2:13" ht="0.75" customHeight="1">
      <c r="B185" s="535"/>
      <c r="C185" s="531"/>
      <c r="K185" s="533"/>
      <c r="L185" s="528"/>
      <c r="M185" s="545"/>
    </row>
    <row r="186" spans="1:13" ht="12.75" hidden="1">
      <c r="A186" s="527"/>
      <c r="B186" s="537"/>
      <c r="C186" s="527"/>
      <c r="D186" s="528"/>
      <c r="E186" s="548"/>
      <c r="F186" s="548"/>
      <c r="G186" s="548"/>
      <c r="H186" s="558"/>
      <c r="I186" s="559"/>
      <c r="J186" s="540"/>
      <c r="K186" s="533"/>
      <c r="L186" s="528"/>
      <c r="M186" s="545"/>
    </row>
    <row r="187" spans="1:13" ht="12.75" hidden="1">
      <c r="A187" s="527"/>
      <c r="B187" s="560"/>
      <c r="C187" s="527"/>
      <c r="D187" s="527"/>
      <c r="E187" s="548"/>
      <c r="F187" s="539"/>
      <c r="G187" s="539"/>
      <c r="H187" s="558"/>
      <c r="I187" s="540"/>
      <c r="J187" s="540"/>
      <c r="K187" s="533"/>
      <c r="L187" s="528"/>
      <c r="M187" s="545"/>
    </row>
    <row r="188" spans="1:13" ht="12.75" hidden="1">
      <c r="A188" s="527"/>
      <c r="B188" s="537"/>
      <c r="C188" s="527"/>
      <c r="D188" s="528"/>
      <c r="E188" s="548"/>
      <c r="F188" s="539"/>
      <c r="G188" s="539"/>
      <c r="H188" s="539"/>
      <c r="I188" s="540"/>
      <c r="J188" s="539"/>
      <c r="K188" s="533"/>
      <c r="L188" s="528"/>
      <c r="M188" s="545"/>
    </row>
    <row r="189" spans="1:13" ht="12.75" hidden="1">
      <c r="A189" s="527"/>
      <c r="B189" s="537"/>
      <c r="C189" s="527"/>
      <c r="D189" s="528"/>
      <c r="E189" s="548"/>
      <c r="F189" s="539"/>
      <c r="G189" s="539"/>
      <c r="H189" s="539"/>
      <c r="I189" s="540"/>
      <c r="J189" s="539"/>
      <c r="K189" s="533"/>
      <c r="L189" s="528"/>
      <c r="M189" s="545"/>
    </row>
    <row r="190" spans="1:13" ht="12.75" hidden="1">
      <c r="A190" s="527"/>
      <c r="B190" s="528"/>
      <c r="C190" s="527"/>
      <c r="D190" s="528"/>
      <c r="E190" s="528"/>
      <c r="F190" s="545"/>
      <c r="G190" s="539"/>
      <c r="H190" s="545"/>
      <c r="I190" s="540"/>
      <c r="J190" s="528"/>
      <c r="K190" s="533"/>
      <c r="L190" s="528"/>
      <c r="M190" s="545"/>
    </row>
    <row r="191" spans="2:13" ht="12.75" hidden="1">
      <c r="B191" s="535"/>
      <c r="C191" s="527"/>
      <c r="D191" s="528"/>
      <c r="E191" s="528"/>
      <c r="F191" s="545"/>
      <c r="G191" s="539"/>
      <c r="H191" s="545"/>
      <c r="I191" s="540"/>
      <c r="J191" s="528"/>
      <c r="K191" s="539"/>
      <c r="L191" s="528"/>
      <c r="M191" s="545"/>
    </row>
    <row r="192" spans="1:13" ht="12.75" hidden="1">
      <c r="A192" s="527"/>
      <c r="B192" s="528"/>
      <c r="C192" s="527"/>
      <c r="D192" s="527"/>
      <c r="E192" s="528"/>
      <c r="F192" s="545"/>
      <c r="G192" s="539"/>
      <c r="H192" s="545"/>
      <c r="I192" s="540"/>
      <c r="J192" s="528"/>
      <c r="K192" s="539"/>
      <c r="L192" s="528"/>
      <c r="M192" s="545"/>
    </row>
    <row r="193" spans="1:13" ht="12.75" hidden="1">
      <c r="A193" s="527"/>
      <c r="B193" s="528"/>
      <c r="C193" s="527"/>
      <c r="D193" s="527"/>
      <c r="E193" s="528"/>
      <c r="F193" s="545"/>
      <c r="G193" s="539"/>
      <c r="H193" s="545"/>
      <c r="I193" s="540"/>
      <c r="J193" s="528"/>
      <c r="K193" s="533"/>
      <c r="L193" s="528"/>
      <c r="M193" s="545"/>
    </row>
    <row r="194" spans="1:13" ht="12.75" hidden="1">
      <c r="A194" s="527"/>
      <c r="B194" s="528"/>
      <c r="C194" s="527"/>
      <c r="D194" s="527"/>
      <c r="E194" s="528"/>
      <c r="F194" s="545"/>
      <c r="G194" s="539"/>
      <c r="H194" s="545"/>
      <c r="I194" s="540"/>
      <c r="J194" s="528"/>
      <c r="K194" s="533"/>
      <c r="L194" s="528"/>
      <c r="M194" s="545"/>
    </row>
    <row r="195" spans="1:13" ht="12.75" hidden="1">
      <c r="A195" s="527"/>
      <c r="B195" s="537"/>
      <c r="C195" s="527"/>
      <c r="D195" s="528"/>
      <c r="E195" s="528"/>
      <c r="F195" s="545"/>
      <c r="G195" s="539"/>
      <c r="H195" s="545"/>
      <c r="I195" s="540"/>
      <c r="J195" s="528"/>
      <c r="K195" s="533"/>
      <c r="L195" s="528"/>
      <c r="M195" s="545"/>
    </row>
    <row r="196" spans="1:13" ht="12.75" hidden="1">
      <c r="A196" s="527"/>
      <c r="B196" s="537"/>
      <c r="C196" s="528"/>
      <c r="D196" s="528"/>
      <c r="E196" s="528"/>
      <c r="F196" s="545"/>
      <c r="G196" s="539"/>
      <c r="H196" s="545"/>
      <c r="I196" s="540"/>
      <c r="J196" s="528"/>
      <c r="K196" s="533"/>
      <c r="L196" s="528"/>
      <c r="M196" s="545"/>
    </row>
    <row r="197" spans="1:13" ht="12.75" hidden="1">
      <c r="A197" s="528"/>
      <c r="B197" s="528"/>
      <c r="D197" s="528"/>
      <c r="E197" s="528"/>
      <c r="F197" s="533"/>
      <c r="G197" s="546"/>
      <c r="H197" s="546"/>
      <c r="I197" s="546"/>
      <c r="J197" s="533"/>
      <c r="K197" s="533"/>
      <c r="L197" s="528"/>
      <c r="M197" s="545"/>
    </row>
    <row r="198" spans="1:13" ht="12.75" hidden="1">
      <c r="A198" s="528"/>
      <c r="B198" s="528"/>
      <c r="C198" s="531"/>
      <c r="D198" s="528"/>
      <c r="E198" s="528"/>
      <c r="F198" s="539"/>
      <c r="G198" s="546"/>
      <c r="H198" s="534"/>
      <c r="I198" s="546"/>
      <c r="J198" s="539"/>
      <c r="K198" s="533"/>
      <c r="L198" s="528"/>
      <c r="M198" s="545"/>
    </row>
    <row r="199" spans="2:13" ht="12.75">
      <c r="B199" s="535"/>
      <c r="K199" s="533"/>
      <c r="L199" s="528"/>
      <c r="M199" s="545"/>
    </row>
    <row r="200" spans="3:13" ht="12.75">
      <c r="C200" s="531" t="s">
        <v>491</v>
      </c>
      <c r="J200" s="532"/>
      <c r="K200" s="533"/>
      <c r="L200" s="528"/>
      <c r="M200" s="545"/>
    </row>
    <row r="201" spans="1:13" ht="12.75">
      <c r="A201" s="526" t="s">
        <v>1631</v>
      </c>
      <c r="B201" s="526" t="s">
        <v>1839</v>
      </c>
      <c r="C201" s="526" t="s">
        <v>1840</v>
      </c>
      <c r="D201" s="526" t="s">
        <v>1841</v>
      </c>
      <c r="E201" s="526">
        <v>20</v>
      </c>
      <c r="F201" s="532"/>
      <c r="G201" s="532"/>
      <c r="H201" s="540"/>
      <c r="I201" s="540">
        <f>E201*H201</f>
        <v>0</v>
      </c>
      <c r="J201" s="532"/>
      <c r="K201" s="533"/>
      <c r="L201" s="528"/>
      <c r="M201" s="545"/>
    </row>
    <row r="202" spans="1:13" ht="12.75">
      <c r="A202" s="526" t="s">
        <v>1633</v>
      </c>
      <c r="B202" s="526" t="s">
        <v>1842</v>
      </c>
      <c r="C202" s="526" t="s">
        <v>1843</v>
      </c>
      <c r="D202" s="526" t="s">
        <v>1841</v>
      </c>
      <c r="E202" s="526">
        <v>2</v>
      </c>
      <c r="F202" s="532"/>
      <c r="G202" s="532"/>
      <c r="H202" s="540"/>
      <c r="I202" s="540">
        <f>E202*H202</f>
        <v>0</v>
      </c>
      <c r="J202" s="532"/>
      <c r="K202" s="533"/>
      <c r="L202" s="528"/>
      <c r="M202" s="545"/>
    </row>
    <row r="203" spans="1:11" ht="12.75">
      <c r="A203" s="526" t="s">
        <v>1635</v>
      </c>
      <c r="B203" s="526" t="s">
        <v>1844</v>
      </c>
      <c r="C203" s="526" t="s">
        <v>1845</v>
      </c>
      <c r="D203" s="526" t="s">
        <v>1841</v>
      </c>
      <c r="E203" s="526">
        <v>4</v>
      </c>
      <c r="F203" s="532"/>
      <c r="G203" s="532"/>
      <c r="H203" s="540"/>
      <c r="I203" s="540">
        <f>E203*H203</f>
        <v>0</v>
      </c>
      <c r="J203" s="532"/>
      <c r="K203" s="533"/>
    </row>
    <row r="204" spans="1:10" ht="12.75">
      <c r="A204" s="526" t="s">
        <v>1636</v>
      </c>
      <c r="B204" s="526" t="s">
        <v>1846</v>
      </c>
      <c r="C204" s="526" t="s">
        <v>1847</v>
      </c>
      <c r="D204" s="526" t="s">
        <v>1841</v>
      </c>
      <c r="E204" s="526">
        <v>10</v>
      </c>
      <c r="F204" s="532"/>
      <c r="G204" s="532"/>
      <c r="H204" s="540"/>
      <c r="I204" s="540">
        <f>E204*H204</f>
        <v>0</v>
      </c>
      <c r="J204" s="532"/>
    </row>
    <row r="205" spans="3:9" ht="12.75">
      <c r="C205" s="531" t="s">
        <v>1848</v>
      </c>
      <c r="I205" s="561">
        <f>SUM(I201:I204)</f>
        <v>0</v>
      </c>
    </row>
    <row r="206" ht="12.75">
      <c r="J206" s="532"/>
    </row>
    <row r="207" spans="3:11" ht="12.75">
      <c r="C207" s="531"/>
      <c r="F207" s="543"/>
      <c r="G207" s="532"/>
      <c r="H207" s="534"/>
      <c r="I207" s="541"/>
      <c r="J207" s="541"/>
      <c r="K207" s="532"/>
    </row>
    <row r="208" spans="2:10" ht="12.75">
      <c r="B208" s="537"/>
      <c r="H208" s="532"/>
      <c r="I208" s="540"/>
      <c r="J208" s="532"/>
    </row>
    <row r="209" spans="2:10" ht="12.75">
      <c r="B209" s="537"/>
      <c r="H209" s="532"/>
      <c r="I209" s="540"/>
      <c r="J209" s="532"/>
    </row>
    <row r="210" spans="2:10" ht="12.75">
      <c r="B210" s="537"/>
      <c r="H210" s="532"/>
      <c r="I210" s="540"/>
      <c r="J210" s="532"/>
    </row>
    <row r="211" spans="3:10" ht="12.75">
      <c r="C211" s="531"/>
      <c r="H211" s="532"/>
      <c r="I211" s="561"/>
      <c r="J211" s="532"/>
    </row>
    <row r="213" spans="1:10" ht="12.75">
      <c r="A213" s="528"/>
      <c r="B213" s="528"/>
      <c r="C213" s="530"/>
      <c r="D213" s="528"/>
      <c r="E213" s="528"/>
      <c r="F213" s="545"/>
      <c r="G213" s="562"/>
      <c r="H213" s="545"/>
      <c r="I213" s="528"/>
      <c r="J213" s="540"/>
    </row>
    <row r="214" spans="1:10" ht="12.75">
      <c r="A214" s="527"/>
      <c r="B214" s="560"/>
      <c r="C214" s="527"/>
      <c r="D214" s="528"/>
      <c r="E214" s="548"/>
      <c r="F214" s="548"/>
      <c r="G214" s="548"/>
      <c r="H214" s="558"/>
      <c r="I214" s="559"/>
      <c r="J214" s="540"/>
    </row>
    <row r="215" spans="1:10" ht="12.75">
      <c r="A215" s="527"/>
      <c r="B215" s="537"/>
      <c r="C215" s="527"/>
      <c r="D215" s="528"/>
      <c r="E215" s="548"/>
      <c r="F215" s="548"/>
      <c r="G215" s="548"/>
      <c r="H215" s="558"/>
      <c r="I215" s="559"/>
      <c r="J215" s="540"/>
    </row>
    <row r="216" spans="1:10" ht="12.75">
      <c r="A216" s="527"/>
      <c r="B216" s="560"/>
      <c r="C216" s="527"/>
      <c r="D216" s="527"/>
      <c r="E216" s="548"/>
      <c r="F216" s="539"/>
      <c r="G216" s="539"/>
      <c r="H216" s="558"/>
      <c r="I216" s="540"/>
      <c r="J216" s="540"/>
    </row>
    <row r="217" spans="1:10" ht="12.75">
      <c r="A217" s="527"/>
      <c r="B217" s="537"/>
      <c r="C217" s="527"/>
      <c r="D217" s="527"/>
      <c r="E217" s="548"/>
      <c r="F217" s="548"/>
      <c r="G217" s="548"/>
      <c r="H217" s="558"/>
      <c r="I217" s="559"/>
      <c r="J217" s="540"/>
    </row>
    <row r="218" spans="1:10" ht="12.75">
      <c r="A218" s="527"/>
      <c r="B218" s="560"/>
      <c r="C218" s="527"/>
      <c r="D218" s="527"/>
      <c r="E218" s="548"/>
      <c r="F218" s="539"/>
      <c r="G218" s="539"/>
      <c r="H218" s="558"/>
      <c r="I218" s="540"/>
      <c r="J218" s="540"/>
    </row>
    <row r="219" spans="1:10" ht="12.75">
      <c r="A219" s="527"/>
      <c r="B219" s="537"/>
      <c r="C219" s="527"/>
      <c r="D219" s="527"/>
      <c r="E219" s="548"/>
      <c r="F219" s="539"/>
      <c r="G219" s="539"/>
      <c r="H219" s="558"/>
      <c r="I219" s="540"/>
      <c r="J219" s="540"/>
    </row>
    <row r="220" spans="1:10" ht="12.75">
      <c r="A220" s="527"/>
      <c r="B220" s="537"/>
      <c r="C220" s="527"/>
      <c r="D220" s="527"/>
      <c r="E220" s="548"/>
      <c r="F220" s="539"/>
      <c r="G220" s="539"/>
      <c r="H220" s="558"/>
      <c r="I220" s="540"/>
      <c r="J220" s="540"/>
    </row>
    <row r="221" spans="1:10" ht="12.75">
      <c r="A221" s="527"/>
      <c r="B221" s="537"/>
      <c r="C221" s="528"/>
      <c r="D221" s="528"/>
      <c r="E221" s="548"/>
      <c r="F221" s="539"/>
      <c r="G221" s="539"/>
      <c r="H221" s="539"/>
      <c r="I221" s="540"/>
      <c r="J221" s="539"/>
    </row>
    <row r="222" spans="1:10" ht="12.75">
      <c r="A222" s="527"/>
      <c r="B222" s="537"/>
      <c r="C222" s="528"/>
      <c r="D222" s="528"/>
      <c r="E222" s="528"/>
      <c r="F222" s="539"/>
      <c r="G222" s="539"/>
      <c r="H222" s="539"/>
      <c r="I222" s="540"/>
      <c r="J222" s="539"/>
    </row>
    <row r="223" spans="1:10" ht="12.75">
      <c r="A223" s="527"/>
      <c r="B223" s="537"/>
      <c r="C223" s="552"/>
      <c r="D223" s="553"/>
      <c r="E223" s="554"/>
      <c r="F223" s="555"/>
      <c r="G223" s="539"/>
      <c r="H223" s="555"/>
      <c r="I223" s="540"/>
      <c r="J223" s="528"/>
    </row>
    <row r="224" spans="1:11" ht="12.75">
      <c r="A224" s="527"/>
      <c r="B224" s="528"/>
      <c r="C224" s="527"/>
      <c r="D224" s="527"/>
      <c r="E224" s="528"/>
      <c r="F224" s="545"/>
      <c r="G224" s="539"/>
      <c r="H224" s="545"/>
      <c r="I224" s="540"/>
      <c r="J224" s="528"/>
      <c r="K224" s="539"/>
    </row>
    <row r="225" spans="1:10" ht="12.75">
      <c r="A225" s="527"/>
      <c r="B225" s="537"/>
      <c r="C225" s="528"/>
      <c r="D225" s="528"/>
      <c r="E225" s="528"/>
      <c r="F225" s="539"/>
      <c r="G225" s="539"/>
      <c r="H225" s="539"/>
      <c r="I225" s="540"/>
      <c r="J225" s="539"/>
    </row>
    <row r="226" spans="1:11" ht="12.75">
      <c r="A226" s="527"/>
      <c r="B226" s="537"/>
      <c r="C226" s="527"/>
      <c r="D226" s="528"/>
      <c r="E226" s="528"/>
      <c r="F226" s="539"/>
      <c r="G226" s="539"/>
      <c r="H226" s="539"/>
      <c r="I226" s="540"/>
      <c r="J226" s="539"/>
      <c r="K226" s="539"/>
    </row>
    <row r="227" spans="1:11" ht="12.75">
      <c r="A227" s="527"/>
      <c r="B227" s="528"/>
      <c r="C227" s="527"/>
      <c r="D227" s="527"/>
      <c r="E227" s="528"/>
      <c r="F227" s="527"/>
      <c r="G227" s="534"/>
      <c r="H227" s="528"/>
      <c r="J227" s="532"/>
      <c r="K227" s="532"/>
    </row>
    <row r="228" spans="3:11" ht="12.75">
      <c r="C228" s="527"/>
      <c r="D228" s="527"/>
      <c r="E228" s="527"/>
      <c r="F228" s="546"/>
      <c r="G228" s="539"/>
      <c r="H228" s="546"/>
      <c r="I228" s="540"/>
      <c r="K228" s="539"/>
    </row>
    <row r="229" spans="1:11" ht="12.75">
      <c r="A229" s="527"/>
      <c r="B229" s="537"/>
      <c r="C229" s="527"/>
      <c r="D229" s="528"/>
      <c r="E229" s="548"/>
      <c r="F229" s="539"/>
      <c r="G229" s="539"/>
      <c r="H229" s="563"/>
      <c r="I229" s="540"/>
      <c r="J229" s="528"/>
      <c r="K229" s="539"/>
    </row>
    <row r="230" spans="1:10" ht="12.75">
      <c r="A230" s="527"/>
      <c r="B230" s="537"/>
      <c r="C230" s="527"/>
      <c r="D230" s="528"/>
      <c r="E230" s="528"/>
      <c r="F230" s="539"/>
      <c r="G230" s="539"/>
      <c r="H230" s="539"/>
      <c r="I230" s="540"/>
      <c r="J230" s="539"/>
    </row>
    <row r="231" spans="1:10" ht="12.75">
      <c r="A231" s="527"/>
      <c r="B231" s="537"/>
      <c r="C231" s="552"/>
      <c r="D231" s="553"/>
      <c r="E231" s="554"/>
      <c r="F231" s="555"/>
      <c r="G231" s="539"/>
      <c r="H231" s="555"/>
      <c r="I231" s="540"/>
      <c r="J231" s="556"/>
    </row>
    <row r="232" spans="1:10" ht="12.75">
      <c r="A232" s="528"/>
      <c r="B232" s="537"/>
      <c r="C232" s="552"/>
      <c r="D232" s="557"/>
      <c r="E232" s="554"/>
      <c r="F232" s="555"/>
      <c r="G232" s="539"/>
      <c r="H232" s="555"/>
      <c r="I232" s="540"/>
      <c r="J232" s="556"/>
    </row>
    <row r="233" spans="1:10" ht="12.75">
      <c r="A233" s="528"/>
      <c r="B233" s="537"/>
      <c r="C233" s="552"/>
      <c r="D233" s="553"/>
      <c r="E233" s="554"/>
      <c r="F233" s="555"/>
      <c r="G233" s="539"/>
      <c r="H233" s="555"/>
      <c r="I233" s="540"/>
      <c r="J233" s="556"/>
    </row>
    <row r="234" spans="1:11" ht="12.75">
      <c r="A234" s="527"/>
      <c r="B234" s="537"/>
      <c r="C234" s="527"/>
      <c r="D234" s="528"/>
      <c r="E234" s="548"/>
      <c r="F234" s="545"/>
      <c r="G234" s="539"/>
      <c r="H234" s="545"/>
      <c r="I234" s="540"/>
      <c r="J234" s="545"/>
      <c r="K234" s="556"/>
    </row>
    <row r="235" spans="2:11" ht="12.75">
      <c r="B235" s="537"/>
      <c r="F235" s="540"/>
      <c r="G235" s="539"/>
      <c r="H235" s="540"/>
      <c r="I235" s="540"/>
      <c r="J235" s="540"/>
      <c r="K235" s="556"/>
    </row>
    <row r="236" spans="6:12" ht="12.75">
      <c r="F236" s="546"/>
      <c r="G236" s="546"/>
      <c r="H236" s="532"/>
      <c r="I236" s="546"/>
      <c r="J236" s="532"/>
      <c r="K236" s="556"/>
      <c r="L236" s="564"/>
    </row>
    <row r="237" spans="6:12" ht="12.75">
      <c r="F237" s="543"/>
      <c r="G237" s="543"/>
      <c r="H237" s="534"/>
      <c r="I237" s="543"/>
      <c r="K237" s="540"/>
      <c r="L237" s="564"/>
    </row>
    <row r="238" spans="2:11" ht="12.75">
      <c r="B238" s="537"/>
      <c r="F238" s="540"/>
      <c r="G238" s="539"/>
      <c r="H238" s="540"/>
      <c r="I238" s="540"/>
      <c r="J238" s="540"/>
      <c r="K238" s="540"/>
    </row>
    <row r="239" spans="2:10" ht="12.75">
      <c r="B239" s="537"/>
      <c r="F239" s="540"/>
      <c r="G239" s="539"/>
      <c r="H239" s="540"/>
      <c r="I239" s="540"/>
      <c r="J239" s="540"/>
    </row>
    <row r="240" spans="2:10" ht="12.75">
      <c r="B240" s="537"/>
      <c r="C240" s="527"/>
      <c r="D240" s="528"/>
      <c r="E240" s="528"/>
      <c r="F240" s="545"/>
      <c r="G240" s="539"/>
      <c r="H240" s="545"/>
      <c r="I240" s="540"/>
      <c r="J240" s="528"/>
    </row>
    <row r="241" spans="2:11" ht="12.75">
      <c r="B241" s="537"/>
      <c r="C241" s="527"/>
      <c r="D241" s="528"/>
      <c r="E241" s="528"/>
      <c r="F241" s="545"/>
      <c r="G241" s="539"/>
      <c r="H241" s="545"/>
      <c r="I241" s="540"/>
      <c r="J241" s="528"/>
      <c r="K241" s="540"/>
    </row>
    <row r="242" spans="3:11" ht="12.75">
      <c r="C242" s="527"/>
      <c r="D242" s="528"/>
      <c r="E242" s="528"/>
      <c r="F242" s="545"/>
      <c r="G242" s="539"/>
      <c r="H242" s="545"/>
      <c r="I242" s="540"/>
      <c r="J242" s="528"/>
      <c r="K242" s="540"/>
    </row>
    <row r="243" spans="3:11" ht="12.75">
      <c r="C243" s="527"/>
      <c r="D243" s="528"/>
      <c r="E243" s="528"/>
      <c r="F243" s="545"/>
      <c r="G243" s="539"/>
      <c r="H243" s="545"/>
      <c r="I243" s="540"/>
      <c r="J243" s="545"/>
      <c r="K243" s="540"/>
    </row>
    <row r="244" spans="3:11" ht="12.75">
      <c r="C244" s="527"/>
      <c r="D244" s="528"/>
      <c r="E244" s="528"/>
      <c r="F244" s="545"/>
      <c r="G244" s="539"/>
      <c r="H244" s="545"/>
      <c r="I244" s="540"/>
      <c r="J244" s="545"/>
      <c r="K244" s="540"/>
    </row>
    <row r="245" spans="3:11" ht="12.75">
      <c r="C245" s="527"/>
      <c r="D245" s="528"/>
      <c r="E245" s="528"/>
      <c r="F245" s="545"/>
      <c r="G245" s="539"/>
      <c r="H245" s="545"/>
      <c r="I245" s="540"/>
      <c r="J245" s="545"/>
      <c r="K245" s="540"/>
    </row>
    <row r="246" spans="3:11" ht="12.75">
      <c r="C246" s="527"/>
      <c r="D246" s="528"/>
      <c r="E246" s="528"/>
      <c r="F246" s="545"/>
      <c r="G246" s="539"/>
      <c r="H246" s="545"/>
      <c r="I246" s="540"/>
      <c r="J246" s="545"/>
      <c r="K246" s="544"/>
    </row>
    <row r="247" spans="3:11" ht="12.75">
      <c r="C247" s="527"/>
      <c r="D247" s="528"/>
      <c r="E247" s="528"/>
      <c r="F247" s="545"/>
      <c r="G247" s="539"/>
      <c r="H247" s="545"/>
      <c r="I247" s="540"/>
      <c r="J247" s="528"/>
      <c r="K247" s="532"/>
    </row>
    <row r="248" spans="3:11" ht="12.75">
      <c r="C248" s="527"/>
      <c r="D248" s="528"/>
      <c r="E248" s="528"/>
      <c r="F248" s="539"/>
      <c r="G248" s="539"/>
      <c r="H248" s="545"/>
      <c r="I248" s="540"/>
      <c r="J248" s="528"/>
      <c r="K248" s="532"/>
    </row>
    <row r="249" spans="3:11" ht="12.75">
      <c r="C249" s="527"/>
      <c r="D249" s="528"/>
      <c r="E249" s="528"/>
      <c r="F249" s="539"/>
      <c r="G249" s="539"/>
      <c r="H249" s="545"/>
      <c r="I249" s="540"/>
      <c r="J249" s="528"/>
      <c r="K249" s="532"/>
    </row>
    <row r="250" spans="3:11" ht="12.75">
      <c r="C250" s="527"/>
      <c r="D250" s="528"/>
      <c r="E250" s="528"/>
      <c r="F250" s="539"/>
      <c r="G250" s="539"/>
      <c r="H250" s="545"/>
      <c r="I250" s="540"/>
      <c r="J250" s="528"/>
      <c r="K250" s="532"/>
    </row>
    <row r="251" spans="3:11" ht="12.75">
      <c r="C251" s="527"/>
      <c r="D251" s="528"/>
      <c r="E251" s="528"/>
      <c r="F251" s="545"/>
      <c r="G251" s="539"/>
      <c r="H251" s="545"/>
      <c r="I251" s="540"/>
      <c r="J251" s="545"/>
      <c r="K251" s="532"/>
    </row>
    <row r="252" spans="3:11" ht="12.75">
      <c r="C252" s="527"/>
      <c r="D252" s="528"/>
      <c r="E252" s="528"/>
      <c r="F252" s="545"/>
      <c r="G252" s="539"/>
      <c r="H252" s="545"/>
      <c r="I252" s="540"/>
      <c r="J252" s="545"/>
      <c r="K252" s="532"/>
    </row>
    <row r="253" spans="3:11" ht="12.75">
      <c r="C253" s="527"/>
      <c r="D253" s="528"/>
      <c r="E253" s="528"/>
      <c r="F253" s="545"/>
      <c r="G253" s="539"/>
      <c r="H253" s="545"/>
      <c r="I253" s="540"/>
      <c r="J253" s="545"/>
      <c r="K253" s="532"/>
    </row>
    <row r="254" spans="3:11" ht="12.75">
      <c r="C254" s="527"/>
      <c r="D254" s="528"/>
      <c r="E254" s="528"/>
      <c r="F254" s="545"/>
      <c r="G254" s="539"/>
      <c r="H254" s="545"/>
      <c r="I254" s="540"/>
      <c r="J254" s="528"/>
      <c r="K254" s="532"/>
    </row>
    <row r="255" spans="3:11" ht="12.75">
      <c r="C255" s="527"/>
      <c r="D255" s="528"/>
      <c r="E255" s="528"/>
      <c r="F255" s="545"/>
      <c r="G255" s="539"/>
      <c r="H255" s="545"/>
      <c r="I255" s="540"/>
      <c r="J255" s="545"/>
      <c r="K255" s="532"/>
    </row>
    <row r="256" ht="12.75">
      <c r="K256" s="532"/>
    </row>
    <row r="257" spans="3:11" ht="12.75">
      <c r="C257" s="527"/>
      <c r="D257" s="528"/>
      <c r="E257" s="528"/>
      <c r="F257" s="529"/>
      <c r="G257" s="528"/>
      <c r="H257" s="528"/>
      <c r="I257" s="528"/>
      <c r="J257" s="527"/>
      <c r="K257" s="532"/>
    </row>
    <row r="258" spans="3:11" ht="12.75">
      <c r="C258" s="528"/>
      <c r="D258" s="528"/>
      <c r="E258" s="528"/>
      <c r="F258" s="529"/>
      <c r="G258" s="528"/>
      <c r="H258" s="528"/>
      <c r="I258" s="528"/>
      <c r="J258" s="528"/>
      <c r="K258" s="545"/>
    </row>
    <row r="259" spans="3:11" ht="12.75">
      <c r="C259" s="527"/>
      <c r="D259" s="527"/>
      <c r="E259" s="528"/>
      <c r="F259" s="539"/>
      <c r="G259" s="539"/>
      <c r="H259" s="545"/>
      <c r="I259" s="540"/>
      <c r="J259" s="545"/>
      <c r="K259" s="545"/>
    </row>
    <row r="260" spans="3:12" ht="12.75">
      <c r="C260" s="527"/>
      <c r="D260" s="528"/>
      <c r="E260" s="528"/>
      <c r="F260" s="545"/>
      <c r="G260" s="539"/>
      <c r="H260" s="545"/>
      <c r="I260" s="540"/>
      <c r="J260" s="545"/>
      <c r="K260" s="545"/>
      <c r="L260" s="528"/>
    </row>
    <row r="261" spans="3:11" ht="12.75">
      <c r="C261" s="527"/>
      <c r="D261" s="528"/>
      <c r="E261" s="528"/>
      <c r="F261" s="545"/>
      <c r="G261" s="539"/>
      <c r="H261" s="545"/>
      <c r="I261" s="540"/>
      <c r="J261" s="545"/>
      <c r="K261" s="545"/>
    </row>
    <row r="262" spans="3:11" ht="12.75">
      <c r="C262" s="527"/>
      <c r="D262" s="527"/>
      <c r="E262" s="528"/>
      <c r="F262" s="545"/>
      <c r="G262" s="539"/>
      <c r="H262" s="545"/>
      <c r="I262" s="540"/>
      <c r="J262" s="545"/>
      <c r="K262" s="528"/>
    </row>
    <row r="263" spans="3:10" ht="12.75">
      <c r="C263" s="527"/>
      <c r="D263" s="527"/>
      <c r="E263" s="528"/>
      <c r="F263" s="545"/>
      <c r="G263" s="539"/>
      <c r="H263" s="539"/>
      <c r="I263" s="540"/>
      <c r="J263" s="545"/>
    </row>
    <row r="264" spans="4:10" ht="12.75">
      <c r="D264" s="528"/>
      <c r="E264" s="565"/>
      <c r="F264" s="539"/>
      <c r="G264" s="561"/>
      <c r="H264" s="539"/>
      <c r="I264" s="561"/>
      <c r="J264" s="545"/>
    </row>
    <row r="265" spans="6:10" ht="12.75">
      <c r="F265" s="540"/>
      <c r="G265" s="539"/>
      <c r="H265" s="534"/>
      <c r="I265" s="540"/>
      <c r="J265" s="544"/>
    </row>
    <row r="266" spans="3:11" ht="12.75">
      <c r="C266" s="531"/>
      <c r="F266" s="543"/>
      <c r="G266" s="543"/>
      <c r="H266" s="566"/>
      <c r="I266" s="543"/>
      <c r="K266" s="528"/>
    </row>
    <row r="267" spans="3:11" ht="12.75">
      <c r="C267" s="567"/>
      <c r="D267" s="552"/>
      <c r="E267" s="568"/>
      <c r="F267" s="569"/>
      <c r="G267" s="569"/>
      <c r="H267" s="569"/>
      <c r="I267" s="569"/>
      <c r="J267" s="570"/>
      <c r="K267" s="528"/>
    </row>
    <row r="268" spans="2:11" ht="12.75">
      <c r="B268" s="537"/>
      <c r="C268" s="552"/>
      <c r="D268" s="552"/>
      <c r="E268" s="568"/>
      <c r="F268" s="569"/>
      <c r="G268" s="569"/>
      <c r="H268" s="569"/>
      <c r="I268" s="569"/>
      <c r="J268" s="570"/>
      <c r="K268" s="528"/>
    </row>
    <row r="269" spans="2:11" ht="12.75">
      <c r="B269" s="537"/>
      <c r="C269" s="552"/>
      <c r="D269" s="552"/>
      <c r="E269" s="568"/>
      <c r="F269" s="569"/>
      <c r="G269" s="569"/>
      <c r="H269" s="569"/>
      <c r="I269" s="569"/>
      <c r="J269" s="570"/>
      <c r="K269" s="528"/>
    </row>
    <row r="270" spans="2:12" ht="12.75">
      <c r="B270" s="537"/>
      <c r="C270" s="552"/>
      <c r="D270" s="552"/>
      <c r="E270" s="568"/>
      <c r="F270" s="569"/>
      <c r="G270" s="569"/>
      <c r="H270" s="569"/>
      <c r="I270" s="569"/>
      <c r="J270" s="570"/>
      <c r="K270" s="528"/>
      <c r="L270" s="528"/>
    </row>
    <row r="271" spans="2:11" ht="12.75">
      <c r="B271" s="537"/>
      <c r="C271" s="552"/>
      <c r="D271" s="552"/>
      <c r="E271" s="568"/>
      <c r="F271" s="569"/>
      <c r="G271" s="569"/>
      <c r="H271" s="569"/>
      <c r="I271" s="569"/>
      <c r="J271" s="570"/>
      <c r="K271" s="545"/>
    </row>
    <row r="272" spans="2:12" ht="12.75">
      <c r="B272" s="537"/>
      <c r="C272" s="552"/>
      <c r="D272" s="552"/>
      <c r="E272" s="568"/>
      <c r="F272" s="569"/>
      <c r="G272" s="569"/>
      <c r="H272" s="569"/>
      <c r="I272" s="569"/>
      <c r="J272" s="570"/>
      <c r="K272" s="544"/>
      <c r="L272" s="532"/>
    </row>
    <row r="273" spans="2:12" ht="12.75">
      <c r="B273" s="537"/>
      <c r="C273" s="552"/>
      <c r="D273" s="552"/>
      <c r="E273" s="568"/>
      <c r="F273" s="569"/>
      <c r="G273" s="569"/>
      <c r="H273" s="569"/>
      <c r="I273" s="569"/>
      <c r="J273" s="570"/>
      <c r="L273" s="532"/>
    </row>
    <row r="274" spans="2:12" ht="12.75">
      <c r="B274" s="537"/>
      <c r="C274" s="552"/>
      <c r="D274" s="552"/>
      <c r="E274" s="568"/>
      <c r="F274" s="569"/>
      <c r="G274" s="569"/>
      <c r="H274" s="569"/>
      <c r="I274" s="569"/>
      <c r="J274" s="570"/>
      <c r="K274" s="570"/>
      <c r="L274" s="532"/>
    </row>
    <row r="275" spans="3:12" ht="12.75">
      <c r="C275" s="552"/>
      <c r="D275" s="552"/>
      <c r="E275" s="568"/>
      <c r="F275" s="569"/>
      <c r="G275" s="561"/>
      <c r="H275" s="569"/>
      <c r="I275" s="561"/>
      <c r="J275" s="570"/>
      <c r="K275" s="570"/>
      <c r="L275" s="532"/>
    </row>
    <row r="276" spans="3:11" ht="12.75">
      <c r="C276" s="531"/>
      <c r="F276" s="544"/>
      <c r="G276" s="544"/>
      <c r="H276" s="534"/>
      <c r="I276" s="544"/>
      <c r="J276" s="540"/>
      <c r="K276" s="570"/>
    </row>
    <row r="277" spans="3:11" ht="12.75">
      <c r="C277" s="531"/>
      <c r="D277" s="528"/>
      <c r="E277" s="528"/>
      <c r="F277" s="545"/>
      <c r="G277" s="545"/>
      <c r="H277" s="545"/>
      <c r="I277" s="545"/>
      <c r="J277" s="528"/>
      <c r="K277" s="570"/>
    </row>
    <row r="278" spans="2:12" ht="12.75">
      <c r="B278" s="537"/>
      <c r="C278" s="527"/>
      <c r="D278" s="528"/>
      <c r="E278" s="528"/>
      <c r="F278" s="545"/>
      <c r="G278" s="539"/>
      <c r="H278" s="545"/>
      <c r="I278" s="540"/>
      <c r="J278" s="528"/>
      <c r="K278" s="570"/>
      <c r="L278" s="532"/>
    </row>
    <row r="279" spans="2:11" ht="12.75">
      <c r="B279" s="537"/>
      <c r="C279" s="527"/>
      <c r="D279" s="528"/>
      <c r="E279" s="528"/>
      <c r="F279" s="545"/>
      <c r="G279" s="539"/>
      <c r="H279" s="545"/>
      <c r="I279" s="540"/>
      <c r="J279" s="528"/>
      <c r="K279" s="570"/>
    </row>
    <row r="280" spans="2:11" ht="12.75">
      <c r="B280" s="537"/>
      <c r="C280" s="527"/>
      <c r="D280" s="528"/>
      <c r="E280" s="528"/>
      <c r="F280" s="545"/>
      <c r="G280" s="539"/>
      <c r="H280" s="545"/>
      <c r="I280" s="540"/>
      <c r="J280" s="528"/>
      <c r="K280" s="570"/>
    </row>
    <row r="281" spans="2:11" ht="12.75">
      <c r="B281" s="537"/>
      <c r="D281" s="527"/>
      <c r="E281" s="527"/>
      <c r="F281" s="540"/>
      <c r="G281" s="539"/>
      <c r="H281" s="540"/>
      <c r="I281" s="540"/>
      <c r="J281" s="540"/>
      <c r="K281" s="570"/>
    </row>
    <row r="282" spans="2:11" ht="12.75">
      <c r="B282" s="537"/>
      <c r="D282" s="527"/>
      <c r="E282" s="527"/>
      <c r="F282" s="540"/>
      <c r="G282" s="539"/>
      <c r="H282" s="540"/>
      <c r="I282" s="540"/>
      <c r="J282" s="540"/>
      <c r="K282" s="570"/>
    </row>
    <row r="283" spans="2:12" ht="12.75">
      <c r="B283" s="537"/>
      <c r="D283" s="527"/>
      <c r="E283" s="527"/>
      <c r="F283" s="540"/>
      <c r="G283" s="539"/>
      <c r="H283" s="540"/>
      <c r="I283" s="540"/>
      <c r="J283" s="540"/>
      <c r="L283" s="544"/>
    </row>
    <row r="284" spans="2:12" ht="12.75">
      <c r="B284" s="537"/>
      <c r="D284" s="527"/>
      <c r="E284" s="527"/>
      <c r="F284" s="540"/>
      <c r="G284" s="539"/>
      <c r="H284" s="540"/>
      <c r="I284" s="540"/>
      <c r="J284" s="540"/>
      <c r="K284" s="540"/>
      <c r="L284" s="544"/>
    </row>
    <row r="285" spans="2:12" ht="12.75">
      <c r="B285" s="537"/>
      <c r="D285" s="527"/>
      <c r="E285" s="527"/>
      <c r="F285" s="540"/>
      <c r="G285" s="539"/>
      <c r="H285" s="540"/>
      <c r="I285" s="540"/>
      <c r="J285" s="540"/>
      <c r="K285" s="540"/>
      <c r="L285" s="544"/>
    </row>
    <row r="286" spans="2:12" ht="12.75">
      <c r="B286" s="537"/>
      <c r="D286" s="527"/>
      <c r="E286" s="527"/>
      <c r="F286" s="540"/>
      <c r="G286" s="539"/>
      <c r="H286" s="540"/>
      <c r="I286" s="540"/>
      <c r="J286" s="540"/>
      <c r="K286" s="540"/>
      <c r="L286" s="544"/>
    </row>
    <row r="287" spans="2:12" ht="12.75">
      <c r="B287" s="537"/>
      <c r="D287" s="527"/>
      <c r="E287" s="527"/>
      <c r="F287" s="540"/>
      <c r="G287" s="539"/>
      <c r="H287" s="540"/>
      <c r="I287" s="540"/>
      <c r="J287" s="540"/>
      <c r="K287" s="540"/>
      <c r="L287" s="544"/>
    </row>
    <row r="288" spans="2:12" ht="12.75">
      <c r="B288" s="537"/>
      <c r="D288" s="527"/>
      <c r="E288" s="527"/>
      <c r="F288" s="540"/>
      <c r="G288" s="539"/>
      <c r="H288" s="540"/>
      <c r="I288" s="540"/>
      <c r="J288" s="540"/>
      <c r="K288" s="540"/>
      <c r="L288" s="544"/>
    </row>
    <row r="289" spans="2:12" ht="12.75">
      <c r="B289" s="537"/>
      <c r="D289" s="527"/>
      <c r="E289" s="527"/>
      <c r="F289" s="540"/>
      <c r="G289" s="539"/>
      <c r="H289" s="540"/>
      <c r="I289" s="540"/>
      <c r="J289" s="540"/>
      <c r="K289" s="540"/>
      <c r="L289" s="544"/>
    </row>
    <row r="290" spans="2:12" ht="12.75">
      <c r="B290" s="537"/>
      <c r="D290" s="527"/>
      <c r="E290" s="527"/>
      <c r="F290" s="540"/>
      <c r="G290" s="539"/>
      <c r="H290" s="540"/>
      <c r="I290" s="540"/>
      <c r="J290" s="540"/>
      <c r="K290" s="540"/>
      <c r="L290" s="544"/>
    </row>
    <row r="291" spans="2:12" ht="12.75">
      <c r="B291" s="537"/>
      <c r="D291" s="527"/>
      <c r="E291" s="527"/>
      <c r="F291" s="540"/>
      <c r="G291" s="539"/>
      <c r="H291" s="540"/>
      <c r="I291" s="540"/>
      <c r="J291" s="540"/>
      <c r="K291" s="540"/>
      <c r="L291" s="544"/>
    </row>
    <row r="292" spans="11:12" ht="12.75">
      <c r="K292" s="540"/>
      <c r="L292" s="544"/>
    </row>
    <row r="293" spans="3:12" ht="12.75">
      <c r="C293" s="527"/>
      <c r="D293" s="528"/>
      <c r="E293" s="528"/>
      <c r="F293" s="529"/>
      <c r="G293" s="528"/>
      <c r="H293" s="528"/>
      <c r="I293" s="528"/>
      <c r="J293" s="527"/>
      <c r="K293" s="540"/>
      <c r="L293" s="544"/>
    </row>
    <row r="294" spans="3:12" ht="12.75">
      <c r="C294" s="528"/>
      <c r="D294" s="528"/>
      <c r="E294" s="528"/>
      <c r="F294" s="529"/>
      <c r="G294" s="528"/>
      <c r="H294" s="528"/>
      <c r="I294" s="528"/>
      <c r="J294" s="528"/>
      <c r="K294" s="540"/>
      <c r="L294" s="544"/>
    </row>
    <row r="295" spans="2:12" ht="12.75">
      <c r="B295" s="537"/>
      <c r="D295" s="527"/>
      <c r="E295" s="527"/>
      <c r="F295" s="540"/>
      <c r="G295" s="539"/>
      <c r="H295" s="540"/>
      <c r="I295" s="540"/>
      <c r="J295" s="540"/>
      <c r="K295" s="540"/>
      <c r="L295" s="544"/>
    </row>
    <row r="296" spans="2:12" ht="12.75">
      <c r="B296" s="537"/>
      <c r="D296" s="527"/>
      <c r="E296" s="527"/>
      <c r="F296" s="540"/>
      <c r="G296" s="539"/>
      <c r="H296" s="540"/>
      <c r="I296" s="540"/>
      <c r="J296" s="540"/>
      <c r="K296" s="540"/>
      <c r="L296" s="544"/>
    </row>
    <row r="297" spans="2:12" ht="12.75">
      <c r="B297" s="537"/>
      <c r="D297" s="527"/>
      <c r="E297" s="527"/>
      <c r="F297" s="540"/>
      <c r="G297" s="539"/>
      <c r="H297" s="540"/>
      <c r="I297" s="540"/>
      <c r="J297" s="540"/>
      <c r="K297" s="540"/>
      <c r="L297" s="544"/>
    </row>
    <row r="298" spans="2:12" ht="12.75">
      <c r="B298" s="537"/>
      <c r="D298" s="527"/>
      <c r="E298" s="527"/>
      <c r="F298" s="540"/>
      <c r="G298" s="539"/>
      <c r="H298" s="540"/>
      <c r="I298" s="540"/>
      <c r="J298" s="540"/>
      <c r="K298" s="540"/>
      <c r="L298" s="544"/>
    </row>
    <row r="299" spans="2:12" ht="12.75">
      <c r="B299" s="537"/>
      <c r="D299" s="527"/>
      <c r="E299" s="527"/>
      <c r="F299" s="540"/>
      <c r="G299" s="539"/>
      <c r="H299" s="540"/>
      <c r="I299" s="540"/>
      <c r="J299" s="540"/>
      <c r="K299" s="540"/>
      <c r="L299" s="544"/>
    </row>
    <row r="300" spans="2:12" ht="12.75">
      <c r="B300" s="537"/>
      <c r="D300" s="527"/>
      <c r="E300" s="527"/>
      <c r="F300" s="540"/>
      <c r="G300" s="539"/>
      <c r="H300" s="540"/>
      <c r="I300" s="540"/>
      <c r="J300" s="540"/>
      <c r="K300" s="540"/>
      <c r="L300" s="544"/>
    </row>
    <row r="301" spans="2:12" ht="12.75">
      <c r="B301" s="537"/>
      <c r="D301" s="527"/>
      <c r="E301" s="527"/>
      <c r="F301" s="540"/>
      <c r="G301" s="539"/>
      <c r="H301" s="540"/>
      <c r="I301" s="540"/>
      <c r="J301" s="540"/>
      <c r="K301" s="540"/>
      <c r="L301" s="544"/>
    </row>
    <row r="302" spans="2:12" ht="12.75">
      <c r="B302" s="537"/>
      <c r="D302" s="527"/>
      <c r="E302" s="527"/>
      <c r="F302" s="540"/>
      <c r="G302" s="539"/>
      <c r="H302" s="540"/>
      <c r="I302" s="540"/>
      <c r="J302" s="540"/>
      <c r="K302" s="540"/>
      <c r="L302" s="544"/>
    </row>
    <row r="303" spans="2:12" ht="12.75">
      <c r="B303" s="537"/>
      <c r="D303" s="527"/>
      <c r="E303" s="527"/>
      <c r="F303" s="540"/>
      <c r="G303" s="539"/>
      <c r="H303" s="540"/>
      <c r="I303" s="540"/>
      <c r="J303" s="540"/>
      <c r="K303" s="540"/>
      <c r="L303" s="544"/>
    </row>
    <row r="304" spans="2:12" ht="12.75">
      <c r="B304" s="537"/>
      <c r="D304" s="527"/>
      <c r="E304" s="527"/>
      <c r="F304" s="540"/>
      <c r="G304" s="539"/>
      <c r="H304" s="540"/>
      <c r="I304" s="540"/>
      <c r="J304" s="540"/>
      <c r="K304" s="540"/>
      <c r="L304" s="544"/>
    </row>
    <row r="305" spans="2:12" ht="12.75">
      <c r="B305" s="537"/>
      <c r="D305" s="527"/>
      <c r="E305" s="527"/>
      <c r="F305" s="540"/>
      <c r="G305" s="539"/>
      <c r="H305" s="540"/>
      <c r="I305" s="540"/>
      <c r="J305" s="540"/>
      <c r="K305" s="540"/>
      <c r="L305" s="544"/>
    </row>
    <row r="306" spans="2:12" ht="12.75">
      <c r="B306" s="537"/>
      <c r="D306" s="527"/>
      <c r="E306" s="527"/>
      <c r="F306" s="540"/>
      <c r="G306" s="539"/>
      <c r="H306" s="540"/>
      <c r="I306" s="540"/>
      <c r="J306" s="540"/>
      <c r="K306" s="540"/>
      <c r="L306" s="544"/>
    </row>
    <row r="307" spans="2:12" ht="12.75">
      <c r="B307" s="537"/>
      <c r="D307" s="527"/>
      <c r="E307" s="527"/>
      <c r="F307" s="540"/>
      <c r="G307" s="539"/>
      <c r="H307" s="540"/>
      <c r="I307" s="540"/>
      <c r="J307" s="540"/>
      <c r="K307" s="540"/>
      <c r="L307" s="544"/>
    </row>
    <row r="308" spans="2:12" ht="12.75">
      <c r="B308" s="537"/>
      <c r="D308" s="527"/>
      <c r="E308" s="527"/>
      <c r="F308" s="540"/>
      <c r="G308" s="539"/>
      <c r="H308" s="540"/>
      <c r="I308" s="540"/>
      <c r="J308" s="540"/>
      <c r="K308" s="540"/>
      <c r="L308" s="544"/>
    </row>
    <row r="309" spans="2:12" ht="12.75">
      <c r="B309" s="537"/>
      <c r="D309" s="527"/>
      <c r="E309" s="527"/>
      <c r="F309" s="540"/>
      <c r="G309" s="539"/>
      <c r="H309" s="540"/>
      <c r="I309" s="540"/>
      <c r="J309" s="540"/>
      <c r="K309" s="540"/>
      <c r="L309" s="544"/>
    </row>
    <row r="310" spans="2:12" ht="12.75">
      <c r="B310" s="537"/>
      <c r="D310" s="527"/>
      <c r="E310" s="527"/>
      <c r="F310" s="540"/>
      <c r="G310" s="539"/>
      <c r="H310" s="540"/>
      <c r="I310" s="540"/>
      <c r="J310" s="540"/>
      <c r="K310" s="540"/>
      <c r="L310" s="544"/>
    </row>
    <row r="311" spans="2:12" ht="12.75">
      <c r="B311" s="537"/>
      <c r="D311" s="527"/>
      <c r="E311" s="527"/>
      <c r="F311" s="540"/>
      <c r="G311" s="539"/>
      <c r="H311" s="540"/>
      <c r="I311" s="540"/>
      <c r="J311" s="540"/>
      <c r="K311" s="540"/>
      <c r="L311" s="544"/>
    </row>
    <row r="312" spans="2:12" ht="12.75">
      <c r="B312" s="537"/>
      <c r="D312" s="527"/>
      <c r="E312" s="527"/>
      <c r="F312" s="540"/>
      <c r="G312" s="539"/>
      <c r="H312" s="540"/>
      <c r="I312" s="540"/>
      <c r="J312" s="540"/>
      <c r="K312" s="540"/>
      <c r="L312" s="544"/>
    </row>
    <row r="313" spans="2:12" ht="12.75">
      <c r="B313" s="537"/>
      <c r="D313" s="527"/>
      <c r="E313" s="527"/>
      <c r="F313" s="540"/>
      <c r="G313" s="539"/>
      <c r="H313" s="540"/>
      <c r="I313" s="540"/>
      <c r="J313" s="540"/>
      <c r="K313" s="540"/>
      <c r="L313" s="544"/>
    </row>
    <row r="314" spans="2:12" ht="12.75">
      <c r="B314" s="537"/>
      <c r="D314" s="527"/>
      <c r="E314" s="527"/>
      <c r="F314" s="540"/>
      <c r="G314" s="539"/>
      <c r="H314" s="540"/>
      <c r="I314" s="540"/>
      <c r="J314" s="540"/>
      <c r="K314" s="540"/>
      <c r="L314" s="544"/>
    </row>
    <row r="315" spans="2:12" ht="12.75">
      <c r="B315" s="537"/>
      <c r="D315" s="527"/>
      <c r="E315" s="527"/>
      <c r="F315" s="540"/>
      <c r="G315" s="539"/>
      <c r="H315" s="540"/>
      <c r="I315" s="540"/>
      <c r="J315" s="540"/>
      <c r="K315" s="540"/>
      <c r="L315" s="544"/>
    </row>
    <row r="316" spans="2:12" ht="12.75">
      <c r="B316" s="537"/>
      <c r="D316" s="527"/>
      <c r="E316" s="527"/>
      <c r="F316" s="540"/>
      <c r="G316" s="539"/>
      <c r="H316" s="540"/>
      <c r="I316" s="540"/>
      <c r="J316" s="540"/>
      <c r="K316" s="540"/>
      <c r="L316" s="544"/>
    </row>
    <row r="317" spans="2:12" ht="12.75">
      <c r="B317" s="537"/>
      <c r="D317" s="527"/>
      <c r="E317" s="527"/>
      <c r="F317" s="540"/>
      <c r="G317" s="539"/>
      <c r="H317" s="540"/>
      <c r="I317" s="540"/>
      <c r="J317" s="540"/>
      <c r="K317" s="540"/>
      <c r="L317" s="544"/>
    </row>
    <row r="318" spans="2:12" ht="12.75">
      <c r="B318" s="537"/>
      <c r="D318" s="527"/>
      <c r="E318" s="527"/>
      <c r="F318" s="540"/>
      <c r="G318" s="539"/>
      <c r="H318" s="540"/>
      <c r="I318" s="540"/>
      <c r="J318" s="540"/>
      <c r="K318" s="540"/>
      <c r="L318" s="544"/>
    </row>
    <row r="319" spans="2:12" ht="12.75">
      <c r="B319" s="537"/>
      <c r="D319" s="527"/>
      <c r="E319" s="527"/>
      <c r="F319" s="540"/>
      <c r="G319" s="539"/>
      <c r="H319" s="540"/>
      <c r="I319" s="540"/>
      <c r="J319" s="540"/>
      <c r="K319" s="540"/>
      <c r="L319" s="544"/>
    </row>
    <row r="320" spans="2:12" ht="12.75">
      <c r="B320" s="537"/>
      <c r="D320" s="527"/>
      <c r="E320" s="527"/>
      <c r="F320" s="540"/>
      <c r="G320" s="539"/>
      <c r="H320" s="540"/>
      <c r="I320" s="540"/>
      <c r="J320" s="540"/>
      <c r="K320" s="540"/>
      <c r="L320" s="544"/>
    </row>
    <row r="321" spans="2:12" ht="12.75">
      <c r="B321" s="537"/>
      <c r="D321" s="527"/>
      <c r="E321" s="527"/>
      <c r="F321" s="540"/>
      <c r="G321" s="539"/>
      <c r="H321" s="540"/>
      <c r="I321" s="540"/>
      <c r="J321" s="540"/>
      <c r="K321" s="540"/>
      <c r="L321" s="544"/>
    </row>
    <row r="322" spans="2:12" ht="12.75">
      <c r="B322" s="537"/>
      <c r="D322" s="527"/>
      <c r="E322" s="527"/>
      <c r="F322" s="540"/>
      <c r="G322" s="539"/>
      <c r="H322" s="540"/>
      <c r="I322" s="540"/>
      <c r="J322" s="540"/>
      <c r="K322" s="540"/>
      <c r="L322" s="544"/>
    </row>
    <row r="323" spans="2:12" ht="12.75">
      <c r="B323" s="537"/>
      <c r="C323" s="527"/>
      <c r="D323" s="528"/>
      <c r="E323" s="528"/>
      <c r="F323" s="545"/>
      <c r="G323" s="539"/>
      <c r="H323" s="545"/>
      <c r="I323" s="540"/>
      <c r="J323" s="528"/>
      <c r="K323" s="540"/>
      <c r="L323" s="544"/>
    </row>
    <row r="324" spans="2:12" ht="12.75">
      <c r="B324" s="537"/>
      <c r="C324" s="530"/>
      <c r="F324" s="544"/>
      <c r="G324" s="534"/>
      <c r="H324" s="540"/>
      <c r="I324" s="534"/>
      <c r="J324" s="544"/>
      <c r="K324" s="540"/>
      <c r="L324" s="544"/>
    </row>
    <row r="325" spans="6:12" ht="12.75">
      <c r="F325" s="540"/>
      <c r="G325" s="546"/>
      <c r="H325" s="534"/>
      <c r="I325" s="546"/>
      <c r="J325" s="540"/>
      <c r="K325" s="540"/>
      <c r="L325" s="544"/>
    </row>
    <row r="326" spans="6:12" ht="12.75">
      <c r="F326" s="540"/>
      <c r="G326" s="546"/>
      <c r="H326" s="534"/>
      <c r="I326" s="546"/>
      <c r="J326" s="540"/>
      <c r="K326" s="540"/>
      <c r="L326" s="544"/>
    </row>
    <row r="327" spans="6:12" ht="12.75">
      <c r="F327" s="540"/>
      <c r="G327" s="546"/>
      <c r="H327" s="534"/>
      <c r="I327" s="546"/>
      <c r="J327" s="540"/>
      <c r="K327" s="540"/>
      <c r="L327" s="544"/>
    </row>
    <row r="328" spans="11:12" ht="12.75">
      <c r="K328" s="540"/>
      <c r="L328" s="544"/>
    </row>
    <row r="329" spans="3:12" ht="12.75">
      <c r="C329" s="527"/>
      <c r="D329" s="528"/>
      <c r="E329" s="528"/>
      <c r="F329" s="529"/>
      <c r="G329" s="528"/>
      <c r="H329" s="528"/>
      <c r="I329" s="528"/>
      <c r="J329" s="527"/>
      <c r="K329" s="540"/>
      <c r="L329" s="544"/>
    </row>
    <row r="330" spans="3:12" ht="12.75">
      <c r="C330" s="528"/>
      <c r="D330" s="528"/>
      <c r="E330" s="528"/>
      <c r="F330" s="529"/>
      <c r="G330" s="528"/>
      <c r="H330" s="528"/>
      <c r="I330" s="528"/>
      <c r="J330" s="528"/>
      <c r="K330" s="540"/>
      <c r="L330" s="532"/>
    </row>
    <row r="331" spans="3:11" ht="12.75">
      <c r="C331" s="530"/>
      <c r="D331" s="528"/>
      <c r="E331" s="528"/>
      <c r="F331" s="529"/>
      <c r="G331" s="528"/>
      <c r="H331" s="545"/>
      <c r="I331" s="545"/>
      <c r="J331" s="548"/>
      <c r="K331" s="544"/>
    </row>
    <row r="332" spans="3:11" ht="12.75">
      <c r="C332" s="530"/>
      <c r="D332" s="528"/>
      <c r="E332" s="528"/>
      <c r="F332" s="529"/>
      <c r="G332" s="528"/>
      <c r="H332" s="545"/>
      <c r="I332" s="545"/>
      <c r="J332" s="548"/>
      <c r="K332" s="540"/>
    </row>
    <row r="333" spans="3:11" ht="12.75">
      <c r="C333" s="530"/>
      <c r="D333" s="528"/>
      <c r="E333" s="528"/>
      <c r="F333" s="529"/>
      <c r="G333" s="528"/>
      <c r="H333" s="545"/>
      <c r="I333" s="545"/>
      <c r="J333" s="548"/>
      <c r="K333" s="540"/>
    </row>
    <row r="334" spans="2:11" ht="12.75">
      <c r="B334" s="537"/>
      <c r="C334" s="552"/>
      <c r="D334" s="553"/>
      <c r="E334" s="554"/>
      <c r="F334" s="555"/>
      <c r="G334" s="539"/>
      <c r="H334" s="555"/>
      <c r="I334" s="540"/>
      <c r="J334" s="556"/>
      <c r="K334" s="540"/>
    </row>
    <row r="335" spans="2:11" ht="12.75">
      <c r="B335" s="537"/>
      <c r="C335" s="552"/>
      <c r="D335" s="553"/>
      <c r="E335" s="554"/>
      <c r="F335" s="555"/>
      <c r="G335" s="539"/>
      <c r="H335" s="555"/>
      <c r="I335" s="540"/>
      <c r="J335" s="556"/>
      <c r="K335" s="540"/>
    </row>
    <row r="336" spans="2:11" ht="12.75">
      <c r="B336" s="537"/>
      <c r="C336" s="552"/>
      <c r="D336" s="553"/>
      <c r="E336" s="554"/>
      <c r="F336" s="555"/>
      <c r="G336" s="539"/>
      <c r="H336" s="555"/>
      <c r="I336" s="540"/>
      <c r="J336" s="556"/>
      <c r="K336" s="540"/>
    </row>
    <row r="337" spans="2:15" ht="12.75">
      <c r="B337" s="537"/>
      <c r="C337" s="552"/>
      <c r="D337" s="553"/>
      <c r="E337" s="554"/>
      <c r="F337" s="555"/>
      <c r="G337" s="539"/>
      <c r="H337" s="555"/>
      <c r="I337" s="540"/>
      <c r="J337" s="556"/>
      <c r="K337" s="540"/>
      <c r="L337" s="528"/>
      <c r="M337" s="528"/>
      <c r="N337" s="528"/>
      <c r="O337" s="528"/>
    </row>
    <row r="338" spans="3:15" ht="12.75">
      <c r="C338" s="527"/>
      <c r="D338" s="528"/>
      <c r="E338" s="548"/>
      <c r="F338" s="545"/>
      <c r="G338" s="539"/>
      <c r="H338" s="545"/>
      <c r="I338" s="540"/>
      <c r="J338" s="545"/>
      <c r="K338" s="545"/>
      <c r="L338" s="528"/>
      <c r="M338" s="528"/>
      <c r="N338" s="528"/>
      <c r="O338" s="528"/>
    </row>
    <row r="339" spans="3:15" ht="12.75">
      <c r="C339" s="527"/>
      <c r="D339" s="528"/>
      <c r="E339" s="548"/>
      <c r="F339" s="545"/>
      <c r="G339" s="539"/>
      <c r="H339" s="545"/>
      <c r="I339" s="540"/>
      <c r="J339" s="545"/>
      <c r="K339" s="545"/>
      <c r="L339" s="528"/>
      <c r="M339" s="528"/>
      <c r="N339" s="528"/>
      <c r="O339" s="528"/>
    </row>
    <row r="340" spans="3:15" ht="12.75">
      <c r="C340" s="527"/>
      <c r="D340" s="528"/>
      <c r="E340" s="528"/>
      <c r="F340" s="539"/>
      <c r="G340" s="539"/>
      <c r="H340" s="539"/>
      <c r="I340" s="540"/>
      <c r="J340" s="528"/>
      <c r="K340" s="545"/>
      <c r="M340" s="528"/>
      <c r="N340" s="528"/>
      <c r="O340" s="528"/>
    </row>
    <row r="341" spans="3:15" ht="12.75">
      <c r="C341" s="527"/>
      <c r="D341" s="528"/>
      <c r="E341" s="528"/>
      <c r="F341" s="539"/>
      <c r="G341" s="539"/>
      <c r="H341" s="539"/>
      <c r="I341" s="540"/>
      <c r="J341" s="528"/>
      <c r="K341" s="556"/>
      <c r="L341" s="532"/>
      <c r="O341" s="528"/>
    </row>
    <row r="342" spans="3:15" ht="12.75">
      <c r="C342" s="527"/>
      <c r="D342" s="528"/>
      <c r="E342" s="528"/>
      <c r="F342" s="539"/>
      <c r="G342" s="539"/>
      <c r="H342" s="539"/>
      <c r="I342" s="540"/>
      <c r="J342" s="528"/>
      <c r="K342" s="556"/>
      <c r="L342" s="532"/>
      <c r="M342" s="528"/>
      <c r="N342" s="528"/>
      <c r="O342" s="528"/>
    </row>
    <row r="343" spans="3:15" ht="12.75">
      <c r="C343" s="527"/>
      <c r="D343" s="528"/>
      <c r="E343" s="528"/>
      <c r="F343" s="539"/>
      <c r="G343" s="539"/>
      <c r="H343" s="539"/>
      <c r="I343" s="540"/>
      <c r="J343" s="528"/>
      <c r="K343" s="556"/>
      <c r="M343" s="528"/>
      <c r="N343" s="528"/>
      <c r="O343" s="528"/>
    </row>
    <row r="344" spans="1:15" ht="12.75">
      <c r="A344" s="527"/>
      <c r="B344" s="528"/>
      <c r="C344" s="571"/>
      <c r="D344" s="571"/>
      <c r="E344" s="571"/>
      <c r="F344" s="572"/>
      <c r="G344" s="573"/>
      <c r="H344" s="572"/>
      <c r="I344" s="573"/>
      <c r="J344" s="545"/>
      <c r="K344" s="556"/>
      <c r="L344" s="528"/>
      <c r="M344" s="528"/>
      <c r="N344" s="528"/>
      <c r="O344" s="528"/>
    </row>
    <row r="345" spans="1:15" ht="12.75">
      <c r="A345" s="527"/>
      <c r="C345" s="574"/>
      <c r="D345" s="574"/>
      <c r="E345" s="571"/>
      <c r="F345" s="539"/>
      <c r="G345" s="539"/>
      <c r="H345" s="539"/>
      <c r="I345" s="540"/>
      <c r="J345" s="528"/>
      <c r="K345" s="528"/>
      <c r="L345" s="528"/>
      <c r="M345" s="528"/>
      <c r="N345" s="528"/>
      <c r="O345" s="528"/>
    </row>
    <row r="346" spans="1:15" ht="12.75">
      <c r="A346" s="527"/>
      <c r="C346" s="574"/>
      <c r="D346" s="574"/>
      <c r="E346" s="571"/>
      <c r="F346" s="539"/>
      <c r="G346" s="539"/>
      <c r="H346" s="539"/>
      <c r="I346" s="540"/>
      <c r="J346" s="528"/>
      <c r="K346" s="528"/>
      <c r="L346" s="528"/>
      <c r="M346" s="528"/>
      <c r="N346" s="528"/>
      <c r="O346" s="528"/>
    </row>
    <row r="347" spans="1:15" ht="12.75">
      <c r="A347" s="527"/>
      <c r="C347" s="574"/>
      <c r="D347" s="574"/>
      <c r="E347" s="528"/>
      <c r="F347" s="539"/>
      <c r="G347" s="539"/>
      <c r="H347" s="539"/>
      <c r="I347" s="540"/>
      <c r="J347" s="528"/>
      <c r="K347" s="528"/>
      <c r="L347" s="528"/>
      <c r="M347" s="528"/>
      <c r="N347" s="528"/>
      <c r="O347" s="528"/>
    </row>
    <row r="348" spans="1:15" ht="12.75">
      <c r="A348" s="527"/>
      <c r="C348" s="574"/>
      <c r="D348" s="574"/>
      <c r="E348" s="528"/>
      <c r="F348" s="539"/>
      <c r="G348" s="539"/>
      <c r="H348" s="539"/>
      <c r="I348" s="540"/>
      <c r="J348" s="528"/>
      <c r="K348" s="528"/>
      <c r="L348" s="528"/>
      <c r="M348" s="528"/>
      <c r="N348" s="528"/>
      <c r="O348" s="528"/>
    </row>
    <row r="349" spans="1:15" ht="12.75">
      <c r="A349" s="527"/>
      <c r="C349" s="574"/>
      <c r="D349" s="574"/>
      <c r="E349" s="528"/>
      <c r="F349" s="539"/>
      <c r="G349" s="539"/>
      <c r="H349" s="539"/>
      <c r="I349" s="540"/>
      <c r="J349" s="528"/>
      <c r="K349" s="528"/>
      <c r="L349" s="528"/>
      <c r="M349" s="528"/>
      <c r="N349" s="528"/>
      <c r="O349" s="528"/>
    </row>
    <row r="350" spans="1:15" ht="12.75">
      <c r="A350" s="527"/>
      <c r="C350" s="574"/>
      <c r="D350" s="574"/>
      <c r="E350" s="528"/>
      <c r="F350" s="539"/>
      <c r="G350" s="539"/>
      <c r="H350" s="539"/>
      <c r="I350" s="540"/>
      <c r="J350" s="528"/>
      <c r="K350" s="528"/>
      <c r="L350" s="545"/>
      <c r="M350" s="545"/>
      <c r="N350" s="528"/>
      <c r="O350" s="528"/>
    </row>
    <row r="351" spans="3:15" ht="12.75">
      <c r="C351" s="527"/>
      <c r="F351" s="544"/>
      <c r="G351" s="534"/>
      <c r="H351" s="534"/>
      <c r="I351" s="534"/>
      <c r="J351" s="544"/>
      <c r="K351" s="545"/>
      <c r="L351" s="528"/>
      <c r="M351" s="528"/>
      <c r="N351" s="528"/>
      <c r="O351" s="528"/>
    </row>
    <row r="352" spans="3:15" ht="12.75">
      <c r="C352" s="530"/>
      <c r="F352" s="540"/>
      <c r="G352" s="546"/>
      <c r="H352" s="534"/>
      <c r="I352" s="546"/>
      <c r="J352" s="540"/>
      <c r="K352" s="528"/>
      <c r="L352" s="528"/>
      <c r="M352" s="528"/>
      <c r="N352" s="528"/>
      <c r="O352" s="528"/>
    </row>
    <row r="353" spans="6:15" ht="12.75">
      <c r="F353" s="541"/>
      <c r="G353" s="540"/>
      <c r="H353" s="540"/>
      <c r="I353" s="540"/>
      <c r="J353" s="541"/>
      <c r="K353" s="528"/>
      <c r="L353" s="528"/>
      <c r="M353" s="528"/>
      <c r="N353" s="528"/>
      <c r="O353" s="528"/>
    </row>
    <row r="354" spans="3:15" ht="12.75">
      <c r="C354" s="531"/>
      <c r="D354" s="528"/>
      <c r="E354" s="528"/>
      <c r="F354" s="545"/>
      <c r="G354" s="545"/>
      <c r="H354" s="545"/>
      <c r="I354" s="545"/>
      <c r="J354" s="528"/>
      <c r="K354" s="528"/>
      <c r="L354" s="528"/>
      <c r="M354" s="528"/>
      <c r="N354" s="528"/>
      <c r="O354" s="528"/>
    </row>
    <row r="355" spans="3:15" ht="12.75">
      <c r="C355" s="527"/>
      <c r="D355" s="528"/>
      <c r="E355" s="548"/>
      <c r="F355" s="539"/>
      <c r="G355" s="539"/>
      <c r="H355" s="545"/>
      <c r="I355" s="540"/>
      <c r="J355" s="545"/>
      <c r="K355" s="528"/>
      <c r="L355" s="528"/>
      <c r="M355" s="528"/>
      <c r="N355" s="528"/>
      <c r="O355" s="528"/>
    </row>
    <row r="356" spans="3:15" ht="12.75">
      <c r="C356" s="527"/>
      <c r="D356" s="527"/>
      <c r="E356" s="548"/>
      <c r="F356" s="539"/>
      <c r="G356" s="539"/>
      <c r="H356" s="545"/>
      <c r="I356" s="540"/>
      <c r="J356" s="545"/>
      <c r="K356" s="528"/>
      <c r="L356" s="528"/>
      <c r="M356" s="528"/>
      <c r="N356" s="528"/>
      <c r="O356" s="528"/>
    </row>
    <row r="357" spans="3:15" ht="12.75">
      <c r="C357" s="527"/>
      <c r="F357" s="544"/>
      <c r="G357" s="539"/>
      <c r="H357" s="546"/>
      <c r="I357" s="540"/>
      <c r="K357" s="528"/>
      <c r="L357" s="532"/>
      <c r="M357" s="528"/>
      <c r="N357" s="528"/>
      <c r="O357" s="528"/>
    </row>
    <row r="358" spans="3:12" ht="12.75">
      <c r="C358" s="527"/>
      <c r="F358" s="544"/>
      <c r="G358" s="539"/>
      <c r="H358" s="544"/>
      <c r="I358" s="540"/>
      <c r="K358" s="544"/>
      <c r="L358" s="544"/>
    </row>
    <row r="359" spans="3:11" ht="12.75">
      <c r="C359" s="527"/>
      <c r="F359" s="544"/>
      <c r="H359" s="544"/>
      <c r="K359" s="540"/>
    </row>
    <row r="360" spans="3:12" ht="12.75">
      <c r="C360" s="527"/>
      <c r="F360" s="544"/>
      <c r="G360" s="539"/>
      <c r="H360" s="544"/>
      <c r="I360" s="540"/>
      <c r="K360" s="541"/>
      <c r="L360" s="544"/>
    </row>
    <row r="361" spans="3:12" ht="12.75">
      <c r="C361" s="527"/>
      <c r="F361" s="544"/>
      <c r="G361" s="539"/>
      <c r="H361" s="544"/>
      <c r="I361" s="540"/>
      <c r="K361" s="540"/>
      <c r="L361" s="528"/>
    </row>
    <row r="362" spans="3:12" ht="12.75">
      <c r="C362" s="527"/>
      <c r="F362" s="544"/>
      <c r="G362" s="539"/>
      <c r="H362" s="544"/>
      <c r="I362" s="540"/>
      <c r="K362" s="528"/>
      <c r="L362" s="528"/>
    </row>
    <row r="363" spans="3:11" ht="12.75">
      <c r="C363" s="527"/>
      <c r="F363" s="544"/>
      <c r="G363" s="539"/>
      <c r="H363" s="544"/>
      <c r="I363" s="540"/>
      <c r="K363" s="528"/>
    </row>
    <row r="365" spans="3:10" ht="12.75">
      <c r="C365" s="527"/>
      <c r="D365" s="528"/>
      <c r="E365" s="528"/>
      <c r="F365" s="529"/>
      <c r="G365" s="528"/>
      <c r="H365" s="528"/>
      <c r="I365" s="528"/>
      <c r="J365" s="527"/>
    </row>
    <row r="366" spans="3:11" ht="12.75">
      <c r="C366" s="528"/>
      <c r="D366" s="528"/>
      <c r="E366" s="528"/>
      <c r="F366" s="529"/>
      <c r="G366" s="528"/>
      <c r="H366" s="528"/>
      <c r="I366" s="528"/>
      <c r="J366" s="528"/>
      <c r="K366" s="532"/>
    </row>
    <row r="367" spans="3:11" ht="12.75">
      <c r="C367" s="527"/>
      <c r="F367" s="544"/>
      <c r="G367" s="539"/>
      <c r="H367" s="544"/>
      <c r="I367" s="540"/>
      <c r="K367" s="532"/>
    </row>
    <row r="368" spans="3:11" ht="12.75">
      <c r="C368" s="527"/>
      <c r="F368" s="544"/>
      <c r="G368" s="539"/>
      <c r="H368" s="544"/>
      <c r="I368" s="540"/>
      <c r="K368" s="532"/>
    </row>
    <row r="369" spans="3:11" ht="12.75">
      <c r="C369" s="571"/>
      <c r="D369" s="571"/>
      <c r="E369" s="571"/>
      <c r="F369" s="575"/>
      <c r="G369" s="540"/>
      <c r="H369" s="572"/>
      <c r="I369" s="573"/>
      <c r="J369" s="545"/>
      <c r="K369" s="532"/>
    </row>
    <row r="370" spans="3:11" ht="12.75">
      <c r="C370" s="571"/>
      <c r="D370" s="571"/>
      <c r="E370" s="571"/>
      <c r="F370" s="575"/>
      <c r="G370" s="573"/>
      <c r="H370" s="572"/>
      <c r="I370" s="573"/>
      <c r="J370" s="545"/>
      <c r="K370" s="532"/>
    </row>
    <row r="371" spans="3:11" ht="12.75">
      <c r="C371" s="527"/>
      <c r="F371" s="544"/>
      <c r="G371" s="534"/>
      <c r="H371" s="534"/>
      <c r="I371" s="534"/>
      <c r="J371" s="544"/>
      <c r="K371" s="532"/>
    </row>
    <row r="372" spans="3:11" ht="12.75">
      <c r="C372" s="530"/>
      <c r="F372" s="540"/>
      <c r="G372" s="546"/>
      <c r="H372" s="534"/>
      <c r="I372" s="546"/>
      <c r="J372" s="540"/>
      <c r="K372" s="532"/>
    </row>
    <row r="373" spans="6:11" ht="12.75">
      <c r="F373" s="544"/>
      <c r="G373" s="546"/>
      <c r="H373" s="540"/>
      <c r="I373" s="546"/>
      <c r="J373" s="544"/>
      <c r="K373" s="532"/>
    </row>
    <row r="374" spans="3:11" ht="12.75">
      <c r="C374" s="531"/>
      <c r="F374" s="540"/>
      <c r="G374" s="540"/>
      <c r="H374" s="540"/>
      <c r="I374" s="540"/>
      <c r="J374" s="544"/>
      <c r="K374" s="532"/>
    </row>
    <row r="375" spans="3:14" ht="12.75">
      <c r="C375" s="576"/>
      <c r="D375" s="577"/>
      <c r="F375" s="540"/>
      <c r="G375" s="539"/>
      <c r="H375" s="540"/>
      <c r="I375" s="540"/>
      <c r="J375" s="544"/>
      <c r="K375" s="532"/>
      <c r="L375" s="545"/>
      <c r="M375" s="545"/>
      <c r="N375" s="545"/>
    </row>
    <row r="376" spans="3:14" ht="12.75">
      <c r="C376" s="576"/>
      <c r="D376" s="577"/>
      <c r="F376" s="540"/>
      <c r="G376" s="539"/>
      <c r="H376" s="540"/>
      <c r="I376" s="540"/>
      <c r="J376" s="544"/>
      <c r="K376" s="545"/>
      <c r="L376" s="545"/>
      <c r="M376" s="545"/>
      <c r="N376" s="545"/>
    </row>
    <row r="377" spans="3:11" ht="12.75">
      <c r="C377" s="576"/>
      <c r="D377" s="577"/>
      <c r="F377" s="544"/>
      <c r="G377" s="539"/>
      <c r="H377" s="546"/>
      <c r="I377" s="540"/>
      <c r="J377" s="544"/>
      <c r="K377" s="545"/>
    </row>
    <row r="378" spans="3:11" ht="12.75">
      <c r="C378" s="576"/>
      <c r="D378" s="577"/>
      <c r="F378" s="543"/>
      <c r="G378" s="539"/>
      <c r="H378" s="563"/>
      <c r="I378" s="540"/>
      <c r="K378" s="544"/>
    </row>
    <row r="379" spans="3:12" ht="12.75">
      <c r="C379" s="576"/>
      <c r="D379" s="577"/>
      <c r="F379" s="540"/>
      <c r="G379" s="539"/>
      <c r="H379" s="540"/>
      <c r="I379" s="540"/>
      <c r="J379" s="540"/>
      <c r="K379" s="540"/>
      <c r="L379" s="532"/>
    </row>
    <row r="380" spans="3:12" ht="12.75">
      <c r="C380" s="576"/>
      <c r="D380" s="577"/>
      <c r="F380" s="540"/>
      <c r="G380" s="539"/>
      <c r="H380" s="540"/>
      <c r="I380" s="540"/>
      <c r="J380" s="540"/>
      <c r="K380" s="544"/>
      <c r="L380" s="564"/>
    </row>
    <row r="381" spans="3:11" ht="12.75">
      <c r="C381" s="576"/>
      <c r="D381" s="578"/>
      <c r="E381" s="527"/>
      <c r="F381" s="546"/>
      <c r="G381" s="539"/>
      <c r="H381" s="546"/>
      <c r="I381" s="540"/>
      <c r="J381" s="546"/>
      <c r="K381" s="544"/>
    </row>
    <row r="382" spans="3:11" ht="12.75">
      <c r="C382" s="576"/>
      <c r="D382" s="577"/>
      <c r="E382" s="527"/>
      <c r="F382" s="546"/>
      <c r="G382" s="539"/>
      <c r="H382" s="546"/>
      <c r="I382" s="540"/>
      <c r="J382" s="546"/>
      <c r="K382" s="540"/>
    </row>
    <row r="383" spans="2:11" ht="12.75">
      <c r="B383" s="537"/>
      <c r="C383" s="576"/>
      <c r="D383" s="578"/>
      <c r="E383" s="527"/>
      <c r="F383" s="546"/>
      <c r="G383" s="539"/>
      <c r="H383" s="546"/>
      <c r="I383" s="540"/>
      <c r="J383" s="546"/>
      <c r="K383" s="540"/>
    </row>
    <row r="384" spans="2:11" ht="12.75">
      <c r="B384" s="537"/>
      <c r="C384" s="576"/>
      <c r="D384" s="578"/>
      <c r="E384" s="527"/>
      <c r="F384" s="546"/>
      <c r="G384" s="539"/>
      <c r="H384" s="546"/>
      <c r="I384" s="540"/>
      <c r="J384" s="546"/>
      <c r="K384" s="544"/>
    </row>
    <row r="385" spans="2:11" ht="12.75">
      <c r="B385" s="537"/>
      <c r="C385" s="576"/>
      <c r="D385" s="578"/>
      <c r="E385" s="527"/>
      <c r="F385" s="546"/>
      <c r="G385" s="539"/>
      <c r="H385" s="546"/>
      <c r="I385" s="540"/>
      <c r="J385" s="546"/>
      <c r="K385" s="532"/>
    </row>
    <row r="386" spans="2:11" ht="12.75">
      <c r="B386" s="537"/>
      <c r="C386" s="576"/>
      <c r="D386" s="578"/>
      <c r="E386" s="527"/>
      <c r="F386" s="546"/>
      <c r="G386" s="539"/>
      <c r="H386" s="546"/>
      <c r="I386" s="540"/>
      <c r="J386" s="546"/>
      <c r="K386" s="540"/>
    </row>
    <row r="387" spans="2:11" ht="12.75">
      <c r="B387" s="537"/>
      <c r="C387" s="576"/>
      <c r="D387" s="578"/>
      <c r="E387" s="527"/>
      <c r="F387" s="546"/>
      <c r="G387" s="539"/>
      <c r="H387" s="546"/>
      <c r="I387" s="540"/>
      <c r="J387" s="546"/>
      <c r="K387" s="544"/>
    </row>
    <row r="388" spans="3:11" ht="12.75">
      <c r="C388" s="579"/>
      <c r="D388" s="578"/>
      <c r="E388" s="548"/>
      <c r="F388" s="545"/>
      <c r="G388" s="539"/>
      <c r="H388" s="545"/>
      <c r="I388" s="540"/>
      <c r="J388" s="546"/>
      <c r="K388" s="580"/>
    </row>
    <row r="389" spans="3:11" ht="12.75">
      <c r="C389" s="527"/>
      <c r="F389" s="544"/>
      <c r="G389" s="534"/>
      <c r="H389" s="534"/>
      <c r="I389" s="534"/>
      <c r="J389" s="544"/>
      <c r="K389" s="580"/>
    </row>
    <row r="390" spans="3:11" ht="12.75">
      <c r="C390" s="530"/>
      <c r="F390" s="540"/>
      <c r="G390" s="546"/>
      <c r="H390" s="534"/>
      <c r="I390" s="546"/>
      <c r="J390" s="540"/>
      <c r="K390" s="580"/>
    </row>
    <row r="391" spans="3:11" ht="12.75">
      <c r="C391" s="527"/>
      <c r="D391" s="527"/>
      <c r="E391" s="527"/>
      <c r="F391" s="546"/>
      <c r="G391" s="539"/>
      <c r="H391" s="546"/>
      <c r="I391" s="540"/>
      <c r="J391" s="546"/>
      <c r="K391" s="580"/>
    </row>
    <row r="392" spans="3:11" ht="12.75">
      <c r="C392" s="531"/>
      <c r="D392" s="527"/>
      <c r="E392" s="527"/>
      <c r="F392" s="546"/>
      <c r="G392" s="539"/>
      <c r="H392" s="546"/>
      <c r="I392" s="540"/>
      <c r="J392" s="546"/>
      <c r="K392" s="580"/>
    </row>
    <row r="393" spans="6:11" ht="12.75">
      <c r="F393" s="546"/>
      <c r="G393" s="539"/>
      <c r="H393" s="546"/>
      <c r="I393" s="540"/>
      <c r="J393" s="546"/>
      <c r="K393" s="580"/>
    </row>
    <row r="394" spans="6:11" ht="12.75">
      <c r="F394" s="546"/>
      <c r="G394" s="539"/>
      <c r="H394" s="546"/>
      <c r="I394" s="540"/>
      <c r="J394" s="546"/>
      <c r="K394" s="580"/>
    </row>
    <row r="395" spans="6:11" ht="12.75">
      <c r="F395" s="538"/>
      <c r="G395" s="539"/>
      <c r="H395" s="538"/>
      <c r="I395" s="540"/>
      <c r="J395" s="540"/>
      <c r="K395" s="580"/>
    </row>
    <row r="396" spans="6:11" ht="12.75">
      <c r="F396" s="540"/>
      <c r="G396" s="539"/>
      <c r="H396" s="540"/>
      <c r="I396" s="540"/>
      <c r="J396" s="540"/>
      <c r="K396" s="544"/>
    </row>
    <row r="397" spans="6:11" ht="12.75">
      <c r="F397" s="540"/>
      <c r="G397" s="539"/>
      <c r="H397" s="540"/>
      <c r="I397" s="540"/>
      <c r="J397" s="540"/>
      <c r="K397" s="540"/>
    </row>
    <row r="398" spans="6:11" ht="12.75">
      <c r="F398" s="544"/>
      <c r="G398" s="534"/>
      <c r="H398" s="534"/>
      <c r="I398" s="534"/>
      <c r="J398" s="544"/>
      <c r="K398" s="580"/>
    </row>
    <row r="399" spans="3:11" ht="12.75">
      <c r="C399" s="531"/>
      <c r="F399" s="540"/>
      <c r="G399" s="546"/>
      <c r="H399" s="534"/>
      <c r="I399" s="546"/>
      <c r="J399" s="540"/>
      <c r="K399" s="540"/>
    </row>
    <row r="400" ht="12.75">
      <c r="K400" s="540"/>
    </row>
    <row r="401" spans="3:11" ht="12.75">
      <c r="C401" s="527"/>
      <c r="D401" s="528"/>
      <c r="E401" s="528"/>
      <c r="F401" s="529"/>
      <c r="G401" s="528"/>
      <c r="H401" s="528"/>
      <c r="I401" s="528"/>
      <c r="J401" s="527"/>
      <c r="K401" s="540"/>
    </row>
    <row r="402" spans="3:11" ht="12.75">
      <c r="C402" s="528"/>
      <c r="D402" s="528"/>
      <c r="E402" s="528"/>
      <c r="F402" s="529"/>
      <c r="G402" s="528"/>
      <c r="H402" s="528"/>
      <c r="I402" s="528"/>
      <c r="J402" s="528"/>
      <c r="K402" s="580"/>
    </row>
    <row r="403" spans="3:11" ht="12.75">
      <c r="C403" s="531"/>
      <c r="D403" s="527"/>
      <c r="E403" s="527"/>
      <c r="F403" s="546"/>
      <c r="G403" s="539"/>
      <c r="H403" s="546"/>
      <c r="I403" s="540"/>
      <c r="J403" s="546"/>
      <c r="K403" s="540"/>
    </row>
    <row r="404" spans="2:11" ht="12.75">
      <c r="B404" s="537"/>
      <c r="C404" s="552"/>
      <c r="D404" s="553"/>
      <c r="E404" s="554"/>
      <c r="F404" s="555"/>
      <c r="G404" s="539"/>
      <c r="H404" s="555"/>
      <c r="I404" s="540"/>
      <c r="J404" s="556"/>
      <c r="K404" s="540"/>
    </row>
    <row r="405" spans="2:11" ht="12.75">
      <c r="B405" s="537"/>
      <c r="C405" s="552"/>
      <c r="D405" s="553"/>
      <c r="E405" s="554"/>
      <c r="F405" s="555"/>
      <c r="G405" s="539"/>
      <c r="H405" s="555"/>
      <c r="I405" s="540"/>
      <c r="J405" s="556"/>
      <c r="K405" s="540"/>
    </row>
    <row r="406" spans="3:11" ht="12.75">
      <c r="C406" s="527"/>
      <c r="D406" s="528"/>
      <c r="E406" s="548"/>
      <c r="F406" s="545"/>
      <c r="G406" s="539"/>
      <c r="H406" s="545"/>
      <c r="I406" s="540"/>
      <c r="J406" s="545"/>
      <c r="K406" s="544"/>
    </row>
    <row r="407" spans="2:11" ht="12.75">
      <c r="B407" s="537"/>
      <c r="E407" s="541"/>
      <c r="F407" s="540"/>
      <c r="G407" s="539"/>
      <c r="H407" s="540"/>
      <c r="I407" s="540"/>
      <c r="J407" s="540"/>
      <c r="K407" s="532"/>
    </row>
    <row r="408" spans="6:11" ht="12.75">
      <c r="F408" s="532"/>
      <c r="G408" s="532"/>
      <c r="H408" s="532"/>
      <c r="I408" s="532"/>
      <c r="K408" s="532"/>
    </row>
    <row r="409" spans="6:11" ht="12.75">
      <c r="F409" s="544"/>
      <c r="G409" s="534"/>
      <c r="H409" s="534"/>
      <c r="I409" s="534"/>
      <c r="J409" s="544"/>
      <c r="K409" s="532"/>
    </row>
    <row r="410" spans="3:11" ht="12.75">
      <c r="C410" s="531"/>
      <c r="F410" s="540"/>
      <c r="G410" s="546"/>
      <c r="H410" s="534"/>
      <c r="I410" s="546"/>
      <c r="J410" s="540"/>
      <c r="K410" s="540"/>
    </row>
    <row r="411" spans="6:11" ht="12.75">
      <c r="F411" s="532"/>
      <c r="G411" s="532"/>
      <c r="H411" s="532"/>
      <c r="I411" s="532"/>
      <c r="K411" s="556"/>
    </row>
    <row r="412" spans="3:11" ht="12.75">
      <c r="C412" s="530"/>
      <c r="F412" s="532"/>
      <c r="G412" s="532"/>
      <c r="H412" s="532"/>
      <c r="I412" s="532"/>
      <c r="K412" s="556"/>
    </row>
    <row r="413" spans="6:11" ht="12.75">
      <c r="F413" s="532"/>
      <c r="G413" s="532"/>
      <c r="H413" s="532"/>
      <c r="I413" s="532"/>
      <c r="K413" s="528"/>
    </row>
    <row r="414" spans="3:14" ht="12.75">
      <c r="C414" s="527"/>
      <c r="F414" s="532"/>
      <c r="G414" s="532"/>
      <c r="H414" s="532"/>
      <c r="I414" s="532"/>
      <c r="N414" s="532"/>
    </row>
    <row r="415" spans="3:14" ht="12.75">
      <c r="C415" s="527"/>
      <c r="F415" s="532"/>
      <c r="G415" s="532"/>
      <c r="H415" s="532"/>
      <c r="I415" s="532"/>
      <c r="M415" s="532"/>
      <c r="N415" s="532"/>
    </row>
    <row r="416" spans="3:14" ht="12.75">
      <c r="C416" s="527"/>
      <c r="F416" s="532"/>
      <c r="G416" s="532"/>
      <c r="H416" s="532"/>
      <c r="I416" s="532"/>
      <c r="K416" s="540"/>
      <c r="M416" s="532"/>
      <c r="N416" s="532"/>
    </row>
    <row r="417" spans="3:14" ht="12.75">
      <c r="C417" s="527"/>
      <c r="F417" s="532"/>
      <c r="G417" s="532"/>
      <c r="H417" s="532"/>
      <c r="I417" s="532"/>
      <c r="K417" s="544"/>
      <c r="M417" s="532"/>
      <c r="N417" s="532"/>
    </row>
    <row r="418" spans="3:14" ht="12.75">
      <c r="C418" s="527"/>
      <c r="F418" s="532"/>
      <c r="G418" s="532"/>
      <c r="H418" s="532"/>
      <c r="I418" s="532"/>
      <c r="M418" s="532"/>
      <c r="N418" s="532"/>
    </row>
    <row r="419" spans="3:14" ht="12.75">
      <c r="C419" s="527"/>
      <c r="F419" s="532"/>
      <c r="G419" s="532"/>
      <c r="H419" s="532"/>
      <c r="I419" s="532"/>
      <c r="K419" s="532"/>
      <c r="M419" s="532"/>
      <c r="N419" s="532"/>
    </row>
    <row r="420" spans="6:14" ht="12.75">
      <c r="F420" s="532"/>
      <c r="G420" s="532"/>
      <c r="H420" s="532"/>
      <c r="I420" s="532"/>
      <c r="K420" s="532"/>
      <c r="M420" s="532"/>
      <c r="N420" s="532"/>
    </row>
    <row r="421" spans="6:14" ht="12.75">
      <c r="F421" s="532"/>
      <c r="G421" s="532"/>
      <c r="H421" s="532"/>
      <c r="I421" s="532"/>
      <c r="K421" s="532"/>
      <c r="M421" s="532"/>
      <c r="N421" s="532"/>
    </row>
    <row r="422" spans="6:14" ht="12.75">
      <c r="F422" s="532"/>
      <c r="G422" s="532"/>
      <c r="H422" s="532"/>
      <c r="I422" s="532"/>
      <c r="K422" s="532"/>
      <c r="M422" s="532"/>
      <c r="N422" s="532"/>
    </row>
    <row r="423" spans="6:14" ht="12.75">
      <c r="F423" s="532"/>
      <c r="G423" s="532"/>
      <c r="H423" s="532"/>
      <c r="I423" s="532"/>
      <c r="K423" s="532"/>
      <c r="M423" s="532"/>
      <c r="N423" s="532"/>
    </row>
    <row r="424" spans="6:14" ht="12.75">
      <c r="F424" s="532"/>
      <c r="G424" s="532"/>
      <c r="H424" s="532"/>
      <c r="I424" s="532"/>
      <c r="K424" s="532"/>
      <c r="M424" s="532"/>
      <c r="N424" s="532"/>
    </row>
    <row r="425" spans="6:14" ht="12.75">
      <c r="F425" s="532"/>
      <c r="G425" s="532"/>
      <c r="H425" s="532"/>
      <c r="I425" s="532"/>
      <c r="K425" s="532"/>
      <c r="M425" s="532"/>
      <c r="N425" s="532"/>
    </row>
    <row r="426" spans="6:14" ht="12.75">
      <c r="F426" s="532"/>
      <c r="G426" s="532"/>
      <c r="H426" s="532"/>
      <c r="I426" s="532"/>
      <c r="K426" s="532"/>
      <c r="M426" s="532"/>
      <c r="N426" s="532"/>
    </row>
    <row r="427" spans="6:14" ht="12.75">
      <c r="F427" s="532"/>
      <c r="G427" s="532"/>
      <c r="H427" s="532"/>
      <c r="I427" s="532"/>
      <c r="K427" s="532"/>
      <c r="M427" s="532"/>
      <c r="N427" s="532"/>
    </row>
    <row r="428" spans="6:14" ht="12.75">
      <c r="F428" s="532"/>
      <c r="G428" s="532"/>
      <c r="H428" s="532"/>
      <c r="I428" s="532"/>
      <c r="K428" s="532"/>
      <c r="M428" s="532"/>
      <c r="N428" s="532"/>
    </row>
    <row r="429" spans="6:14" ht="12.75">
      <c r="F429" s="532"/>
      <c r="G429" s="532"/>
      <c r="H429" s="532"/>
      <c r="I429" s="532"/>
      <c r="K429" s="532"/>
      <c r="M429" s="532"/>
      <c r="N429" s="532"/>
    </row>
    <row r="430" spans="6:14" ht="12.75">
      <c r="F430" s="532"/>
      <c r="G430" s="532"/>
      <c r="H430" s="532"/>
      <c r="I430" s="532"/>
      <c r="K430" s="532"/>
      <c r="M430" s="532"/>
      <c r="N430" s="532"/>
    </row>
    <row r="431" spans="6:14" ht="12.75">
      <c r="F431" s="532"/>
      <c r="G431" s="532"/>
      <c r="H431" s="532"/>
      <c r="I431" s="532"/>
      <c r="K431" s="532"/>
      <c r="M431" s="532"/>
      <c r="N431" s="532"/>
    </row>
    <row r="432" spans="6:14" ht="12.75">
      <c r="F432" s="532"/>
      <c r="G432" s="532"/>
      <c r="H432" s="532"/>
      <c r="I432" s="532"/>
      <c r="K432" s="532"/>
      <c r="M432" s="532"/>
      <c r="N432" s="532"/>
    </row>
    <row r="433" spans="6:14" ht="12.75">
      <c r="F433" s="532"/>
      <c r="G433" s="532"/>
      <c r="H433" s="532"/>
      <c r="I433" s="532"/>
      <c r="K433" s="532"/>
      <c r="M433" s="532"/>
      <c r="N433" s="532"/>
    </row>
    <row r="434" spans="6:14" ht="12.75">
      <c r="F434" s="532"/>
      <c r="G434" s="532"/>
      <c r="H434" s="532"/>
      <c r="I434" s="532"/>
      <c r="K434" s="532"/>
      <c r="M434" s="532"/>
      <c r="N434" s="532"/>
    </row>
    <row r="435" spans="6:14" ht="12.75">
      <c r="F435" s="532"/>
      <c r="G435" s="532"/>
      <c r="H435" s="532"/>
      <c r="I435" s="532"/>
      <c r="K435" s="532"/>
      <c r="M435" s="532"/>
      <c r="N435" s="532"/>
    </row>
    <row r="436" spans="6:14" ht="12.75">
      <c r="F436" s="532"/>
      <c r="G436" s="532"/>
      <c r="H436" s="532"/>
      <c r="I436" s="532"/>
      <c r="K436" s="532"/>
      <c r="M436" s="532"/>
      <c r="N436" s="532"/>
    </row>
    <row r="437" spans="6:14" ht="12.75">
      <c r="F437" s="532"/>
      <c r="G437" s="532"/>
      <c r="H437" s="532"/>
      <c r="I437" s="532"/>
      <c r="K437" s="532"/>
      <c r="M437" s="532"/>
      <c r="N437" s="532"/>
    </row>
    <row r="438" spans="6:14" ht="12.75">
      <c r="F438" s="532"/>
      <c r="G438" s="532"/>
      <c r="H438" s="532"/>
      <c r="I438" s="532"/>
      <c r="K438" s="532"/>
      <c r="M438" s="532"/>
      <c r="N438" s="532"/>
    </row>
    <row r="439" spans="6:14" ht="12.75">
      <c r="F439" s="532"/>
      <c r="G439" s="532"/>
      <c r="H439" s="532"/>
      <c r="I439" s="532"/>
      <c r="K439" s="532"/>
      <c r="M439" s="532"/>
      <c r="N439" s="532"/>
    </row>
    <row r="440" spans="3:14" ht="12.75">
      <c r="C440" s="531"/>
      <c r="J440" s="532"/>
      <c r="K440" s="532"/>
      <c r="M440" s="532"/>
      <c r="N440" s="532"/>
    </row>
    <row r="441" spans="6:14" ht="12.75">
      <c r="F441" s="532"/>
      <c r="G441" s="532"/>
      <c r="H441" s="540"/>
      <c r="I441" s="540"/>
      <c r="J441" s="532"/>
      <c r="K441" s="532"/>
      <c r="M441" s="532"/>
      <c r="N441" s="532"/>
    </row>
    <row r="442" spans="6:14" ht="12.75">
      <c r="F442" s="532"/>
      <c r="G442" s="532"/>
      <c r="H442" s="540"/>
      <c r="I442" s="540"/>
      <c r="J442" s="532"/>
      <c r="K442" s="532"/>
      <c r="M442" s="532"/>
      <c r="N442" s="532"/>
    </row>
    <row r="443" spans="6:14" ht="12.75">
      <c r="F443" s="532"/>
      <c r="G443" s="532"/>
      <c r="H443" s="540"/>
      <c r="I443" s="540"/>
      <c r="J443" s="532"/>
      <c r="K443" s="532"/>
      <c r="M443" s="532"/>
      <c r="N443" s="532"/>
    </row>
    <row r="444" spans="6:14" ht="12.75">
      <c r="F444" s="532"/>
      <c r="G444" s="532"/>
      <c r="H444" s="540"/>
      <c r="I444" s="540"/>
      <c r="J444" s="532"/>
      <c r="K444" s="532"/>
      <c r="M444" s="532"/>
      <c r="N444" s="532"/>
    </row>
    <row r="445" spans="6:14" ht="12.75">
      <c r="F445" s="532"/>
      <c r="G445" s="532"/>
      <c r="H445" s="540"/>
      <c r="I445" s="540"/>
      <c r="J445" s="532"/>
      <c r="K445" s="532"/>
      <c r="M445" s="532"/>
      <c r="N445" s="532"/>
    </row>
    <row r="446" spans="6:14" ht="12.75">
      <c r="F446" s="532"/>
      <c r="G446" s="532"/>
      <c r="H446" s="540"/>
      <c r="I446" s="540"/>
      <c r="J446" s="532"/>
      <c r="K446" s="532"/>
      <c r="M446" s="532"/>
      <c r="N446" s="532"/>
    </row>
    <row r="447" spans="6:14" ht="12.75">
      <c r="F447" s="532"/>
      <c r="G447" s="532"/>
      <c r="H447" s="540"/>
      <c r="I447" s="540"/>
      <c r="J447" s="532"/>
      <c r="M447" s="532"/>
      <c r="N447" s="532"/>
    </row>
    <row r="448" spans="3:14" ht="12.75">
      <c r="C448" s="531"/>
      <c r="I448" s="561"/>
      <c r="K448" s="532"/>
      <c r="M448" s="532"/>
      <c r="N448" s="532"/>
    </row>
    <row r="449" spans="11:14" ht="12.75">
      <c r="K449" s="532"/>
      <c r="M449" s="532"/>
      <c r="N449" s="532"/>
    </row>
    <row r="450" spans="11:14" ht="12.75">
      <c r="K450" s="532"/>
      <c r="M450" s="532"/>
      <c r="N450" s="532"/>
    </row>
    <row r="451" spans="13:14" ht="12.75">
      <c r="M451" s="532"/>
      <c r="N451" s="532"/>
    </row>
    <row r="452" ht="12.75">
      <c r="M452" s="532"/>
    </row>
    <row r="453" spans="7:9" ht="12.75">
      <c r="G453" s="541"/>
      <c r="H453" s="541"/>
      <c r="I453" s="541"/>
    </row>
    <row r="454" spans="7:9" ht="12.75">
      <c r="G454" s="541"/>
      <c r="H454" s="541"/>
      <c r="I454" s="541"/>
    </row>
    <row r="455" spans="7:9" ht="12.75">
      <c r="G455" s="541"/>
      <c r="H455" s="541"/>
      <c r="I455" s="541"/>
    </row>
    <row r="456" spans="7:11" ht="12.75">
      <c r="G456" s="541"/>
      <c r="H456" s="541"/>
      <c r="I456" s="541"/>
      <c r="K456" s="532"/>
    </row>
    <row r="457" spans="7:11" ht="12.75">
      <c r="G457" s="541"/>
      <c r="H457" s="541"/>
      <c r="I457" s="541"/>
      <c r="K457" s="532"/>
    </row>
    <row r="458" spans="3:11" ht="12.75">
      <c r="C458" s="531"/>
      <c r="G458" s="541"/>
      <c r="H458" s="541"/>
      <c r="I458" s="541"/>
      <c r="K458" s="532"/>
    </row>
    <row r="459" spans="7:11" ht="12.75">
      <c r="G459" s="541"/>
      <c r="H459" s="541"/>
      <c r="I459" s="541"/>
      <c r="K459" s="532"/>
    </row>
    <row r="460" spans="7:11" ht="12.75">
      <c r="G460" s="541"/>
      <c r="H460" s="541"/>
      <c r="I460" s="541"/>
      <c r="K460" s="532"/>
    </row>
    <row r="461" spans="7:11" ht="12.75">
      <c r="G461" s="541"/>
      <c r="H461" s="541"/>
      <c r="I461" s="541"/>
      <c r="K461" s="532"/>
    </row>
    <row r="462" ht="12.75">
      <c r="K462" s="532"/>
    </row>
    <row r="463" spans="3:11" ht="12.75">
      <c r="C463" s="527"/>
      <c r="D463" s="528"/>
      <c r="E463" s="528"/>
      <c r="F463" s="529"/>
      <c r="G463" s="528"/>
      <c r="H463" s="528"/>
      <c r="I463" s="528"/>
      <c r="J463" s="527"/>
      <c r="K463" s="532"/>
    </row>
    <row r="464" spans="3:12" ht="12.75">
      <c r="C464" s="528"/>
      <c r="D464" s="528"/>
      <c r="E464" s="528"/>
      <c r="F464" s="529"/>
      <c r="G464" s="528"/>
      <c r="H464" s="528"/>
      <c r="I464" s="528"/>
      <c r="J464" s="528"/>
      <c r="K464" s="532"/>
      <c r="L464" s="532"/>
    </row>
    <row r="465" spans="7:14" ht="12.75">
      <c r="G465" s="541"/>
      <c r="H465" s="541"/>
      <c r="I465" s="541"/>
      <c r="K465" s="532"/>
      <c r="L465" s="532"/>
      <c r="N465" s="532"/>
    </row>
    <row r="466" spans="1:14" ht="12.75">
      <c r="A466" s="530"/>
      <c r="B466" s="528"/>
      <c r="C466" s="530"/>
      <c r="D466" s="528"/>
      <c r="E466" s="528"/>
      <c r="F466" s="528"/>
      <c r="G466" s="581"/>
      <c r="H466" s="528"/>
      <c r="I466" s="541"/>
      <c r="K466" s="532"/>
      <c r="N466" s="532"/>
    </row>
    <row r="467" spans="1:14" ht="12.75">
      <c r="A467" s="530"/>
      <c r="B467" s="528"/>
      <c r="C467" s="528"/>
      <c r="D467" s="528"/>
      <c r="E467" s="528"/>
      <c r="F467" s="528"/>
      <c r="G467" s="581"/>
      <c r="H467" s="528"/>
      <c r="K467" s="532"/>
      <c r="N467" s="532"/>
    </row>
    <row r="468" spans="1:14" ht="12.75">
      <c r="A468" s="530"/>
      <c r="B468" s="528"/>
      <c r="D468" s="539"/>
      <c r="E468" s="539"/>
      <c r="F468" s="528"/>
      <c r="G468" s="581"/>
      <c r="H468" s="528"/>
      <c r="I468" s="532"/>
      <c r="K468" s="532"/>
      <c r="L468" s="532"/>
      <c r="N468" s="532"/>
    </row>
    <row r="469" spans="2:14" ht="12.75">
      <c r="B469" s="563"/>
      <c r="C469" s="527"/>
      <c r="D469" s="527"/>
      <c r="E469" s="528"/>
      <c r="F469" s="527"/>
      <c r="G469" s="581"/>
      <c r="H469" s="528"/>
      <c r="K469" s="532"/>
      <c r="L469" s="532"/>
      <c r="N469" s="532"/>
    </row>
    <row r="470" spans="1:14" ht="12.75">
      <c r="A470" s="528"/>
      <c r="B470" s="529"/>
      <c r="C470" s="528"/>
      <c r="D470" s="528"/>
      <c r="E470" s="528"/>
      <c r="F470" s="528"/>
      <c r="G470" s="581"/>
      <c r="H470" s="528"/>
      <c r="K470" s="532"/>
      <c r="L470" s="532"/>
      <c r="N470" s="532"/>
    </row>
    <row r="471" spans="2:14" ht="12.75">
      <c r="B471" s="539"/>
      <c r="C471" s="539"/>
      <c r="D471" s="539"/>
      <c r="E471" s="540"/>
      <c r="F471" s="545"/>
      <c r="G471" s="581"/>
      <c r="H471" s="528"/>
      <c r="I471" s="543"/>
      <c r="K471" s="532"/>
      <c r="L471" s="532"/>
      <c r="N471" s="532"/>
    </row>
    <row r="472" spans="2:14" ht="12.75">
      <c r="B472" s="534"/>
      <c r="C472" s="539"/>
      <c r="D472" s="539"/>
      <c r="E472" s="539"/>
      <c r="F472" s="581"/>
      <c r="G472" s="581"/>
      <c r="H472" s="528"/>
      <c r="I472" s="532"/>
      <c r="J472" s="532"/>
      <c r="K472" s="532"/>
      <c r="L472" s="532"/>
      <c r="N472" s="532"/>
    </row>
    <row r="473" spans="1:14" ht="12.75">
      <c r="A473" s="528"/>
      <c r="B473" s="539"/>
      <c r="C473" s="539"/>
      <c r="D473" s="539"/>
      <c r="E473" s="539"/>
      <c r="F473" s="581"/>
      <c r="G473" s="581"/>
      <c r="H473" s="528"/>
      <c r="I473" s="532"/>
      <c r="J473" s="532"/>
      <c r="K473" s="532"/>
      <c r="N473" s="532"/>
    </row>
    <row r="474" spans="1:11" ht="12.75">
      <c r="A474" s="528"/>
      <c r="B474" s="539"/>
      <c r="C474" s="539"/>
      <c r="D474" s="539"/>
      <c r="E474" s="539"/>
      <c r="F474" s="581"/>
      <c r="G474" s="581"/>
      <c r="H474" s="528"/>
      <c r="I474" s="532"/>
      <c r="J474" s="532"/>
      <c r="K474" s="532"/>
    </row>
    <row r="475" spans="1:12" ht="12.75">
      <c r="A475" s="530"/>
      <c r="B475" s="528"/>
      <c r="C475" s="528"/>
      <c r="D475" s="528"/>
      <c r="E475" s="528"/>
      <c r="F475" s="528"/>
      <c r="G475" s="581"/>
      <c r="H475" s="528"/>
      <c r="I475" s="532"/>
      <c r="J475" s="532"/>
      <c r="K475" s="532"/>
      <c r="L475" s="532"/>
    </row>
    <row r="476" spans="1:12" ht="12.75">
      <c r="A476" s="530"/>
      <c r="B476" s="528"/>
      <c r="C476" s="528"/>
      <c r="D476" s="528"/>
      <c r="E476" s="528"/>
      <c r="F476" s="528"/>
      <c r="G476" s="581"/>
      <c r="H476" s="528"/>
      <c r="I476" s="532"/>
      <c r="J476" s="532"/>
      <c r="K476" s="532"/>
      <c r="L476" s="532"/>
    </row>
    <row r="477" spans="1:12" ht="12.75">
      <c r="A477" s="530"/>
      <c r="B477" s="528"/>
      <c r="C477" s="528"/>
      <c r="D477" s="528"/>
      <c r="E477" s="528"/>
      <c r="F477" s="528"/>
      <c r="G477" s="581"/>
      <c r="H477" s="528"/>
      <c r="I477" s="532"/>
      <c r="J477" s="532"/>
      <c r="K477" s="532"/>
      <c r="L477" s="564"/>
    </row>
    <row r="478" spans="2:12" ht="12.75">
      <c r="B478" s="563"/>
      <c r="C478" s="528"/>
      <c r="D478" s="528"/>
      <c r="E478" s="528"/>
      <c r="F478" s="527"/>
      <c r="G478" s="581"/>
      <c r="H478" s="528"/>
      <c r="I478" s="532"/>
      <c r="J478" s="532"/>
      <c r="K478" s="532"/>
      <c r="L478" s="564"/>
    </row>
    <row r="479" spans="1:11" ht="12.75">
      <c r="A479" s="528"/>
      <c r="B479" s="529"/>
      <c r="C479" s="528"/>
      <c r="D479" s="528"/>
      <c r="E479" s="528"/>
      <c r="F479" s="528"/>
      <c r="G479" s="581"/>
      <c r="H479" s="581"/>
      <c r="I479" s="532"/>
      <c r="J479" s="532"/>
      <c r="K479" s="532"/>
    </row>
    <row r="480" spans="2:17" ht="12.75">
      <c r="B480" s="539"/>
      <c r="C480" s="539"/>
      <c r="D480" s="539"/>
      <c r="E480" s="540"/>
      <c r="F480" s="545"/>
      <c r="G480" s="581"/>
      <c r="H480" s="581"/>
      <c r="I480" s="532"/>
      <c r="J480" s="532"/>
      <c r="K480" s="532"/>
      <c r="Q480" s="531"/>
    </row>
    <row r="481" spans="2:12" ht="12.75">
      <c r="B481" s="534"/>
      <c r="C481" s="539"/>
      <c r="D481" s="539"/>
      <c r="E481" s="539"/>
      <c r="F481" s="581"/>
      <c r="G481" s="581"/>
      <c r="H481" s="581"/>
      <c r="I481" s="532"/>
      <c r="J481" s="532"/>
      <c r="K481" s="532"/>
      <c r="L481" s="532"/>
    </row>
    <row r="482" spans="1:12" ht="12.75">
      <c r="A482" s="528"/>
      <c r="B482" s="539"/>
      <c r="C482" s="546"/>
      <c r="D482" s="545"/>
      <c r="E482" s="540"/>
      <c r="F482" s="545"/>
      <c r="G482" s="545"/>
      <c r="H482" s="581"/>
      <c r="K482" s="532"/>
      <c r="L482" s="532"/>
    </row>
    <row r="483" spans="1:12" ht="12.75">
      <c r="A483" s="528"/>
      <c r="B483" s="539"/>
      <c r="C483" s="546"/>
      <c r="D483" s="545"/>
      <c r="E483" s="540"/>
      <c r="F483" s="545"/>
      <c r="G483" s="545"/>
      <c r="H483" s="581"/>
      <c r="L483" s="532"/>
    </row>
    <row r="484" spans="1:12" ht="12.75">
      <c r="A484" s="528"/>
      <c r="B484" s="539"/>
      <c r="C484" s="546"/>
      <c r="D484" s="545"/>
      <c r="E484" s="540"/>
      <c r="F484" s="545"/>
      <c r="G484" s="545"/>
      <c r="H484" s="581"/>
      <c r="I484" s="532"/>
      <c r="J484" s="532"/>
      <c r="L484" s="532"/>
    </row>
    <row r="485" spans="1:12" ht="12.75">
      <c r="A485" s="528"/>
      <c r="B485" s="539"/>
      <c r="C485" s="546"/>
      <c r="D485" s="545"/>
      <c r="E485" s="540"/>
      <c r="F485" s="545"/>
      <c r="G485" s="545"/>
      <c r="H485" s="581"/>
      <c r="K485" s="532"/>
      <c r="L485" s="532"/>
    </row>
    <row r="486" spans="1:12" ht="12.75">
      <c r="A486" s="528"/>
      <c r="B486" s="539"/>
      <c r="C486" s="546"/>
      <c r="D486" s="545"/>
      <c r="E486" s="540"/>
      <c r="F486" s="545"/>
      <c r="G486" s="545"/>
      <c r="H486" s="581"/>
      <c r="K486" s="532"/>
      <c r="L486" s="532"/>
    </row>
    <row r="487" spans="1:12" ht="12.75">
      <c r="A487" s="530"/>
      <c r="B487" s="528"/>
      <c r="C487" s="528"/>
      <c r="D487" s="528"/>
      <c r="E487" s="528"/>
      <c r="F487" s="545"/>
      <c r="G487" s="545"/>
      <c r="H487" s="581"/>
      <c r="L487" s="532"/>
    </row>
    <row r="488" spans="1:12" ht="12.75">
      <c r="A488" s="530"/>
      <c r="B488" s="528"/>
      <c r="C488" s="528"/>
      <c r="D488" s="528"/>
      <c r="E488" s="528"/>
      <c r="F488" s="527"/>
      <c r="G488" s="528"/>
      <c r="H488" s="581"/>
      <c r="L488" s="532"/>
    </row>
    <row r="489" spans="1:12" ht="12.75">
      <c r="A489" s="530"/>
      <c r="B489" s="528"/>
      <c r="C489" s="528"/>
      <c r="D489" s="528"/>
      <c r="E489" s="528"/>
      <c r="F489" s="528"/>
      <c r="G489" s="528"/>
      <c r="H489" s="581"/>
      <c r="I489" s="532"/>
      <c r="J489" s="532"/>
      <c r="L489" s="532"/>
    </row>
    <row r="490" spans="2:12" ht="12.75">
      <c r="B490" s="563"/>
      <c r="C490" s="528"/>
      <c r="D490" s="528"/>
      <c r="E490" s="528"/>
      <c r="F490" s="545"/>
      <c r="G490" s="545"/>
      <c r="H490" s="581"/>
      <c r="I490" s="532"/>
      <c r="J490" s="532"/>
      <c r="L490" s="532"/>
    </row>
    <row r="491" spans="1:17" ht="12.75">
      <c r="A491" s="528"/>
      <c r="B491" s="529"/>
      <c r="C491" s="528"/>
      <c r="D491" s="528"/>
      <c r="E491" s="528"/>
      <c r="F491" s="545"/>
      <c r="G491" s="528"/>
      <c r="H491" s="528"/>
      <c r="I491" s="532"/>
      <c r="J491" s="532"/>
      <c r="L491" s="532"/>
      <c r="Q491" s="531"/>
    </row>
    <row r="492" spans="2:12" ht="12.75">
      <c r="B492" s="539"/>
      <c r="C492" s="539"/>
      <c r="D492" s="539"/>
      <c r="E492" s="540"/>
      <c r="F492" s="545"/>
      <c r="G492" s="528"/>
      <c r="H492" s="528"/>
      <c r="I492" s="532"/>
      <c r="J492" s="532"/>
      <c r="L492" s="532"/>
    </row>
    <row r="493" spans="2:12" ht="12.75">
      <c r="B493" s="534"/>
      <c r="C493" s="539"/>
      <c r="D493" s="539"/>
      <c r="E493" s="539"/>
      <c r="F493" s="545"/>
      <c r="G493" s="528"/>
      <c r="H493" s="528"/>
      <c r="I493" s="532"/>
      <c r="J493" s="532"/>
      <c r="L493" s="532"/>
    </row>
    <row r="494" spans="6:12" ht="12.75">
      <c r="F494" s="532"/>
      <c r="G494" s="532"/>
      <c r="H494" s="532"/>
      <c r="I494" s="532"/>
      <c r="J494" s="532"/>
      <c r="L494" s="532"/>
    </row>
    <row r="495" spans="6:10" ht="12.75">
      <c r="F495" s="532"/>
      <c r="G495" s="532"/>
      <c r="H495" s="532"/>
      <c r="I495" s="532"/>
      <c r="J495" s="532"/>
    </row>
    <row r="496" spans="6:10" ht="12.75">
      <c r="F496" s="532"/>
      <c r="G496" s="532"/>
      <c r="H496" s="532"/>
      <c r="I496" s="532"/>
      <c r="J496" s="532"/>
    </row>
    <row r="497" spans="6:10" ht="12.75">
      <c r="F497" s="532"/>
      <c r="G497" s="532"/>
      <c r="H497" s="532"/>
      <c r="I497" s="532"/>
      <c r="J497" s="532"/>
    </row>
    <row r="498" spans="6:10" ht="12.75">
      <c r="F498" s="532"/>
      <c r="G498" s="532"/>
      <c r="H498" s="532"/>
      <c r="I498" s="532"/>
      <c r="J498" s="532"/>
    </row>
    <row r="499" spans="3:10" ht="12.75">
      <c r="C499" s="531"/>
      <c r="D499" s="531"/>
      <c r="E499" s="531"/>
      <c r="F499" s="531"/>
      <c r="G499" s="531"/>
      <c r="H499" s="531"/>
      <c r="I499" s="531"/>
      <c r="J499" s="531"/>
    </row>
    <row r="501" spans="3:10" ht="12.75">
      <c r="C501" s="531"/>
      <c r="F501" s="532"/>
      <c r="G501" s="532"/>
      <c r="H501" s="532"/>
      <c r="I501" s="532"/>
      <c r="J501" s="532"/>
    </row>
    <row r="502" spans="6:11" ht="12.75">
      <c r="F502" s="532"/>
      <c r="G502" s="532"/>
      <c r="H502" s="532"/>
      <c r="I502" s="532"/>
      <c r="J502" s="532"/>
      <c r="K502" s="532"/>
    </row>
    <row r="503" spans="6:21" ht="12.75">
      <c r="F503" s="532"/>
      <c r="G503" s="532"/>
      <c r="H503" s="532"/>
      <c r="I503" s="532"/>
      <c r="J503" s="532"/>
      <c r="L503" s="532"/>
      <c r="U503" s="541"/>
    </row>
    <row r="504" spans="6:21" ht="12.75">
      <c r="F504" s="532"/>
      <c r="G504" s="532"/>
      <c r="H504" s="532"/>
      <c r="I504" s="532"/>
      <c r="J504" s="532"/>
      <c r="L504" s="532"/>
      <c r="U504" s="541"/>
    </row>
    <row r="505" spans="6:21" ht="12.75">
      <c r="F505" s="532"/>
      <c r="G505" s="532"/>
      <c r="H505" s="532"/>
      <c r="I505" s="532"/>
      <c r="J505" s="532"/>
      <c r="L505" s="532"/>
      <c r="U505" s="541"/>
    </row>
    <row r="506" spans="6:21" ht="12.75">
      <c r="F506" s="532"/>
      <c r="G506" s="532"/>
      <c r="H506" s="532"/>
      <c r="I506" s="532"/>
      <c r="J506" s="532"/>
      <c r="K506" s="532"/>
      <c r="L506" s="532"/>
      <c r="U506" s="541"/>
    </row>
    <row r="507" spans="6:21" ht="12.75">
      <c r="F507" s="532"/>
      <c r="G507" s="532"/>
      <c r="H507" s="532"/>
      <c r="I507" s="532"/>
      <c r="J507" s="532"/>
      <c r="L507" s="532"/>
      <c r="U507" s="541"/>
    </row>
    <row r="508" spans="6:21" ht="12.75">
      <c r="F508" s="532"/>
      <c r="G508" s="532"/>
      <c r="H508" s="532"/>
      <c r="I508" s="532"/>
      <c r="J508" s="532"/>
      <c r="U508" s="541"/>
    </row>
    <row r="509" spans="8:21" ht="12.75">
      <c r="H509" s="531"/>
      <c r="K509" s="532"/>
      <c r="U509" s="541"/>
    </row>
    <row r="510" spans="11:21" ht="12.75">
      <c r="K510" s="532"/>
      <c r="T510" s="543"/>
      <c r="U510" s="541"/>
    </row>
    <row r="511" spans="6:21" ht="12.75">
      <c r="F511" s="543"/>
      <c r="G511" s="543"/>
      <c r="H511" s="566"/>
      <c r="I511" s="543"/>
      <c r="K511" s="532"/>
      <c r="U511" s="541"/>
    </row>
    <row r="512" spans="3:21" ht="12.75">
      <c r="C512" s="531"/>
      <c r="F512" s="543"/>
      <c r="G512" s="543"/>
      <c r="H512" s="566"/>
      <c r="I512" s="543"/>
      <c r="K512" s="532"/>
      <c r="L512" s="532"/>
      <c r="U512" s="582"/>
    </row>
    <row r="513" spans="6:12" ht="12.75">
      <c r="F513" s="543"/>
      <c r="G513" s="543"/>
      <c r="H513" s="566"/>
      <c r="I513" s="543"/>
      <c r="K513" s="532"/>
      <c r="L513" s="532"/>
    </row>
    <row r="514" spans="6:12" ht="12.75">
      <c r="F514" s="543"/>
      <c r="G514" s="543"/>
      <c r="H514" s="543"/>
      <c r="I514" s="566"/>
      <c r="K514" s="532"/>
      <c r="L514" s="532"/>
    </row>
    <row r="515" spans="6:12" ht="12.75">
      <c r="F515" s="543"/>
      <c r="G515" s="543"/>
      <c r="H515" s="566"/>
      <c r="I515" s="543"/>
      <c r="K515" s="532"/>
      <c r="L515" s="532"/>
    </row>
    <row r="516" spans="6:12" ht="12.75">
      <c r="F516" s="543"/>
      <c r="G516" s="543"/>
      <c r="H516" s="566"/>
      <c r="I516" s="543"/>
      <c r="K516" s="532"/>
      <c r="L516" s="532"/>
    </row>
    <row r="517" spans="6:12" ht="12.75">
      <c r="F517" s="543"/>
      <c r="G517" s="543"/>
      <c r="H517" s="566"/>
      <c r="I517" s="543"/>
      <c r="K517" s="532"/>
      <c r="L517" s="532"/>
    </row>
    <row r="518" spans="11:12" ht="12.75">
      <c r="K518" s="532"/>
      <c r="L518" s="532"/>
    </row>
    <row r="519" ht="12.75">
      <c r="L519" s="532"/>
    </row>
    <row r="520" spans="3:12" ht="12.75">
      <c r="C520" s="531"/>
      <c r="L520" s="532"/>
    </row>
    <row r="521" spans="11:12" ht="12.75">
      <c r="K521" s="532"/>
      <c r="L521" s="532"/>
    </row>
    <row r="522" ht="12.75">
      <c r="L522" s="532"/>
    </row>
    <row r="523" spans="8:10" ht="12.75">
      <c r="H523" s="532"/>
      <c r="I523" s="532"/>
      <c r="J523" s="532"/>
    </row>
    <row r="524" spans="6:10" ht="12.75">
      <c r="F524" s="532"/>
      <c r="G524" s="532"/>
      <c r="H524" s="532"/>
      <c r="I524" s="532"/>
      <c r="J524" s="532"/>
    </row>
    <row r="525" spans="6:10" ht="12.75">
      <c r="F525" s="532"/>
      <c r="G525" s="532"/>
      <c r="H525" s="532"/>
      <c r="I525" s="532"/>
      <c r="J525" s="532"/>
    </row>
    <row r="526" spans="6:11" ht="12.75">
      <c r="F526" s="532"/>
      <c r="G526" s="532"/>
      <c r="H526" s="532"/>
      <c r="I526" s="532"/>
      <c r="J526" s="532"/>
      <c r="K526" s="532"/>
    </row>
    <row r="527" spans="6:11" ht="12.75">
      <c r="F527" s="532"/>
      <c r="G527" s="532"/>
      <c r="H527" s="532"/>
      <c r="I527" s="532"/>
      <c r="J527" s="532"/>
      <c r="K527" s="532"/>
    </row>
    <row r="528" spans="6:11" ht="12.75">
      <c r="F528" s="532"/>
      <c r="G528" s="532"/>
      <c r="H528" s="532"/>
      <c r="I528" s="532"/>
      <c r="J528" s="532"/>
      <c r="K528" s="532"/>
    </row>
    <row r="529" spans="6:11" ht="12.75">
      <c r="F529" s="532"/>
      <c r="G529" s="532"/>
      <c r="H529" s="532"/>
      <c r="I529" s="532"/>
      <c r="J529" s="532"/>
      <c r="K529" s="532"/>
    </row>
    <row r="530" spans="6:11" ht="12.75">
      <c r="F530" s="532"/>
      <c r="G530" s="532"/>
      <c r="H530" s="532"/>
      <c r="I530" s="532"/>
      <c r="J530" s="532"/>
      <c r="K530" s="532"/>
    </row>
    <row r="531" spans="6:11" ht="12.75">
      <c r="F531" s="532"/>
      <c r="G531" s="532"/>
      <c r="H531" s="532"/>
      <c r="I531" s="532"/>
      <c r="J531" s="532"/>
      <c r="K531" s="532"/>
    </row>
    <row r="532" spans="6:11" ht="12.75">
      <c r="F532" s="532"/>
      <c r="G532" s="532"/>
      <c r="H532" s="532"/>
      <c r="I532" s="532"/>
      <c r="J532" s="532"/>
      <c r="K532" s="532"/>
    </row>
    <row r="533" spans="6:11" ht="12.75">
      <c r="F533" s="532"/>
      <c r="G533" s="532"/>
      <c r="H533" s="532"/>
      <c r="I533" s="532"/>
      <c r="J533" s="532"/>
      <c r="K533" s="532"/>
    </row>
    <row r="534" spans="6:11" ht="12.75">
      <c r="F534" s="532"/>
      <c r="G534" s="532"/>
      <c r="H534" s="532"/>
      <c r="I534" s="532"/>
      <c r="J534" s="532"/>
      <c r="K534" s="532"/>
    </row>
    <row r="535" spans="6:12" ht="12.75">
      <c r="F535" s="532"/>
      <c r="G535" s="532"/>
      <c r="H535" s="532"/>
      <c r="I535" s="532"/>
      <c r="J535" s="532"/>
      <c r="K535" s="532"/>
      <c r="L535" s="532"/>
    </row>
    <row r="536" spans="6:12" ht="12.75">
      <c r="F536" s="532"/>
      <c r="G536" s="532"/>
      <c r="H536" s="532"/>
      <c r="I536" s="532"/>
      <c r="J536" s="532"/>
      <c r="L536" s="532"/>
    </row>
    <row r="537" spans="6:12" ht="12.75">
      <c r="F537" s="532"/>
      <c r="G537" s="532"/>
      <c r="H537" s="532"/>
      <c r="I537" s="532"/>
      <c r="J537" s="532"/>
      <c r="L537" s="532"/>
    </row>
    <row r="538" spans="6:12" ht="12.75">
      <c r="F538" s="532"/>
      <c r="G538" s="532"/>
      <c r="H538" s="532"/>
      <c r="I538" s="532"/>
      <c r="J538" s="532"/>
      <c r="K538" s="532"/>
      <c r="L538" s="532"/>
    </row>
    <row r="539" spans="6:12" ht="12.75">
      <c r="F539" s="532"/>
      <c r="G539" s="532"/>
      <c r="H539" s="532"/>
      <c r="I539" s="532"/>
      <c r="J539" s="532"/>
      <c r="K539" s="532"/>
      <c r="L539" s="532"/>
    </row>
    <row r="540" spans="6:12" ht="12.75">
      <c r="F540" s="532"/>
      <c r="G540" s="532"/>
      <c r="H540" s="532"/>
      <c r="I540" s="532"/>
      <c r="J540" s="532"/>
      <c r="K540" s="532"/>
      <c r="L540" s="532"/>
    </row>
    <row r="541" spans="6:12" ht="12.75">
      <c r="F541" s="532"/>
      <c r="G541" s="532"/>
      <c r="H541" s="532"/>
      <c r="I541" s="532"/>
      <c r="J541" s="532"/>
      <c r="K541" s="532"/>
      <c r="L541" s="532"/>
    </row>
    <row r="542" spans="3:12" ht="12.75">
      <c r="C542" s="531"/>
      <c r="I542" s="531"/>
      <c r="K542" s="532"/>
      <c r="L542" s="532"/>
    </row>
    <row r="543" spans="11:12" ht="12.75">
      <c r="K543" s="532"/>
      <c r="L543" s="532"/>
    </row>
    <row r="544" spans="11:12" ht="12.75">
      <c r="K544" s="532"/>
      <c r="L544" s="532"/>
    </row>
    <row r="545" spans="11:12" ht="12.75">
      <c r="K545" s="532"/>
      <c r="L545" s="532"/>
    </row>
    <row r="546" ht="12.75">
      <c r="L546" s="532"/>
    </row>
    <row r="547" ht="12.75">
      <c r="L547" s="532"/>
    </row>
    <row r="548" ht="12.75">
      <c r="L548" s="532"/>
    </row>
    <row r="549" ht="12.75">
      <c r="L549" s="532"/>
    </row>
    <row r="550" ht="12.75">
      <c r="L550" s="532"/>
    </row>
    <row r="551" ht="12.75">
      <c r="L551" s="532"/>
    </row>
    <row r="552" ht="12.75">
      <c r="L552" s="532"/>
    </row>
    <row r="553" ht="12.75">
      <c r="L553" s="532"/>
    </row>
    <row r="554" ht="12.75">
      <c r="L554" s="532"/>
    </row>
    <row r="555" ht="12.75">
      <c r="L555" s="532"/>
    </row>
    <row r="558" spans="7:9" ht="12.75">
      <c r="G558" s="541"/>
      <c r="H558" s="541"/>
      <c r="I558" s="541"/>
    </row>
    <row r="559" spans="7:9" ht="12.75">
      <c r="G559" s="541"/>
      <c r="H559" s="541"/>
      <c r="I559" s="541"/>
    </row>
    <row r="560" spans="7:11" ht="12.75">
      <c r="G560" s="541"/>
      <c r="H560" s="541"/>
      <c r="I560" s="541"/>
      <c r="K560" s="532"/>
    </row>
    <row r="561" spans="7:9" ht="12.75">
      <c r="G561" s="541"/>
      <c r="H561" s="541"/>
      <c r="I561" s="541"/>
    </row>
    <row r="562" spans="7:11" ht="12.75">
      <c r="G562" s="541"/>
      <c r="H562" s="541"/>
      <c r="I562" s="541"/>
      <c r="K562" s="532"/>
    </row>
    <row r="563" spans="7:11" ht="12.75">
      <c r="G563" s="541"/>
      <c r="H563" s="541"/>
      <c r="I563" s="541"/>
      <c r="K563" s="532"/>
    </row>
    <row r="564" spans="7:11" ht="12.75">
      <c r="G564" s="541"/>
      <c r="H564" s="541"/>
      <c r="I564" s="541"/>
      <c r="K564" s="532"/>
    </row>
    <row r="565" spans="7:11" ht="12.75">
      <c r="G565" s="541"/>
      <c r="H565" s="541"/>
      <c r="I565" s="541"/>
      <c r="K565" s="532"/>
    </row>
    <row r="566" spans="7:11" ht="12.75">
      <c r="G566" s="541"/>
      <c r="H566" s="541"/>
      <c r="I566" s="541"/>
      <c r="K566" s="532"/>
    </row>
    <row r="567" spans="7:11" ht="12.75">
      <c r="G567" s="541"/>
      <c r="H567" s="541"/>
      <c r="I567" s="541"/>
      <c r="K567" s="532"/>
    </row>
    <row r="568" spans="7:11" ht="12.75">
      <c r="G568" s="541"/>
      <c r="H568" s="541"/>
      <c r="I568" s="541"/>
      <c r="K568" s="532"/>
    </row>
    <row r="569" spans="3:11" ht="12.75">
      <c r="C569" s="531"/>
      <c r="G569" s="582"/>
      <c r="H569" s="541"/>
      <c r="I569" s="541"/>
      <c r="K569" s="532"/>
    </row>
    <row r="570" ht="12.75">
      <c r="K570" s="532"/>
    </row>
    <row r="571" ht="12.75">
      <c r="K571" s="532"/>
    </row>
    <row r="572" spans="11:12" ht="12.75">
      <c r="K572" s="532"/>
      <c r="L572" s="532"/>
    </row>
    <row r="573" spans="11:12" ht="12.75">
      <c r="K573" s="532"/>
      <c r="L573" s="532"/>
    </row>
    <row r="574" ht="12.75">
      <c r="K574" s="532"/>
    </row>
    <row r="575" ht="12.75">
      <c r="K575" s="532"/>
    </row>
    <row r="576" ht="12.75">
      <c r="K576" s="532"/>
    </row>
    <row r="577" ht="12.75">
      <c r="K577" s="532"/>
    </row>
    <row r="578" ht="12.75">
      <c r="K578" s="532"/>
    </row>
    <row r="579" ht="12.75">
      <c r="K579" s="532"/>
    </row>
    <row r="580" ht="12.75">
      <c r="K580" s="532"/>
    </row>
    <row r="581" ht="12.75">
      <c r="K581" s="532"/>
    </row>
    <row r="582" ht="12.75">
      <c r="L582" s="532"/>
    </row>
    <row r="583" ht="12.75">
      <c r="L583" s="532"/>
    </row>
    <row r="591" ht="12.75">
      <c r="L591" s="532"/>
    </row>
    <row r="592" ht="12.75">
      <c r="L592" s="532"/>
    </row>
    <row r="593" ht="12.75">
      <c r="L593" s="532"/>
    </row>
    <row r="594" ht="12.75">
      <c r="L594" s="532"/>
    </row>
    <row r="595" ht="12.75">
      <c r="L595" s="532"/>
    </row>
    <row r="596" ht="12.75">
      <c r="L596" s="532"/>
    </row>
    <row r="597" ht="12.75">
      <c r="L597" s="532"/>
    </row>
    <row r="598" ht="12.75">
      <c r="L598" s="532"/>
    </row>
    <row r="599" ht="12.75">
      <c r="L599" s="532"/>
    </row>
    <row r="600" ht="12.75">
      <c r="L600" s="532"/>
    </row>
    <row r="601" ht="12.75">
      <c r="L601" s="532"/>
    </row>
    <row r="602" ht="12.75">
      <c r="L602" s="532"/>
    </row>
    <row r="603" ht="12.75">
      <c r="L603" s="532"/>
    </row>
    <row r="621" ht="12.75">
      <c r="L621" s="532"/>
    </row>
    <row r="622" ht="12.75">
      <c r="L622" s="532"/>
    </row>
  </sheetData>
  <sheetProtection/>
  <printOptions/>
  <pageMargins left="0.7874015748031497" right="0.7874015748031497" top="0.984251968503937" bottom="0.984251968503937" header="0.4921259845" footer="0.492125984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U622"/>
  <sheetViews>
    <sheetView zoomScalePageLayoutView="0" workbookViewId="0" topLeftCell="A1">
      <selection activeCell="E23" sqref="E22:E23"/>
    </sheetView>
  </sheetViews>
  <sheetFormatPr defaultColWidth="9.00390625" defaultRowHeight="12.75"/>
  <cols>
    <col min="1" max="1" width="4.25390625" style="583" customWidth="1"/>
    <col min="2" max="2" width="14.00390625" style="583" customWidth="1"/>
    <col min="3" max="3" width="52.125" style="583" customWidth="1"/>
    <col min="4" max="4" width="5.75390625" style="583" customWidth="1"/>
    <col min="5" max="5" width="8.125" style="583" customWidth="1"/>
    <col min="6" max="6" width="10.75390625" style="583" customWidth="1"/>
    <col min="7" max="7" width="12.125" style="583" customWidth="1"/>
    <col min="8" max="8" width="11.625" style="583" customWidth="1"/>
    <col min="9" max="9" width="11.00390625" style="583" customWidth="1"/>
    <col min="10" max="10" width="9.625" style="583" customWidth="1"/>
    <col min="11" max="16384" width="9.125" style="583" customWidth="1"/>
  </cols>
  <sheetData>
    <row r="1" ht="12.75">
      <c r="I1" s="583" t="s">
        <v>1625</v>
      </c>
    </row>
    <row r="2" spans="1:10" ht="12.75">
      <c r="A2" s="583" t="s">
        <v>1626</v>
      </c>
      <c r="C2" s="584" t="s">
        <v>1627</v>
      </c>
      <c r="D2" s="585"/>
      <c r="E2" s="585"/>
      <c r="F2" s="586"/>
      <c r="G2" s="585"/>
      <c r="H2" s="585"/>
      <c r="I2" s="585"/>
      <c r="J2" s="584"/>
    </row>
    <row r="3" spans="3:10" ht="12.75">
      <c r="C3" s="585"/>
      <c r="D3" s="585"/>
      <c r="E3" s="585"/>
      <c r="F3" s="586"/>
      <c r="G3" s="584" t="s">
        <v>784</v>
      </c>
      <c r="H3" s="585"/>
      <c r="I3" s="585"/>
      <c r="J3" s="585"/>
    </row>
    <row r="4" spans="3:10" ht="12.75">
      <c r="C4" s="585"/>
      <c r="D4" s="585"/>
      <c r="E4" s="585"/>
      <c r="F4" s="585"/>
      <c r="G4" s="585"/>
      <c r="H4" s="585"/>
      <c r="I4" s="585"/>
      <c r="J4" s="585"/>
    </row>
    <row r="5" spans="3:10" ht="12.75">
      <c r="C5" s="587" t="s">
        <v>1628</v>
      </c>
      <c r="D5" s="585"/>
      <c r="E5" s="585"/>
      <c r="F5" s="585"/>
      <c r="G5" s="585"/>
      <c r="H5" s="585"/>
      <c r="I5" s="585"/>
      <c r="J5" s="585"/>
    </row>
    <row r="6" spans="3:10" ht="12.75">
      <c r="C6" s="587" t="s">
        <v>1629</v>
      </c>
      <c r="D6" s="585"/>
      <c r="E6" s="585"/>
      <c r="F6" s="585"/>
      <c r="G6" s="585"/>
      <c r="H6" s="585"/>
      <c r="I6" s="585"/>
      <c r="J6" s="585"/>
    </row>
    <row r="7" spans="3:10" ht="12.75">
      <c r="C7" s="587"/>
      <c r="D7" s="585"/>
      <c r="E7" s="585"/>
      <c r="F7" s="585"/>
      <c r="G7" s="585"/>
      <c r="H7" s="585"/>
      <c r="I7" s="585"/>
      <c r="J7" s="585"/>
    </row>
    <row r="8" spans="3:10" ht="12.75">
      <c r="C8" s="588" t="s">
        <v>1630</v>
      </c>
      <c r="J8" s="589"/>
    </row>
    <row r="9" spans="3:10" ht="12.75">
      <c r="C9" s="585"/>
      <c r="D9" s="585"/>
      <c r="E9" s="585"/>
      <c r="F9" s="585"/>
      <c r="G9" s="585"/>
      <c r="H9" s="585"/>
      <c r="I9" s="585"/>
      <c r="J9" s="585"/>
    </row>
    <row r="10" spans="4:10" ht="12.75">
      <c r="D10" s="585"/>
      <c r="E10" s="585"/>
      <c r="F10" s="585"/>
      <c r="G10" s="590"/>
      <c r="H10" s="585"/>
      <c r="I10" s="585"/>
      <c r="J10" s="585"/>
    </row>
    <row r="11" spans="4:10" ht="12.75">
      <c r="D11" s="585"/>
      <c r="E11" s="585"/>
      <c r="F11" s="585"/>
      <c r="G11" s="590"/>
      <c r="H11" s="585"/>
      <c r="I11" s="585"/>
      <c r="J11" s="585"/>
    </row>
    <row r="12" spans="4:10" ht="12.75">
      <c r="D12" s="585"/>
      <c r="E12" s="585"/>
      <c r="F12" s="585"/>
      <c r="G12" s="590"/>
      <c r="H12" s="585"/>
      <c r="I12" s="585"/>
      <c r="J12" s="585"/>
    </row>
    <row r="13" spans="4:10" ht="12.75">
      <c r="D13" s="585"/>
      <c r="E13" s="585"/>
      <c r="F13" s="585"/>
      <c r="G13" s="590"/>
      <c r="H13" s="585"/>
      <c r="I13" s="585"/>
      <c r="J13" s="585"/>
    </row>
    <row r="14" spans="1:10" ht="12.75">
      <c r="A14" s="583" t="s">
        <v>1631</v>
      </c>
      <c r="C14" s="583" t="s">
        <v>701</v>
      </c>
      <c r="D14" s="585"/>
      <c r="E14" s="585"/>
      <c r="F14" s="585"/>
      <c r="G14" s="590">
        <f>H198</f>
        <v>0</v>
      </c>
      <c r="H14" s="585"/>
      <c r="I14" s="585"/>
      <c r="J14" s="585"/>
    </row>
    <row r="15" spans="3:7" ht="12.75">
      <c r="C15" s="588" t="s">
        <v>1638</v>
      </c>
      <c r="G15" s="591">
        <f>SUM(G10:G14)</f>
        <v>0</v>
      </c>
    </row>
    <row r="35" ht="12.75" hidden="1"/>
    <row r="36" ht="12.75" hidden="1"/>
    <row r="37" ht="12.75" hidden="1"/>
    <row r="38" ht="12.75" hidden="1"/>
    <row r="39" ht="12.75" hidden="1"/>
    <row r="40" ht="12.75" hidden="1">
      <c r="C40" s="587"/>
    </row>
    <row r="41" spans="2:3" ht="12.75" hidden="1">
      <c r="B41" s="592"/>
      <c r="C41" s="593"/>
    </row>
    <row r="42" spans="2:9" ht="12.75" hidden="1">
      <c r="B42" s="537"/>
      <c r="F42" s="594"/>
      <c r="G42" s="595"/>
      <c r="H42" s="594"/>
      <c r="I42" s="596"/>
    </row>
    <row r="43" spans="2:9" ht="12.75" hidden="1">
      <c r="B43" s="537"/>
      <c r="F43" s="594"/>
      <c r="G43" s="595"/>
      <c r="H43" s="594"/>
      <c r="I43" s="596"/>
    </row>
    <row r="44" spans="2:9" ht="12.75" hidden="1">
      <c r="B44" s="537"/>
      <c r="F44" s="594"/>
      <c r="G44" s="595"/>
      <c r="H44" s="594"/>
      <c r="I44" s="596"/>
    </row>
    <row r="45" spans="6:9" ht="12.75" hidden="1">
      <c r="F45" s="594"/>
      <c r="G45" s="595"/>
      <c r="H45" s="594"/>
      <c r="I45" s="596"/>
    </row>
    <row r="46" spans="6:9" ht="12.75" hidden="1">
      <c r="F46" s="594"/>
      <c r="G46" s="595"/>
      <c r="H46" s="594"/>
      <c r="I46" s="596"/>
    </row>
    <row r="47" spans="6:9" ht="12.75" hidden="1">
      <c r="F47" s="594"/>
      <c r="G47" s="595"/>
      <c r="H47" s="594"/>
      <c r="I47" s="596"/>
    </row>
    <row r="48" spans="6:9" ht="12.75" hidden="1">
      <c r="F48" s="594"/>
      <c r="G48" s="595"/>
      <c r="H48" s="594"/>
      <c r="I48" s="596"/>
    </row>
    <row r="49" spans="6:9" ht="12.75" hidden="1">
      <c r="F49" s="594"/>
      <c r="G49" s="595"/>
      <c r="H49" s="594"/>
      <c r="I49" s="596"/>
    </row>
    <row r="50" spans="6:9" ht="12.75" hidden="1">
      <c r="F50" s="594"/>
      <c r="G50" s="595"/>
      <c r="H50" s="594"/>
      <c r="I50" s="596"/>
    </row>
    <row r="51" spans="6:9" ht="12.75" hidden="1">
      <c r="F51" s="594"/>
      <c r="G51" s="595"/>
      <c r="H51" s="594"/>
      <c r="I51" s="596"/>
    </row>
    <row r="52" spans="3:9" ht="12.75" hidden="1">
      <c r="C52" s="593"/>
      <c r="F52" s="594"/>
      <c r="G52" s="595"/>
      <c r="H52" s="594"/>
      <c r="I52" s="596"/>
    </row>
    <row r="53" spans="2:9" ht="12.75" hidden="1">
      <c r="B53" s="537"/>
      <c r="E53" s="597"/>
      <c r="F53" s="594"/>
      <c r="G53" s="595"/>
      <c r="H53" s="594"/>
      <c r="I53" s="596"/>
    </row>
    <row r="54" spans="2:9" ht="12.75" hidden="1">
      <c r="B54" s="537"/>
      <c r="E54" s="597"/>
      <c r="F54" s="594"/>
      <c r="G54" s="595"/>
      <c r="H54" s="594"/>
      <c r="I54" s="596"/>
    </row>
    <row r="55" spans="2:9" ht="12.75" hidden="1">
      <c r="B55" s="537"/>
      <c r="E55" s="597"/>
      <c r="F55" s="594"/>
      <c r="G55" s="595"/>
      <c r="H55" s="594"/>
      <c r="I55" s="596"/>
    </row>
    <row r="56" spans="2:9" ht="12.75" hidden="1">
      <c r="B56" s="537"/>
      <c r="E56" s="597"/>
      <c r="F56" s="594"/>
      <c r="G56" s="595"/>
      <c r="H56" s="594"/>
      <c r="I56" s="596"/>
    </row>
    <row r="57" spans="2:9" ht="12.75" hidden="1">
      <c r="B57" s="537"/>
      <c r="E57" s="597"/>
      <c r="F57" s="594"/>
      <c r="G57" s="595"/>
      <c r="H57" s="594"/>
      <c r="I57" s="596"/>
    </row>
    <row r="58" spans="2:9" ht="12.75" hidden="1">
      <c r="B58" s="537"/>
      <c r="E58" s="597"/>
      <c r="F58" s="594"/>
      <c r="G58" s="595"/>
      <c r="H58" s="594"/>
      <c r="I58" s="596"/>
    </row>
    <row r="59" spans="2:9" ht="12.75" hidden="1">
      <c r="B59" s="537"/>
      <c r="E59" s="597"/>
      <c r="F59" s="594"/>
      <c r="G59" s="595"/>
      <c r="H59" s="594"/>
      <c r="I59" s="596"/>
    </row>
    <row r="60" spans="6:9" ht="12.75" hidden="1">
      <c r="F60" s="594"/>
      <c r="G60" s="595"/>
      <c r="H60" s="594"/>
      <c r="I60" s="596"/>
    </row>
    <row r="61" spans="6:9" ht="12.75" hidden="1">
      <c r="F61" s="594"/>
      <c r="G61" s="595"/>
      <c r="H61" s="594"/>
      <c r="I61" s="596"/>
    </row>
    <row r="62" spans="6:9" ht="12.75" hidden="1">
      <c r="F62" s="594"/>
      <c r="G62" s="595"/>
      <c r="H62" s="594"/>
      <c r="I62" s="596"/>
    </row>
    <row r="63" spans="2:9" ht="12.75" hidden="1">
      <c r="B63" s="537"/>
      <c r="E63" s="598"/>
      <c r="G63" s="595"/>
      <c r="H63" s="594"/>
      <c r="I63" s="596"/>
    </row>
    <row r="64" spans="2:9" ht="12.75" hidden="1">
      <c r="B64" s="537"/>
      <c r="G64" s="595"/>
      <c r="H64" s="594"/>
      <c r="I64" s="596"/>
    </row>
    <row r="65" spans="2:9" ht="12.75" hidden="1">
      <c r="B65" s="537"/>
      <c r="G65" s="595"/>
      <c r="H65" s="594"/>
      <c r="I65" s="596"/>
    </row>
    <row r="66" spans="2:9" ht="12.75" hidden="1">
      <c r="B66" s="537"/>
      <c r="G66" s="595"/>
      <c r="H66" s="594"/>
      <c r="I66" s="596"/>
    </row>
    <row r="67" spans="2:9" ht="12.75" hidden="1">
      <c r="B67" s="537"/>
      <c r="G67" s="595"/>
      <c r="H67" s="594"/>
      <c r="I67" s="596"/>
    </row>
    <row r="68" spans="3:9" ht="12.75" hidden="1">
      <c r="C68" s="593"/>
      <c r="G68" s="597"/>
      <c r="I68" s="597"/>
    </row>
    <row r="69" spans="2:9" ht="12.75" hidden="1">
      <c r="B69" s="537"/>
      <c r="F69" s="596"/>
      <c r="G69" s="595"/>
      <c r="H69" s="589"/>
      <c r="I69" s="596"/>
    </row>
    <row r="70" spans="2:9" ht="12.75" hidden="1">
      <c r="B70" s="537"/>
      <c r="F70" s="596"/>
      <c r="G70" s="595"/>
      <c r="H70" s="589"/>
      <c r="I70" s="596"/>
    </row>
    <row r="71" spans="2:9" ht="12.75" hidden="1">
      <c r="B71" s="537"/>
      <c r="F71" s="596"/>
      <c r="G71" s="595"/>
      <c r="H71" s="589"/>
      <c r="I71" s="596"/>
    </row>
    <row r="72" spans="2:9" ht="12.75" hidden="1">
      <c r="B72" s="537"/>
      <c r="F72" s="596"/>
      <c r="G72" s="595"/>
      <c r="H72" s="589"/>
      <c r="I72" s="596"/>
    </row>
    <row r="73" ht="12.75" hidden="1"/>
    <row r="74" ht="12.75" hidden="1"/>
    <row r="75" ht="12.75" hidden="1"/>
    <row r="76" spans="2:9" ht="12.75" hidden="1">
      <c r="B76" s="537"/>
      <c r="F76" s="597"/>
      <c r="G76" s="595"/>
      <c r="H76" s="589"/>
      <c r="I76" s="596"/>
    </row>
    <row r="77" spans="2:9" ht="12.75" hidden="1">
      <c r="B77" s="537"/>
      <c r="F77" s="597"/>
      <c r="G77" s="595"/>
      <c r="H77" s="589"/>
      <c r="I77" s="596"/>
    </row>
    <row r="78" spans="2:9" ht="12.75" hidden="1">
      <c r="B78" s="537"/>
      <c r="F78" s="597"/>
      <c r="G78" s="595"/>
      <c r="H78" s="589"/>
      <c r="I78" s="596"/>
    </row>
    <row r="79" spans="3:8" ht="12.75" hidden="1">
      <c r="C79" s="593"/>
      <c r="F79" s="597"/>
      <c r="H79" s="599"/>
    </row>
    <row r="80" spans="6:9" ht="12.75" hidden="1">
      <c r="F80" s="589"/>
      <c r="G80" s="589"/>
      <c r="H80" s="589"/>
      <c r="I80" s="589"/>
    </row>
    <row r="81" spans="6:9" ht="12.75" hidden="1">
      <c r="F81" s="596"/>
      <c r="G81" s="595"/>
      <c r="H81" s="596"/>
      <c r="I81" s="596"/>
    </row>
    <row r="82" spans="6:9" ht="12.75" hidden="1">
      <c r="F82" s="589"/>
      <c r="G82" s="589"/>
      <c r="H82" s="589"/>
      <c r="I82" s="589"/>
    </row>
    <row r="83" spans="6:9" ht="12.75" hidden="1">
      <c r="F83" s="596"/>
      <c r="G83" s="595"/>
      <c r="H83" s="596"/>
      <c r="I83" s="596"/>
    </row>
    <row r="84" spans="6:9" ht="12.75" hidden="1">
      <c r="F84" s="589"/>
      <c r="G84" s="589"/>
      <c r="H84" s="589"/>
      <c r="I84" s="589"/>
    </row>
    <row r="85" spans="6:9" ht="12.75" hidden="1">
      <c r="F85" s="596"/>
      <c r="G85" s="595"/>
      <c r="H85" s="596"/>
      <c r="I85" s="596"/>
    </row>
    <row r="86" spans="6:9" ht="12.75" hidden="1">
      <c r="F86" s="589"/>
      <c r="G86" s="589"/>
      <c r="H86" s="589"/>
      <c r="I86" s="589"/>
    </row>
    <row r="87" spans="6:9" ht="12.75" hidden="1">
      <c r="F87" s="596"/>
      <c r="G87" s="595"/>
      <c r="H87" s="596"/>
      <c r="I87" s="596"/>
    </row>
    <row r="88" spans="6:9" ht="12.75" hidden="1">
      <c r="F88" s="596"/>
      <c r="G88" s="595"/>
      <c r="H88" s="596"/>
      <c r="I88" s="596"/>
    </row>
    <row r="89" spans="6:9" ht="12.75" hidden="1">
      <c r="F89" s="596"/>
      <c r="G89" s="595"/>
      <c r="H89" s="596"/>
      <c r="I89" s="596"/>
    </row>
    <row r="90" spans="2:9" ht="12.75" hidden="1">
      <c r="B90" s="537"/>
      <c r="C90" s="584"/>
      <c r="F90" s="600"/>
      <c r="G90" s="595"/>
      <c r="H90" s="589"/>
      <c r="I90" s="596"/>
    </row>
    <row r="91" spans="2:9" ht="12.75" hidden="1">
      <c r="B91" s="537"/>
      <c r="C91" s="584"/>
      <c r="F91" s="600"/>
      <c r="G91" s="595"/>
      <c r="H91" s="589"/>
      <c r="I91" s="596"/>
    </row>
    <row r="92" spans="1:9" ht="12.75" hidden="1">
      <c r="A92" s="584"/>
      <c r="B92" s="537"/>
      <c r="C92" s="584"/>
      <c r="D92" s="585"/>
      <c r="E92" s="585"/>
      <c r="F92" s="601"/>
      <c r="G92" s="595"/>
      <c r="H92" s="601"/>
      <c r="I92" s="596"/>
    </row>
    <row r="93" spans="2:9" ht="12.75" hidden="1">
      <c r="B93" s="592"/>
      <c r="C93" s="584"/>
      <c r="D93" s="585"/>
      <c r="E93" s="585"/>
      <c r="F93" s="601"/>
      <c r="G93" s="595"/>
      <c r="H93" s="601"/>
      <c r="I93" s="596"/>
    </row>
    <row r="94" spans="6:10" ht="12.75" hidden="1">
      <c r="F94" s="602"/>
      <c r="G94" s="602"/>
      <c r="H94" s="589"/>
      <c r="I94" s="602"/>
      <c r="J94" s="589"/>
    </row>
    <row r="95" spans="6:9" ht="12.75" hidden="1">
      <c r="F95" s="597"/>
      <c r="G95" s="596"/>
      <c r="H95" s="589"/>
      <c r="I95" s="589"/>
    </row>
    <row r="96" spans="6:9" ht="12.75" hidden="1">
      <c r="F96" s="597"/>
      <c r="G96" s="596"/>
      <c r="H96" s="589"/>
      <c r="I96" s="589"/>
    </row>
    <row r="97" spans="6:9" ht="12.75" hidden="1">
      <c r="F97" s="597"/>
      <c r="G97" s="589"/>
      <c r="H97" s="589"/>
      <c r="I97" s="596"/>
    </row>
    <row r="98" spans="6:9" ht="12.75" hidden="1">
      <c r="F98" s="599"/>
      <c r="G98" s="602"/>
      <c r="H98" s="599"/>
      <c r="I98" s="602"/>
    </row>
    <row r="99" spans="6:9" ht="12.75" hidden="1">
      <c r="F99" s="599"/>
      <c r="G99" s="599"/>
      <c r="H99" s="591"/>
      <c r="I99" s="599"/>
    </row>
    <row r="100" ht="12.75" hidden="1"/>
    <row r="101" ht="12.75" hidden="1">
      <c r="C101" s="588"/>
    </row>
    <row r="102" spans="3:7" ht="12.75" hidden="1">
      <c r="C102" s="587"/>
      <c r="F102" s="600"/>
      <c r="G102" s="595"/>
    </row>
    <row r="103" spans="3:7" ht="12.75" hidden="1">
      <c r="C103" s="584"/>
      <c r="F103" s="600"/>
      <c r="G103" s="595"/>
    </row>
    <row r="104" spans="3:7" ht="12.75" hidden="1">
      <c r="C104" s="584"/>
      <c r="F104" s="600"/>
      <c r="G104" s="595"/>
    </row>
    <row r="105" spans="3:9" ht="12.75" hidden="1">
      <c r="C105" s="584"/>
      <c r="F105" s="589"/>
      <c r="G105" s="595"/>
      <c r="H105" s="596"/>
      <c r="I105" s="596"/>
    </row>
    <row r="106" spans="3:9" ht="12.75" hidden="1">
      <c r="C106" s="584"/>
      <c r="F106" s="589"/>
      <c r="G106" s="595"/>
      <c r="H106" s="589"/>
      <c r="I106" s="596"/>
    </row>
    <row r="107" spans="3:9" ht="12.75" hidden="1">
      <c r="C107" s="584"/>
      <c r="F107" s="600"/>
      <c r="G107" s="595"/>
      <c r="H107" s="589"/>
      <c r="I107" s="596"/>
    </row>
    <row r="108" spans="3:9" ht="12.75" hidden="1">
      <c r="C108" s="584"/>
      <c r="F108" s="600"/>
      <c r="G108" s="595"/>
      <c r="H108" s="589"/>
      <c r="I108" s="596"/>
    </row>
    <row r="109" ht="12.75" hidden="1"/>
    <row r="110" ht="12.75" hidden="1"/>
    <row r="111" ht="12.75" hidden="1"/>
    <row r="112" spans="3:9" ht="12.75" hidden="1">
      <c r="C112" s="584"/>
      <c r="F112" s="600"/>
      <c r="G112" s="595"/>
      <c r="H112" s="589"/>
      <c r="I112" s="596"/>
    </row>
    <row r="113" spans="3:9" ht="12.75" hidden="1">
      <c r="C113" s="584"/>
      <c r="F113" s="600"/>
      <c r="G113" s="595"/>
      <c r="H113" s="589"/>
      <c r="I113" s="596"/>
    </row>
    <row r="114" spans="2:9" ht="12.75" hidden="1">
      <c r="B114" s="537"/>
      <c r="C114" s="584"/>
      <c r="F114" s="600"/>
      <c r="G114" s="595"/>
      <c r="H114" s="589"/>
      <c r="I114" s="596"/>
    </row>
    <row r="115" spans="2:9" ht="12.75" hidden="1">
      <c r="B115" s="537"/>
      <c r="C115" s="584"/>
      <c r="F115" s="600"/>
      <c r="G115" s="595"/>
      <c r="H115" s="589"/>
      <c r="I115" s="596"/>
    </row>
    <row r="116" spans="2:9" ht="12.75" hidden="1">
      <c r="B116" s="537"/>
      <c r="C116" s="584"/>
      <c r="F116" s="600"/>
      <c r="G116" s="595"/>
      <c r="H116" s="589"/>
      <c r="I116" s="596"/>
    </row>
    <row r="117" spans="2:9" ht="12.75" hidden="1">
      <c r="B117" s="537"/>
      <c r="C117" s="584"/>
      <c r="F117" s="600"/>
      <c r="G117" s="595"/>
      <c r="H117" s="589"/>
      <c r="I117" s="596"/>
    </row>
    <row r="118" spans="2:9" ht="12.75" hidden="1">
      <c r="B118" s="537"/>
      <c r="C118" s="584"/>
      <c r="F118" s="600"/>
      <c r="G118" s="595"/>
      <c r="H118" s="589"/>
      <c r="I118" s="596"/>
    </row>
    <row r="119" spans="2:9" ht="12.75" hidden="1">
      <c r="B119" s="537"/>
      <c r="C119" s="584"/>
      <c r="F119" s="600"/>
      <c r="G119" s="595"/>
      <c r="H119" s="589"/>
      <c r="I119" s="596"/>
    </row>
    <row r="120" spans="2:9" ht="12.75" hidden="1">
      <c r="B120" s="537"/>
      <c r="C120" s="584"/>
      <c r="F120" s="600"/>
      <c r="G120" s="595"/>
      <c r="H120" s="600"/>
      <c r="I120" s="596"/>
    </row>
    <row r="121" spans="2:9" ht="12.75" hidden="1">
      <c r="B121" s="537"/>
      <c r="C121" s="584"/>
      <c r="F121" s="600"/>
      <c r="G121" s="595"/>
      <c r="H121" s="600"/>
      <c r="I121" s="596"/>
    </row>
    <row r="122" spans="3:9" ht="12.75" hidden="1">
      <c r="C122" s="584"/>
      <c r="F122" s="600"/>
      <c r="G122" s="602"/>
      <c r="I122" s="602"/>
    </row>
    <row r="123" spans="3:8" ht="12.75" hidden="1">
      <c r="C123" s="587"/>
      <c r="F123" s="600"/>
      <c r="G123" s="595"/>
      <c r="H123" s="603"/>
    </row>
    <row r="124" ht="12.75" hidden="1"/>
    <row r="125" spans="1:11" ht="12.75" hidden="1">
      <c r="A125" s="585"/>
      <c r="B125" s="585"/>
      <c r="C125" s="588"/>
      <c r="D125" s="585"/>
      <c r="E125" s="585"/>
      <c r="F125" s="585"/>
      <c r="G125" s="585"/>
      <c r="H125" s="585"/>
      <c r="I125" s="585"/>
      <c r="J125" s="585"/>
      <c r="K125" s="585"/>
    </row>
    <row r="126" spans="1:11" ht="12.75" hidden="1">
      <c r="A126" s="585"/>
      <c r="B126" s="537"/>
      <c r="C126" s="585"/>
      <c r="D126" s="585"/>
      <c r="E126" s="585"/>
      <c r="F126" s="601"/>
      <c r="G126" s="595"/>
      <c r="H126" s="601"/>
      <c r="I126" s="596"/>
      <c r="J126" s="585"/>
      <c r="K126" s="585"/>
    </row>
    <row r="127" spans="1:11" ht="12.75" hidden="1">
      <c r="A127" s="585"/>
      <c r="B127" s="537"/>
      <c r="C127" s="585"/>
      <c r="D127" s="585"/>
      <c r="E127" s="585"/>
      <c r="F127" s="601"/>
      <c r="G127" s="595"/>
      <c r="H127" s="601"/>
      <c r="I127" s="596"/>
      <c r="J127" s="585"/>
      <c r="K127" s="585"/>
    </row>
    <row r="128" spans="1:11" ht="12.75" hidden="1">
      <c r="A128" s="585"/>
      <c r="B128" s="585"/>
      <c r="C128" s="585"/>
      <c r="D128" s="585"/>
      <c r="E128" s="585"/>
      <c r="F128" s="601"/>
      <c r="G128" s="595"/>
      <c r="H128" s="601"/>
      <c r="I128" s="596"/>
      <c r="J128" s="585"/>
      <c r="K128" s="585"/>
    </row>
    <row r="129" spans="1:11" ht="12.75" hidden="1">
      <c r="A129" s="585"/>
      <c r="B129" s="585"/>
      <c r="C129" s="585"/>
      <c r="D129" s="585"/>
      <c r="E129" s="585"/>
      <c r="F129" s="601"/>
      <c r="G129" s="595"/>
      <c r="H129" s="601"/>
      <c r="I129" s="596"/>
      <c r="J129" s="585"/>
      <c r="K129" s="585"/>
    </row>
    <row r="130" spans="1:11" ht="12.75" hidden="1">
      <c r="A130" s="585"/>
      <c r="B130" s="537"/>
      <c r="C130" s="585"/>
      <c r="D130" s="585"/>
      <c r="E130" s="585"/>
      <c r="F130" s="601"/>
      <c r="G130" s="595"/>
      <c r="H130" s="601"/>
      <c r="I130" s="596"/>
      <c r="J130" s="585"/>
      <c r="K130" s="585"/>
    </row>
    <row r="131" spans="1:11" ht="12.75" hidden="1">
      <c r="A131" s="584"/>
      <c r="B131" s="537"/>
      <c r="C131" s="584"/>
      <c r="D131" s="585"/>
      <c r="E131" s="585"/>
      <c r="F131" s="601"/>
      <c r="G131" s="595"/>
      <c r="H131" s="601"/>
      <c r="I131" s="596"/>
      <c r="J131" s="585"/>
      <c r="K131" s="585"/>
    </row>
    <row r="132" spans="1:11" ht="12.75" hidden="1">
      <c r="A132" s="584"/>
      <c r="B132" s="537"/>
      <c r="C132" s="585"/>
      <c r="D132" s="585"/>
      <c r="E132" s="585"/>
      <c r="F132" s="601"/>
      <c r="G132" s="595"/>
      <c r="H132" s="601"/>
      <c r="I132" s="596"/>
      <c r="J132" s="585"/>
      <c r="K132" s="585"/>
    </row>
    <row r="133" spans="1:11" ht="12.75" hidden="1">
      <c r="A133" s="584"/>
      <c r="B133" s="537"/>
      <c r="C133" s="584"/>
      <c r="D133" s="585"/>
      <c r="E133" s="585"/>
      <c r="F133" s="601"/>
      <c r="G133" s="595"/>
      <c r="H133" s="601"/>
      <c r="I133" s="596"/>
      <c r="J133" s="585"/>
      <c r="K133" s="585"/>
    </row>
    <row r="134" spans="1:11" ht="12.75" hidden="1">
      <c r="A134" s="584"/>
      <c r="B134" s="537"/>
      <c r="C134" s="585"/>
      <c r="D134" s="585"/>
      <c r="E134" s="585"/>
      <c r="F134" s="601"/>
      <c r="G134" s="595"/>
      <c r="H134" s="601"/>
      <c r="I134" s="596"/>
      <c r="J134" s="604"/>
      <c r="K134" s="585"/>
    </row>
    <row r="135" spans="1:11" ht="12.75" hidden="1">
      <c r="A135" s="584"/>
      <c r="B135" s="585"/>
      <c r="C135" s="585"/>
      <c r="D135" s="585"/>
      <c r="E135" s="585"/>
      <c r="F135" s="601"/>
      <c r="G135" s="595"/>
      <c r="H135" s="601"/>
      <c r="I135" s="596"/>
      <c r="J135" s="585"/>
      <c r="K135" s="585"/>
    </row>
    <row r="136" spans="1:11" ht="12.75" hidden="1">
      <c r="A136" s="584"/>
      <c r="B136" s="537"/>
      <c r="C136" s="584"/>
      <c r="D136" s="585"/>
      <c r="E136" s="585"/>
      <c r="F136" s="601"/>
      <c r="G136" s="595"/>
      <c r="H136" s="601"/>
      <c r="I136" s="596"/>
      <c r="J136" s="585"/>
      <c r="K136" s="585"/>
    </row>
    <row r="137" spans="1:11" ht="12.75" hidden="1">
      <c r="A137" s="584"/>
      <c r="B137" s="537"/>
      <c r="C137" s="549"/>
      <c r="D137" s="550"/>
      <c r="E137" s="550"/>
      <c r="F137" s="551"/>
      <c r="G137" s="595"/>
      <c r="H137" s="551"/>
      <c r="I137" s="596"/>
      <c r="J137" s="604"/>
      <c r="K137" s="604"/>
    </row>
    <row r="138" spans="1:11" ht="12.75" hidden="1">
      <c r="A138" s="585"/>
      <c r="B138" s="537"/>
      <c r="C138" s="585"/>
      <c r="D138" s="585"/>
      <c r="E138" s="585"/>
      <c r="F138" s="601"/>
      <c r="G138" s="595"/>
      <c r="H138" s="601"/>
      <c r="I138" s="596"/>
      <c r="J138" s="604"/>
      <c r="K138" s="585"/>
    </row>
    <row r="139" spans="1:11" ht="12.75" hidden="1">
      <c r="A139" s="585"/>
      <c r="B139" s="537"/>
      <c r="C139" s="585"/>
      <c r="D139" s="585"/>
      <c r="E139" s="585"/>
      <c r="F139" s="601"/>
      <c r="G139" s="595"/>
      <c r="H139" s="601"/>
      <c r="I139" s="596"/>
      <c r="J139" s="585"/>
      <c r="K139" s="585"/>
    </row>
    <row r="140" spans="1:10" ht="12.75" hidden="1">
      <c r="A140" s="585"/>
      <c r="B140" s="537"/>
      <c r="C140" s="549"/>
      <c r="D140" s="550"/>
      <c r="E140" s="550"/>
      <c r="F140" s="551"/>
      <c r="G140" s="595"/>
      <c r="H140" s="551"/>
      <c r="I140" s="596"/>
      <c r="J140" s="604"/>
    </row>
    <row r="141" spans="1:10" ht="12.75" hidden="1">
      <c r="A141" s="585"/>
      <c r="B141" s="585"/>
      <c r="C141" s="585"/>
      <c r="D141" s="585"/>
      <c r="E141" s="585"/>
      <c r="F141" s="601"/>
      <c r="G141" s="602"/>
      <c r="H141" s="604"/>
      <c r="I141" s="602"/>
      <c r="J141" s="604"/>
    </row>
    <row r="142" spans="1:10" ht="12.75" hidden="1">
      <c r="A142" s="585"/>
      <c r="B142" s="585"/>
      <c r="C142" s="585"/>
      <c r="D142" s="585"/>
      <c r="E142" s="585"/>
      <c r="F142" s="604"/>
      <c r="G142" s="601"/>
      <c r="H142" s="601"/>
      <c r="I142" s="601"/>
      <c r="J142" s="585"/>
    </row>
    <row r="143" spans="1:10" ht="12.75" hidden="1">
      <c r="A143" s="585"/>
      <c r="B143" s="585"/>
      <c r="C143" s="585"/>
      <c r="D143" s="585"/>
      <c r="E143" s="585"/>
      <c r="F143" s="604"/>
      <c r="G143" s="601"/>
      <c r="H143" s="601"/>
      <c r="I143" s="601"/>
      <c r="J143" s="585"/>
    </row>
    <row r="144" spans="1:10" ht="12.75" hidden="1">
      <c r="A144" s="585"/>
      <c r="B144" s="585"/>
      <c r="C144" s="585"/>
      <c r="D144" s="585"/>
      <c r="E144" s="585"/>
      <c r="F144" s="604"/>
      <c r="G144" s="601"/>
      <c r="H144" s="601"/>
      <c r="I144" s="601"/>
      <c r="J144" s="585"/>
    </row>
    <row r="145" spans="3:10" ht="12.75" hidden="1">
      <c r="C145" s="587"/>
      <c r="F145" s="603"/>
      <c r="J145" s="585"/>
    </row>
    <row r="146" ht="12.75" hidden="1">
      <c r="J146" s="585"/>
    </row>
    <row r="147" spans="2:10" ht="12.75" hidden="1">
      <c r="B147" s="592"/>
      <c r="J147" s="585"/>
    </row>
    <row r="148" spans="1:10" ht="12.75" hidden="1">
      <c r="A148" s="585"/>
      <c r="B148" s="585"/>
      <c r="C148" s="585"/>
      <c r="D148" s="585"/>
      <c r="E148" s="585"/>
      <c r="F148" s="586"/>
      <c r="G148" s="602"/>
      <c r="H148" s="601"/>
      <c r="I148" s="602"/>
      <c r="J148" s="604"/>
    </row>
    <row r="149" spans="1:10" ht="12.75" hidden="1">
      <c r="A149" s="585"/>
      <c r="B149" s="585"/>
      <c r="C149" s="588"/>
      <c r="D149" s="585"/>
      <c r="E149" s="585"/>
      <c r="F149" s="586"/>
      <c r="G149" s="601"/>
      <c r="H149" s="591"/>
      <c r="I149" s="604"/>
      <c r="J149" s="604"/>
    </row>
    <row r="150" ht="12.75" hidden="1">
      <c r="B150" s="592"/>
    </row>
    <row r="151" spans="2:13" ht="12.75" hidden="1">
      <c r="B151" s="592"/>
      <c r="C151" s="588"/>
      <c r="K151" s="590"/>
      <c r="L151" s="585"/>
      <c r="M151" s="601"/>
    </row>
    <row r="152" spans="1:13" ht="12.75" hidden="1">
      <c r="A152" s="584"/>
      <c r="B152" s="585"/>
      <c r="C152" s="584"/>
      <c r="D152" s="585"/>
      <c r="E152" s="585"/>
      <c r="F152" s="601"/>
      <c r="G152" s="595"/>
      <c r="H152" s="601"/>
      <c r="I152" s="596"/>
      <c r="J152" s="585"/>
      <c r="K152" s="590"/>
      <c r="L152" s="585"/>
      <c r="M152" s="601"/>
    </row>
    <row r="153" spans="1:13" ht="12.75" hidden="1">
      <c r="A153" s="584"/>
      <c r="B153" s="585"/>
      <c r="C153" s="584"/>
      <c r="D153" s="585"/>
      <c r="E153" s="585"/>
      <c r="F153" s="601"/>
      <c r="G153" s="595"/>
      <c r="H153" s="601"/>
      <c r="I153" s="596"/>
      <c r="J153" s="585"/>
      <c r="K153" s="590"/>
      <c r="L153" s="585"/>
      <c r="M153" s="601"/>
    </row>
    <row r="154" spans="1:13" ht="12.75" hidden="1">
      <c r="A154" s="584"/>
      <c r="B154" s="585"/>
      <c r="C154" s="584"/>
      <c r="D154" s="584"/>
      <c r="E154" s="585"/>
      <c r="F154" s="601"/>
      <c r="G154" s="595"/>
      <c r="H154" s="601"/>
      <c r="I154" s="596"/>
      <c r="J154" s="585"/>
      <c r="K154" s="590"/>
      <c r="L154" s="585"/>
      <c r="M154" s="601"/>
    </row>
    <row r="155" spans="1:13" ht="12.75" hidden="1">
      <c r="A155" s="584"/>
      <c r="B155" s="585"/>
      <c r="C155" s="584"/>
      <c r="D155" s="584"/>
      <c r="E155" s="585"/>
      <c r="F155" s="601"/>
      <c r="G155" s="595"/>
      <c r="H155" s="601"/>
      <c r="I155" s="596"/>
      <c r="J155" s="585"/>
      <c r="K155" s="590"/>
      <c r="L155" s="585"/>
      <c r="M155" s="601"/>
    </row>
    <row r="156" spans="1:13" ht="12.75" hidden="1">
      <c r="A156" s="584"/>
      <c r="B156" s="585"/>
      <c r="C156" s="584"/>
      <c r="D156" s="584"/>
      <c r="E156" s="585"/>
      <c r="F156" s="601"/>
      <c r="G156" s="595"/>
      <c r="H156" s="601"/>
      <c r="I156" s="596"/>
      <c r="J156" s="585"/>
      <c r="K156" s="590"/>
      <c r="L156" s="585"/>
      <c r="M156" s="601"/>
    </row>
    <row r="157" spans="1:13" ht="12.75" hidden="1">
      <c r="A157" s="584"/>
      <c r="B157" s="537"/>
      <c r="C157" s="584"/>
      <c r="D157" s="585"/>
      <c r="E157" s="585"/>
      <c r="F157" s="601"/>
      <c r="G157" s="595"/>
      <c r="H157" s="601"/>
      <c r="I157" s="596"/>
      <c r="J157" s="585"/>
      <c r="K157" s="590"/>
      <c r="L157" s="585"/>
      <c r="M157" s="601"/>
    </row>
    <row r="158" spans="1:13" ht="12.75" hidden="1">
      <c r="A158" s="584"/>
      <c r="B158" s="537"/>
      <c r="C158" s="585"/>
      <c r="D158" s="585"/>
      <c r="E158" s="585"/>
      <c r="F158" s="601"/>
      <c r="G158" s="595"/>
      <c r="H158" s="601"/>
      <c r="I158" s="596"/>
      <c r="J158" s="585"/>
      <c r="K158" s="590"/>
      <c r="L158" s="585"/>
      <c r="M158" s="601"/>
    </row>
    <row r="159" spans="1:13" ht="12.75" hidden="1">
      <c r="A159" s="584"/>
      <c r="B159" s="537"/>
      <c r="C159" s="584"/>
      <c r="D159" s="585"/>
      <c r="E159" s="585"/>
      <c r="F159" s="601"/>
      <c r="G159" s="595"/>
      <c r="H159" s="601"/>
      <c r="I159" s="596"/>
      <c r="J159" s="585"/>
      <c r="K159" s="590"/>
      <c r="L159" s="585"/>
      <c r="M159" s="601"/>
    </row>
    <row r="160" spans="2:13" ht="12.75" hidden="1">
      <c r="B160" s="592"/>
      <c r="C160" s="584"/>
      <c r="D160" s="585"/>
      <c r="E160" s="585"/>
      <c r="F160" s="601"/>
      <c r="G160" s="595"/>
      <c r="H160" s="601"/>
      <c r="I160" s="596"/>
      <c r="J160" s="585"/>
      <c r="K160" s="590"/>
      <c r="L160" s="585"/>
      <c r="M160" s="601"/>
    </row>
    <row r="161" spans="1:13" ht="12.75" hidden="1">
      <c r="A161" s="584"/>
      <c r="B161" s="585"/>
      <c r="C161" s="584"/>
      <c r="D161" s="584"/>
      <c r="E161" s="585"/>
      <c r="F161" s="601"/>
      <c r="G161" s="595"/>
      <c r="H161" s="601"/>
      <c r="I161" s="596"/>
      <c r="J161" s="585"/>
      <c r="K161" s="590"/>
      <c r="L161" s="585"/>
      <c r="M161" s="601"/>
    </row>
    <row r="162" spans="1:13" ht="12.75" hidden="1">
      <c r="A162" s="584"/>
      <c r="B162" s="585"/>
      <c r="C162" s="584"/>
      <c r="D162" s="584"/>
      <c r="E162" s="585"/>
      <c r="F162" s="601"/>
      <c r="G162" s="595"/>
      <c r="H162" s="601"/>
      <c r="I162" s="596"/>
      <c r="J162" s="585"/>
      <c r="K162" s="590"/>
      <c r="L162" s="585"/>
      <c r="M162" s="601"/>
    </row>
    <row r="163" spans="1:13" ht="12.75" hidden="1">
      <c r="A163" s="584"/>
      <c r="B163" s="585"/>
      <c r="C163" s="584"/>
      <c r="D163" s="584"/>
      <c r="E163" s="585"/>
      <c r="F163" s="601"/>
      <c r="G163" s="595"/>
      <c r="H163" s="601"/>
      <c r="I163" s="596"/>
      <c r="J163" s="585"/>
      <c r="K163" s="590"/>
      <c r="L163" s="585"/>
      <c r="M163" s="601"/>
    </row>
    <row r="164" spans="1:13" ht="12.75" hidden="1">
      <c r="A164" s="585"/>
      <c r="B164" s="585"/>
      <c r="D164" s="585"/>
      <c r="E164" s="585"/>
      <c r="F164" s="590"/>
      <c r="G164" s="602"/>
      <c r="H164" s="602"/>
      <c r="I164" s="602"/>
      <c r="J164" s="590"/>
      <c r="K164" s="590"/>
      <c r="L164" s="585"/>
      <c r="M164" s="601"/>
    </row>
    <row r="165" spans="1:13" ht="12.75" hidden="1">
      <c r="A165" s="585"/>
      <c r="B165" s="585"/>
      <c r="C165" s="588"/>
      <c r="D165" s="585"/>
      <c r="E165" s="585"/>
      <c r="F165" s="595"/>
      <c r="G165" s="602"/>
      <c r="H165" s="591"/>
      <c r="I165" s="602"/>
      <c r="J165" s="595"/>
      <c r="K165" s="590"/>
      <c r="L165" s="585"/>
      <c r="M165" s="601"/>
    </row>
    <row r="166" spans="2:13" ht="12.75" hidden="1">
      <c r="B166" s="592"/>
      <c r="K166" s="590"/>
      <c r="L166" s="585"/>
      <c r="M166" s="601"/>
    </row>
    <row r="167" spans="2:13" ht="12.75" hidden="1">
      <c r="B167" s="592"/>
      <c r="K167" s="590"/>
      <c r="L167" s="585"/>
      <c r="M167" s="601"/>
    </row>
    <row r="168" spans="2:13" ht="12.75" hidden="1">
      <c r="B168" s="592"/>
      <c r="C168" s="588"/>
      <c r="K168" s="590"/>
      <c r="L168" s="585"/>
      <c r="M168" s="601"/>
    </row>
    <row r="169" spans="2:13" ht="12.75" hidden="1">
      <c r="B169" s="592"/>
      <c r="K169" s="590"/>
      <c r="L169" s="585"/>
      <c r="M169" s="601"/>
    </row>
    <row r="170" spans="1:13" ht="12.75" hidden="1">
      <c r="A170" s="585"/>
      <c r="B170" s="585"/>
      <c r="C170" s="588"/>
      <c r="D170" s="584"/>
      <c r="E170" s="584"/>
      <c r="F170" s="602"/>
      <c r="G170" s="595"/>
      <c r="H170" s="602"/>
      <c r="I170" s="596"/>
      <c r="J170" s="602"/>
      <c r="K170" s="590"/>
      <c r="L170" s="585"/>
      <c r="M170" s="601"/>
    </row>
    <row r="171" spans="1:13" ht="12.75" hidden="1">
      <c r="A171" s="585"/>
      <c r="B171" s="537"/>
      <c r="C171" s="552"/>
      <c r="D171" s="553"/>
      <c r="E171" s="554"/>
      <c r="F171" s="555"/>
      <c r="G171" s="595"/>
      <c r="H171" s="555"/>
      <c r="I171" s="596"/>
      <c r="J171" s="556"/>
      <c r="K171" s="590"/>
      <c r="L171" s="585"/>
      <c r="M171" s="601"/>
    </row>
    <row r="172" spans="1:13" ht="12.75" hidden="1">
      <c r="A172" s="585"/>
      <c r="B172" s="537"/>
      <c r="C172" s="552"/>
      <c r="D172" s="553"/>
      <c r="E172" s="554"/>
      <c r="F172" s="555"/>
      <c r="G172" s="595"/>
      <c r="H172" s="555"/>
      <c r="I172" s="596"/>
      <c r="J172" s="556"/>
      <c r="K172" s="590"/>
      <c r="L172" s="585"/>
      <c r="M172" s="601"/>
    </row>
    <row r="173" spans="1:13" ht="12.75" hidden="1">
      <c r="A173" s="585"/>
      <c r="B173" s="537"/>
      <c r="C173" s="584"/>
      <c r="D173" s="585"/>
      <c r="E173" s="604"/>
      <c r="F173" s="601"/>
      <c r="G173" s="595"/>
      <c r="H173" s="601"/>
      <c r="I173" s="596"/>
      <c r="J173" s="601"/>
      <c r="K173" s="590"/>
      <c r="L173" s="585"/>
      <c r="M173" s="601"/>
    </row>
    <row r="174" spans="1:13" ht="12.75" hidden="1">
      <c r="A174" s="585"/>
      <c r="B174" s="537"/>
      <c r="C174" s="552"/>
      <c r="D174" s="553"/>
      <c r="E174" s="554"/>
      <c r="F174" s="555"/>
      <c r="G174" s="595"/>
      <c r="H174" s="555"/>
      <c r="I174" s="596"/>
      <c r="J174" s="556"/>
      <c r="K174" s="590"/>
      <c r="L174" s="585"/>
      <c r="M174" s="601"/>
    </row>
    <row r="175" spans="1:13" ht="12.75" hidden="1">
      <c r="A175" s="584"/>
      <c r="B175" s="537"/>
      <c r="C175" s="552"/>
      <c r="D175" s="557"/>
      <c r="E175" s="554"/>
      <c r="F175" s="555"/>
      <c r="G175" s="595"/>
      <c r="H175" s="555"/>
      <c r="I175" s="596"/>
      <c r="J175" s="601"/>
      <c r="K175" s="590"/>
      <c r="L175" s="585"/>
      <c r="M175" s="601"/>
    </row>
    <row r="176" spans="1:13" ht="12.75" hidden="1">
      <c r="A176" s="585"/>
      <c r="B176" s="585"/>
      <c r="D176" s="585"/>
      <c r="E176" s="585"/>
      <c r="F176" s="590"/>
      <c r="G176" s="602"/>
      <c r="H176" s="602"/>
      <c r="I176" s="602"/>
      <c r="J176" s="590"/>
      <c r="K176" s="590"/>
      <c r="L176" s="585"/>
      <c r="M176" s="601"/>
    </row>
    <row r="177" spans="1:13" ht="12.75" hidden="1">
      <c r="A177" s="585"/>
      <c r="B177" s="585"/>
      <c r="C177" s="588"/>
      <c r="D177" s="585"/>
      <c r="E177" s="585"/>
      <c r="F177" s="595"/>
      <c r="G177" s="602"/>
      <c r="H177" s="591"/>
      <c r="I177" s="602"/>
      <c r="J177" s="595"/>
      <c r="K177" s="590"/>
      <c r="L177" s="585"/>
      <c r="M177" s="601"/>
    </row>
    <row r="178" spans="2:13" ht="12.75" hidden="1">
      <c r="B178" s="592"/>
      <c r="K178" s="590"/>
      <c r="L178" s="585"/>
      <c r="M178" s="601"/>
    </row>
    <row r="179" spans="2:13" ht="12.75" hidden="1">
      <c r="B179" s="592"/>
      <c r="K179" s="590"/>
      <c r="L179" s="585"/>
      <c r="M179" s="601"/>
    </row>
    <row r="180" spans="2:13" ht="12.75">
      <c r="B180" s="592"/>
      <c r="K180" s="590"/>
      <c r="L180" s="585"/>
      <c r="M180" s="601"/>
    </row>
    <row r="181" spans="3:13" ht="12.75">
      <c r="C181" s="587"/>
      <c r="F181" s="603"/>
      <c r="I181" s="583" t="s">
        <v>1838</v>
      </c>
      <c r="J181" s="585"/>
      <c r="K181" s="590"/>
      <c r="L181" s="585"/>
      <c r="M181" s="601"/>
    </row>
    <row r="182" spans="1:13" ht="12.75">
      <c r="A182" s="583" t="s">
        <v>1626</v>
      </c>
      <c r="B182" s="583" t="s">
        <v>1640</v>
      </c>
      <c r="C182" s="583" t="s">
        <v>1641</v>
      </c>
      <c r="D182" s="583" t="s">
        <v>1642</v>
      </c>
      <c r="E182" s="583" t="s">
        <v>783</v>
      </c>
      <c r="F182" s="583" t="s">
        <v>489</v>
      </c>
      <c r="G182" s="583" t="s">
        <v>489</v>
      </c>
      <c r="H182" s="583" t="s">
        <v>490</v>
      </c>
      <c r="I182" s="583" t="s">
        <v>1643</v>
      </c>
      <c r="J182" s="585"/>
      <c r="K182" s="590"/>
      <c r="L182" s="585"/>
      <c r="M182" s="601"/>
    </row>
    <row r="183" spans="2:13" ht="12.75">
      <c r="B183" s="592"/>
      <c r="F183" s="583" t="s">
        <v>1644</v>
      </c>
      <c r="G183" s="583" t="s">
        <v>1645</v>
      </c>
      <c r="H183" s="583" t="s">
        <v>1644</v>
      </c>
      <c r="I183" s="583" t="s">
        <v>1645</v>
      </c>
      <c r="J183" s="585"/>
      <c r="K183" s="590"/>
      <c r="L183" s="585"/>
      <c r="M183" s="601"/>
    </row>
    <row r="184" spans="2:13" ht="12.75">
      <c r="B184" s="592"/>
      <c r="K184" s="590"/>
      <c r="L184" s="585"/>
      <c r="M184" s="601"/>
    </row>
    <row r="185" spans="2:13" ht="15">
      <c r="B185" s="592"/>
      <c r="C185" s="605" t="s">
        <v>701</v>
      </c>
      <c r="K185" s="590"/>
      <c r="L185" s="585"/>
      <c r="M185" s="601"/>
    </row>
    <row r="186" spans="1:13" ht="12.75">
      <c r="A186" s="584" t="s">
        <v>1631</v>
      </c>
      <c r="B186" s="537" t="s">
        <v>702</v>
      </c>
      <c r="C186" s="584" t="s">
        <v>703</v>
      </c>
      <c r="D186" s="585"/>
      <c r="E186" s="604"/>
      <c r="F186" s="604"/>
      <c r="G186" s="604"/>
      <c r="H186" s="558"/>
      <c r="I186" s="559"/>
      <c r="J186" s="596"/>
      <c r="K186" s="590"/>
      <c r="L186" s="585"/>
      <c r="M186" s="601"/>
    </row>
    <row r="187" spans="1:13" ht="12.75">
      <c r="A187" s="584"/>
      <c r="B187" s="560"/>
      <c r="C187" s="584" t="s">
        <v>704</v>
      </c>
      <c r="D187" s="584" t="s">
        <v>788</v>
      </c>
      <c r="E187" s="604">
        <v>1</v>
      </c>
      <c r="F187" s="595"/>
      <c r="G187" s="595">
        <f>E187*F187</f>
        <v>0</v>
      </c>
      <c r="H187" s="558"/>
      <c r="I187" s="596">
        <f>E187*H187</f>
        <v>0</v>
      </c>
      <c r="J187" s="596"/>
      <c r="K187" s="590"/>
      <c r="L187" s="585"/>
      <c r="M187" s="601"/>
    </row>
    <row r="188" spans="1:13" ht="12.75">
      <c r="A188" s="584" t="s">
        <v>1633</v>
      </c>
      <c r="B188" s="537" t="s">
        <v>702</v>
      </c>
      <c r="C188" s="584" t="s">
        <v>705</v>
      </c>
      <c r="D188" s="585" t="s">
        <v>1009</v>
      </c>
      <c r="E188" s="604">
        <v>125</v>
      </c>
      <c r="F188" s="595"/>
      <c r="G188" s="595">
        <f>E188*F188</f>
        <v>0</v>
      </c>
      <c r="H188" s="595"/>
      <c r="I188" s="596">
        <f>E188*H188</f>
        <v>0</v>
      </c>
      <c r="J188" s="595"/>
      <c r="K188" s="590"/>
      <c r="L188" s="585"/>
      <c r="M188" s="601"/>
    </row>
    <row r="189" spans="1:13" ht="12.75">
      <c r="A189" s="584"/>
      <c r="B189" s="537"/>
      <c r="C189" s="584" t="s">
        <v>706</v>
      </c>
      <c r="D189" s="585"/>
      <c r="E189" s="604"/>
      <c r="F189" s="595"/>
      <c r="G189" s="595"/>
      <c r="H189" s="595"/>
      <c r="I189" s="596"/>
      <c r="J189" s="595"/>
      <c r="K189" s="590"/>
      <c r="L189" s="585"/>
      <c r="M189" s="601"/>
    </row>
    <row r="190" spans="1:13" ht="12.75">
      <c r="A190" s="584" t="s">
        <v>1635</v>
      </c>
      <c r="B190" s="585" t="s">
        <v>1797</v>
      </c>
      <c r="C190" s="584" t="s">
        <v>707</v>
      </c>
      <c r="D190" s="585"/>
      <c r="E190" s="585"/>
      <c r="F190" s="601"/>
      <c r="G190" s="595"/>
      <c r="H190" s="601"/>
      <c r="I190" s="596"/>
      <c r="J190" s="585"/>
      <c r="K190" s="590"/>
      <c r="L190" s="585"/>
      <c r="M190" s="601"/>
    </row>
    <row r="191" spans="2:13" ht="12.75">
      <c r="B191" s="592"/>
      <c r="C191" s="584" t="s">
        <v>708</v>
      </c>
      <c r="D191" s="585" t="s">
        <v>788</v>
      </c>
      <c r="E191" s="585">
        <v>1</v>
      </c>
      <c r="F191" s="601"/>
      <c r="G191" s="595">
        <f>E191*F191</f>
        <v>0</v>
      </c>
      <c r="H191" s="601"/>
      <c r="I191" s="596">
        <f aca="true" t="shared" si="0" ref="I191:I196">E191*H191</f>
        <v>0</v>
      </c>
      <c r="J191" s="585"/>
      <c r="K191" s="595"/>
      <c r="L191" s="585"/>
      <c r="M191" s="601"/>
    </row>
    <row r="192" spans="1:13" ht="12.75">
      <c r="A192" s="584" t="s">
        <v>1636</v>
      </c>
      <c r="B192" s="585" t="s">
        <v>1797</v>
      </c>
      <c r="C192" s="584" t="s">
        <v>1822</v>
      </c>
      <c r="D192" s="584" t="s">
        <v>1216</v>
      </c>
      <c r="E192" s="585">
        <v>0.8</v>
      </c>
      <c r="F192" s="601"/>
      <c r="G192" s="595"/>
      <c r="H192" s="601"/>
      <c r="I192" s="596">
        <f t="shared" si="0"/>
        <v>0</v>
      </c>
      <c r="J192" s="585"/>
      <c r="K192" s="595"/>
      <c r="L192" s="585"/>
      <c r="M192" s="601"/>
    </row>
    <row r="193" spans="1:13" ht="12.75">
      <c r="A193" s="584" t="s">
        <v>1655</v>
      </c>
      <c r="B193" s="585" t="s">
        <v>1797</v>
      </c>
      <c r="C193" s="584" t="s">
        <v>1823</v>
      </c>
      <c r="D193" s="584" t="s">
        <v>1009</v>
      </c>
      <c r="E193" s="585">
        <v>1</v>
      </c>
      <c r="F193" s="601"/>
      <c r="G193" s="595">
        <f>E193*F193</f>
        <v>0</v>
      </c>
      <c r="H193" s="601"/>
      <c r="I193" s="596">
        <f t="shared" si="0"/>
        <v>0</v>
      </c>
      <c r="J193" s="585"/>
      <c r="K193" s="590"/>
      <c r="L193" s="585"/>
      <c r="M193" s="601"/>
    </row>
    <row r="194" spans="1:13" ht="12.75">
      <c r="A194" s="584" t="s">
        <v>1658</v>
      </c>
      <c r="B194" s="585" t="s">
        <v>1797</v>
      </c>
      <c r="C194" s="584" t="s">
        <v>1824</v>
      </c>
      <c r="D194" s="584" t="s">
        <v>1216</v>
      </c>
      <c r="E194" s="585">
        <v>0.15</v>
      </c>
      <c r="F194" s="601"/>
      <c r="G194" s="595"/>
      <c r="H194" s="601"/>
      <c r="I194" s="596">
        <f t="shared" si="0"/>
        <v>0</v>
      </c>
      <c r="J194" s="585"/>
      <c r="K194" s="590"/>
      <c r="L194" s="585"/>
      <c r="M194" s="601"/>
    </row>
    <row r="195" spans="1:13" ht="12.75">
      <c r="A195" s="584" t="s">
        <v>1661</v>
      </c>
      <c r="B195" s="537" t="s">
        <v>1797</v>
      </c>
      <c r="C195" s="584" t="s">
        <v>709</v>
      </c>
      <c r="D195" s="585" t="s">
        <v>788</v>
      </c>
      <c r="E195" s="585">
        <v>1</v>
      </c>
      <c r="F195" s="601"/>
      <c r="G195" s="595">
        <f>E195*F195</f>
        <v>0</v>
      </c>
      <c r="H195" s="601"/>
      <c r="I195" s="596">
        <f t="shared" si="0"/>
        <v>0</v>
      </c>
      <c r="J195" s="585"/>
      <c r="K195" s="590"/>
      <c r="L195" s="585"/>
      <c r="M195" s="601"/>
    </row>
    <row r="196" spans="1:13" ht="12.75">
      <c r="A196" s="584" t="s">
        <v>1664</v>
      </c>
      <c r="B196" s="537" t="s">
        <v>1755</v>
      </c>
      <c r="C196" s="585" t="s">
        <v>1794</v>
      </c>
      <c r="D196" s="585" t="s">
        <v>1009</v>
      </c>
      <c r="E196" s="585">
        <v>10</v>
      </c>
      <c r="F196" s="601"/>
      <c r="G196" s="595">
        <f>E196*F196</f>
        <v>0</v>
      </c>
      <c r="H196" s="601"/>
      <c r="I196" s="596">
        <f t="shared" si="0"/>
        <v>0</v>
      </c>
      <c r="J196" s="585"/>
      <c r="K196" s="590"/>
      <c r="L196" s="585"/>
      <c r="M196" s="601"/>
    </row>
    <row r="197" spans="1:13" ht="12.75">
      <c r="A197" s="585"/>
      <c r="B197" s="585"/>
      <c r="D197" s="585"/>
      <c r="E197" s="585"/>
      <c r="F197" s="590"/>
      <c r="G197" s="602">
        <f>SUM(G186:G196)</f>
        <v>0</v>
      </c>
      <c r="H197" s="602"/>
      <c r="I197" s="602">
        <f>SUM(I186:I196)</f>
        <v>0</v>
      </c>
      <c r="J197" s="590"/>
      <c r="K197" s="590"/>
      <c r="L197" s="585"/>
      <c r="M197" s="601"/>
    </row>
    <row r="198" spans="1:13" ht="12.75">
      <c r="A198" s="585"/>
      <c r="B198" s="585"/>
      <c r="C198" s="588" t="s">
        <v>710</v>
      </c>
      <c r="D198" s="585"/>
      <c r="E198" s="585"/>
      <c r="F198" s="595"/>
      <c r="G198" s="602"/>
      <c r="H198" s="591">
        <f>G197+I197</f>
        <v>0</v>
      </c>
      <c r="I198" s="602"/>
      <c r="J198" s="595"/>
      <c r="K198" s="590"/>
      <c r="L198" s="585"/>
      <c r="M198" s="601"/>
    </row>
    <row r="199" spans="2:13" ht="12.75">
      <c r="B199" s="592"/>
      <c r="K199" s="590"/>
      <c r="L199" s="585"/>
      <c r="M199" s="601"/>
    </row>
    <row r="200" spans="3:13" ht="12.75">
      <c r="C200" s="588"/>
      <c r="J200" s="589"/>
      <c r="K200" s="590"/>
      <c r="L200" s="585"/>
      <c r="M200" s="601"/>
    </row>
    <row r="201" spans="6:13" ht="12.75">
      <c r="F201" s="589"/>
      <c r="G201" s="589"/>
      <c r="H201" s="596"/>
      <c r="I201" s="596"/>
      <c r="J201" s="589"/>
      <c r="K201" s="590"/>
      <c r="L201" s="585"/>
      <c r="M201" s="601"/>
    </row>
    <row r="202" spans="6:13" ht="12.75">
      <c r="F202" s="589"/>
      <c r="G202" s="589"/>
      <c r="H202" s="596"/>
      <c r="I202" s="596"/>
      <c r="J202" s="589"/>
      <c r="K202" s="590"/>
      <c r="L202" s="585"/>
      <c r="M202" s="601"/>
    </row>
    <row r="203" spans="6:11" ht="12.75">
      <c r="F203" s="589"/>
      <c r="G203" s="589"/>
      <c r="H203" s="596"/>
      <c r="I203" s="596"/>
      <c r="J203" s="589"/>
      <c r="K203" s="590"/>
    </row>
    <row r="204" spans="6:10" ht="12.75">
      <c r="F204" s="589"/>
      <c r="G204" s="589"/>
      <c r="H204" s="596"/>
      <c r="I204" s="596"/>
      <c r="J204" s="589"/>
    </row>
    <row r="205" spans="3:9" ht="12.75">
      <c r="C205" s="588"/>
      <c r="I205" s="606"/>
    </row>
    <row r="206" ht="12.75">
      <c r="J206" s="589"/>
    </row>
    <row r="207" spans="3:11" ht="12.75">
      <c r="C207" s="588"/>
      <c r="F207" s="599"/>
      <c r="G207" s="589"/>
      <c r="H207" s="591"/>
      <c r="I207" s="597"/>
      <c r="J207" s="597"/>
      <c r="K207" s="589"/>
    </row>
    <row r="208" spans="2:10" ht="12.75">
      <c r="B208" s="537"/>
      <c r="H208" s="589"/>
      <c r="I208" s="596"/>
      <c r="J208" s="589"/>
    </row>
    <row r="209" spans="2:10" ht="12.75">
      <c r="B209" s="537"/>
      <c r="H209" s="589"/>
      <c r="I209" s="596"/>
      <c r="J209" s="589"/>
    </row>
    <row r="210" spans="2:10" ht="12.75">
      <c r="B210" s="537"/>
      <c r="H210" s="589"/>
      <c r="I210" s="596"/>
      <c r="J210" s="589"/>
    </row>
    <row r="211" spans="3:10" ht="12.75">
      <c r="C211" s="588"/>
      <c r="H211" s="589"/>
      <c r="I211" s="606"/>
      <c r="J211" s="589"/>
    </row>
    <row r="213" spans="1:10" ht="12.75">
      <c r="A213" s="585"/>
      <c r="B213" s="585"/>
      <c r="C213" s="587"/>
      <c r="D213" s="585"/>
      <c r="E213" s="585"/>
      <c r="F213" s="601"/>
      <c r="G213" s="607"/>
      <c r="H213" s="601"/>
      <c r="I213" s="585"/>
      <c r="J213" s="596"/>
    </row>
    <row r="214" spans="1:10" ht="12.75">
      <c r="A214" s="584"/>
      <c r="B214" s="560"/>
      <c r="C214" s="584"/>
      <c r="D214" s="585"/>
      <c r="E214" s="604"/>
      <c r="F214" s="604"/>
      <c r="G214" s="604"/>
      <c r="H214" s="558"/>
      <c r="I214" s="559"/>
      <c r="J214" s="596"/>
    </row>
    <row r="215" spans="1:10" ht="12.75">
      <c r="A215" s="584"/>
      <c r="B215" s="537"/>
      <c r="C215" s="584"/>
      <c r="D215" s="585"/>
      <c r="E215" s="604"/>
      <c r="F215" s="604"/>
      <c r="G215" s="604"/>
      <c r="H215" s="558"/>
      <c r="I215" s="559"/>
      <c r="J215" s="596"/>
    </row>
    <row r="216" spans="1:10" ht="12.75">
      <c r="A216" s="584"/>
      <c r="B216" s="560"/>
      <c r="C216" s="584"/>
      <c r="D216" s="584"/>
      <c r="E216" s="604"/>
      <c r="F216" s="595"/>
      <c r="G216" s="595"/>
      <c r="H216" s="558"/>
      <c r="I216" s="596"/>
      <c r="J216" s="596"/>
    </row>
    <row r="217" spans="1:10" ht="12.75">
      <c r="A217" s="584"/>
      <c r="B217" s="537"/>
      <c r="C217" s="584"/>
      <c r="D217" s="584"/>
      <c r="E217" s="604"/>
      <c r="F217" s="604"/>
      <c r="G217" s="604"/>
      <c r="H217" s="558"/>
      <c r="I217" s="559"/>
      <c r="J217" s="596"/>
    </row>
    <row r="218" spans="1:10" ht="12.75">
      <c r="A218" s="584"/>
      <c r="B218" s="560"/>
      <c r="C218" s="584"/>
      <c r="D218" s="584"/>
      <c r="E218" s="604"/>
      <c r="F218" s="595"/>
      <c r="G218" s="595"/>
      <c r="H218" s="558"/>
      <c r="I218" s="596"/>
      <c r="J218" s="596"/>
    </row>
    <row r="219" spans="1:10" ht="12.75">
      <c r="A219" s="584"/>
      <c r="B219" s="537"/>
      <c r="C219" s="584"/>
      <c r="D219" s="584"/>
      <c r="E219" s="604"/>
      <c r="F219" s="595"/>
      <c r="G219" s="595"/>
      <c r="H219" s="558"/>
      <c r="I219" s="596"/>
      <c r="J219" s="596"/>
    </row>
    <row r="220" spans="1:10" ht="12.75">
      <c r="A220" s="584"/>
      <c r="B220" s="537"/>
      <c r="C220" s="584"/>
      <c r="D220" s="584"/>
      <c r="E220" s="604"/>
      <c r="F220" s="595"/>
      <c r="G220" s="595"/>
      <c r="H220" s="558"/>
      <c r="I220" s="596"/>
      <c r="J220" s="596"/>
    </row>
    <row r="221" spans="1:10" ht="12.75">
      <c r="A221" s="584"/>
      <c r="B221" s="537"/>
      <c r="C221" s="585"/>
      <c r="D221" s="585"/>
      <c r="E221" s="604"/>
      <c r="F221" s="595"/>
      <c r="G221" s="595"/>
      <c r="H221" s="595"/>
      <c r="I221" s="596"/>
      <c r="J221" s="595"/>
    </row>
    <row r="222" spans="1:10" ht="12.75">
      <c r="A222" s="584"/>
      <c r="B222" s="537"/>
      <c r="C222" s="585"/>
      <c r="D222" s="585"/>
      <c r="E222" s="585"/>
      <c r="F222" s="595"/>
      <c r="G222" s="595"/>
      <c r="H222" s="595"/>
      <c r="I222" s="596"/>
      <c r="J222" s="595"/>
    </row>
    <row r="223" spans="1:10" ht="12.75">
      <c r="A223" s="584"/>
      <c r="B223" s="537"/>
      <c r="C223" s="552"/>
      <c r="D223" s="553"/>
      <c r="E223" s="554"/>
      <c r="F223" s="555"/>
      <c r="G223" s="595"/>
      <c r="H223" s="555"/>
      <c r="I223" s="596"/>
      <c r="J223" s="585"/>
    </row>
    <row r="224" spans="1:11" ht="12.75">
      <c r="A224" s="584"/>
      <c r="B224" s="585"/>
      <c r="C224" s="584"/>
      <c r="D224" s="584"/>
      <c r="E224" s="585"/>
      <c r="F224" s="601"/>
      <c r="G224" s="595"/>
      <c r="H224" s="601"/>
      <c r="I224" s="596"/>
      <c r="J224" s="585"/>
      <c r="K224" s="595"/>
    </row>
    <row r="225" spans="1:10" ht="12.75">
      <c r="A225" s="584"/>
      <c r="B225" s="537"/>
      <c r="C225" s="585"/>
      <c r="D225" s="585"/>
      <c r="E225" s="585"/>
      <c r="F225" s="595"/>
      <c r="G225" s="595"/>
      <c r="H225" s="595"/>
      <c r="I225" s="596"/>
      <c r="J225" s="595"/>
    </row>
    <row r="226" spans="1:11" ht="12.75">
      <c r="A226" s="584"/>
      <c r="B226" s="537"/>
      <c r="C226" s="584"/>
      <c r="D226" s="585"/>
      <c r="E226" s="585"/>
      <c r="F226" s="595"/>
      <c r="G226" s="595"/>
      <c r="H226" s="595"/>
      <c r="I226" s="596"/>
      <c r="J226" s="595"/>
      <c r="K226" s="595"/>
    </row>
    <row r="227" spans="1:11" ht="12.75">
      <c r="A227" s="584"/>
      <c r="B227" s="585"/>
      <c r="C227" s="584"/>
      <c r="D227" s="584"/>
      <c r="E227" s="585"/>
      <c r="F227" s="584"/>
      <c r="G227" s="591"/>
      <c r="H227" s="585"/>
      <c r="J227" s="589"/>
      <c r="K227" s="589"/>
    </row>
    <row r="228" spans="3:11" ht="12.75">
      <c r="C228" s="584"/>
      <c r="D228" s="584"/>
      <c r="E228" s="584"/>
      <c r="F228" s="602"/>
      <c r="G228" s="595"/>
      <c r="H228" s="602"/>
      <c r="I228" s="596"/>
      <c r="K228" s="595"/>
    </row>
    <row r="229" spans="1:11" ht="12.75">
      <c r="A229" s="584"/>
      <c r="B229" s="537"/>
      <c r="C229" s="584"/>
      <c r="D229" s="585"/>
      <c r="E229" s="604"/>
      <c r="F229" s="595"/>
      <c r="G229" s="595"/>
      <c r="H229" s="608"/>
      <c r="I229" s="596"/>
      <c r="J229" s="585"/>
      <c r="K229" s="595"/>
    </row>
    <row r="230" spans="1:10" ht="12.75">
      <c r="A230" s="584"/>
      <c r="B230" s="537"/>
      <c r="C230" s="584"/>
      <c r="D230" s="585"/>
      <c r="E230" s="585"/>
      <c r="F230" s="595"/>
      <c r="G230" s="595"/>
      <c r="H230" s="595"/>
      <c r="I230" s="596"/>
      <c r="J230" s="595"/>
    </row>
    <row r="231" spans="1:10" ht="12.75">
      <c r="A231" s="584"/>
      <c r="B231" s="537"/>
      <c r="C231" s="552"/>
      <c r="D231" s="553"/>
      <c r="E231" s="554"/>
      <c r="F231" s="555"/>
      <c r="G231" s="595"/>
      <c r="H231" s="555"/>
      <c r="I231" s="596"/>
      <c r="J231" s="556"/>
    </row>
    <row r="232" spans="1:10" ht="12.75">
      <c r="A232" s="585"/>
      <c r="B232" s="537"/>
      <c r="C232" s="552"/>
      <c r="D232" s="557"/>
      <c r="E232" s="554"/>
      <c r="F232" s="555"/>
      <c r="G232" s="595"/>
      <c r="H232" s="555"/>
      <c r="I232" s="596"/>
      <c r="J232" s="556"/>
    </row>
    <row r="233" spans="1:10" ht="12.75">
      <c r="A233" s="585"/>
      <c r="B233" s="537"/>
      <c r="C233" s="552"/>
      <c r="D233" s="553"/>
      <c r="E233" s="554"/>
      <c r="F233" s="555"/>
      <c r="G233" s="595"/>
      <c r="H233" s="555"/>
      <c r="I233" s="596"/>
      <c r="J233" s="556"/>
    </row>
    <row r="234" spans="1:11" ht="12.75">
      <c r="A234" s="584"/>
      <c r="B234" s="537"/>
      <c r="C234" s="584"/>
      <c r="D234" s="585"/>
      <c r="E234" s="604"/>
      <c r="F234" s="601"/>
      <c r="G234" s="595"/>
      <c r="H234" s="601"/>
      <c r="I234" s="596"/>
      <c r="J234" s="601"/>
      <c r="K234" s="556"/>
    </row>
    <row r="235" spans="2:11" ht="12.75">
      <c r="B235" s="537"/>
      <c r="F235" s="596"/>
      <c r="G235" s="595"/>
      <c r="H235" s="596"/>
      <c r="I235" s="596"/>
      <c r="J235" s="596"/>
      <c r="K235" s="556"/>
    </row>
    <row r="236" spans="6:12" ht="12.75">
      <c r="F236" s="602"/>
      <c r="G236" s="602"/>
      <c r="H236" s="589"/>
      <c r="I236" s="602"/>
      <c r="J236" s="589"/>
      <c r="K236" s="556"/>
      <c r="L236" s="609"/>
    </row>
    <row r="237" spans="6:12" ht="12.75">
      <c r="F237" s="599"/>
      <c r="G237" s="599"/>
      <c r="H237" s="591"/>
      <c r="I237" s="599"/>
      <c r="K237" s="596"/>
      <c r="L237" s="609"/>
    </row>
    <row r="238" spans="2:11" ht="12.75">
      <c r="B238" s="537"/>
      <c r="F238" s="596"/>
      <c r="G238" s="595"/>
      <c r="H238" s="596"/>
      <c r="I238" s="596"/>
      <c r="J238" s="596"/>
      <c r="K238" s="596"/>
    </row>
    <row r="239" spans="2:10" ht="12.75">
      <c r="B239" s="537"/>
      <c r="F239" s="596"/>
      <c r="G239" s="595"/>
      <c r="H239" s="596"/>
      <c r="I239" s="596"/>
      <c r="J239" s="596"/>
    </row>
    <row r="240" spans="2:10" ht="12.75">
      <c r="B240" s="537"/>
      <c r="C240" s="584"/>
      <c r="D240" s="585"/>
      <c r="E240" s="585"/>
      <c r="F240" s="601"/>
      <c r="G240" s="595"/>
      <c r="H240" s="601"/>
      <c r="I240" s="596"/>
      <c r="J240" s="585"/>
    </row>
    <row r="241" spans="2:11" ht="12.75">
      <c r="B241" s="537"/>
      <c r="C241" s="584"/>
      <c r="D241" s="585"/>
      <c r="E241" s="585"/>
      <c r="F241" s="601"/>
      <c r="G241" s="595"/>
      <c r="H241" s="601"/>
      <c r="I241" s="596"/>
      <c r="J241" s="585"/>
      <c r="K241" s="596"/>
    </row>
    <row r="242" spans="3:11" ht="12.75">
      <c r="C242" s="584"/>
      <c r="D242" s="585"/>
      <c r="E242" s="585"/>
      <c r="F242" s="601"/>
      <c r="G242" s="595"/>
      <c r="H242" s="601"/>
      <c r="I242" s="596"/>
      <c r="J242" s="585"/>
      <c r="K242" s="596"/>
    </row>
    <row r="243" spans="3:11" ht="12.75">
      <c r="C243" s="584"/>
      <c r="D243" s="585"/>
      <c r="E243" s="585"/>
      <c r="F243" s="601"/>
      <c r="G243" s="595"/>
      <c r="H243" s="601"/>
      <c r="I243" s="596"/>
      <c r="J243" s="601"/>
      <c r="K243" s="596"/>
    </row>
    <row r="244" spans="3:11" ht="12.75">
      <c r="C244" s="584"/>
      <c r="D244" s="585"/>
      <c r="E244" s="585"/>
      <c r="F244" s="601"/>
      <c r="G244" s="595"/>
      <c r="H244" s="601"/>
      <c r="I244" s="596"/>
      <c r="J244" s="601"/>
      <c r="K244" s="596"/>
    </row>
    <row r="245" spans="3:11" ht="12.75">
      <c r="C245" s="584"/>
      <c r="D245" s="585"/>
      <c r="E245" s="585"/>
      <c r="F245" s="601"/>
      <c r="G245" s="595"/>
      <c r="H245" s="601"/>
      <c r="I245" s="596"/>
      <c r="J245" s="601"/>
      <c r="K245" s="596"/>
    </row>
    <row r="246" spans="3:11" ht="12.75">
      <c r="C246" s="584"/>
      <c r="D246" s="585"/>
      <c r="E246" s="585"/>
      <c r="F246" s="601"/>
      <c r="G246" s="595"/>
      <c r="H246" s="601"/>
      <c r="I246" s="596"/>
      <c r="J246" s="601"/>
      <c r="K246" s="600"/>
    </row>
    <row r="247" spans="3:11" ht="12.75">
      <c r="C247" s="584"/>
      <c r="D247" s="585"/>
      <c r="E247" s="585"/>
      <c r="F247" s="601"/>
      <c r="G247" s="595"/>
      <c r="H247" s="601"/>
      <c r="I247" s="596"/>
      <c r="J247" s="585"/>
      <c r="K247" s="589"/>
    </row>
    <row r="248" spans="3:11" ht="12.75">
      <c r="C248" s="584"/>
      <c r="D248" s="585"/>
      <c r="E248" s="585"/>
      <c r="F248" s="595"/>
      <c r="G248" s="595"/>
      <c r="H248" s="601"/>
      <c r="I248" s="596"/>
      <c r="J248" s="585"/>
      <c r="K248" s="589"/>
    </row>
    <row r="249" spans="3:11" ht="12.75">
      <c r="C249" s="584"/>
      <c r="D249" s="585"/>
      <c r="E249" s="585"/>
      <c r="F249" s="595"/>
      <c r="G249" s="595"/>
      <c r="H249" s="601"/>
      <c r="I249" s="596"/>
      <c r="J249" s="585"/>
      <c r="K249" s="589"/>
    </row>
    <row r="250" spans="3:11" ht="12.75">
      <c r="C250" s="584"/>
      <c r="D250" s="585"/>
      <c r="E250" s="585"/>
      <c r="F250" s="595"/>
      <c r="G250" s="595"/>
      <c r="H250" s="601"/>
      <c r="I250" s="596"/>
      <c r="J250" s="585"/>
      <c r="K250" s="589"/>
    </row>
    <row r="251" spans="3:11" ht="12.75">
      <c r="C251" s="584"/>
      <c r="D251" s="585"/>
      <c r="E251" s="585"/>
      <c r="F251" s="601"/>
      <c r="G251" s="595"/>
      <c r="H251" s="601"/>
      <c r="I251" s="596"/>
      <c r="J251" s="601"/>
      <c r="K251" s="589"/>
    </row>
    <row r="252" spans="3:11" ht="12.75">
      <c r="C252" s="584"/>
      <c r="D252" s="585"/>
      <c r="E252" s="585"/>
      <c r="F252" s="601"/>
      <c r="G252" s="595"/>
      <c r="H252" s="601"/>
      <c r="I252" s="596"/>
      <c r="J252" s="601"/>
      <c r="K252" s="589"/>
    </row>
    <row r="253" spans="3:11" ht="12.75">
      <c r="C253" s="584"/>
      <c r="D253" s="585"/>
      <c r="E253" s="585"/>
      <c r="F253" s="601"/>
      <c r="G253" s="595"/>
      <c r="H253" s="601"/>
      <c r="I253" s="596"/>
      <c r="J253" s="601"/>
      <c r="K253" s="589"/>
    </row>
    <row r="254" spans="3:11" ht="12.75">
      <c r="C254" s="584"/>
      <c r="D254" s="585"/>
      <c r="E254" s="585"/>
      <c r="F254" s="601"/>
      <c r="G254" s="595"/>
      <c r="H254" s="601"/>
      <c r="I254" s="596"/>
      <c r="J254" s="585"/>
      <c r="K254" s="589"/>
    </row>
    <row r="255" spans="3:11" ht="12.75">
      <c r="C255" s="584"/>
      <c r="D255" s="585"/>
      <c r="E255" s="585"/>
      <c r="F255" s="601"/>
      <c r="G255" s="595"/>
      <c r="H255" s="601"/>
      <c r="I255" s="596"/>
      <c r="J255" s="601"/>
      <c r="K255" s="589"/>
    </row>
    <row r="256" ht="12.75">
      <c r="K256" s="589"/>
    </row>
    <row r="257" spans="3:11" ht="12.75">
      <c r="C257" s="584"/>
      <c r="D257" s="585"/>
      <c r="E257" s="585"/>
      <c r="F257" s="586"/>
      <c r="G257" s="585"/>
      <c r="H257" s="585"/>
      <c r="I257" s="585"/>
      <c r="J257" s="584"/>
      <c r="K257" s="589"/>
    </row>
    <row r="258" spans="3:11" ht="12.75">
      <c r="C258" s="585"/>
      <c r="D258" s="585"/>
      <c r="E258" s="585"/>
      <c r="F258" s="586"/>
      <c r="G258" s="585"/>
      <c r="H258" s="585"/>
      <c r="I258" s="585"/>
      <c r="J258" s="585"/>
      <c r="K258" s="601"/>
    </row>
    <row r="259" spans="3:11" ht="12.75">
      <c r="C259" s="584"/>
      <c r="D259" s="584"/>
      <c r="E259" s="585"/>
      <c r="F259" s="595"/>
      <c r="G259" s="595"/>
      <c r="H259" s="601"/>
      <c r="I259" s="596"/>
      <c r="J259" s="601"/>
      <c r="K259" s="601"/>
    </row>
    <row r="260" spans="3:12" ht="12.75">
      <c r="C260" s="584"/>
      <c r="D260" s="585"/>
      <c r="E260" s="585"/>
      <c r="F260" s="601"/>
      <c r="G260" s="595"/>
      <c r="H260" s="601"/>
      <c r="I260" s="596"/>
      <c r="J260" s="601"/>
      <c r="K260" s="601"/>
      <c r="L260" s="585"/>
    </row>
    <row r="261" spans="3:11" ht="12.75">
      <c r="C261" s="584"/>
      <c r="D261" s="585"/>
      <c r="E261" s="585"/>
      <c r="F261" s="601"/>
      <c r="G261" s="595"/>
      <c r="H261" s="601"/>
      <c r="I261" s="596"/>
      <c r="J261" s="601"/>
      <c r="K261" s="601"/>
    </row>
    <row r="262" spans="3:11" ht="12.75">
      <c r="C262" s="584"/>
      <c r="D262" s="584"/>
      <c r="E262" s="585"/>
      <c r="F262" s="601"/>
      <c r="G262" s="595"/>
      <c r="H262" s="601"/>
      <c r="I262" s="596"/>
      <c r="J262" s="601"/>
      <c r="K262" s="585"/>
    </row>
    <row r="263" spans="3:10" ht="12.75">
      <c r="C263" s="584"/>
      <c r="D263" s="584"/>
      <c r="E263" s="585"/>
      <c r="F263" s="601"/>
      <c r="G263" s="595"/>
      <c r="H263" s="595"/>
      <c r="I263" s="596"/>
      <c r="J263" s="601"/>
    </row>
    <row r="264" spans="4:10" ht="12.75">
      <c r="D264" s="585"/>
      <c r="E264" s="610"/>
      <c r="F264" s="595"/>
      <c r="G264" s="606"/>
      <c r="H264" s="595"/>
      <c r="I264" s="606"/>
      <c r="J264" s="601"/>
    </row>
    <row r="265" spans="6:10" ht="12.75">
      <c r="F265" s="596"/>
      <c r="G265" s="595"/>
      <c r="H265" s="591"/>
      <c r="I265" s="596"/>
      <c r="J265" s="600"/>
    </row>
    <row r="266" spans="3:11" ht="12.75">
      <c r="C266" s="588"/>
      <c r="F266" s="599"/>
      <c r="G266" s="599"/>
      <c r="H266" s="611"/>
      <c r="I266" s="599"/>
      <c r="K266" s="585"/>
    </row>
    <row r="267" spans="3:11" ht="12.75">
      <c r="C267" s="567"/>
      <c r="D267" s="552"/>
      <c r="E267" s="568"/>
      <c r="F267" s="569"/>
      <c r="G267" s="569"/>
      <c r="H267" s="569"/>
      <c r="I267" s="569"/>
      <c r="J267" s="570"/>
      <c r="K267" s="585"/>
    </row>
    <row r="268" spans="2:11" ht="12.75">
      <c r="B268" s="537"/>
      <c r="C268" s="552"/>
      <c r="D268" s="552"/>
      <c r="E268" s="568"/>
      <c r="F268" s="569"/>
      <c r="G268" s="569"/>
      <c r="H268" s="569"/>
      <c r="I268" s="569"/>
      <c r="J268" s="570"/>
      <c r="K268" s="585"/>
    </row>
    <row r="269" spans="2:11" ht="12.75">
      <c r="B269" s="537"/>
      <c r="C269" s="552"/>
      <c r="D269" s="552"/>
      <c r="E269" s="568"/>
      <c r="F269" s="569"/>
      <c r="G269" s="569"/>
      <c r="H269" s="569"/>
      <c r="I269" s="569"/>
      <c r="J269" s="570"/>
      <c r="K269" s="585"/>
    </row>
    <row r="270" spans="2:12" ht="12.75">
      <c r="B270" s="537"/>
      <c r="C270" s="552"/>
      <c r="D270" s="552"/>
      <c r="E270" s="568"/>
      <c r="F270" s="569"/>
      <c r="G270" s="569"/>
      <c r="H270" s="569"/>
      <c r="I270" s="569"/>
      <c r="J270" s="570"/>
      <c r="K270" s="585"/>
      <c r="L270" s="585"/>
    </row>
    <row r="271" spans="2:11" ht="12.75">
      <c r="B271" s="537"/>
      <c r="C271" s="552"/>
      <c r="D271" s="552"/>
      <c r="E271" s="568"/>
      <c r="F271" s="569"/>
      <c r="G271" s="569"/>
      <c r="H271" s="569"/>
      <c r="I271" s="569"/>
      <c r="J271" s="570"/>
      <c r="K271" s="601"/>
    </row>
    <row r="272" spans="2:12" ht="12.75">
      <c r="B272" s="537"/>
      <c r="C272" s="552"/>
      <c r="D272" s="552"/>
      <c r="E272" s="568"/>
      <c r="F272" s="569"/>
      <c r="G272" s="569"/>
      <c r="H272" s="569"/>
      <c r="I272" s="569"/>
      <c r="J272" s="570"/>
      <c r="K272" s="600"/>
      <c r="L272" s="589"/>
    </row>
    <row r="273" spans="2:12" ht="12.75">
      <c r="B273" s="537"/>
      <c r="C273" s="552"/>
      <c r="D273" s="552"/>
      <c r="E273" s="568"/>
      <c r="F273" s="569"/>
      <c r="G273" s="569"/>
      <c r="H273" s="569"/>
      <c r="I273" s="569"/>
      <c r="J273" s="570"/>
      <c r="L273" s="589"/>
    </row>
    <row r="274" spans="2:12" ht="12.75">
      <c r="B274" s="537"/>
      <c r="C274" s="552"/>
      <c r="D274" s="552"/>
      <c r="E274" s="568"/>
      <c r="F274" s="569"/>
      <c r="G274" s="569"/>
      <c r="H274" s="569"/>
      <c r="I274" s="569"/>
      <c r="J274" s="570"/>
      <c r="K274" s="570"/>
      <c r="L274" s="589"/>
    </row>
    <row r="275" spans="3:12" ht="12.75">
      <c r="C275" s="552"/>
      <c r="D275" s="552"/>
      <c r="E275" s="568"/>
      <c r="F275" s="569"/>
      <c r="G275" s="606"/>
      <c r="H275" s="569"/>
      <c r="I275" s="606"/>
      <c r="J275" s="570"/>
      <c r="K275" s="570"/>
      <c r="L275" s="589"/>
    </row>
    <row r="276" spans="3:11" ht="12.75">
      <c r="C276" s="588"/>
      <c r="F276" s="600"/>
      <c r="G276" s="600"/>
      <c r="H276" s="591"/>
      <c r="I276" s="600"/>
      <c r="J276" s="596"/>
      <c r="K276" s="570"/>
    </row>
    <row r="277" spans="3:11" ht="12.75">
      <c r="C277" s="588"/>
      <c r="D277" s="585"/>
      <c r="E277" s="585"/>
      <c r="F277" s="601"/>
      <c r="G277" s="601"/>
      <c r="H277" s="601"/>
      <c r="I277" s="601"/>
      <c r="J277" s="585"/>
      <c r="K277" s="570"/>
    </row>
    <row r="278" spans="2:12" ht="12.75">
      <c r="B278" s="537"/>
      <c r="C278" s="584"/>
      <c r="D278" s="585"/>
      <c r="E278" s="585"/>
      <c r="F278" s="601"/>
      <c r="G278" s="595"/>
      <c r="H278" s="601"/>
      <c r="I278" s="596"/>
      <c r="J278" s="585"/>
      <c r="K278" s="570"/>
      <c r="L278" s="589"/>
    </row>
    <row r="279" spans="2:11" ht="12.75">
      <c r="B279" s="537"/>
      <c r="C279" s="584"/>
      <c r="D279" s="585"/>
      <c r="E279" s="585"/>
      <c r="F279" s="601"/>
      <c r="G279" s="595"/>
      <c r="H279" s="601"/>
      <c r="I279" s="596"/>
      <c r="J279" s="585"/>
      <c r="K279" s="570"/>
    </row>
    <row r="280" spans="2:11" ht="12.75">
      <c r="B280" s="537"/>
      <c r="C280" s="584"/>
      <c r="D280" s="585"/>
      <c r="E280" s="585"/>
      <c r="F280" s="601"/>
      <c r="G280" s="595"/>
      <c r="H280" s="601"/>
      <c r="I280" s="596"/>
      <c r="J280" s="585"/>
      <c r="K280" s="570"/>
    </row>
    <row r="281" spans="2:11" ht="12.75">
      <c r="B281" s="537"/>
      <c r="D281" s="584"/>
      <c r="E281" s="584"/>
      <c r="F281" s="596"/>
      <c r="G281" s="595"/>
      <c r="H281" s="596"/>
      <c r="I281" s="596"/>
      <c r="J281" s="596"/>
      <c r="K281" s="570"/>
    </row>
    <row r="282" spans="2:11" ht="12.75">
      <c r="B282" s="537"/>
      <c r="D282" s="584"/>
      <c r="E282" s="584"/>
      <c r="F282" s="596"/>
      <c r="G282" s="595"/>
      <c r="H282" s="596"/>
      <c r="I282" s="596"/>
      <c r="J282" s="596"/>
      <c r="K282" s="570"/>
    </row>
    <row r="283" spans="2:12" ht="12.75">
      <c r="B283" s="537"/>
      <c r="D283" s="584"/>
      <c r="E283" s="584"/>
      <c r="F283" s="596"/>
      <c r="G283" s="595"/>
      <c r="H283" s="596"/>
      <c r="I283" s="596"/>
      <c r="J283" s="596"/>
      <c r="L283" s="600"/>
    </row>
    <row r="284" spans="2:12" ht="12.75">
      <c r="B284" s="537"/>
      <c r="D284" s="584"/>
      <c r="E284" s="584"/>
      <c r="F284" s="596"/>
      <c r="G284" s="595"/>
      <c r="H284" s="596"/>
      <c r="I284" s="596"/>
      <c r="J284" s="596"/>
      <c r="K284" s="596"/>
      <c r="L284" s="600"/>
    </row>
    <row r="285" spans="2:12" ht="12.75">
      <c r="B285" s="537"/>
      <c r="D285" s="584"/>
      <c r="E285" s="584"/>
      <c r="F285" s="596"/>
      <c r="G285" s="595"/>
      <c r="H285" s="596"/>
      <c r="I285" s="596"/>
      <c r="J285" s="596"/>
      <c r="K285" s="596"/>
      <c r="L285" s="600"/>
    </row>
    <row r="286" spans="2:12" ht="12.75">
      <c r="B286" s="537"/>
      <c r="D286" s="584"/>
      <c r="E286" s="584"/>
      <c r="F286" s="596"/>
      <c r="G286" s="595"/>
      <c r="H286" s="596"/>
      <c r="I286" s="596"/>
      <c r="J286" s="596"/>
      <c r="K286" s="596"/>
      <c r="L286" s="600"/>
    </row>
    <row r="287" spans="2:12" ht="12.75">
      <c r="B287" s="537"/>
      <c r="D287" s="584"/>
      <c r="E287" s="584"/>
      <c r="F287" s="596"/>
      <c r="G287" s="595"/>
      <c r="H287" s="596"/>
      <c r="I287" s="596"/>
      <c r="J287" s="596"/>
      <c r="K287" s="596"/>
      <c r="L287" s="600"/>
    </row>
    <row r="288" spans="2:12" ht="12.75">
      <c r="B288" s="537"/>
      <c r="D288" s="584"/>
      <c r="E288" s="584"/>
      <c r="F288" s="596"/>
      <c r="G288" s="595"/>
      <c r="H288" s="596"/>
      <c r="I288" s="596"/>
      <c r="J288" s="596"/>
      <c r="K288" s="596"/>
      <c r="L288" s="600"/>
    </row>
    <row r="289" spans="2:12" ht="12.75">
      <c r="B289" s="537"/>
      <c r="D289" s="584"/>
      <c r="E289" s="584"/>
      <c r="F289" s="596"/>
      <c r="G289" s="595"/>
      <c r="H289" s="596"/>
      <c r="I289" s="596"/>
      <c r="J289" s="596"/>
      <c r="K289" s="596"/>
      <c r="L289" s="600"/>
    </row>
    <row r="290" spans="2:12" ht="12.75">
      <c r="B290" s="537"/>
      <c r="D290" s="584"/>
      <c r="E290" s="584"/>
      <c r="F290" s="596"/>
      <c r="G290" s="595"/>
      <c r="H290" s="596"/>
      <c r="I290" s="596"/>
      <c r="J290" s="596"/>
      <c r="K290" s="596"/>
      <c r="L290" s="600"/>
    </row>
    <row r="291" spans="2:12" ht="12.75">
      <c r="B291" s="537"/>
      <c r="D291" s="584"/>
      <c r="E291" s="584"/>
      <c r="F291" s="596"/>
      <c r="G291" s="595"/>
      <c r="H291" s="596"/>
      <c r="I291" s="596"/>
      <c r="J291" s="596"/>
      <c r="K291" s="596"/>
      <c r="L291" s="600"/>
    </row>
    <row r="292" spans="11:12" ht="12.75">
      <c r="K292" s="596"/>
      <c r="L292" s="600"/>
    </row>
    <row r="293" spans="3:12" ht="12.75">
      <c r="C293" s="584"/>
      <c r="D293" s="585"/>
      <c r="E293" s="585"/>
      <c r="F293" s="586"/>
      <c r="G293" s="585"/>
      <c r="H293" s="585"/>
      <c r="I293" s="585"/>
      <c r="J293" s="584"/>
      <c r="K293" s="596"/>
      <c r="L293" s="600"/>
    </row>
    <row r="294" spans="3:12" ht="12.75">
      <c r="C294" s="585"/>
      <c r="D294" s="585"/>
      <c r="E294" s="585"/>
      <c r="F294" s="586"/>
      <c r="G294" s="585"/>
      <c r="H294" s="585"/>
      <c r="I294" s="585"/>
      <c r="J294" s="585"/>
      <c r="K294" s="596"/>
      <c r="L294" s="600"/>
    </row>
    <row r="295" spans="2:12" ht="12.75">
      <c r="B295" s="537"/>
      <c r="D295" s="584"/>
      <c r="E295" s="584"/>
      <c r="F295" s="596"/>
      <c r="G295" s="595"/>
      <c r="H295" s="596"/>
      <c r="I295" s="596"/>
      <c r="J295" s="596"/>
      <c r="K295" s="596"/>
      <c r="L295" s="600"/>
    </row>
    <row r="296" spans="2:12" ht="12.75">
      <c r="B296" s="537"/>
      <c r="D296" s="584"/>
      <c r="E296" s="584"/>
      <c r="F296" s="596"/>
      <c r="G296" s="595"/>
      <c r="H296" s="596"/>
      <c r="I296" s="596"/>
      <c r="J296" s="596"/>
      <c r="K296" s="596"/>
      <c r="L296" s="600"/>
    </row>
    <row r="297" spans="2:12" ht="12.75">
      <c r="B297" s="537"/>
      <c r="D297" s="584"/>
      <c r="E297" s="584"/>
      <c r="F297" s="596"/>
      <c r="G297" s="595"/>
      <c r="H297" s="596"/>
      <c r="I297" s="596"/>
      <c r="J297" s="596"/>
      <c r="K297" s="596"/>
      <c r="L297" s="600"/>
    </row>
    <row r="298" spans="2:12" ht="12.75">
      <c r="B298" s="537"/>
      <c r="D298" s="584"/>
      <c r="E298" s="584"/>
      <c r="F298" s="596"/>
      <c r="G298" s="595"/>
      <c r="H298" s="596"/>
      <c r="I298" s="596"/>
      <c r="J298" s="596"/>
      <c r="K298" s="596"/>
      <c r="L298" s="600"/>
    </row>
    <row r="299" spans="2:12" ht="12.75">
      <c r="B299" s="537"/>
      <c r="D299" s="584"/>
      <c r="E299" s="584"/>
      <c r="F299" s="596"/>
      <c r="G299" s="595"/>
      <c r="H299" s="596"/>
      <c r="I299" s="596"/>
      <c r="J299" s="596"/>
      <c r="K299" s="596"/>
      <c r="L299" s="600"/>
    </row>
    <row r="300" spans="2:12" ht="12.75">
      <c r="B300" s="537"/>
      <c r="D300" s="584"/>
      <c r="E300" s="584"/>
      <c r="F300" s="596"/>
      <c r="G300" s="595"/>
      <c r="H300" s="596"/>
      <c r="I300" s="596"/>
      <c r="J300" s="596"/>
      <c r="K300" s="596"/>
      <c r="L300" s="600"/>
    </row>
    <row r="301" spans="2:12" ht="12.75">
      <c r="B301" s="537"/>
      <c r="D301" s="584"/>
      <c r="E301" s="584"/>
      <c r="F301" s="596"/>
      <c r="G301" s="595"/>
      <c r="H301" s="596"/>
      <c r="I301" s="596"/>
      <c r="J301" s="596"/>
      <c r="K301" s="596"/>
      <c r="L301" s="600"/>
    </row>
    <row r="302" spans="2:12" ht="12.75">
      <c r="B302" s="537"/>
      <c r="D302" s="584"/>
      <c r="E302" s="584"/>
      <c r="F302" s="596"/>
      <c r="G302" s="595"/>
      <c r="H302" s="596"/>
      <c r="I302" s="596"/>
      <c r="J302" s="596"/>
      <c r="K302" s="596"/>
      <c r="L302" s="600"/>
    </row>
    <row r="303" spans="2:12" ht="12.75">
      <c r="B303" s="537"/>
      <c r="D303" s="584"/>
      <c r="E303" s="584"/>
      <c r="F303" s="596"/>
      <c r="G303" s="595"/>
      <c r="H303" s="596"/>
      <c r="I303" s="596"/>
      <c r="J303" s="596"/>
      <c r="K303" s="596"/>
      <c r="L303" s="600"/>
    </row>
    <row r="304" spans="2:12" ht="12.75">
      <c r="B304" s="537"/>
      <c r="D304" s="584"/>
      <c r="E304" s="584"/>
      <c r="F304" s="596"/>
      <c r="G304" s="595"/>
      <c r="H304" s="596"/>
      <c r="I304" s="596"/>
      <c r="J304" s="596"/>
      <c r="K304" s="596"/>
      <c r="L304" s="600"/>
    </row>
    <row r="305" spans="2:12" ht="12.75">
      <c r="B305" s="537"/>
      <c r="D305" s="584"/>
      <c r="E305" s="584"/>
      <c r="F305" s="596"/>
      <c r="G305" s="595"/>
      <c r="H305" s="596"/>
      <c r="I305" s="596"/>
      <c r="J305" s="596"/>
      <c r="K305" s="596"/>
      <c r="L305" s="600"/>
    </row>
    <row r="306" spans="2:12" ht="12.75">
      <c r="B306" s="537"/>
      <c r="D306" s="584"/>
      <c r="E306" s="584"/>
      <c r="F306" s="596"/>
      <c r="G306" s="595"/>
      <c r="H306" s="596"/>
      <c r="I306" s="596"/>
      <c r="J306" s="596"/>
      <c r="K306" s="596"/>
      <c r="L306" s="600"/>
    </row>
    <row r="307" spans="2:12" ht="12.75">
      <c r="B307" s="537"/>
      <c r="D307" s="584"/>
      <c r="E307" s="584"/>
      <c r="F307" s="596"/>
      <c r="G307" s="595"/>
      <c r="H307" s="596"/>
      <c r="I307" s="596"/>
      <c r="J307" s="596"/>
      <c r="K307" s="596"/>
      <c r="L307" s="600"/>
    </row>
    <row r="308" spans="2:12" ht="12.75">
      <c r="B308" s="537"/>
      <c r="D308" s="584"/>
      <c r="E308" s="584"/>
      <c r="F308" s="596"/>
      <c r="G308" s="595"/>
      <c r="H308" s="596"/>
      <c r="I308" s="596"/>
      <c r="J308" s="596"/>
      <c r="K308" s="596"/>
      <c r="L308" s="600"/>
    </row>
    <row r="309" spans="2:12" ht="12.75">
      <c r="B309" s="537"/>
      <c r="D309" s="584"/>
      <c r="E309" s="584"/>
      <c r="F309" s="596"/>
      <c r="G309" s="595"/>
      <c r="H309" s="596"/>
      <c r="I309" s="596"/>
      <c r="J309" s="596"/>
      <c r="K309" s="596"/>
      <c r="L309" s="600"/>
    </row>
    <row r="310" spans="2:12" ht="12.75">
      <c r="B310" s="537"/>
      <c r="D310" s="584"/>
      <c r="E310" s="584"/>
      <c r="F310" s="596"/>
      <c r="G310" s="595"/>
      <c r="H310" s="596"/>
      <c r="I310" s="596"/>
      <c r="J310" s="596"/>
      <c r="K310" s="596"/>
      <c r="L310" s="600"/>
    </row>
    <row r="311" spans="2:12" ht="12.75">
      <c r="B311" s="537"/>
      <c r="D311" s="584"/>
      <c r="E311" s="584"/>
      <c r="F311" s="596"/>
      <c r="G311" s="595"/>
      <c r="H311" s="596"/>
      <c r="I311" s="596"/>
      <c r="J311" s="596"/>
      <c r="K311" s="596"/>
      <c r="L311" s="600"/>
    </row>
    <row r="312" spans="2:12" ht="12.75">
      <c r="B312" s="537"/>
      <c r="D312" s="584"/>
      <c r="E312" s="584"/>
      <c r="F312" s="596"/>
      <c r="G312" s="595"/>
      <c r="H312" s="596"/>
      <c r="I312" s="596"/>
      <c r="J312" s="596"/>
      <c r="K312" s="596"/>
      <c r="L312" s="600"/>
    </row>
    <row r="313" spans="2:12" ht="12.75">
      <c r="B313" s="537"/>
      <c r="D313" s="584"/>
      <c r="E313" s="584"/>
      <c r="F313" s="596"/>
      <c r="G313" s="595"/>
      <c r="H313" s="596"/>
      <c r="I313" s="596"/>
      <c r="J313" s="596"/>
      <c r="K313" s="596"/>
      <c r="L313" s="600"/>
    </row>
    <row r="314" spans="2:12" ht="12.75">
      <c r="B314" s="537"/>
      <c r="D314" s="584"/>
      <c r="E314" s="584"/>
      <c r="F314" s="596"/>
      <c r="G314" s="595"/>
      <c r="H314" s="596"/>
      <c r="I314" s="596"/>
      <c r="J314" s="596"/>
      <c r="K314" s="596"/>
      <c r="L314" s="600"/>
    </row>
    <row r="315" spans="2:12" ht="12.75">
      <c r="B315" s="537"/>
      <c r="D315" s="584"/>
      <c r="E315" s="584"/>
      <c r="F315" s="596"/>
      <c r="G315" s="595"/>
      <c r="H315" s="596"/>
      <c r="I315" s="596"/>
      <c r="J315" s="596"/>
      <c r="K315" s="596"/>
      <c r="L315" s="600"/>
    </row>
    <row r="316" spans="2:12" ht="12.75">
      <c r="B316" s="537"/>
      <c r="D316" s="584"/>
      <c r="E316" s="584"/>
      <c r="F316" s="596"/>
      <c r="G316" s="595"/>
      <c r="H316" s="596"/>
      <c r="I316" s="596"/>
      <c r="J316" s="596"/>
      <c r="K316" s="596"/>
      <c r="L316" s="600"/>
    </row>
    <row r="317" spans="2:12" ht="12.75">
      <c r="B317" s="537"/>
      <c r="D317" s="584"/>
      <c r="E317" s="584"/>
      <c r="F317" s="596"/>
      <c r="G317" s="595"/>
      <c r="H317" s="596"/>
      <c r="I317" s="596"/>
      <c r="J317" s="596"/>
      <c r="K317" s="596"/>
      <c r="L317" s="600"/>
    </row>
    <row r="318" spans="2:12" ht="12.75">
      <c r="B318" s="537"/>
      <c r="D318" s="584"/>
      <c r="E318" s="584"/>
      <c r="F318" s="596"/>
      <c r="G318" s="595"/>
      <c r="H318" s="596"/>
      <c r="I318" s="596"/>
      <c r="J318" s="596"/>
      <c r="K318" s="596"/>
      <c r="L318" s="600"/>
    </row>
    <row r="319" spans="2:12" ht="12.75">
      <c r="B319" s="537"/>
      <c r="D319" s="584"/>
      <c r="E319" s="584"/>
      <c r="F319" s="596"/>
      <c r="G319" s="595"/>
      <c r="H319" s="596"/>
      <c r="I319" s="596"/>
      <c r="J319" s="596"/>
      <c r="K319" s="596"/>
      <c r="L319" s="600"/>
    </row>
    <row r="320" spans="2:12" ht="12.75">
      <c r="B320" s="537"/>
      <c r="D320" s="584"/>
      <c r="E320" s="584"/>
      <c r="F320" s="596"/>
      <c r="G320" s="595"/>
      <c r="H320" s="596"/>
      <c r="I320" s="596"/>
      <c r="J320" s="596"/>
      <c r="K320" s="596"/>
      <c r="L320" s="600"/>
    </row>
    <row r="321" spans="2:12" ht="12.75">
      <c r="B321" s="537"/>
      <c r="D321" s="584"/>
      <c r="E321" s="584"/>
      <c r="F321" s="596"/>
      <c r="G321" s="595"/>
      <c r="H321" s="596"/>
      <c r="I321" s="596"/>
      <c r="J321" s="596"/>
      <c r="K321" s="596"/>
      <c r="L321" s="600"/>
    </row>
    <row r="322" spans="2:12" ht="12.75">
      <c r="B322" s="537"/>
      <c r="D322" s="584"/>
      <c r="E322" s="584"/>
      <c r="F322" s="596"/>
      <c r="G322" s="595"/>
      <c r="H322" s="596"/>
      <c r="I322" s="596"/>
      <c r="J322" s="596"/>
      <c r="K322" s="596"/>
      <c r="L322" s="600"/>
    </row>
    <row r="323" spans="2:12" ht="12.75">
      <c r="B323" s="537"/>
      <c r="C323" s="584"/>
      <c r="D323" s="585"/>
      <c r="E323" s="585"/>
      <c r="F323" s="601"/>
      <c r="G323" s="595"/>
      <c r="H323" s="601"/>
      <c r="I323" s="596"/>
      <c r="J323" s="585"/>
      <c r="K323" s="596"/>
      <c r="L323" s="600"/>
    </row>
    <row r="324" spans="2:12" ht="12.75">
      <c r="B324" s="537"/>
      <c r="C324" s="587"/>
      <c r="F324" s="600"/>
      <c r="G324" s="591"/>
      <c r="H324" s="596"/>
      <c r="I324" s="591"/>
      <c r="J324" s="600"/>
      <c r="K324" s="596"/>
      <c r="L324" s="600"/>
    </row>
    <row r="325" spans="6:12" ht="12.75">
      <c r="F325" s="596"/>
      <c r="G325" s="602"/>
      <c r="H325" s="591"/>
      <c r="I325" s="602"/>
      <c r="J325" s="596"/>
      <c r="K325" s="596"/>
      <c r="L325" s="600"/>
    </row>
    <row r="326" spans="6:12" ht="12.75">
      <c r="F326" s="596"/>
      <c r="G326" s="602"/>
      <c r="H326" s="591"/>
      <c r="I326" s="602"/>
      <c r="J326" s="596"/>
      <c r="K326" s="596"/>
      <c r="L326" s="600"/>
    </row>
    <row r="327" spans="6:12" ht="12.75">
      <c r="F327" s="596"/>
      <c r="G327" s="602"/>
      <c r="H327" s="591"/>
      <c r="I327" s="602"/>
      <c r="J327" s="596"/>
      <c r="K327" s="596"/>
      <c r="L327" s="600"/>
    </row>
    <row r="328" spans="11:12" ht="12.75">
      <c r="K328" s="596"/>
      <c r="L328" s="600"/>
    </row>
    <row r="329" spans="3:12" ht="12.75">
      <c r="C329" s="584"/>
      <c r="D329" s="585"/>
      <c r="E329" s="585"/>
      <c r="F329" s="586"/>
      <c r="G329" s="585"/>
      <c r="H329" s="585"/>
      <c r="I329" s="585"/>
      <c r="J329" s="584"/>
      <c r="K329" s="596"/>
      <c r="L329" s="600"/>
    </row>
    <row r="330" spans="3:12" ht="12.75">
      <c r="C330" s="585"/>
      <c r="D330" s="585"/>
      <c r="E330" s="585"/>
      <c r="F330" s="586"/>
      <c r="G330" s="585"/>
      <c r="H330" s="585"/>
      <c r="I330" s="585"/>
      <c r="J330" s="585"/>
      <c r="K330" s="596"/>
      <c r="L330" s="589"/>
    </row>
    <row r="331" spans="3:11" ht="12.75">
      <c r="C331" s="587"/>
      <c r="D331" s="585"/>
      <c r="E331" s="585"/>
      <c r="F331" s="586"/>
      <c r="G331" s="585"/>
      <c r="H331" s="601"/>
      <c r="I331" s="601"/>
      <c r="J331" s="604"/>
      <c r="K331" s="600"/>
    </row>
    <row r="332" spans="3:11" ht="12.75">
      <c r="C332" s="587"/>
      <c r="D332" s="585"/>
      <c r="E332" s="585"/>
      <c r="F332" s="586"/>
      <c r="G332" s="585"/>
      <c r="H332" s="601"/>
      <c r="I332" s="601"/>
      <c r="J332" s="604"/>
      <c r="K332" s="596"/>
    </row>
    <row r="333" spans="3:11" ht="12.75">
      <c r="C333" s="587"/>
      <c r="D333" s="585"/>
      <c r="E333" s="585"/>
      <c r="F333" s="586"/>
      <c r="G333" s="585"/>
      <c r="H333" s="601"/>
      <c r="I333" s="601"/>
      <c r="J333" s="604"/>
      <c r="K333" s="596"/>
    </row>
    <row r="334" spans="2:11" ht="12.75">
      <c r="B334" s="537"/>
      <c r="C334" s="552"/>
      <c r="D334" s="553"/>
      <c r="E334" s="554"/>
      <c r="F334" s="555"/>
      <c r="G334" s="595"/>
      <c r="H334" s="555"/>
      <c r="I334" s="596"/>
      <c r="J334" s="556"/>
      <c r="K334" s="596"/>
    </row>
    <row r="335" spans="2:11" ht="12.75">
      <c r="B335" s="537"/>
      <c r="C335" s="552"/>
      <c r="D335" s="553"/>
      <c r="E335" s="554"/>
      <c r="F335" s="555"/>
      <c r="G335" s="595"/>
      <c r="H335" s="555"/>
      <c r="I335" s="596"/>
      <c r="J335" s="556"/>
      <c r="K335" s="596"/>
    </row>
    <row r="336" spans="2:11" ht="12.75">
      <c r="B336" s="537"/>
      <c r="C336" s="552"/>
      <c r="D336" s="553"/>
      <c r="E336" s="554"/>
      <c r="F336" s="555"/>
      <c r="G336" s="595"/>
      <c r="H336" s="555"/>
      <c r="I336" s="596"/>
      <c r="J336" s="556"/>
      <c r="K336" s="596"/>
    </row>
    <row r="337" spans="2:15" ht="12.75">
      <c r="B337" s="537"/>
      <c r="C337" s="552"/>
      <c r="D337" s="553"/>
      <c r="E337" s="554"/>
      <c r="F337" s="555"/>
      <c r="G337" s="595"/>
      <c r="H337" s="555"/>
      <c r="I337" s="596"/>
      <c r="J337" s="556"/>
      <c r="K337" s="596"/>
      <c r="L337" s="585"/>
      <c r="M337" s="585"/>
      <c r="N337" s="585"/>
      <c r="O337" s="585"/>
    </row>
    <row r="338" spans="3:15" ht="12.75">
      <c r="C338" s="584"/>
      <c r="D338" s="585"/>
      <c r="E338" s="604"/>
      <c r="F338" s="601"/>
      <c r="G338" s="595"/>
      <c r="H338" s="601"/>
      <c r="I338" s="596"/>
      <c r="J338" s="601"/>
      <c r="K338" s="601"/>
      <c r="L338" s="585"/>
      <c r="M338" s="585"/>
      <c r="N338" s="585"/>
      <c r="O338" s="585"/>
    </row>
    <row r="339" spans="3:15" ht="12.75">
      <c r="C339" s="584"/>
      <c r="D339" s="585"/>
      <c r="E339" s="604"/>
      <c r="F339" s="601"/>
      <c r="G339" s="595"/>
      <c r="H339" s="601"/>
      <c r="I339" s="596"/>
      <c r="J339" s="601"/>
      <c r="K339" s="601"/>
      <c r="L339" s="585"/>
      <c r="M339" s="585"/>
      <c r="N339" s="585"/>
      <c r="O339" s="585"/>
    </row>
    <row r="340" spans="3:15" ht="12.75">
      <c r="C340" s="584"/>
      <c r="D340" s="585"/>
      <c r="E340" s="585"/>
      <c r="F340" s="595"/>
      <c r="G340" s="595"/>
      <c r="H340" s="595"/>
      <c r="I340" s="596"/>
      <c r="J340" s="585"/>
      <c r="K340" s="601"/>
      <c r="M340" s="585"/>
      <c r="N340" s="585"/>
      <c r="O340" s="585"/>
    </row>
    <row r="341" spans="3:15" ht="12.75">
      <c r="C341" s="584"/>
      <c r="D341" s="585"/>
      <c r="E341" s="585"/>
      <c r="F341" s="595"/>
      <c r="G341" s="595"/>
      <c r="H341" s="595"/>
      <c r="I341" s="596"/>
      <c r="J341" s="585"/>
      <c r="K341" s="556"/>
      <c r="L341" s="589"/>
      <c r="O341" s="585"/>
    </row>
    <row r="342" spans="3:15" ht="12.75">
      <c r="C342" s="584"/>
      <c r="D342" s="585"/>
      <c r="E342" s="585"/>
      <c r="F342" s="595"/>
      <c r="G342" s="595"/>
      <c r="H342" s="595"/>
      <c r="I342" s="596"/>
      <c r="J342" s="585"/>
      <c r="K342" s="556"/>
      <c r="L342" s="589"/>
      <c r="M342" s="585"/>
      <c r="N342" s="585"/>
      <c r="O342" s="585"/>
    </row>
    <row r="343" spans="3:15" ht="12.75">
      <c r="C343" s="584"/>
      <c r="D343" s="585"/>
      <c r="E343" s="585"/>
      <c r="F343" s="595"/>
      <c r="G343" s="595"/>
      <c r="H343" s="595"/>
      <c r="I343" s="596"/>
      <c r="J343" s="585"/>
      <c r="K343" s="556"/>
      <c r="M343" s="585"/>
      <c r="N343" s="585"/>
      <c r="O343" s="585"/>
    </row>
    <row r="344" spans="1:15" ht="12.75">
      <c r="A344" s="584"/>
      <c r="B344" s="585"/>
      <c r="C344" s="612"/>
      <c r="D344" s="612"/>
      <c r="E344" s="612"/>
      <c r="F344" s="613"/>
      <c r="G344" s="614"/>
      <c r="H344" s="613"/>
      <c r="I344" s="614"/>
      <c r="J344" s="601"/>
      <c r="K344" s="556"/>
      <c r="L344" s="585"/>
      <c r="M344" s="585"/>
      <c r="N344" s="585"/>
      <c r="O344" s="585"/>
    </row>
    <row r="345" spans="1:15" ht="12.75">
      <c r="A345" s="584"/>
      <c r="C345" s="615"/>
      <c r="D345" s="615"/>
      <c r="E345" s="612"/>
      <c r="F345" s="595"/>
      <c r="G345" s="595"/>
      <c r="H345" s="595"/>
      <c r="I345" s="596"/>
      <c r="J345" s="585"/>
      <c r="K345" s="585"/>
      <c r="L345" s="585"/>
      <c r="M345" s="585"/>
      <c r="N345" s="585"/>
      <c r="O345" s="585"/>
    </row>
    <row r="346" spans="1:15" ht="12.75">
      <c r="A346" s="584"/>
      <c r="C346" s="615"/>
      <c r="D346" s="615"/>
      <c r="E346" s="612"/>
      <c r="F346" s="595"/>
      <c r="G346" s="595"/>
      <c r="H346" s="595"/>
      <c r="I346" s="596"/>
      <c r="J346" s="585"/>
      <c r="K346" s="585"/>
      <c r="L346" s="585"/>
      <c r="M346" s="585"/>
      <c r="N346" s="585"/>
      <c r="O346" s="585"/>
    </row>
    <row r="347" spans="1:15" ht="12.75">
      <c r="A347" s="584"/>
      <c r="C347" s="615"/>
      <c r="D347" s="615"/>
      <c r="E347" s="585"/>
      <c r="F347" s="595"/>
      <c r="G347" s="595"/>
      <c r="H347" s="595"/>
      <c r="I347" s="596"/>
      <c r="J347" s="585"/>
      <c r="K347" s="585"/>
      <c r="L347" s="585"/>
      <c r="M347" s="585"/>
      <c r="N347" s="585"/>
      <c r="O347" s="585"/>
    </row>
    <row r="348" spans="1:15" ht="12.75">
      <c r="A348" s="584"/>
      <c r="C348" s="615"/>
      <c r="D348" s="615"/>
      <c r="E348" s="585"/>
      <c r="F348" s="595"/>
      <c r="G348" s="595"/>
      <c r="H348" s="595"/>
      <c r="I348" s="596"/>
      <c r="J348" s="585"/>
      <c r="K348" s="585"/>
      <c r="L348" s="585"/>
      <c r="M348" s="585"/>
      <c r="N348" s="585"/>
      <c r="O348" s="585"/>
    </row>
    <row r="349" spans="1:15" ht="12.75">
      <c r="A349" s="584"/>
      <c r="C349" s="615"/>
      <c r="D349" s="615"/>
      <c r="E349" s="585"/>
      <c r="F349" s="595"/>
      <c r="G349" s="595"/>
      <c r="H349" s="595"/>
      <c r="I349" s="596"/>
      <c r="J349" s="585"/>
      <c r="K349" s="585"/>
      <c r="L349" s="585"/>
      <c r="M349" s="585"/>
      <c r="N349" s="585"/>
      <c r="O349" s="585"/>
    </row>
    <row r="350" spans="1:15" ht="12.75">
      <c r="A350" s="584"/>
      <c r="C350" s="615"/>
      <c r="D350" s="615"/>
      <c r="E350" s="585"/>
      <c r="F350" s="595"/>
      <c r="G350" s="595"/>
      <c r="H350" s="595"/>
      <c r="I350" s="596"/>
      <c r="J350" s="585"/>
      <c r="K350" s="585"/>
      <c r="L350" s="601"/>
      <c r="M350" s="601"/>
      <c r="N350" s="585"/>
      <c r="O350" s="585"/>
    </row>
    <row r="351" spans="3:15" ht="12.75">
      <c r="C351" s="584"/>
      <c r="F351" s="600"/>
      <c r="G351" s="591"/>
      <c r="H351" s="591"/>
      <c r="I351" s="591"/>
      <c r="J351" s="600"/>
      <c r="K351" s="601"/>
      <c r="L351" s="585"/>
      <c r="M351" s="585"/>
      <c r="N351" s="585"/>
      <c r="O351" s="585"/>
    </row>
    <row r="352" spans="3:15" ht="12.75">
      <c r="C352" s="587"/>
      <c r="F352" s="596"/>
      <c r="G352" s="602"/>
      <c r="H352" s="591"/>
      <c r="I352" s="602"/>
      <c r="J352" s="596"/>
      <c r="K352" s="585"/>
      <c r="L352" s="585"/>
      <c r="M352" s="585"/>
      <c r="N352" s="585"/>
      <c r="O352" s="585"/>
    </row>
    <row r="353" spans="6:15" ht="12.75">
      <c r="F353" s="597"/>
      <c r="G353" s="596"/>
      <c r="H353" s="596"/>
      <c r="I353" s="596"/>
      <c r="J353" s="597"/>
      <c r="K353" s="585"/>
      <c r="L353" s="585"/>
      <c r="M353" s="585"/>
      <c r="N353" s="585"/>
      <c r="O353" s="585"/>
    </row>
    <row r="354" spans="3:15" ht="12.75">
      <c r="C354" s="588"/>
      <c r="D354" s="585"/>
      <c r="E354" s="585"/>
      <c r="F354" s="601"/>
      <c r="G354" s="601"/>
      <c r="H354" s="601"/>
      <c r="I354" s="601"/>
      <c r="J354" s="585"/>
      <c r="K354" s="585"/>
      <c r="L354" s="585"/>
      <c r="M354" s="585"/>
      <c r="N354" s="585"/>
      <c r="O354" s="585"/>
    </row>
    <row r="355" spans="3:15" ht="12.75">
      <c r="C355" s="584"/>
      <c r="D355" s="585"/>
      <c r="E355" s="604"/>
      <c r="F355" s="595"/>
      <c r="G355" s="595"/>
      <c r="H355" s="601"/>
      <c r="I355" s="596"/>
      <c r="J355" s="601"/>
      <c r="K355" s="585"/>
      <c r="L355" s="585"/>
      <c r="M355" s="585"/>
      <c r="N355" s="585"/>
      <c r="O355" s="585"/>
    </row>
    <row r="356" spans="3:15" ht="12.75">
      <c r="C356" s="584"/>
      <c r="D356" s="584"/>
      <c r="E356" s="604"/>
      <c r="F356" s="595"/>
      <c r="G356" s="595"/>
      <c r="H356" s="601"/>
      <c r="I356" s="596"/>
      <c r="J356" s="601"/>
      <c r="K356" s="585"/>
      <c r="L356" s="585"/>
      <c r="M356" s="585"/>
      <c r="N356" s="585"/>
      <c r="O356" s="585"/>
    </row>
    <row r="357" spans="3:15" ht="12.75">
      <c r="C357" s="584"/>
      <c r="F357" s="600"/>
      <c r="G357" s="595"/>
      <c r="H357" s="602"/>
      <c r="I357" s="596"/>
      <c r="K357" s="585"/>
      <c r="L357" s="589"/>
      <c r="M357" s="585"/>
      <c r="N357" s="585"/>
      <c r="O357" s="585"/>
    </row>
    <row r="358" spans="3:12" ht="12.75">
      <c r="C358" s="584"/>
      <c r="F358" s="600"/>
      <c r="G358" s="595"/>
      <c r="H358" s="600"/>
      <c r="I358" s="596"/>
      <c r="K358" s="600"/>
      <c r="L358" s="600"/>
    </row>
    <row r="359" spans="3:11" ht="12.75">
      <c r="C359" s="584"/>
      <c r="F359" s="600"/>
      <c r="H359" s="600"/>
      <c r="K359" s="596"/>
    </row>
    <row r="360" spans="3:12" ht="12.75">
      <c r="C360" s="584"/>
      <c r="F360" s="600"/>
      <c r="G360" s="595"/>
      <c r="H360" s="600"/>
      <c r="I360" s="596"/>
      <c r="K360" s="597"/>
      <c r="L360" s="600"/>
    </row>
    <row r="361" spans="3:12" ht="12.75">
      <c r="C361" s="584"/>
      <c r="F361" s="600"/>
      <c r="G361" s="595"/>
      <c r="H361" s="600"/>
      <c r="I361" s="596"/>
      <c r="K361" s="596"/>
      <c r="L361" s="585"/>
    </row>
    <row r="362" spans="3:12" ht="12.75">
      <c r="C362" s="584"/>
      <c r="F362" s="600"/>
      <c r="G362" s="595"/>
      <c r="H362" s="600"/>
      <c r="I362" s="596"/>
      <c r="K362" s="585"/>
      <c r="L362" s="585"/>
    </row>
    <row r="363" spans="3:11" ht="12.75">
      <c r="C363" s="584"/>
      <c r="F363" s="600"/>
      <c r="G363" s="595"/>
      <c r="H363" s="600"/>
      <c r="I363" s="596"/>
      <c r="K363" s="585"/>
    </row>
    <row r="365" spans="3:10" ht="12.75">
      <c r="C365" s="584"/>
      <c r="D365" s="585"/>
      <c r="E365" s="585"/>
      <c r="F365" s="586"/>
      <c r="G365" s="585"/>
      <c r="H365" s="585"/>
      <c r="I365" s="585"/>
      <c r="J365" s="584"/>
    </row>
    <row r="366" spans="3:11" ht="12.75">
      <c r="C366" s="585"/>
      <c r="D366" s="585"/>
      <c r="E366" s="585"/>
      <c r="F366" s="586"/>
      <c r="G366" s="585"/>
      <c r="H366" s="585"/>
      <c r="I366" s="585"/>
      <c r="J366" s="585"/>
      <c r="K366" s="589"/>
    </row>
    <row r="367" spans="3:11" ht="12.75">
      <c r="C367" s="584"/>
      <c r="F367" s="600"/>
      <c r="G367" s="595"/>
      <c r="H367" s="600"/>
      <c r="I367" s="596"/>
      <c r="K367" s="589"/>
    </row>
    <row r="368" spans="3:11" ht="12.75">
      <c r="C368" s="584"/>
      <c r="F368" s="600"/>
      <c r="G368" s="595"/>
      <c r="H368" s="600"/>
      <c r="I368" s="596"/>
      <c r="K368" s="589"/>
    </row>
    <row r="369" spans="3:11" ht="12.75">
      <c r="C369" s="612"/>
      <c r="D369" s="612"/>
      <c r="E369" s="612"/>
      <c r="F369" s="616"/>
      <c r="G369" s="596"/>
      <c r="H369" s="613"/>
      <c r="I369" s="614"/>
      <c r="J369" s="601"/>
      <c r="K369" s="589"/>
    </row>
    <row r="370" spans="3:11" ht="12.75">
      <c r="C370" s="612"/>
      <c r="D370" s="612"/>
      <c r="E370" s="612"/>
      <c r="F370" s="616"/>
      <c r="G370" s="614"/>
      <c r="H370" s="613"/>
      <c r="I370" s="614"/>
      <c r="J370" s="601"/>
      <c r="K370" s="589"/>
    </row>
    <row r="371" spans="3:11" ht="12.75">
      <c r="C371" s="584"/>
      <c r="F371" s="600"/>
      <c r="G371" s="591"/>
      <c r="H371" s="591"/>
      <c r="I371" s="591"/>
      <c r="J371" s="600"/>
      <c r="K371" s="589"/>
    </row>
    <row r="372" spans="3:11" ht="12.75">
      <c r="C372" s="587"/>
      <c r="F372" s="596"/>
      <c r="G372" s="602"/>
      <c r="H372" s="591"/>
      <c r="I372" s="602"/>
      <c r="J372" s="596"/>
      <c r="K372" s="589"/>
    </row>
    <row r="373" spans="6:11" ht="12.75">
      <c r="F373" s="600"/>
      <c r="G373" s="602"/>
      <c r="H373" s="596"/>
      <c r="I373" s="602"/>
      <c r="J373" s="600"/>
      <c r="K373" s="589"/>
    </row>
    <row r="374" spans="3:11" ht="12.75">
      <c r="C374" s="588"/>
      <c r="F374" s="596"/>
      <c r="G374" s="596"/>
      <c r="H374" s="596"/>
      <c r="I374" s="596"/>
      <c r="J374" s="600"/>
      <c r="K374" s="589"/>
    </row>
    <row r="375" spans="3:14" ht="12.75">
      <c r="C375" s="617"/>
      <c r="D375" s="618"/>
      <c r="F375" s="596"/>
      <c r="G375" s="595"/>
      <c r="H375" s="596"/>
      <c r="I375" s="596"/>
      <c r="J375" s="600"/>
      <c r="K375" s="589"/>
      <c r="L375" s="601"/>
      <c r="M375" s="601"/>
      <c r="N375" s="601"/>
    </row>
    <row r="376" spans="3:14" ht="12.75">
      <c r="C376" s="617"/>
      <c r="D376" s="618"/>
      <c r="F376" s="596"/>
      <c r="G376" s="595"/>
      <c r="H376" s="596"/>
      <c r="I376" s="596"/>
      <c r="J376" s="600"/>
      <c r="K376" s="601"/>
      <c r="L376" s="601"/>
      <c r="M376" s="601"/>
      <c r="N376" s="601"/>
    </row>
    <row r="377" spans="3:11" ht="12.75">
      <c r="C377" s="617"/>
      <c r="D377" s="618"/>
      <c r="F377" s="600"/>
      <c r="G377" s="595"/>
      <c r="H377" s="602"/>
      <c r="I377" s="596"/>
      <c r="J377" s="600"/>
      <c r="K377" s="601"/>
    </row>
    <row r="378" spans="3:11" ht="12.75">
      <c r="C378" s="617"/>
      <c r="D378" s="618"/>
      <c r="F378" s="599"/>
      <c r="G378" s="595"/>
      <c r="H378" s="608"/>
      <c r="I378" s="596"/>
      <c r="K378" s="600"/>
    </row>
    <row r="379" spans="3:12" ht="12.75">
      <c r="C379" s="617"/>
      <c r="D379" s="618"/>
      <c r="F379" s="596"/>
      <c r="G379" s="595"/>
      <c r="H379" s="596"/>
      <c r="I379" s="596"/>
      <c r="J379" s="596"/>
      <c r="K379" s="596"/>
      <c r="L379" s="589"/>
    </row>
    <row r="380" spans="3:12" ht="12.75">
      <c r="C380" s="617"/>
      <c r="D380" s="618"/>
      <c r="F380" s="596"/>
      <c r="G380" s="595"/>
      <c r="H380" s="596"/>
      <c r="I380" s="596"/>
      <c r="J380" s="596"/>
      <c r="K380" s="600"/>
      <c r="L380" s="609"/>
    </row>
    <row r="381" spans="3:11" ht="12.75">
      <c r="C381" s="617"/>
      <c r="D381" s="619"/>
      <c r="E381" s="584"/>
      <c r="F381" s="602"/>
      <c r="G381" s="595"/>
      <c r="H381" s="602"/>
      <c r="I381" s="596"/>
      <c r="J381" s="602"/>
      <c r="K381" s="600"/>
    </row>
    <row r="382" spans="3:11" ht="12.75">
      <c r="C382" s="617"/>
      <c r="D382" s="618"/>
      <c r="E382" s="584"/>
      <c r="F382" s="602"/>
      <c r="G382" s="595"/>
      <c r="H382" s="602"/>
      <c r="I382" s="596"/>
      <c r="J382" s="602"/>
      <c r="K382" s="596"/>
    </row>
    <row r="383" spans="2:11" ht="12.75">
      <c r="B383" s="537"/>
      <c r="C383" s="617"/>
      <c r="D383" s="619"/>
      <c r="E383" s="584"/>
      <c r="F383" s="602"/>
      <c r="G383" s="595"/>
      <c r="H383" s="602"/>
      <c r="I383" s="596"/>
      <c r="J383" s="602"/>
      <c r="K383" s="596"/>
    </row>
    <row r="384" spans="2:11" ht="12.75">
      <c r="B384" s="537"/>
      <c r="C384" s="617"/>
      <c r="D384" s="619"/>
      <c r="E384" s="584"/>
      <c r="F384" s="602"/>
      <c r="G384" s="595"/>
      <c r="H384" s="602"/>
      <c r="I384" s="596"/>
      <c r="J384" s="602"/>
      <c r="K384" s="600"/>
    </row>
    <row r="385" spans="2:11" ht="12.75">
      <c r="B385" s="537"/>
      <c r="C385" s="617"/>
      <c r="D385" s="619"/>
      <c r="E385" s="584"/>
      <c r="F385" s="602"/>
      <c r="G385" s="595"/>
      <c r="H385" s="602"/>
      <c r="I385" s="596"/>
      <c r="J385" s="602"/>
      <c r="K385" s="589"/>
    </row>
    <row r="386" spans="2:11" ht="12.75">
      <c r="B386" s="537"/>
      <c r="C386" s="617"/>
      <c r="D386" s="619"/>
      <c r="E386" s="584"/>
      <c r="F386" s="602"/>
      <c r="G386" s="595"/>
      <c r="H386" s="602"/>
      <c r="I386" s="596"/>
      <c r="J386" s="602"/>
      <c r="K386" s="596"/>
    </row>
    <row r="387" spans="2:11" ht="12.75">
      <c r="B387" s="537"/>
      <c r="C387" s="617"/>
      <c r="D387" s="619"/>
      <c r="E387" s="584"/>
      <c r="F387" s="602"/>
      <c r="G387" s="595"/>
      <c r="H387" s="602"/>
      <c r="I387" s="596"/>
      <c r="J387" s="602"/>
      <c r="K387" s="600"/>
    </row>
    <row r="388" spans="3:11" ht="12.75">
      <c r="C388" s="620"/>
      <c r="D388" s="619"/>
      <c r="E388" s="604"/>
      <c r="F388" s="601"/>
      <c r="G388" s="595"/>
      <c r="H388" s="601"/>
      <c r="I388" s="596"/>
      <c r="J388" s="602"/>
      <c r="K388" s="621"/>
    </row>
    <row r="389" spans="3:11" ht="12.75">
      <c r="C389" s="584"/>
      <c r="F389" s="600"/>
      <c r="G389" s="591"/>
      <c r="H389" s="591"/>
      <c r="I389" s="591"/>
      <c r="J389" s="600"/>
      <c r="K389" s="621"/>
    </row>
    <row r="390" spans="3:11" ht="12.75">
      <c r="C390" s="587"/>
      <c r="F390" s="596"/>
      <c r="G390" s="602"/>
      <c r="H390" s="591"/>
      <c r="I390" s="602"/>
      <c r="J390" s="596"/>
      <c r="K390" s="621"/>
    </row>
    <row r="391" spans="3:11" ht="12.75">
      <c r="C391" s="584"/>
      <c r="D391" s="584"/>
      <c r="E391" s="584"/>
      <c r="F391" s="602"/>
      <c r="G391" s="595"/>
      <c r="H391" s="602"/>
      <c r="I391" s="596"/>
      <c r="J391" s="602"/>
      <c r="K391" s="621"/>
    </row>
    <row r="392" spans="3:11" ht="12.75">
      <c r="C392" s="588"/>
      <c r="D392" s="584"/>
      <c r="E392" s="584"/>
      <c r="F392" s="602"/>
      <c r="G392" s="595"/>
      <c r="H392" s="602"/>
      <c r="I392" s="596"/>
      <c r="J392" s="602"/>
      <c r="K392" s="621"/>
    </row>
    <row r="393" spans="6:11" ht="12.75">
      <c r="F393" s="602"/>
      <c r="G393" s="595"/>
      <c r="H393" s="602"/>
      <c r="I393" s="596"/>
      <c r="J393" s="602"/>
      <c r="K393" s="621"/>
    </row>
    <row r="394" spans="6:11" ht="12.75">
      <c r="F394" s="602"/>
      <c r="G394" s="595"/>
      <c r="H394" s="602"/>
      <c r="I394" s="596"/>
      <c r="J394" s="602"/>
      <c r="K394" s="621"/>
    </row>
    <row r="395" spans="6:11" ht="12.75">
      <c r="F395" s="594"/>
      <c r="G395" s="595"/>
      <c r="H395" s="594"/>
      <c r="I395" s="596"/>
      <c r="J395" s="596"/>
      <c r="K395" s="621"/>
    </row>
    <row r="396" spans="6:11" ht="12.75">
      <c r="F396" s="596"/>
      <c r="G396" s="595"/>
      <c r="H396" s="596"/>
      <c r="I396" s="596"/>
      <c r="J396" s="596"/>
      <c r="K396" s="600"/>
    </row>
    <row r="397" spans="6:11" ht="12.75">
      <c r="F397" s="596"/>
      <c r="G397" s="595"/>
      <c r="H397" s="596"/>
      <c r="I397" s="596"/>
      <c r="J397" s="596"/>
      <c r="K397" s="596"/>
    </row>
    <row r="398" spans="6:11" ht="12.75">
      <c r="F398" s="600"/>
      <c r="G398" s="591"/>
      <c r="H398" s="591"/>
      <c r="I398" s="591"/>
      <c r="J398" s="600"/>
      <c r="K398" s="621"/>
    </row>
    <row r="399" spans="3:11" ht="12.75">
      <c r="C399" s="588"/>
      <c r="F399" s="596"/>
      <c r="G399" s="602"/>
      <c r="H399" s="591"/>
      <c r="I399" s="602"/>
      <c r="J399" s="596"/>
      <c r="K399" s="596"/>
    </row>
    <row r="400" ht="12.75">
      <c r="K400" s="596"/>
    </row>
    <row r="401" spans="3:11" ht="12.75">
      <c r="C401" s="584"/>
      <c r="D401" s="585"/>
      <c r="E401" s="585"/>
      <c r="F401" s="586"/>
      <c r="G401" s="585"/>
      <c r="H401" s="585"/>
      <c r="I401" s="585"/>
      <c r="J401" s="584"/>
      <c r="K401" s="596"/>
    </row>
    <row r="402" spans="3:11" ht="12.75">
      <c r="C402" s="585"/>
      <c r="D402" s="585"/>
      <c r="E402" s="585"/>
      <c r="F402" s="586"/>
      <c r="G402" s="585"/>
      <c r="H402" s="585"/>
      <c r="I402" s="585"/>
      <c r="J402" s="585"/>
      <c r="K402" s="621"/>
    </row>
    <row r="403" spans="3:11" ht="12.75">
      <c r="C403" s="588"/>
      <c r="D403" s="584"/>
      <c r="E403" s="584"/>
      <c r="F403" s="602"/>
      <c r="G403" s="595"/>
      <c r="H403" s="602"/>
      <c r="I403" s="596"/>
      <c r="J403" s="602"/>
      <c r="K403" s="596"/>
    </row>
    <row r="404" spans="2:11" ht="12.75">
      <c r="B404" s="537"/>
      <c r="C404" s="552"/>
      <c r="D404" s="553"/>
      <c r="E404" s="554"/>
      <c r="F404" s="555"/>
      <c r="G404" s="595"/>
      <c r="H404" s="555"/>
      <c r="I404" s="596"/>
      <c r="J404" s="556"/>
      <c r="K404" s="596"/>
    </row>
    <row r="405" spans="2:11" ht="12.75">
      <c r="B405" s="537"/>
      <c r="C405" s="552"/>
      <c r="D405" s="553"/>
      <c r="E405" s="554"/>
      <c r="F405" s="555"/>
      <c r="G405" s="595"/>
      <c r="H405" s="555"/>
      <c r="I405" s="596"/>
      <c r="J405" s="556"/>
      <c r="K405" s="596"/>
    </row>
    <row r="406" spans="3:11" ht="12.75">
      <c r="C406" s="584"/>
      <c r="D406" s="585"/>
      <c r="E406" s="604"/>
      <c r="F406" s="601"/>
      <c r="G406" s="595"/>
      <c r="H406" s="601"/>
      <c r="I406" s="596"/>
      <c r="J406" s="601"/>
      <c r="K406" s="600"/>
    </row>
    <row r="407" spans="2:11" ht="12.75">
      <c r="B407" s="537"/>
      <c r="E407" s="597"/>
      <c r="F407" s="596"/>
      <c r="G407" s="595"/>
      <c r="H407" s="596"/>
      <c r="I407" s="596"/>
      <c r="J407" s="596"/>
      <c r="K407" s="589"/>
    </row>
    <row r="408" spans="6:11" ht="12.75">
      <c r="F408" s="589"/>
      <c r="G408" s="589"/>
      <c r="H408" s="589"/>
      <c r="I408" s="589"/>
      <c r="K408" s="589"/>
    </row>
    <row r="409" spans="6:11" ht="12.75">
      <c r="F409" s="600"/>
      <c r="G409" s="591"/>
      <c r="H409" s="591"/>
      <c r="I409" s="591"/>
      <c r="J409" s="600"/>
      <c r="K409" s="589"/>
    </row>
    <row r="410" spans="3:11" ht="12.75">
      <c r="C410" s="588"/>
      <c r="F410" s="596"/>
      <c r="G410" s="602"/>
      <c r="H410" s="591"/>
      <c r="I410" s="602"/>
      <c r="J410" s="596"/>
      <c r="K410" s="596"/>
    </row>
    <row r="411" spans="6:11" ht="12.75">
      <c r="F411" s="589"/>
      <c r="G411" s="589"/>
      <c r="H411" s="589"/>
      <c r="I411" s="589"/>
      <c r="K411" s="556"/>
    </row>
    <row r="412" spans="3:11" ht="12.75">
      <c r="C412" s="587"/>
      <c r="F412" s="589"/>
      <c r="G412" s="589"/>
      <c r="H412" s="589"/>
      <c r="I412" s="589"/>
      <c r="K412" s="556"/>
    </row>
    <row r="413" spans="6:11" ht="12.75">
      <c r="F413" s="589"/>
      <c r="G413" s="589"/>
      <c r="H413" s="589"/>
      <c r="I413" s="589"/>
      <c r="K413" s="585"/>
    </row>
    <row r="414" spans="3:14" ht="12.75">
      <c r="C414" s="584"/>
      <c r="F414" s="589"/>
      <c r="G414" s="589"/>
      <c r="H414" s="589"/>
      <c r="I414" s="589"/>
      <c r="N414" s="589"/>
    </row>
    <row r="415" spans="3:14" ht="12.75">
      <c r="C415" s="584"/>
      <c r="F415" s="589"/>
      <c r="G415" s="589"/>
      <c r="H415" s="589"/>
      <c r="I415" s="589"/>
      <c r="M415" s="589"/>
      <c r="N415" s="589"/>
    </row>
    <row r="416" spans="3:14" ht="12.75">
      <c r="C416" s="584"/>
      <c r="F416" s="589"/>
      <c r="G416" s="589"/>
      <c r="H416" s="589"/>
      <c r="I416" s="589"/>
      <c r="K416" s="596"/>
      <c r="M416" s="589"/>
      <c r="N416" s="589"/>
    </row>
    <row r="417" spans="3:14" ht="12.75">
      <c r="C417" s="584"/>
      <c r="F417" s="589"/>
      <c r="G417" s="589"/>
      <c r="H417" s="589"/>
      <c r="I417" s="589"/>
      <c r="K417" s="600"/>
      <c r="M417" s="589"/>
      <c r="N417" s="589"/>
    </row>
    <row r="418" spans="3:14" ht="12.75">
      <c r="C418" s="584"/>
      <c r="F418" s="589"/>
      <c r="G418" s="589"/>
      <c r="H418" s="589"/>
      <c r="I418" s="589"/>
      <c r="M418" s="589"/>
      <c r="N418" s="589"/>
    </row>
    <row r="419" spans="3:14" ht="12.75">
      <c r="C419" s="584"/>
      <c r="F419" s="589"/>
      <c r="G419" s="589"/>
      <c r="H419" s="589"/>
      <c r="I419" s="589"/>
      <c r="K419" s="589"/>
      <c r="M419" s="589"/>
      <c r="N419" s="589"/>
    </row>
    <row r="420" spans="6:14" ht="12.75">
      <c r="F420" s="589"/>
      <c r="G420" s="589"/>
      <c r="H420" s="589"/>
      <c r="I420" s="589"/>
      <c r="K420" s="589"/>
      <c r="M420" s="589"/>
      <c r="N420" s="589"/>
    </row>
    <row r="421" spans="6:14" ht="12.75">
      <c r="F421" s="589"/>
      <c r="G421" s="589"/>
      <c r="H421" s="589"/>
      <c r="I421" s="589"/>
      <c r="K421" s="589"/>
      <c r="M421" s="589"/>
      <c r="N421" s="589"/>
    </row>
    <row r="422" spans="6:14" ht="12.75">
      <c r="F422" s="589"/>
      <c r="G422" s="589"/>
      <c r="H422" s="589"/>
      <c r="I422" s="589"/>
      <c r="K422" s="589"/>
      <c r="M422" s="589"/>
      <c r="N422" s="589"/>
    </row>
    <row r="423" spans="6:14" ht="12.75">
      <c r="F423" s="589"/>
      <c r="G423" s="589"/>
      <c r="H423" s="589"/>
      <c r="I423" s="589"/>
      <c r="K423" s="589"/>
      <c r="M423" s="589"/>
      <c r="N423" s="589"/>
    </row>
    <row r="424" spans="6:14" ht="12.75">
      <c r="F424" s="589"/>
      <c r="G424" s="589"/>
      <c r="H424" s="589"/>
      <c r="I424" s="589"/>
      <c r="K424" s="589"/>
      <c r="M424" s="589"/>
      <c r="N424" s="589"/>
    </row>
    <row r="425" spans="6:14" ht="12.75">
      <c r="F425" s="589"/>
      <c r="G425" s="589"/>
      <c r="H425" s="589"/>
      <c r="I425" s="589"/>
      <c r="K425" s="589"/>
      <c r="M425" s="589"/>
      <c r="N425" s="589"/>
    </row>
    <row r="426" spans="6:14" ht="12.75">
      <c r="F426" s="589"/>
      <c r="G426" s="589"/>
      <c r="H426" s="589"/>
      <c r="I426" s="589"/>
      <c r="K426" s="589"/>
      <c r="M426" s="589"/>
      <c r="N426" s="589"/>
    </row>
    <row r="427" spans="6:14" ht="12.75">
      <c r="F427" s="589"/>
      <c r="G427" s="589"/>
      <c r="H427" s="589"/>
      <c r="I427" s="589"/>
      <c r="K427" s="589"/>
      <c r="M427" s="589"/>
      <c r="N427" s="589"/>
    </row>
    <row r="428" spans="6:14" ht="12.75">
      <c r="F428" s="589"/>
      <c r="G428" s="589"/>
      <c r="H428" s="589"/>
      <c r="I428" s="589"/>
      <c r="K428" s="589"/>
      <c r="M428" s="589"/>
      <c r="N428" s="589"/>
    </row>
    <row r="429" spans="6:14" ht="12.75">
      <c r="F429" s="589"/>
      <c r="G429" s="589"/>
      <c r="H429" s="589"/>
      <c r="I429" s="589"/>
      <c r="K429" s="589"/>
      <c r="M429" s="589"/>
      <c r="N429" s="589"/>
    </row>
    <row r="430" spans="6:14" ht="12.75">
      <c r="F430" s="589"/>
      <c r="G430" s="589"/>
      <c r="H430" s="589"/>
      <c r="I430" s="589"/>
      <c r="K430" s="589"/>
      <c r="M430" s="589"/>
      <c r="N430" s="589"/>
    </row>
    <row r="431" spans="6:14" ht="12.75">
      <c r="F431" s="589"/>
      <c r="G431" s="589"/>
      <c r="H431" s="589"/>
      <c r="I431" s="589"/>
      <c r="K431" s="589"/>
      <c r="M431" s="589"/>
      <c r="N431" s="589"/>
    </row>
    <row r="432" spans="6:14" ht="12.75">
      <c r="F432" s="589"/>
      <c r="G432" s="589"/>
      <c r="H432" s="589"/>
      <c r="I432" s="589"/>
      <c r="K432" s="589"/>
      <c r="M432" s="589"/>
      <c r="N432" s="589"/>
    </row>
    <row r="433" spans="6:14" ht="12.75">
      <c r="F433" s="589"/>
      <c r="G433" s="589"/>
      <c r="H433" s="589"/>
      <c r="I433" s="589"/>
      <c r="K433" s="589"/>
      <c r="M433" s="589"/>
      <c r="N433" s="589"/>
    </row>
    <row r="434" spans="6:14" ht="12.75">
      <c r="F434" s="589"/>
      <c r="G434" s="589"/>
      <c r="H434" s="589"/>
      <c r="I434" s="589"/>
      <c r="K434" s="589"/>
      <c r="M434" s="589"/>
      <c r="N434" s="589"/>
    </row>
    <row r="435" spans="6:14" ht="12.75">
      <c r="F435" s="589"/>
      <c r="G435" s="589"/>
      <c r="H435" s="589"/>
      <c r="I435" s="589"/>
      <c r="K435" s="589"/>
      <c r="M435" s="589"/>
      <c r="N435" s="589"/>
    </row>
    <row r="436" spans="6:14" ht="12.75">
      <c r="F436" s="589"/>
      <c r="G436" s="589"/>
      <c r="H436" s="589"/>
      <c r="I436" s="589"/>
      <c r="K436" s="589"/>
      <c r="M436" s="589"/>
      <c r="N436" s="589"/>
    </row>
    <row r="437" spans="6:14" ht="12.75">
      <c r="F437" s="589"/>
      <c r="G437" s="589"/>
      <c r="H437" s="589"/>
      <c r="I437" s="589"/>
      <c r="K437" s="589"/>
      <c r="M437" s="589"/>
      <c r="N437" s="589"/>
    </row>
    <row r="438" spans="6:14" ht="12.75">
      <c r="F438" s="589"/>
      <c r="G438" s="589"/>
      <c r="H438" s="589"/>
      <c r="I438" s="589"/>
      <c r="K438" s="589"/>
      <c r="M438" s="589"/>
      <c r="N438" s="589"/>
    </row>
    <row r="439" spans="6:14" ht="12.75">
      <c r="F439" s="589"/>
      <c r="G439" s="589"/>
      <c r="H439" s="589"/>
      <c r="I439" s="589"/>
      <c r="K439" s="589"/>
      <c r="M439" s="589"/>
      <c r="N439" s="589"/>
    </row>
    <row r="440" spans="3:14" ht="12.75">
      <c r="C440" s="588"/>
      <c r="J440" s="589"/>
      <c r="K440" s="589"/>
      <c r="M440" s="589"/>
      <c r="N440" s="589"/>
    </row>
    <row r="441" spans="6:14" ht="12.75">
      <c r="F441" s="589"/>
      <c r="G441" s="589"/>
      <c r="H441" s="596"/>
      <c r="I441" s="596"/>
      <c r="J441" s="589"/>
      <c r="K441" s="589"/>
      <c r="M441" s="589"/>
      <c r="N441" s="589"/>
    </row>
    <row r="442" spans="6:14" ht="12.75">
      <c r="F442" s="589"/>
      <c r="G442" s="589"/>
      <c r="H442" s="596"/>
      <c r="I442" s="596"/>
      <c r="J442" s="589"/>
      <c r="K442" s="589"/>
      <c r="M442" s="589"/>
      <c r="N442" s="589"/>
    </row>
    <row r="443" spans="6:14" ht="12.75">
      <c r="F443" s="589"/>
      <c r="G443" s="589"/>
      <c r="H443" s="596"/>
      <c r="I443" s="596"/>
      <c r="J443" s="589"/>
      <c r="K443" s="589"/>
      <c r="M443" s="589"/>
      <c r="N443" s="589"/>
    </row>
    <row r="444" spans="6:14" ht="12.75">
      <c r="F444" s="589"/>
      <c r="G444" s="589"/>
      <c r="H444" s="596"/>
      <c r="I444" s="596"/>
      <c r="J444" s="589"/>
      <c r="K444" s="589"/>
      <c r="M444" s="589"/>
      <c r="N444" s="589"/>
    </row>
    <row r="445" spans="6:14" ht="12.75">
      <c r="F445" s="589"/>
      <c r="G445" s="589"/>
      <c r="H445" s="596"/>
      <c r="I445" s="596"/>
      <c r="J445" s="589"/>
      <c r="K445" s="589"/>
      <c r="M445" s="589"/>
      <c r="N445" s="589"/>
    </row>
    <row r="446" spans="6:14" ht="12.75">
      <c r="F446" s="589"/>
      <c r="G446" s="589"/>
      <c r="H446" s="596"/>
      <c r="I446" s="596"/>
      <c r="J446" s="589"/>
      <c r="K446" s="589"/>
      <c r="M446" s="589"/>
      <c r="N446" s="589"/>
    </row>
    <row r="447" spans="6:14" ht="12.75">
      <c r="F447" s="589"/>
      <c r="G447" s="589"/>
      <c r="H447" s="596"/>
      <c r="I447" s="596"/>
      <c r="J447" s="589"/>
      <c r="M447" s="589"/>
      <c r="N447" s="589"/>
    </row>
    <row r="448" spans="3:14" ht="12.75">
      <c r="C448" s="588"/>
      <c r="I448" s="606"/>
      <c r="K448" s="589"/>
      <c r="M448" s="589"/>
      <c r="N448" s="589"/>
    </row>
    <row r="449" spans="11:14" ht="12.75">
      <c r="K449" s="589"/>
      <c r="M449" s="589"/>
      <c r="N449" s="589"/>
    </row>
    <row r="450" spans="11:14" ht="12.75">
      <c r="K450" s="589"/>
      <c r="M450" s="589"/>
      <c r="N450" s="589"/>
    </row>
    <row r="451" spans="13:14" ht="12.75">
      <c r="M451" s="589"/>
      <c r="N451" s="589"/>
    </row>
    <row r="452" ht="12.75">
      <c r="M452" s="589"/>
    </row>
    <row r="453" spans="7:9" ht="12.75">
      <c r="G453" s="597"/>
      <c r="H453" s="597"/>
      <c r="I453" s="597"/>
    </row>
    <row r="454" spans="7:9" ht="12.75">
      <c r="G454" s="597"/>
      <c r="H454" s="597"/>
      <c r="I454" s="597"/>
    </row>
    <row r="455" spans="7:9" ht="12.75">
      <c r="G455" s="597"/>
      <c r="H455" s="597"/>
      <c r="I455" s="597"/>
    </row>
    <row r="456" spans="7:11" ht="12.75">
      <c r="G456" s="597"/>
      <c r="H456" s="597"/>
      <c r="I456" s="597"/>
      <c r="K456" s="589"/>
    </row>
    <row r="457" spans="7:11" ht="12.75">
      <c r="G457" s="597"/>
      <c r="H457" s="597"/>
      <c r="I457" s="597"/>
      <c r="K457" s="589"/>
    </row>
    <row r="458" spans="3:11" ht="12.75">
      <c r="C458" s="588"/>
      <c r="G458" s="597"/>
      <c r="H458" s="597"/>
      <c r="I458" s="597"/>
      <c r="K458" s="589"/>
    </row>
    <row r="459" spans="7:11" ht="12.75">
      <c r="G459" s="597"/>
      <c r="H459" s="597"/>
      <c r="I459" s="597"/>
      <c r="K459" s="589"/>
    </row>
    <row r="460" spans="7:11" ht="12.75">
      <c r="G460" s="597"/>
      <c r="H460" s="597"/>
      <c r="I460" s="597"/>
      <c r="K460" s="589"/>
    </row>
    <row r="461" spans="7:11" ht="12.75">
      <c r="G461" s="597"/>
      <c r="H461" s="597"/>
      <c r="I461" s="597"/>
      <c r="K461" s="589"/>
    </row>
    <row r="462" ht="12.75">
      <c r="K462" s="589"/>
    </row>
    <row r="463" spans="3:11" ht="12.75">
      <c r="C463" s="584"/>
      <c r="D463" s="585"/>
      <c r="E463" s="585"/>
      <c r="F463" s="586"/>
      <c r="G463" s="585"/>
      <c r="H463" s="585"/>
      <c r="I463" s="585"/>
      <c r="J463" s="584"/>
      <c r="K463" s="589"/>
    </row>
    <row r="464" spans="3:12" ht="12.75">
      <c r="C464" s="585"/>
      <c r="D464" s="585"/>
      <c r="E464" s="585"/>
      <c r="F464" s="586"/>
      <c r="G464" s="585"/>
      <c r="H464" s="585"/>
      <c r="I464" s="585"/>
      <c r="J464" s="585"/>
      <c r="K464" s="589"/>
      <c r="L464" s="589"/>
    </row>
    <row r="465" spans="7:14" ht="12.75">
      <c r="G465" s="597"/>
      <c r="H465" s="597"/>
      <c r="I465" s="597"/>
      <c r="K465" s="589"/>
      <c r="L465" s="589"/>
      <c r="N465" s="589"/>
    </row>
    <row r="466" spans="1:14" ht="12.75">
      <c r="A466" s="587"/>
      <c r="B466" s="585"/>
      <c r="C466" s="587"/>
      <c r="D466" s="585"/>
      <c r="E466" s="585"/>
      <c r="F466" s="585"/>
      <c r="G466" s="622"/>
      <c r="H466" s="585"/>
      <c r="I466" s="597"/>
      <c r="K466" s="589"/>
      <c r="N466" s="589"/>
    </row>
    <row r="467" spans="1:14" ht="12.75">
      <c r="A467" s="587"/>
      <c r="B467" s="585"/>
      <c r="C467" s="585"/>
      <c r="D467" s="585"/>
      <c r="E467" s="585"/>
      <c r="F467" s="585"/>
      <c r="G467" s="622"/>
      <c r="H467" s="585"/>
      <c r="K467" s="589"/>
      <c r="N467" s="589"/>
    </row>
    <row r="468" spans="1:14" ht="12.75">
      <c r="A468" s="587"/>
      <c r="B468" s="585"/>
      <c r="D468" s="595"/>
      <c r="E468" s="595"/>
      <c r="F468" s="585"/>
      <c r="G468" s="622"/>
      <c r="H468" s="585"/>
      <c r="I468" s="589"/>
      <c r="K468" s="589"/>
      <c r="L468" s="589"/>
      <c r="N468" s="589"/>
    </row>
    <row r="469" spans="2:14" ht="12.75">
      <c r="B469" s="608"/>
      <c r="C469" s="584"/>
      <c r="D469" s="584"/>
      <c r="E469" s="585"/>
      <c r="F469" s="584"/>
      <c r="G469" s="622"/>
      <c r="H469" s="585"/>
      <c r="K469" s="589"/>
      <c r="L469" s="589"/>
      <c r="N469" s="589"/>
    </row>
    <row r="470" spans="1:14" ht="12.75">
      <c r="A470" s="585"/>
      <c r="B470" s="586"/>
      <c r="C470" s="585"/>
      <c r="D470" s="585"/>
      <c r="E470" s="585"/>
      <c r="F470" s="585"/>
      <c r="G470" s="622"/>
      <c r="H470" s="585"/>
      <c r="K470" s="589"/>
      <c r="L470" s="589"/>
      <c r="N470" s="589"/>
    </row>
    <row r="471" spans="2:14" ht="12.75">
      <c r="B471" s="595"/>
      <c r="C471" s="595"/>
      <c r="D471" s="595"/>
      <c r="E471" s="596"/>
      <c r="F471" s="601"/>
      <c r="G471" s="622"/>
      <c r="H471" s="585"/>
      <c r="I471" s="599"/>
      <c r="K471" s="589"/>
      <c r="L471" s="589"/>
      <c r="N471" s="589"/>
    </row>
    <row r="472" spans="2:14" ht="12.75">
      <c r="B472" s="591"/>
      <c r="C472" s="595"/>
      <c r="D472" s="595"/>
      <c r="E472" s="595"/>
      <c r="F472" s="622"/>
      <c r="G472" s="622"/>
      <c r="H472" s="585"/>
      <c r="I472" s="589"/>
      <c r="J472" s="589"/>
      <c r="K472" s="589"/>
      <c r="L472" s="589"/>
      <c r="N472" s="589"/>
    </row>
    <row r="473" spans="1:14" ht="12.75">
      <c r="A473" s="585"/>
      <c r="B473" s="595"/>
      <c r="C473" s="595"/>
      <c r="D473" s="595"/>
      <c r="E473" s="595"/>
      <c r="F473" s="622"/>
      <c r="G473" s="622"/>
      <c r="H473" s="585"/>
      <c r="I473" s="589"/>
      <c r="J473" s="589"/>
      <c r="K473" s="589"/>
      <c r="N473" s="589"/>
    </row>
    <row r="474" spans="1:11" ht="12.75">
      <c r="A474" s="585"/>
      <c r="B474" s="595"/>
      <c r="C474" s="595"/>
      <c r="D474" s="595"/>
      <c r="E474" s="595"/>
      <c r="F474" s="622"/>
      <c r="G474" s="622"/>
      <c r="H474" s="585"/>
      <c r="I474" s="589"/>
      <c r="J474" s="589"/>
      <c r="K474" s="589"/>
    </row>
    <row r="475" spans="1:12" ht="12.75">
      <c r="A475" s="587"/>
      <c r="B475" s="585"/>
      <c r="C475" s="585"/>
      <c r="D475" s="585"/>
      <c r="E475" s="585"/>
      <c r="F475" s="585"/>
      <c r="G475" s="622"/>
      <c r="H475" s="585"/>
      <c r="I475" s="589"/>
      <c r="J475" s="589"/>
      <c r="K475" s="589"/>
      <c r="L475" s="589"/>
    </row>
    <row r="476" spans="1:12" ht="12.75">
      <c r="A476" s="587"/>
      <c r="B476" s="585"/>
      <c r="C476" s="585"/>
      <c r="D476" s="585"/>
      <c r="E476" s="585"/>
      <c r="F476" s="585"/>
      <c r="G476" s="622"/>
      <c r="H476" s="585"/>
      <c r="I476" s="589"/>
      <c r="J476" s="589"/>
      <c r="K476" s="589"/>
      <c r="L476" s="589"/>
    </row>
    <row r="477" spans="1:12" ht="12.75">
      <c r="A477" s="587"/>
      <c r="B477" s="585"/>
      <c r="C477" s="585"/>
      <c r="D477" s="585"/>
      <c r="E477" s="585"/>
      <c r="F477" s="585"/>
      <c r="G477" s="622"/>
      <c r="H477" s="585"/>
      <c r="I477" s="589"/>
      <c r="J477" s="589"/>
      <c r="K477" s="589"/>
      <c r="L477" s="609"/>
    </row>
    <row r="478" spans="2:12" ht="12.75">
      <c r="B478" s="608"/>
      <c r="C478" s="585"/>
      <c r="D478" s="585"/>
      <c r="E478" s="585"/>
      <c r="F478" s="584"/>
      <c r="G478" s="622"/>
      <c r="H478" s="585"/>
      <c r="I478" s="589"/>
      <c r="J478" s="589"/>
      <c r="K478" s="589"/>
      <c r="L478" s="609"/>
    </row>
    <row r="479" spans="1:11" ht="12.75">
      <c r="A479" s="585"/>
      <c r="B479" s="586"/>
      <c r="C479" s="585"/>
      <c r="D479" s="585"/>
      <c r="E479" s="585"/>
      <c r="F479" s="585"/>
      <c r="G479" s="622"/>
      <c r="H479" s="622"/>
      <c r="I479" s="589"/>
      <c r="J479" s="589"/>
      <c r="K479" s="589"/>
    </row>
    <row r="480" spans="2:17" ht="12.75">
      <c r="B480" s="595"/>
      <c r="C480" s="595"/>
      <c r="D480" s="595"/>
      <c r="E480" s="596"/>
      <c r="F480" s="601"/>
      <c r="G480" s="622"/>
      <c r="H480" s="622"/>
      <c r="I480" s="589"/>
      <c r="J480" s="589"/>
      <c r="K480" s="589"/>
      <c r="Q480" s="588"/>
    </row>
    <row r="481" spans="2:12" ht="12.75">
      <c r="B481" s="591"/>
      <c r="C481" s="595"/>
      <c r="D481" s="595"/>
      <c r="E481" s="595"/>
      <c r="F481" s="622"/>
      <c r="G481" s="622"/>
      <c r="H481" s="622"/>
      <c r="I481" s="589"/>
      <c r="J481" s="589"/>
      <c r="K481" s="589"/>
      <c r="L481" s="589"/>
    </row>
    <row r="482" spans="1:12" ht="12.75">
      <c r="A482" s="585"/>
      <c r="B482" s="595"/>
      <c r="C482" s="602"/>
      <c r="D482" s="601"/>
      <c r="E482" s="596"/>
      <c r="F482" s="601"/>
      <c r="G482" s="601"/>
      <c r="H482" s="622"/>
      <c r="K482" s="589"/>
      <c r="L482" s="589"/>
    </row>
    <row r="483" spans="1:12" ht="12.75">
      <c r="A483" s="585"/>
      <c r="B483" s="595"/>
      <c r="C483" s="602"/>
      <c r="D483" s="601"/>
      <c r="E483" s="596"/>
      <c r="F483" s="601"/>
      <c r="G483" s="601"/>
      <c r="H483" s="622"/>
      <c r="L483" s="589"/>
    </row>
    <row r="484" spans="1:12" ht="12.75">
      <c r="A484" s="585"/>
      <c r="B484" s="595"/>
      <c r="C484" s="602"/>
      <c r="D484" s="601"/>
      <c r="E484" s="596"/>
      <c r="F484" s="601"/>
      <c r="G484" s="601"/>
      <c r="H484" s="622"/>
      <c r="I484" s="589"/>
      <c r="J484" s="589"/>
      <c r="L484" s="589"/>
    </row>
    <row r="485" spans="1:12" ht="12.75">
      <c r="A485" s="585"/>
      <c r="B485" s="595"/>
      <c r="C485" s="602"/>
      <c r="D485" s="601"/>
      <c r="E485" s="596"/>
      <c r="F485" s="601"/>
      <c r="G485" s="601"/>
      <c r="H485" s="622"/>
      <c r="K485" s="589"/>
      <c r="L485" s="589"/>
    </row>
    <row r="486" spans="1:12" ht="12.75">
      <c r="A486" s="585"/>
      <c r="B486" s="595"/>
      <c r="C486" s="602"/>
      <c r="D486" s="601"/>
      <c r="E486" s="596"/>
      <c r="F486" s="601"/>
      <c r="G486" s="601"/>
      <c r="H486" s="622"/>
      <c r="K486" s="589"/>
      <c r="L486" s="589"/>
    </row>
    <row r="487" spans="1:12" ht="12.75">
      <c r="A487" s="587"/>
      <c r="B487" s="585"/>
      <c r="C487" s="585"/>
      <c r="D487" s="585"/>
      <c r="E487" s="585"/>
      <c r="F487" s="601"/>
      <c r="G487" s="601"/>
      <c r="H487" s="622"/>
      <c r="L487" s="589"/>
    </row>
    <row r="488" spans="1:12" ht="12.75">
      <c r="A488" s="587"/>
      <c r="B488" s="585"/>
      <c r="C488" s="585"/>
      <c r="D488" s="585"/>
      <c r="E488" s="585"/>
      <c r="F488" s="584"/>
      <c r="G488" s="585"/>
      <c r="H488" s="622"/>
      <c r="L488" s="589"/>
    </row>
    <row r="489" spans="1:12" ht="12.75">
      <c r="A489" s="587"/>
      <c r="B489" s="585"/>
      <c r="C489" s="585"/>
      <c r="D489" s="585"/>
      <c r="E489" s="585"/>
      <c r="F489" s="585"/>
      <c r="G489" s="585"/>
      <c r="H489" s="622"/>
      <c r="I489" s="589"/>
      <c r="J489" s="589"/>
      <c r="L489" s="589"/>
    </row>
    <row r="490" spans="2:12" ht="12.75">
      <c r="B490" s="608"/>
      <c r="C490" s="585"/>
      <c r="D490" s="585"/>
      <c r="E490" s="585"/>
      <c r="F490" s="601"/>
      <c r="G490" s="601"/>
      <c r="H490" s="622"/>
      <c r="I490" s="589"/>
      <c r="J490" s="589"/>
      <c r="L490" s="589"/>
    </row>
    <row r="491" spans="1:17" ht="12.75">
      <c r="A491" s="585"/>
      <c r="B491" s="586"/>
      <c r="C491" s="585"/>
      <c r="D491" s="585"/>
      <c r="E491" s="585"/>
      <c r="F491" s="601"/>
      <c r="G491" s="585"/>
      <c r="H491" s="585"/>
      <c r="I491" s="589"/>
      <c r="J491" s="589"/>
      <c r="L491" s="589"/>
      <c r="Q491" s="588"/>
    </row>
    <row r="492" spans="2:12" ht="12.75">
      <c r="B492" s="595"/>
      <c r="C492" s="595"/>
      <c r="D492" s="595"/>
      <c r="E492" s="596"/>
      <c r="F492" s="601"/>
      <c r="G492" s="585"/>
      <c r="H492" s="585"/>
      <c r="I492" s="589"/>
      <c r="J492" s="589"/>
      <c r="L492" s="589"/>
    </row>
    <row r="493" spans="2:12" ht="12.75">
      <c r="B493" s="591"/>
      <c r="C493" s="595"/>
      <c r="D493" s="595"/>
      <c r="E493" s="595"/>
      <c r="F493" s="601"/>
      <c r="G493" s="585"/>
      <c r="H493" s="585"/>
      <c r="I493" s="589"/>
      <c r="J493" s="589"/>
      <c r="L493" s="589"/>
    </row>
    <row r="494" spans="6:12" ht="12.75">
      <c r="F494" s="589"/>
      <c r="G494" s="589"/>
      <c r="H494" s="589"/>
      <c r="I494" s="589"/>
      <c r="J494" s="589"/>
      <c r="L494" s="589"/>
    </row>
    <row r="495" spans="6:10" ht="12.75">
      <c r="F495" s="589"/>
      <c r="G495" s="589"/>
      <c r="H495" s="589"/>
      <c r="I495" s="589"/>
      <c r="J495" s="589"/>
    </row>
    <row r="496" spans="6:10" ht="12.75">
      <c r="F496" s="589"/>
      <c r="G496" s="589"/>
      <c r="H496" s="589"/>
      <c r="I496" s="589"/>
      <c r="J496" s="589"/>
    </row>
    <row r="497" spans="6:10" ht="12.75">
      <c r="F497" s="589"/>
      <c r="G497" s="589"/>
      <c r="H497" s="589"/>
      <c r="I497" s="589"/>
      <c r="J497" s="589"/>
    </row>
    <row r="498" spans="6:10" ht="12.75">
      <c r="F498" s="589"/>
      <c r="G498" s="589"/>
      <c r="H498" s="589"/>
      <c r="I498" s="589"/>
      <c r="J498" s="589"/>
    </row>
    <row r="499" spans="3:10" ht="12.75">
      <c r="C499" s="588"/>
      <c r="D499" s="588"/>
      <c r="E499" s="588"/>
      <c r="F499" s="588"/>
      <c r="G499" s="588"/>
      <c r="H499" s="588"/>
      <c r="I499" s="588"/>
      <c r="J499" s="588"/>
    </row>
    <row r="501" spans="3:10" ht="12.75">
      <c r="C501" s="588"/>
      <c r="F501" s="589"/>
      <c r="G501" s="589"/>
      <c r="H501" s="589"/>
      <c r="I501" s="589"/>
      <c r="J501" s="589"/>
    </row>
    <row r="502" spans="6:11" ht="12.75">
      <c r="F502" s="589"/>
      <c r="G502" s="589"/>
      <c r="H502" s="589"/>
      <c r="I502" s="589"/>
      <c r="J502" s="589"/>
      <c r="K502" s="589"/>
    </row>
    <row r="503" spans="6:21" ht="12.75">
      <c r="F503" s="589"/>
      <c r="G503" s="589"/>
      <c r="H503" s="589"/>
      <c r="I503" s="589"/>
      <c r="J503" s="589"/>
      <c r="L503" s="589"/>
      <c r="U503" s="597"/>
    </row>
    <row r="504" spans="6:21" ht="12.75">
      <c r="F504" s="589"/>
      <c r="G504" s="589"/>
      <c r="H504" s="589"/>
      <c r="I504" s="589"/>
      <c r="J504" s="589"/>
      <c r="L504" s="589"/>
      <c r="U504" s="597"/>
    </row>
    <row r="505" spans="6:21" ht="12.75">
      <c r="F505" s="589"/>
      <c r="G505" s="589"/>
      <c r="H505" s="589"/>
      <c r="I505" s="589"/>
      <c r="J505" s="589"/>
      <c r="L505" s="589"/>
      <c r="U505" s="597"/>
    </row>
    <row r="506" spans="6:21" ht="12.75">
      <c r="F506" s="589"/>
      <c r="G506" s="589"/>
      <c r="H506" s="589"/>
      <c r="I506" s="589"/>
      <c r="J506" s="589"/>
      <c r="K506" s="589"/>
      <c r="L506" s="589"/>
      <c r="U506" s="597"/>
    </row>
    <row r="507" spans="6:21" ht="12.75">
      <c r="F507" s="589"/>
      <c r="G507" s="589"/>
      <c r="H507" s="589"/>
      <c r="I507" s="589"/>
      <c r="J507" s="589"/>
      <c r="L507" s="589"/>
      <c r="U507" s="597"/>
    </row>
    <row r="508" spans="6:21" ht="12.75">
      <c r="F508" s="589"/>
      <c r="G508" s="589"/>
      <c r="H508" s="589"/>
      <c r="I508" s="589"/>
      <c r="J508" s="589"/>
      <c r="U508" s="597"/>
    </row>
    <row r="509" spans="8:21" ht="12.75">
      <c r="H509" s="588"/>
      <c r="K509" s="589"/>
      <c r="U509" s="597"/>
    </row>
    <row r="510" spans="11:21" ht="12.75">
      <c r="K510" s="589"/>
      <c r="T510" s="599"/>
      <c r="U510" s="597"/>
    </row>
    <row r="511" spans="6:21" ht="12.75">
      <c r="F511" s="599"/>
      <c r="G511" s="599"/>
      <c r="H511" s="611"/>
      <c r="I511" s="599"/>
      <c r="K511" s="589"/>
      <c r="U511" s="597"/>
    </row>
    <row r="512" spans="3:21" ht="12.75">
      <c r="C512" s="588"/>
      <c r="F512" s="599"/>
      <c r="G512" s="599"/>
      <c r="H512" s="611"/>
      <c r="I512" s="599"/>
      <c r="K512" s="589"/>
      <c r="L512" s="589"/>
      <c r="U512" s="623"/>
    </row>
    <row r="513" spans="6:12" ht="12.75">
      <c r="F513" s="599"/>
      <c r="G513" s="599"/>
      <c r="H513" s="611"/>
      <c r="I513" s="599"/>
      <c r="K513" s="589"/>
      <c r="L513" s="589"/>
    </row>
    <row r="514" spans="6:12" ht="12.75">
      <c r="F514" s="599"/>
      <c r="G514" s="599"/>
      <c r="H514" s="599"/>
      <c r="I514" s="611"/>
      <c r="K514" s="589"/>
      <c r="L514" s="589"/>
    </row>
    <row r="515" spans="6:12" ht="12.75">
      <c r="F515" s="599"/>
      <c r="G515" s="599"/>
      <c r="H515" s="611"/>
      <c r="I515" s="599"/>
      <c r="K515" s="589"/>
      <c r="L515" s="589"/>
    </row>
    <row r="516" spans="6:12" ht="12.75">
      <c r="F516" s="599"/>
      <c r="G516" s="599"/>
      <c r="H516" s="611"/>
      <c r="I516" s="599"/>
      <c r="K516" s="589"/>
      <c r="L516" s="589"/>
    </row>
    <row r="517" spans="6:12" ht="12.75">
      <c r="F517" s="599"/>
      <c r="G517" s="599"/>
      <c r="H517" s="611"/>
      <c r="I517" s="599"/>
      <c r="K517" s="589"/>
      <c r="L517" s="589"/>
    </row>
    <row r="518" spans="11:12" ht="12.75">
      <c r="K518" s="589"/>
      <c r="L518" s="589"/>
    </row>
    <row r="519" ht="12.75">
      <c r="L519" s="589"/>
    </row>
    <row r="520" spans="3:12" ht="12.75">
      <c r="C520" s="588"/>
      <c r="L520" s="589"/>
    </row>
    <row r="521" spans="11:12" ht="12.75">
      <c r="K521" s="589"/>
      <c r="L521" s="589"/>
    </row>
    <row r="522" ht="12.75">
      <c r="L522" s="589"/>
    </row>
    <row r="523" spans="8:10" ht="12.75">
      <c r="H523" s="589"/>
      <c r="I523" s="589"/>
      <c r="J523" s="589"/>
    </row>
    <row r="524" spans="6:10" ht="12.75">
      <c r="F524" s="589"/>
      <c r="G524" s="589"/>
      <c r="H524" s="589"/>
      <c r="I524" s="589"/>
      <c r="J524" s="589"/>
    </row>
    <row r="525" spans="6:10" ht="12.75">
      <c r="F525" s="589"/>
      <c r="G525" s="589"/>
      <c r="H525" s="589"/>
      <c r="I525" s="589"/>
      <c r="J525" s="589"/>
    </row>
    <row r="526" spans="6:11" ht="12.75">
      <c r="F526" s="589"/>
      <c r="G526" s="589"/>
      <c r="H526" s="589"/>
      <c r="I526" s="589"/>
      <c r="J526" s="589"/>
      <c r="K526" s="589"/>
    </row>
    <row r="527" spans="6:11" ht="12.75">
      <c r="F527" s="589"/>
      <c r="G527" s="589"/>
      <c r="H527" s="589"/>
      <c r="I527" s="589"/>
      <c r="J527" s="589"/>
      <c r="K527" s="589"/>
    </row>
    <row r="528" spans="6:11" ht="12.75">
      <c r="F528" s="589"/>
      <c r="G528" s="589"/>
      <c r="H528" s="589"/>
      <c r="I528" s="589"/>
      <c r="J528" s="589"/>
      <c r="K528" s="589"/>
    </row>
    <row r="529" spans="6:11" ht="12.75">
      <c r="F529" s="589"/>
      <c r="G529" s="589"/>
      <c r="H529" s="589"/>
      <c r="I529" s="589"/>
      <c r="J529" s="589"/>
      <c r="K529" s="589"/>
    </row>
    <row r="530" spans="6:11" ht="12.75">
      <c r="F530" s="589"/>
      <c r="G530" s="589"/>
      <c r="H530" s="589"/>
      <c r="I530" s="589"/>
      <c r="J530" s="589"/>
      <c r="K530" s="589"/>
    </row>
    <row r="531" spans="6:11" ht="12.75">
      <c r="F531" s="589"/>
      <c r="G531" s="589"/>
      <c r="H531" s="589"/>
      <c r="I531" s="589"/>
      <c r="J531" s="589"/>
      <c r="K531" s="589"/>
    </row>
    <row r="532" spans="6:11" ht="12.75">
      <c r="F532" s="589"/>
      <c r="G532" s="589"/>
      <c r="H532" s="589"/>
      <c r="I532" s="589"/>
      <c r="J532" s="589"/>
      <c r="K532" s="589"/>
    </row>
    <row r="533" spans="6:11" ht="12.75">
      <c r="F533" s="589"/>
      <c r="G533" s="589"/>
      <c r="H533" s="589"/>
      <c r="I533" s="589"/>
      <c r="J533" s="589"/>
      <c r="K533" s="589"/>
    </row>
    <row r="534" spans="6:11" ht="12.75">
      <c r="F534" s="589"/>
      <c r="G534" s="589"/>
      <c r="H534" s="589"/>
      <c r="I534" s="589"/>
      <c r="J534" s="589"/>
      <c r="K534" s="589"/>
    </row>
    <row r="535" spans="6:12" ht="12.75">
      <c r="F535" s="589"/>
      <c r="G535" s="589"/>
      <c r="H535" s="589"/>
      <c r="I535" s="589"/>
      <c r="J535" s="589"/>
      <c r="K535" s="589"/>
      <c r="L535" s="589"/>
    </row>
    <row r="536" spans="6:12" ht="12.75">
      <c r="F536" s="589"/>
      <c r="G536" s="589"/>
      <c r="H536" s="589"/>
      <c r="I536" s="589"/>
      <c r="J536" s="589"/>
      <c r="L536" s="589"/>
    </row>
    <row r="537" spans="6:12" ht="12.75">
      <c r="F537" s="589"/>
      <c r="G537" s="589"/>
      <c r="H537" s="589"/>
      <c r="I537" s="589"/>
      <c r="J537" s="589"/>
      <c r="L537" s="589"/>
    </row>
    <row r="538" spans="6:12" ht="12.75">
      <c r="F538" s="589"/>
      <c r="G538" s="589"/>
      <c r="H538" s="589"/>
      <c r="I538" s="589"/>
      <c r="J538" s="589"/>
      <c r="K538" s="589"/>
      <c r="L538" s="589"/>
    </row>
    <row r="539" spans="6:12" ht="12.75">
      <c r="F539" s="589"/>
      <c r="G539" s="589"/>
      <c r="H539" s="589"/>
      <c r="I539" s="589"/>
      <c r="J539" s="589"/>
      <c r="K539" s="589"/>
      <c r="L539" s="589"/>
    </row>
    <row r="540" spans="6:12" ht="12.75">
      <c r="F540" s="589"/>
      <c r="G540" s="589"/>
      <c r="H540" s="589"/>
      <c r="I540" s="589"/>
      <c r="J540" s="589"/>
      <c r="K540" s="589"/>
      <c r="L540" s="589"/>
    </row>
    <row r="541" spans="6:12" ht="12.75">
      <c r="F541" s="589"/>
      <c r="G541" s="589"/>
      <c r="H541" s="589"/>
      <c r="I541" s="589"/>
      <c r="J541" s="589"/>
      <c r="K541" s="589"/>
      <c r="L541" s="589"/>
    </row>
    <row r="542" spans="3:12" ht="12.75">
      <c r="C542" s="588"/>
      <c r="I542" s="588"/>
      <c r="K542" s="589"/>
      <c r="L542" s="589"/>
    </row>
    <row r="543" spans="11:12" ht="12.75">
      <c r="K543" s="589"/>
      <c r="L543" s="589"/>
    </row>
    <row r="544" spans="11:12" ht="12.75">
      <c r="K544" s="589"/>
      <c r="L544" s="589"/>
    </row>
    <row r="545" spans="11:12" ht="12.75">
      <c r="K545" s="589"/>
      <c r="L545" s="589"/>
    </row>
    <row r="546" ht="12.75">
      <c r="L546" s="589"/>
    </row>
    <row r="547" ht="12.75">
      <c r="L547" s="589"/>
    </row>
    <row r="548" ht="12.75">
      <c r="L548" s="589"/>
    </row>
    <row r="549" ht="12.75">
      <c r="L549" s="589"/>
    </row>
    <row r="550" ht="12.75">
      <c r="L550" s="589"/>
    </row>
    <row r="551" ht="12.75">
      <c r="L551" s="589"/>
    </row>
    <row r="552" ht="12.75">
      <c r="L552" s="589"/>
    </row>
    <row r="553" ht="12.75">
      <c r="L553" s="589"/>
    </row>
    <row r="554" ht="12.75">
      <c r="L554" s="589"/>
    </row>
    <row r="555" ht="12.75">
      <c r="L555" s="589"/>
    </row>
    <row r="558" spans="7:9" ht="12.75">
      <c r="G558" s="597"/>
      <c r="H558" s="597"/>
      <c r="I558" s="597"/>
    </row>
    <row r="559" spans="7:9" ht="12.75">
      <c r="G559" s="597"/>
      <c r="H559" s="597"/>
      <c r="I559" s="597"/>
    </row>
    <row r="560" spans="7:11" ht="12.75">
      <c r="G560" s="597"/>
      <c r="H560" s="597"/>
      <c r="I560" s="597"/>
      <c r="K560" s="589"/>
    </row>
    <row r="561" spans="7:9" ht="12.75">
      <c r="G561" s="597"/>
      <c r="H561" s="597"/>
      <c r="I561" s="597"/>
    </row>
    <row r="562" spans="7:11" ht="12.75">
      <c r="G562" s="597"/>
      <c r="H562" s="597"/>
      <c r="I562" s="597"/>
      <c r="K562" s="589"/>
    </row>
    <row r="563" spans="7:11" ht="12.75">
      <c r="G563" s="597"/>
      <c r="H563" s="597"/>
      <c r="I563" s="597"/>
      <c r="K563" s="589"/>
    </row>
    <row r="564" spans="7:11" ht="12.75">
      <c r="G564" s="597"/>
      <c r="H564" s="597"/>
      <c r="I564" s="597"/>
      <c r="K564" s="589"/>
    </row>
    <row r="565" spans="7:11" ht="12.75">
      <c r="G565" s="597"/>
      <c r="H565" s="597"/>
      <c r="I565" s="597"/>
      <c r="K565" s="589"/>
    </row>
    <row r="566" spans="7:11" ht="12.75">
      <c r="G566" s="597"/>
      <c r="H566" s="597"/>
      <c r="I566" s="597"/>
      <c r="K566" s="589"/>
    </row>
    <row r="567" spans="7:11" ht="12.75">
      <c r="G567" s="597"/>
      <c r="H567" s="597"/>
      <c r="I567" s="597"/>
      <c r="K567" s="589"/>
    </row>
    <row r="568" spans="7:11" ht="12.75">
      <c r="G568" s="597"/>
      <c r="H568" s="597"/>
      <c r="I568" s="597"/>
      <c r="K568" s="589"/>
    </row>
    <row r="569" spans="3:11" ht="12.75">
      <c r="C569" s="588"/>
      <c r="G569" s="623"/>
      <c r="H569" s="597"/>
      <c r="I569" s="597"/>
      <c r="K569" s="589"/>
    </row>
    <row r="570" ht="12.75">
      <c r="K570" s="589"/>
    </row>
    <row r="571" ht="12.75">
      <c r="K571" s="589"/>
    </row>
    <row r="572" spans="11:12" ht="12.75">
      <c r="K572" s="589"/>
      <c r="L572" s="589"/>
    </row>
    <row r="573" spans="11:12" ht="12.75">
      <c r="K573" s="589"/>
      <c r="L573" s="589"/>
    </row>
    <row r="574" ht="12.75">
      <c r="K574" s="589"/>
    </row>
    <row r="575" ht="12.75">
      <c r="K575" s="589"/>
    </row>
    <row r="576" ht="12.75">
      <c r="K576" s="589"/>
    </row>
    <row r="577" ht="12.75">
      <c r="K577" s="589"/>
    </row>
    <row r="578" ht="12.75">
      <c r="K578" s="589"/>
    </row>
    <row r="579" ht="12.75">
      <c r="K579" s="589"/>
    </row>
    <row r="580" ht="12.75">
      <c r="K580" s="589"/>
    </row>
    <row r="581" ht="12.75">
      <c r="K581" s="589"/>
    </row>
    <row r="582" ht="12.75">
      <c r="L582" s="589"/>
    </row>
    <row r="583" ht="12.75">
      <c r="L583" s="589"/>
    </row>
    <row r="591" ht="12.75">
      <c r="L591" s="589"/>
    </row>
    <row r="592" ht="12.75">
      <c r="L592" s="589"/>
    </row>
    <row r="593" ht="12.75">
      <c r="L593" s="589"/>
    </row>
    <row r="594" ht="12.75">
      <c r="L594" s="589"/>
    </row>
    <row r="595" ht="12.75">
      <c r="L595" s="589"/>
    </row>
    <row r="596" ht="12.75">
      <c r="L596" s="589"/>
    </row>
    <row r="597" ht="12.75">
      <c r="L597" s="589"/>
    </row>
    <row r="598" ht="12.75">
      <c r="L598" s="589"/>
    </row>
    <row r="599" ht="12.75">
      <c r="L599" s="589"/>
    </row>
    <row r="600" ht="12.75">
      <c r="L600" s="589"/>
    </row>
    <row r="601" ht="12.75">
      <c r="L601" s="589"/>
    </row>
    <row r="602" ht="12.75">
      <c r="L602" s="589"/>
    </row>
    <row r="603" ht="12.75">
      <c r="L603" s="589"/>
    </row>
    <row r="621" ht="12.75">
      <c r="L621" s="589"/>
    </row>
    <row r="622" ht="12.75">
      <c r="L622" s="589"/>
    </row>
  </sheetData>
  <sheetProtection/>
  <printOptions/>
  <pageMargins left="0.7874015748031497" right="0.7874015748031497" top="0.984251968503937" bottom="0.984251968503937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51"/>
  <sheetViews>
    <sheetView zoomScalePageLayoutView="0" workbookViewId="0" topLeftCell="A7">
      <selection activeCell="F16" sqref="F16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8" t="s">
        <v>213</v>
      </c>
      <c r="B1" s="79"/>
      <c r="C1" s="79"/>
      <c r="D1" s="79"/>
      <c r="E1" s="79"/>
      <c r="F1" s="79"/>
      <c r="G1" s="79"/>
    </row>
    <row r="2" spans="1:7" ht="12.75" customHeight="1">
      <c r="A2" s="80" t="s">
        <v>1064</v>
      </c>
      <c r="B2" s="81"/>
      <c r="C2" s="82" t="s">
        <v>1133</v>
      </c>
      <c r="D2" s="82" t="s">
        <v>1134</v>
      </c>
      <c r="E2" s="83"/>
      <c r="F2" s="84" t="s">
        <v>1065</v>
      </c>
      <c r="G2" s="85"/>
    </row>
    <row r="3" spans="1:7" ht="3" customHeight="1" hidden="1">
      <c r="A3" s="86"/>
      <c r="B3" s="87"/>
      <c r="C3" s="88"/>
      <c r="D3" s="88"/>
      <c r="E3" s="89"/>
      <c r="F3" s="90"/>
      <c r="G3" s="91"/>
    </row>
    <row r="4" spans="1:7" ht="12" customHeight="1">
      <c r="A4" s="92" t="s">
        <v>1066</v>
      </c>
      <c r="B4" s="87"/>
      <c r="C4" s="88"/>
      <c r="D4" s="88"/>
      <c r="E4" s="89"/>
      <c r="F4" s="90" t="s">
        <v>1067</v>
      </c>
      <c r="G4" s="93"/>
    </row>
    <row r="5" spans="1:7" ht="12.75" customHeight="1">
      <c r="A5" s="94" t="s">
        <v>1133</v>
      </c>
      <c r="B5" s="95"/>
      <c r="C5" s="96" t="s">
        <v>1134</v>
      </c>
      <c r="D5" s="97"/>
      <c r="E5" s="95"/>
      <c r="F5" s="90" t="s">
        <v>1068</v>
      </c>
      <c r="G5" s="91"/>
    </row>
    <row r="6" spans="1:15" ht="12.75" customHeight="1">
      <c r="A6" s="92" t="s">
        <v>1069</v>
      </c>
      <c r="B6" s="87"/>
      <c r="C6" s="88"/>
      <c r="D6" s="88"/>
      <c r="E6" s="89"/>
      <c r="F6" s="98" t="s">
        <v>1070</v>
      </c>
      <c r="G6" s="99">
        <v>0</v>
      </c>
      <c r="O6" s="100"/>
    </row>
    <row r="7" spans="1:7" ht="12.75" customHeight="1">
      <c r="A7" s="101" t="s">
        <v>1130</v>
      </c>
      <c r="B7" s="102"/>
      <c r="C7" s="103" t="s">
        <v>1131</v>
      </c>
      <c r="D7" s="104"/>
      <c r="E7" s="104"/>
      <c r="F7" s="105" t="s">
        <v>1071</v>
      </c>
      <c r="G7" s="99">
        <f>IF(G6=0,,ROUND((F30+F32)/G6,1))</f>
        <v>0</v>
      </c>
    </row>
    <row r="8" spans="1:9" ht="12.75">
      <c r="A8" s="106" t="s">
        <v>1072</v>
      </c>
      <c r="B8" s="90"/>
      <c r="C8" s="640"/>
      <c r="D8" s="640"/>
      <c r="E8" s="641"/>
      <c r="F8" s="107" t="s">
        <v>1073</v>
      </c>
      <c r="G8" s="108"/>
      <c r="H8" s="109"/>
      <c r="I8" s="110"/>
    </row>
    <row r="9" spans="1:8" ht="12.75">
      <c r="A9" s="106" t="s">
        <v>1074</v>
      </c>
      <c r="B9" s="90"/>
      <c r="C9" s="640"/>
      <c r="D9" s="640"/>
      <c r="E9" s="641"/>
      <c r="F9" s="90"/>
      <c r="G9" s="111"/>
      <c r="H9" s="112"/>
    </row>
    <row r="10" spans="1:8" ht="12.75">
      <c r="A10" s="106" t="s">
        <v>1075</v>
      </c>
      <c r="B10" s="90"/>
      <c r="C10" s="640"/>
      <c r="D10" s="640"/>
      <c r="E10" s="640"/>
      <c r="F10" s="113"/>
      <c r="G10" s="114"/>
      <c r="H10" s="115"/>
    </row>
    <row r="11" spans="1:57" ht="13.5" customHeight="1">
      <c r="A11" s="106" t="s">
        <v>1076</v>
      </c>
      <c r="B11" s="90"/>
      <c r="C11" s="640"/>
      <c r="D11" s="640"/>
      <c r="E11" s="640"/>
      <c r="F11" s="116" t="s">
        <v>1077</v>
      </c>
      <c r="G11" s="117"/>
      <c r="H11" s="112"/>
      <c r="BA11" s="118"/>
      <c r="BB11" s="118"/>
      <c r="BC11" s="118"/>
      <c r="BD11" s="118"/>
      <c r="BE11" s="118"/>
    </row>
    <row r="12" spans="1:8" ht="12.75" customHeight="1">
      <c r="A12" s="119" t="s">
        <v>1078</v>
      </c>
      <c r="B12" s="87"/>
      <c r="C12" s="644"/>
      <c r="D12" s="644"/>
      <c r="E12" s="644"/>
      <c r="F12" s="120" t="s">
        <v>1079</v>
      </c>
      <c r="G12" s="121"/>
      <c r="H12" s="112"/>
    </row>
    <row r="13" spans="1:8" ht="28.5" customHeight="1" thickBot="1">
      <c r="A13" s="122" t="s">
        <v>1080</v>
      </c>
      <c r="B13" s="123"/>
      <c r="C13" s="123"/>
      <c r="D13" s="123"/>
      <c r="E13" s="124"/>
      <c r="F13" s="124"/>
      <c r="G13" s="125"/>
      <c r="H13" s="112"/>
    </row>
    <row r="14" spans="1:7" ht="17.25" customHeight="1" thickBot="1">
      <c r="A14" s="126" t="s">
        <v>1081</v>
      </c>
      <c r="B14" s="127"/>
      <c r="C14" s="128"/>
      <c r="D14" s="129" t="s">
        <v>1082</v>
      </c>
      <c r="E14" s="130"/>
      <c r="F14" s="130"/>
      <c r="G14" s="128"/>
    </row>
    <row r="15" spans="1:7" ht="15.75" customHeight="1">
      <c r="A15" s="131"/>
      <c r="B15" s="132" t="s">
        <v>1083</v>
      </c>
      <c r="C15" s="133">
        <f>'OVN - Rek'!E10</f>
        <v>0</v>
      </c>
      <c r="D15" s="134">
        <f>'OVN - Rek'!A18</f>
        <v>0</v>
      </c>
      <c r="E15" s="135"/>
      <c r="F15" s="136"/>
      <c r="G15" s="133">
        <f>'OVN - Rek'!I18</f>
        <v>0</v>
      </c>
    </row>
    <row r="16" spans="1:7" ht="15.75" customHeight="1">
      <c r="A16" s="131" t="s">
        <v>1084</v>
      </c>
      <c r="B16" s="132" t="s">
        <v>1085</v>
      </c>
      <c r="C16" s="133">
        <f>'OVN - Rek'!F10</f>
        <v>0</v>
      </c>
      <c r="D16" s="86"/>
      <c r="E16" s="137"/>
      <c r="F16" s="138"/>
      <c r="G16" s="133"/>
    </row>
    <row r="17" spans="1:7" ht="15.75" customHeight="1">
      <c r="A17" s="131" t="s">
        <v>1086</v>
      </c>
      <c r="B17" s="132" t="s">
        <v>1087</v>
      </c>
      <c r="C17" s="133">
        <f>'OVN - Rek'!H10</f>
        <v>0</v>
      </c>
      <c r="D17" s="86"/>
      <c r="E17" s="137"/>
      <c r="F17" s="138"/>
      <c r="G17" s="133"/>
    </row>
    <row r="18" spans="1:7" ht="15.75" customHeight="1">
      <c r="A18" s="139" t="s">
        <v>1088</v>
      </c>
      <c r="B18" s="140" t="s">
        <v>1089</v>
      </c>
      <c r="C18" s="133">
        <f>'OVN - Rek'!G10</f>
        <v>0</v>
      </c>
      <c r="D18" s="86"/>
      <c r="E18" s="137"/>
      <c r="F18" s="138"/>
      <c r="G18" s="133"/>
    </row>
    <row r="19" spans="1:7" ht="15.75" customHeight="1">
      <c r="A19" s="141" t="s">
        <v>1090</v>
      </c>
      <c r="B19" s="132"/>
      <c r="C19" s="133">
        <f>SUM(C15:C18)</f>
        <v>0</v>
      </c>
      <c r="D19" s="86"/>
      <c r="E19" s="137"/>
      <c r="F19" s="138"/>
      <c r="G19" s="133"/>
    </row>
    <row r="20" spans="1:7" ht="15.75" customHeight="1">
      <c r="A20" s="141"/>
      <c r="B20" s="132"/>
      <c r="C20" s="133"/>
      <c r="D20" s="86"/>
      <c r="E20" s="137"/>
      <c r="F20" s="138"/>
      <c r="G20" s="133"/>
    </row>
    <row r="21" spans="1:7" ht="15.75" customHeight="1">
      <c r="A21" s="141" t="s">
        <v>491</v>
      </c>
      <c r="B21" s="132"/>
      <c r="C21" s="133">
        <f>'OVN - Rek'!I10</f>
        <v>0</v>
      </c>
      <c r="D21" s="86"/>
      <c r="E21" s="137"/>
      <c r="F21" s="138"/>
      <c r="G21" s="133"/>
    </row>
    <row r="22" spans="1:7" ht="15.75" customHeight="1">
      <c r="A22" s="142" t="s">
        <v>1091</v>
      </c>
      <c r="B22" s="112"/>
      <c r="C22" s="133">
        <f>C19+C21</f>
        <v>0</v>
      </c>
      <c r="D22" s="86" t="s">
        <v>1092</v>
      </c>
      <c r="E22" s="137"/>
      <c r="F22" s="138"/>
      <c r="G22" s="133">
        <f>G23-SUM(G15:G21)</f>
        <v>0</v>
      </c>
    </row>
    <row r="23" spans="1:7" ht="15.75" customHeight="1" thickBot="1">
      <c r="A23" s="638" t="s">
        <v>1093</v>
      </c>
      <c r="B23" s="639"/>
      <c r="C23" s="143">
        <f>C22+G23</f>
        <v>0</v>
      </c>
      <c r="D23" s="144" t="s">
        <v>1094</v>
      </c>
      <c r="E23" s="145"/>
      <c r="F23" s="146"/>
      <c r="G23" s="133">
        <f>'OVN - Rek'!H16</f>
        <v>0</v>
      </c>
    </row>
    <row r="24" spans="1:7" ht="12.75">
      <c r="A24" s="147" t="s">
        <v>1095</v>
      </c>
      <c r="B24" s="148"/>
      <c r="C24" s="149"/>
      <c r="D24" s="148" t="s">
        <v>1096</v>
      </c>
      <c r="E24" s="148"/>
      <c r="F24" s="150" t="s">
        <v>1097</v>
      </c>
      <c r="G24" s="151"/>
    </row>
    <row r="25" spans="1:7" ht="12.75">
      <c r="A25" s="142" t="s">
        <v>1098</v>
      </c>
      <c r="B25" s="112"/>
      <c r="C25" s="152"/>
      <c r="D25" s="112" t="s">
        <v>1098</v>
      </c>
      <c r="F25" s="153" t="s">
        <v>1098</v>
      </c>
      <c r="G25" s="154"/>
    </row>
    <row r="26" spans="1:7" ht="37.5" customHeight="1">
      <c r="A26" s="142" t="s">
        <v>1099</v>
      </c>
      <c r="B26" s="155"/>
      <c r="C26" s="152"/>
      <c r="D26" s="112" t="s">
        <v>1099</v>
      </c>
      <c r="F26" s="153" t="s">
        <v>1099</v>
      </c>
      <c r="G26" s="154"/>
    </row>
    <row r="27" spans="1:7" ht="12.75">
      <c r="A27" s="142"/>
      <c r="B27" s="156"/>
      <c r="C27" s="152"/>
      <c r="D27" s="112"/>
      <c r="F27" s="153"/>
      <c r="G27" s="154"/>
    </row>
    <row r="28" spans="1:7" ht="12.75">
      <c r="A28" s="142" t="s">
        <v>1100</v>
      </c>
      <c r="B28" s="112"/>
      <c r="C28" s="152"/>
      <c r="D28" s="153" t="s">
        <v>1101</v>
      </c>
      <c r="E28" s="152"/>
      <c r="F28" s="157" t="s">
        <v>1101</v>
      </c>
      <c r="G28" s="154"/>
    </row>
    <row r="29" spans="1:7" ht="69" customHeight="1">
      <c r="A29" s="142"/>
      <c r="B29" s="112"/>
      <c r="C29" s="158"/>
      <c r="D29" s="159"/>
      <c r="E29" s="158"/>
      <c r="F29" s="112"/>
      <c r="G29" s="154"/>
    </row>
    <row r="30" spans="1:7" ht="12.75">
      <c r="A30" s="160" t="s">
        <v>475</v>
      </c>
      <c r="B30" s="161"/>
      <c r="C30" s="162">
        <v>21</v>
      </c>
      <c r="D30" s="161" t="s">
        <v>1102</v>
      </c>
      <c r="E30" s="163"/>
      <c r="F30" s="642">
        <f>C23-F32</f>
        <v>0</v>
      </c>
      <c r="G30" s="643"/>
    </row>
    <row r="31" spans="1:7" ht="12.75">
      <c r="A31" s="160" t="s">
        <v>1103</v>
      </c>
      <c r="B31" s="161"/>
      <c r="C31" s="162">
        <f>C30</f>
        <v>21</v>
      </c>
      <c r="D31" s="161" t="s">
        <v>1104</v>
      </c>
      <c r="E31" s="163"/>
      <c r="F31" s="642">
        <f>ROUND(PRODUCT(F30,C31/100),0)</f>
        <v>0</v>
      </c>
      <c r="G31" s="643"/>
    </row>
    <row r="32" spans="1:7" ht="12.75">
      <c r="A32" s="160" t="s">
        <v>475</v>
      </c>
      <c r="B32" s="161"/>
      <c r="C32" s="162">
        <v>0</v>
      </c>
      <c r="D32" s="161" t="s">
        <v>1104</v>
      </c>
      <c r="E32" s="163"/>
      <c r="F32" s="642">
        <v>0</v>
      </c>
      <c r="G32" s="643"/>
    </row>
    <row r="33" spans="1:7" ht="12.75">
      <c r="A33" s="160" t="s">
        <v>1103</v>
      </c>
      <c r="B33" s="164"/>
      <c r="C33" s="165">
        <f>C32</f>
        <v>0</v>
      </c>
      <c r="D33" s="161" t="s">
        <v>1104</v>
      </c>
      <c r="E33" s="138"/>
      <c r="F33" s="642">
        <f>ROUND(PRODUCT(F32,C33/100),0)</f>
        <v>0</v>
      </c>
      <c r="G33" s="643"/>
    </row>
    <row r="34" spans="1:7" s="169" customFormat="1" ht="19.5" customHeight="1" thickBot="1">
      <c r="A34" s="166" t="s">
        <v>1105</v>
      </c>
      <c r="B34" s="167"/>
      <c r="C34" s="167"/>
      <c r="D34" s="167"/>
      <c r="E34" s="168"/>
      <c r="F34" s="645">
        <f>ROUND(SUM(F30:F33),0)</f>
        <v>0</v>
      </c>
      <c r="G34" s="646"/>
    </row>
    <row r="36" spans="1:8" ht="12.75">
      <c r="A36" s="2" t="s">
        <v>1106</v>
      </c>
      <c r="B36" s="2"/>
      <c r="C36" s="2"/>
      <c r="D36" s="2"/>
      <c r="E36" s="2"/>
      <c r="F36" s="2"/>
      <c r="G36" s="2"/>
      <c r="H36" s="1" t="s">
        <v>465</v>
      </c>
    </row>
    <row r="37" spans="1:8" ht="14.25" customHeight="1">
      <c r="A37" s="2"/>
      <c r="B37" s="647"/>
      <c r="C37" s="647"/>
      <c r="D37" s="647"/>
      <c r="E37" s="647"/>
      <c r="F37" s="647"/>
      <c r="G37" s="647"/>
      <c r="H37" s="1" t="s">
        <v>465</v>
      </c>
    </row>
    <row r="38" spans="1:8" ht="12.75" customHeight="1">
      <c r="A38" s="170"/>
      <c r="B38" s="647"/>
      <c r="C38" s="647"/>
      <c r="D38" s="647"/>
      <c r="E38" s="647"/>
      <c r="F38" s="647"/>
      <c r="G38" s="647"/>
      <c r="H38" s="1" t="s">
        <v>465</v>
      </c>
    </row>
    <row r="39" spans="1:8" ht="12.75">
      <c r="A39" s="170"/>
      <c r="B39" s="647"/>
      <c r="C39" s="647"/>
      <c r="D39" s="647"/>
      <c r="E39" s="647"/>
      <c r="F39" s="647"/>
      <c r="G39" s="647"/>
      <c r="H39" s="1" t="s">
        <v>465</v>
      </c>
    </row>
    <row r="40" spans="1:8" ht="12.75">
      <c r="A40" s="170"/>
      <c r="B40" s="647"/>
      <c r="C40" s="647"/>
      <c r="D40" s="647"/>
      <c r="E40" s="647"/>
      <c r="F40" s="647"/>
      <c r="G40" s="647"/>
      <c r="H40" s="1" t="s">
        <v>465</v>
      </c>
    </row>
    <row r="41" spans="1:8" ht="12.75">
      <c r="A41" s="170"/>
      <c r="B41" s="647"/>
      <c r="C41" s="647"/>
      <c r="D41" s="647"/>
      <c r="E41" s="647"/>
      <c r="F41" s="647"/>
      <c r="G41" s="647"/>
      <c r="H41" s="1" t="s">
        <v>465</v>
      </c>
    </row>
    <row r="42" spans="1:8" ht="12.75">
      <c r="A42" s="170"/>
      <c r="B42" s="647"/>
      <c r="C42" s="647"/>
      <c r="D42" s="647"/>
      <c r="E42" s="647"/>
      <c r="F42" s="647"/>
      <c r="G42" s="647"/>
      <c r="H42" s="1" t="s">
        <v>465</v>
      </c>
    </row>
    <row r="43" spans="1:8" ht="12.75">
      <c r="A43" s="170"/>
      <c r="B43" s="647"/>
      <c r="C43" s="647"/>
      <c r="D43" s="647"/>
      <c r="E43" s="647"/>
      <c r="F43" s="647"/>
      <c r="G43" s="647"/>
      <c r="H43" s="1" t="s">
        <v>465</v>
      </c>
    </row>
    <row r="44" spans="1:8" ht="12.75" customHeight="1">
      <c r="A44" s="170"/>
      <c r="B44" s="647"/>
      <c r="C44" s="647"/>
      <c r="D44" s="647"/>
      <c r="E44" s="647"/>
      <c r="F44" s="647"/>
      <c r="G44" s="647"/>
      <c r="H44" s="1" t="s">
        <v>465</v>
      </c>
    </row>
    <row r="45" spans="1:8" ht="12.75" customHeight="1">
      <c r="A45" s="170"/>
      <c r="B45" s="647"/>
      <c r="C45" s="647"/>
      <c r="D45" s="647"/>
      <c r="E45" s="647"/>
      <c r="F45" s="647"/>
      <c r="G45" s="647"/>
      <c r="H45" s="1" t="s">
        <v>465</v>
      </c>
    </row>
    <row r="46" spans="2:7" ht="12.75">
      <c r="B46" s="648"/>
      <c r="C46" s="648"/>
      <c r="D46" s="648"/>
      <c r="E46" s="648"/>
      <c r="F46" s="648"/>
      <c r="G46" s="648"/>
    </row>
    <row r="47" spans="2:7" ht="12.75">
      <c r="B47" s="648"/>
      <c r="C47" s="648"/>
      <c r="D47" s="648"/>
      <c r="E47" s="648"/>
      <c r="F47" s="648"/>
      <c r="G47" s="648"/>
    </row>
    <row r="48" spans="2:7" ht="12.75">
      <c r="B48" s="648"/>
      <c r="C48" s="648"/>
      <c r="D48" s="648"/>
      <c r="E48" s="648"/>
      <c r="F48" s="648"/>
      <c r="G48" s="648"/>
    </row>
    <row r="49" spans="2:7" ht="12.75">
      <c r="B49" s="648"/>
      <c r="C49" s="648"/>
      <c r="D49" s="648"/>
      <c r="E49" s="648"/>
      <c r="F49" s="648"/>
      <c r="G49" s="648"/>
    </row>
    <row r="50" spans="2:7" ht="12.75">
      <c r="B50" s="648"/>
      <c r="C50" s="648"/>
      <c r="D50" s="648"/>
      <c r="E50" s="648"/>
      <c r="F50" s="648"/>
      <c r="G50" s="648"/>
    </row>
    <row r="51" spans="2:7" ht="12.75">
      <c r="B51" s="648"/>
      <c r="C51" s="648"/>
      <c r="D51" s="648"/>
      <c r="E51" s="648"/>
      <c r="F51" s="648"/>
      <c r="G51" s="648"/>
    </row>
  </sheetData>
  <sheetProtection/>
  <mergeCells count="18">
    <mergeCell ref="B49:G49"/>
    <mergeCell ref="B50:G50"/>
    <mergeCell ref="B51:G51"/>
    <mergeCell ref="B46:G46"/>
    <mergeCell ref="B47:G47"/>
    <mergeCell ref="B48:G48"/>
    <mergeCell ref="F33:G33"/>
    <mergeCell ref="C8:E8"/>
    <mergeCell ref="C10:E10"/>
    <mergeCell ref="C12:E12"/>
    <mergeCell ref="F34:G34"/>
    <mergeCell ref="B37:G45"/>
    <mergeCell ref="A23:B23"/>
    <mergeCell ref="C9:E9"/>
    <mergeCell ref="C11:E11"/>
    <mergeCell ref="F32:G32"/>
    <mergeCell ref="F30:G30"/>
    <mergeCell ref="F31:G3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BE67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50" t="s">
        <v>466</v>
      </c>
      <c r="B1" s="651"/>
      <c r="C1" s="171" t="s">
        <v>1132</v>
      </c>
      <c r="D1" s="172"/>
      <c r="E1" s="173"/>
      <c r="F1" s="172"/>
      <c r="G1" s="174" t="s">
        <v>1107</v>
      </c>
      <c r="H1" s="175" t="s">
        <v>1133</v>
      </c>
      <c r="I1" s="176"/>
    </row>
    <row r="2" spans="1:9" ht="13.5" thickBot="1">
      <c r="A2" s="652" t="s">
        <v>1108</v>
      </c>
      <c r="B2" s="653"/>
      <c r="C2" s="177" t="s">
        <v>1135</v>
      </c>
      <c r="D2" s="178"/>
      <c r="E2" s="179"/>
      <c r="F2" s="178"/>
      <c r="G2" s="654" t="s">
        <v>1134</v>
      </c>
      <c r="H2" s="655"/>
      <c r="I2" s="656"/>
    </row>
    <row r="3" ht="13.5" thickTop="1">
      <c r="F3" s="112"/>
    </row>
    <row r="4" spans="1:9" ht="19.5" customHeight="1">
      <c r="A4" s="180" t="s">
        <v>1109</v>
      </c>
      <c r="B4" s="181"/>
      <c r="C4" s="181"/>
      <c r="D4" s="181"/>
      <c r="E4" s="182"/>
      <c r="F4" s="181"/>
      <c r="G4" s="181"/>
      <c r="H4" s="181"/>
      <c r="I4" s="181"/>
    </row>
    <row r="5" ht="13.5" thickBot="1"/>
    <row r="6" spans="1:9" s="112" customFormat="1" ht="13.5" thickBot="1">
      <c r="A6" s="183"/>
      <c r="B6" s="184" t="s">
        <v>1110</v>
      </c>
      <c r="C6" s="184"/>
      <c r="D6" s="185"/>
      <c r="E6" s="186" t="s">
        <v>487</v>
      </c>
      <c r="F6" s="187" t="s">
        <v>488</v>
      </c>
      <c r="G6" s="187" t="s">
        <v>489</v>
      </c>
      <c r="H6" s="187" t="s">
        <v>490</v>
      </c>
      <c r="I6" s="188" t="s">
        <v>491</v>
      </c>
    </row>
    <row r="7" spans="1:9" s="112" customFormat="1" ht="12.75">
      <c r="A7" s="260" t="str">
        <f>'OVN - Pol'!B7</f>
        <v>001</v>
      </c>
      <c r="B7" s="60" t="str">
        <f>'OVN - Pol'!C7</f>
        <v>Ostatní náklady - 1.část</v>
      </c>
      <c r="D7" s="189"/>
      <c r="E7" s="261">
        <f>'OVN - Pol'!BA19</f>
        <v>0</v>
      </c>
      <c r="F7" s="262">
        <f>'OVN - Pol'!BB19</f>
        <v>0</v>
      </c>
      <c r="G7" s="262">
        <f>'OVN - Pol'!BC19</f>
        <v>0</v>
      </c>
      <c r="H7" s="262">
        <f>'OVN - Pol'!BD19</f>
        <v>0</v>
      </c>
      <c r="I7" s="263">
        <f>'OVN - Pol'!BE19</f>
        <v>0</v>
      </c>
    </row>
    <row r="8" spans="1:9" s="112" customFormat="1" ht="12.75">
      <c r="A8" s="260" t="str">
        <f>'OVN - Pol'!B20</f>
        <v>ON</v>
      </c>
      <c r="B8" s="60" t="str">
        <f>'OVN - Pol'!C20</f>
        <v>Ostatní náklady - 2.část</v>
      </c>
      <c r="D8" s="189"/>
      <c r="E8" s="261">
        <f>'OVN - Pol'!BA32</f>
        <v>0</v>
      </c>
      <c r="F8" s="262">
        <f>'OVN - Pol'!BB32</f>
        <v>0</v>
      </c>
      <c r="G8" s="262">
        <f>'OVN - Pol'!BC32</f>
        <v>0</v>
      </c>
      <c r="H8" s="262">
        <f>'OVN - Pol'!BD32</f>
        <v>0</v>
      </c>
      <c r="I8" s="263">
        <f>'OVN - Pol'!BE32</f>
        <v>0</v>
      </c>
    </row>
    <row r="9" spans="1:9" s="112" customFormat="1" ht="13.5" thickBot="1">
      <c r="A9" s="260" t="str">
        <f>'OVN - Pol'!B33</f>
        <v>VN</v>
      </c>
      <c r="B9" s="60" t="str">
        <f>'OVN - Pol'!C33</f>
        <v>Vedlejší náklady</v>
      </c>
      <c r="D9" s="189"/>
      <c r="E9" s="261">
        <f>'OVN - Pol'!BA44</f>
        <v>0</v>
      </c>
      <c r="F9" s="262">
        <f>'OVN - Pol'!BB44</f>
        <v>0</v>
      </c>
      <c r="G9" s="262">
        <f>'OVN - Pol'!BC44</f>
        <v>0</v>
      </c>
      <c r="H9" s="262">
        <f>'OVN - Pol'!BD44</f>
        <v>0</v>
      </c>
      <c r="I9" s="263">
        <f>'OVN - Pol'!BE44</f>
        <v>0</v>
      </c>
    </row>
    <row r="10" spans="1:9" s="14" customFormat="1" ht="13.5" thickBot="1">
      <c r="A10" s="190"/>
      <c r="B10" s="191" t="s">
        <v>1111</v>
      </c>
      <c r="C10" s="191"/>
      <c r="D10" s="192"/>
      <c r="E10" s="193">
        <f>SUM(E7:E9)</f>
        <v>0</v>
      </c>
      <c r="F10" s="194">
        <f>SUM(F7:F9)</f>
        <v>0</v>
      </c>
      <c r="G10" s="194">
        <f>SUM(G7:G9)</f>
        <v>0</v>
      </c>
      <c r="H10" s="194">
        <f>SUM(H7:H9)</f>
        <v>0</v>
      </c>
      <c r="I10" s="195">
        <f>SUM(I7:I9)</f>
        <v>0</v>
      </c>
    </row>
    <row r="11" spans="1:9" ht="12.75">
      <c r="A11" s="112"/>
      <c r="B11" s="112"/>
      <c r="C11" s="112"/>
      <c r="D11" s="112"/>
      <c r="E11" s="112"/>
      <c r="F11" s="112"/>
      <c r="G11" s="112"/>
      <c r="H11" s="112"/>
      <c r="I11" s="112"/>
    </row>
    <row r="12" spans="1:57" s="267" customFormat="1" ht="19.5" customHeight="1">
      <c r="A12" s="284"/>
      <c r="B12" s="284"/>
      <c r="C12" s="284"/>
      <c r="D12" s="284"/>
      <c r="E12" s="284"/>
      <c r="F12" s="284"/>
      <c r="G12" s="285"/>
      <c r="H12" s="284"/>
      <c r="I12" s="284"/>
      <c r="BA12" s="286"/>
      <c r="BB12" s="286"/>
      <c r="BC12" s="286"/>
      <c r="BD12" s="286"/>
      <c r="BE12" s="286"/>
    </row>
    <row r="13" s="267" customFormat="1" ht="12.75"/>
    <row r="14" spans="1:9" s="267" customFormat="1" ht="12.75">
      <c r="A14" s="287"/>
      <c r="B14" s="287"/>
      <c r="C14" s="287"/>
      <c r="E14" s="288"/>
      <c r="F14" s="288"/>
      <c r="G14" s="289"/>
      <c r="H14" s="290"/>
      <c r="I14" s="290"/>
    </row>
    <row r="15" spans="5:9" s="267" customFormat="1" ht="12.75">
      <c r="E15" s="291"/>
      <c r="F15" s="292"/>
      <c r="G15" s="291"/>
      <c r="H15" s="293"/>
      <c r="I15" s="291"/>
    </row>
    <row r="16" spans="2:9" s="267" customFormat="1" ht="12.75">
      <c r="B16" s="287"/>
      <c r="D16" s="294"/>
      <c r="E16" s="294"/>
      <c r="F16" s="294"/>
      <c r="G16" s="294"/>
      <c r="H16" s="649"/>
      <c r="I16" s="649"/>
    </row>
    <row r="17" s="267" customFormat="1" ht="12.75"/>
    <row r="18" spans="2:9" s="267" customFormat="1" ht="12.75">
      <c r="B18" s="287"/>
      <c r="F18" s="295"/>
      <c r="G18" s="296"/>
      <c r="H18" s="296"/>
      <c r="I18" s="294"/>
    </row>
    <row r="19" spans="6:9" ht="12.75">
      <c r="F19" s="196"/>
      <c r="G19" s="197"/>
      <c r="H19" s="197"/>
      <c r="I19" s="46"/>
    </row>
    <row r="20" spans="6:9" ht="12.75">
      <c r="F20" s="196"/>
      <c r="G20" s="197"/>
      <c r="H20" s="197"/>
      <c r="I20" s="46"/>
    </row>
    <row r="21" spans="6:9" ht="12.75">
      <c r="F21" s="196"/>
      <c r="G21" s="197"/>
      <c r="H21" s="197"/>
      <c r="I21" s="46"/>
    </row>
    <row r="22" spans="6:9" ht="12.75">
      <c r="F22" s="196"/>
      <c r="G22" s="197"/>
      <c r="H22" s="197"/>
      <c r="I22" s="46"/>
    </row>
    <row r="23" spans="6:9" ht="12.75">
      <c r="F23" s="196"/>
      <c r="G23" s="197"/>
      <c r="H23" s="197"/>
      <c r="I23" s="46"/>
    </row>
    <row r="24" spans="6:9" ht="12.75">
      <c r="F24" s="196"/>
      <c r="G24" s="197"/>
      <c r="H24" s="197"/>
      <c r="I24" s="46"/>
    </row>
    <row r="25" spans="6:9" ht="12.75">
      <c r="F25" s="196"/>
      <c r="G25" s="197"/>
      <c r="H25" s="197"/>
      <c r="I25" s="46"/>
    </row>
    <row r="26" spans="6:9" ht="12.75">
      <c r="F26" s="196"/>
      <c r="G26" s="197"/>
      <c r="H26" s="197"/>
      <c r="I26" s="46"/>
    </row>
    <row r="27" spans="6:9" ht="12.75">
      <c r="F27" s="196"/>
      <c r="G27" s="197"/>
      <c r="H27" s="197"/>
      <c r="I27" s="46"/>
    </row>
    <row r="28" spans="6:9" ht="12.75">
      <c r="F28" s="196"/>
      <c r="G28" s="197"/>
      <c r="H28" s="197"/>
      <c r="I28" s="46"/>
    </row>
    <row r="29" spans="6:9" ht="12.75">
      <c r="F29" s="196"/>
      <c r="G29" s="197"/>
      <c r="H29" s="197"/>
      <c r="I29" s="46"/>
    </row>
    <row r="30" spans="6:9" ht="12.75">
      <c r="F30" s="196"/>
      <c r="G30" s="197"/>
      <c r="H30" s="197"/>
      <c r="I30" s="46"/>
    </row>
    <row r="31" spans="6:9" ht="12.75">
      <c r="F31" s="196"/>
      <c r="G31" s="197"/>
      <c r="H31" s="197"/>
      <c r="I31" s="46"/>
    </row>
    <row r="32" spans="6:9" ht="12.75">
      <c r="F32" s="196"/>
      <c r="G32" s="197"/>
      <c r="H32" s="197"/>
      <c r="I32" s="46"/>
    </row>
    <row r="33" spans="6:9" ht="12.75">
      <c r="F33" s="196"/>
      <c r="G33" s="197"/>
      <c r="H33" s="197"/>
      <c r="I33" s="46"/>
    </row>
    <row r="34" spans="6:9" ht="12.75">
      <c r="F34" s="196"/>
      <c r="G34" s="197"/>
      <c r="H34" s="197"/>
      <c r="I34" s="46"/>
    </row>
    <row r="35" spans="6:9" ht="12.75">
      <c r="F35" s="196"/>
      <c r="G35" s="197"/>
      <c r="H35" s="197"/>
      <c r="I35" s="46"/>
    </row>
    <row r="36" spans="6:9" ht="12.75">
      <c r="F36" s="196"/>
      <c r="G36" s="197"/>
      <c r="H36" s="197"/>
      <c r="I36" s="46"/>
    </row>
    <row r="37" spans="6:9" ht="12.75">
      <c r="F37" s="196"/>
      <c r="G37" s="197"/>
      <c r="H37" s="197"/>
      <c r="I37" s="46"/>
    </row>
    <row r="38" spans="6:9" ht="12.75">
      <c r="F38" s="196"/>
      <c r="G38" s="197"/>
      <c r="H38" s="197"/>
      <c r="I38" s="46"/>
    </row>
    <row r="39" spans="6:9" ht="12.75">
      <c r="F39" s="196"/>
      <c r="G39" s="197"/>
      <c r="H39" s="197"/>
      <c r="I39" s="46"/>
    </row>
    <row r="40" spans="6:9" ht="12.75">
      <c r="F40" s="196"/>
      <c r="G40" s="197"/>
      <c r="H40" s="197"/>
      <c r="I40" s="46"/>
    </row>
    <row r="41" spans="6:9" ht="12.75">
      <c r="F41" s="196"/>
      <c r="G41" s="197"/>
      <c r="H41" s="197"/>
      <c r="I41" s="46"/>
    </row>
    <row r="42" spans="6:9" ht="12.75">
      <c r="F42" s="196"/>
      <c r="G42" s="197"/>
      <c r="H42" s="197"/>
      <c r="I42" s="46"/>
    </row>
    <row r="43" spans="6:9" ht="12.75">
      <c r="F43" s="196"/>
      <c r="G43" s="197"/>
      <c r="H43" s="197"/>
      <c r="I43" s="46"/>
    </row>
    <row r="44" spans="6:9" ht="12.75">
      <c r="F44" s="196"/>
      <c r="G44" s="197"/>
      <c r="H44" s="197"/>
      <c r="I44" s="46"/>
    </row>
    <row r="45" spans="6:9" ht="12.75">
      <c r="F45" s="196"/>
      <c r="G45" s="197"/>
      <c r="H45" s="197"/>
      <c r="I45" s="46"/>
    </row>
    <row r="46" spans="6:9" ht="12.75">
      <c r="F46" s="196"/>
      <c r="G46" s="197"/>
      <c r="H46" s="197"/>
      <c r="I46" s="46"/>
    </row>
    <row r="47" spans="6:9" ht="12.75">
      <c r="F47" s="196"/>
      <c r="G47" s="197"/>
      <c r="H47" s="197"/>
      <c r="I47" s="46"/>
    </row>
    <row r="48" spans="6:9" ht="12.75">
      <c r="F48" s="196"/>
      <c r="G48" s="197"/>
      <c r="H48" s="197"/>
      <c r="I48" s="46"/>
    </row>
    <row r="49" spans="6:9" ht="12.75">
      <c r="F49" s="196"/>
      <c r="G49" s="197"/>
      <c r="H49" s="197"/>
      <c r="I49" s="46"/>
    </row>
    <row r="50" spans="6:9" ht="12.75">
      <c r="F50" s="196"/>
      <c r="G50" s="197"/>
      <c r="H50" s="197"/>
      <c r="I50" s="46"/>
    </row>
    <row r="51" spans="6:9" ht="12.75">
      <c r="F51" s="196"/>
      <c r="G51" s="197"/>
      <c r="H51" s="197"/>
      <c r="I51" s="46"/>
    </row>
    <row r="52" spans="6:9" ht="12.75">
      <c r="F52" s="196"/>
      <c r="G52" s="197"/>
      <c r="H52" s="197"/>
      <c r="I52" s="46"/>
    </row>
    <row r="53" spans="6:9" ht="12.75">
      <c r="F53" s="196"/>
      <c r="G53" s="197"/>
      <c r="H53" s="197"/>
      <c r="I53" s="46"/>
    </row>
    <row r="54" spans="6:9" ht="12.75">
      <c r="F54" s="196"/>
      <c r="G54" s="197"/>
      <c r="H54" s="197"/>
      <c r="I54" s="46"/>
    </row>
    <row r="55" spans="6:9" ht="12.75">
      <c r="F55" s="196"/>
      <c r="G55" s="197"/>
      <c r="H55" s="197"/>
      <c r="I55" s="46"/>
    </row>
    <row r="56" spans="6:9" ht="12.75">
      <c r="F56" s="196"/>
      <c r="G56" s="197"/>
      <c r="H56" s="197"/>
      <c r="I56" s="46"/>
    </row>
    <row r="57" spans="6:9" ht="12.75">
      <c r="F57" s="196"/>
      <c r="G57" s="197"/>
      <c r="H57" s="197"/>
      <c r="I57" s="46"/>
    </row>
    <row r="58" spans="6:9" ht="12.75">
      <c r="F58" s="196"/>
      <c r="G58" s="197"/>
      <c r="H58" s="197"/>
      <c r="I58" s="46"/>
    </row>
    <row r="59" spans="6:9" ht="12.75">
      <c r="F59" s="196"/>
      <c r="G59" s="197"/>
      <c r="H59" s="197"/>
      <c r="I59" s="46"/>
    </row>
    <row r="60" spans="6:9" ht="12.75">
      <c r="F60" s="196"/>
      <c r="G60" s="197"/>
      <c r="H60" s="197"/>
      <c r="I60" s="46"/>
    </row>
    <row r="61" spans="6:9" ht="12.75">
      <c r="F61" s="196"/>
      <c r="G61" s="197"/>
      <c r="H61" s="197"/>
      <c r="I61" s="46"/>
    </row>
    <row r="62" spans="6:9" ht="12.75">
      <c r="F62" s="196"/>
      <c r="G62" s="197"/>
      <c r="H62" s="197"/>
      <c r="I62" s="46"/>
    </row>
    <row r="63" spans="6:9" ht="12.75">
      <c r="F63" s="196"/>
      <c r="G63" s="197"/>
      <c r="H63" s="197"/>
      <c r="I63" s="46"/>
    </row>
    <row r="64" spans="6:9" ht="12.75">
      <c r="F64" s="196"/>
      <c r="G64" s="197"/>
      <c r="H64" s="197"/>
      <c r="I64" s="46"/>
    </row>
    <row r="65" spans="6:9" ht="12.75">
      <c r="F65" s="196"/>
      <c r="G65" s="197"/>
      <c r="H65" s="197"/>
      <c r="I65" s="46"/>
    </row>
    <row r="66" spans="6:9" ht="12.75">
      <c r="F66" s="196"/>
      <c r="G66" s="197"/>
      <c r="H66" s="197"/>
      <c r="I66" s="46"/>
    </row>
    <row r="67" spans="6:9" ht="12.75">
      <c r="F67" s="196"/>
      <c r="G67" s="197"/>
      <c r="H67" s="197"/>
      <c r="I67" s="46"/>
    </row>
  </sheetData>
  <sheetProtection/>
  <mergeCells count="4">
    <mergeCell ref="H16:I16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CB117"/>
  <sheetViews>
    <sheetView showGridLines="0" showZeros="0" zoomScaleSheetLayoutView="100" zoomScalePageLayoutView="0" workbookViewId="0" topLeftCell="A19">
      <selection activeCell="A27" sqref="A27:IV28"/>
    </sheetView>
  </sheetViews>
  <sheetFormatPr defaultColWidth="9.00390625" defaultRowHeight="12.75"/>
  <cols>
    <col min="1" max="1" width="4.375" style="198" customWidth="1"/>
    <col min="2" max="2" width="11.625" style="198" customWidth="1"/>
    <col min="3" max="3" width="40.375" style="198" customWidth="1"/>
    <col min="4" max="4" width="5.625" style="198" customWidth="1"/>
    <col min="5" max="5" width="8.625" style="208" customWidth="1"/>
    <col min="6" max="6" width="9.875" style="198" customWidth="1"/>
    <col min="7" max="7" width="13.875" style="198" customWidth="1"/>
    <col min="8" max="8" width="11.75390625" style="198" hidden="1" customWidth="1"/>
    <col min="9" max="9" width="11.625" style="198" hidden="1" customWidth="1"/>
    <col min="10" max="10" width="11.00390625" style="198" hidden="1" customWidth="1"/>
    <col min="11" max="11" width="10.375" style="198" hidden="1" customWidth="1"/>
    <col min="12" max="12" width="75.375" style="198" customWidth="1"/>
    <col min="13" max="13" width="45.25390625" style="198" customWidth="1"/>
    <col min="14" max="16384" width="9.125" style="198" customWidth="1"/>
  </cols>
  <sheetData>
    <row r="1" spans="1:7" ht="15.75">
      <c r="A1" s="662" t="s">
        <v>214</v>
      </c>
      <c r="B1" s="662"/>
      <c r="C1" s="662"/>
      <c r="D1" s="662"/>
      <c r="E1" s="662"/>
      <c r="F1" s="662"/>
      <c r="G1" s="662"/>
    </row>
    <row r="2" spans="2:7" ht="14.25" customHeight="1" thickBot="1">
      <c r="B2" s="199"/>
      <c r="C2" s="200"/>
      <c r="D2" s="200"/>
      <c r="E2" s="201"/>
      <c r="F2" s="200"/>
      <c r="G2" s="200"/>
    </row>
    <row r="3" spans="1:7" ht="13.5" thickTop="1">
      <c r="A3" s="650" t="s">
        <v>466</v>
      </c>
      <c r="B3" s="651"/>
      <c r="C3" s="171" t="s">
        <v>1132</v>
      </c>
      <c r="D3" s="202"/>
      <c r="E3" s="203" t="s">
        <v>1114</v>
      </c>
      <c r="F3" s="204" t="str">
        <f>'OVN - Rek'!H1</f>
        <v>00</v>
      </c>
      <c r="G3" s="205"/>
    </row>
    <row r="4" spans="1:7" ht="13.5" thickBot="1">
      <c r="A4" s="663" t="s">
        <v>1108</v>
      </c>
      <c r="B4" s="653"/>
      <c r="C4" s="177" t="s">
        <v>1135</v>
      </c>
      <c r="D4" s="206"/>
      <c r="E4" s="664" t="str">
        <f>'OVN - Rek'!G2</f>
        <v>Ostatní a vedlejší náklady</v>
      </c>
      <c r="F4" s="665"/>
      <c r="G4" s="666"/>
    </row>
    <row r="5" spans="1:7" ht="13.5" thickTop="1">
      <c r="A5" s="207"/>
      <c r="G5" s="209"/>
    </row>
    <row r="6" spans="1:11" ht="27" customHeight="1">
      <c r="A6" s="210" t="s">
        <v>1115</v>
      </c>
      <c r="B6" s="211" t="s">
        <v>1116</v>
      </c>
      <c r="C6" s="211" t="s">
        <v>1117</v>
      </c>
      <c r="D6" s="211" t="s">
        <v>1118</v>
      </c>
      <c r="E6" s="212" t="s">
        <v>1119</v>
      </c>
      <c r="F6" s="211" t="s">
        <v>1120</v>
      </c>
      <c r="G6" s="213" t="s">
        <v>1121</v>
      </c>
      <c r="H6" s="214" t="s">
        <v>1122</v>
      </c>
      <c r="I6" s="214" t="s">
        <v>1123</v>
      </c>
      <c r="J6" s="214" t="s">
        <v>1124</v>
      </c>
      <c r="K6" s="214" t="s">
        <v>1125</v>
      </c>
    </row>
    <row r="7" spans="1:15" ht="12.75">
      <c r="A7" s="215" t="s">
        <v>1126</v>
      </c>
      <c r="B7" s="216" t="s">
        <v>1136</v>
      </c>
      <c r="C7" s="217" t="s">
        <v>1137</v>
      </c>
      <c r="D7" s="218"/>
      <c r="E7" s="219"/>
      <c r="F7" s="219"/>
      <c r="G7" s="220"/>
      <c r="H7" s="221"/>
      <c r="I7" s="222"/>
      <c r="J7" s="223"/>
      <c r="K7" s="224"/>
      <c r="O7" s="225">
        <v>1</v>
      </c>
    </row>
    <row r="8" spans="1:80" ht="22.5">
      <c r="A8" s="226">
        <v>1</v>
      </c>
      <c r="B8" s="227" t="s">
        <v>1139</v>
      </c>
      <c r="C8" s="228" t="s">
        <v>1140</v>
      </c>
      <c r="D8" s="229" t="s">
        <v>1141</v>
      </c>
      <c r="E8" s="230">
        <v>392.62</v>
      </c>
      <c r="F8" s="230"/>
      <c r="G8" s="231">
        <f>E8*F8</f>
        <v>0</v>
      </c>
      <c r="H8" s="232">
        <v>0</v>
      </c>
      <c r="I8" s="233">
        <f>E8*H8</f>
        <v>0</v>
      </c>
      <c r="J8" s="232">
        <v>-0.198</v>
      </c>
      <c r="K8" s="233">
        <f>E8*J8</f>
        <v>-77.73876</v>
      </c>
      <c r="O8" s="225">
        <v>2</v>
      </c>
      <c r="AA8" s="198">
        <v>1</v>
      </c>
      <c r="AB8" s="198">
        <v>1</v>
      </c>
      <c r="AC8" s="198">
        <v>1</v>
      </c>
      <c r="AZ8" s="198">
        <v>1</v>
      </c>
      <c r="BA8" s="198">
        <f>IF(AZ8=1,G8,0)</f>
        <v>0</v>
      </c>
      <c r="BB8" s="198">
        <f>IF(AZ8=2,G8,0)</f>
        <v>0</v>
      </c>
      <c r="BC8" s="198">
        <f>IF(AZ8=3,G8,0)</f>
        <v>0</v>
      </c>
      <c r="BD8" s="198">
        <f>IF(AZ8=4,G8,0)</f>
        <v>0</v>
      </c>
      <c r="BE8" s="198">
        <f>IF(AZ8=5,G8,0)</f>
        <v>0</v>
      </c>
      <c r="CA8" s="225">
        <v>1</v>
      </c>
      <c r="CB8" s="225">
        <v>1</v>
      </c>
    </row>
    <row r="9" spans="1:15" ht="22.5">
      <c r="A9" s="234"/>
      <c r="B9" s="238"/>
      <c r="C9" s="660" t="s">
        <v>1142</v>
      </c>
      <c r="D9" s="661"/>
      <c r="E9" s="239">
        <v>392.62</v>
      </c>
      <c r="F9" s="240"/>
      <c r="G9" s="241"/>
      <c r="H9" s="242"/>
      <c r="I9" s="236"/>
      <c r="J9" s="243"/>
      <c r="K9" s="236"/>
      <c r="M9" s="237" t="s">
        <v>1142</v>
      </c>
      <c r="O9" s="225"/>
    </row>
    <row r="10" spans="1:80" ht="12.75">
      <c r="A10" s="226">
        <v>2</v>
      </c>
      <c r="B10" s="227" t="s">
        <v>1143</v>
      </c>
      <c r="C10" s="228" t="s">
        <v>1144</v>
      </c>
      <c r="D10" s="229" t="s">
        <v>1141</v>
      </c>
      <c r="E10" s="230">
        <v>392.62</v>
      </c>
      <c r="F10" s="230"/>
      <c r="G10" s="231">
        <f>E10*F10</f>
        <v>0</v>
      </c>
      <c r="H10" s="232">
        <v>0</v>
      </c>
      <c r="I10" s="233">
        <f>E10*H10</f>
        <v>0</v>
      </c>
      <c r="J10" s="232">
        <v>-0.355</v>
      </c>
      <c r="K10" s="233">
        <f>E10*J10</f>
        <v>-139.3801</v>
      </c>
      <c r="O10" s="225">
        <v>2</v>
      </c>
      <c r="AA10" s="198">
        <v>1</v>
      </c>
      <c r="AB10" s="198">
        <v>1</v>
      </c>
      <c r="AC10" s="198">
        <v>1</v>
      </c>
      <c r="AZ10" s="198">
        <v>1</v>
      </c>
      <c r="BA10" s="198">
        <f>IF(AZ10=1,G10,0)</f>
        <v>0</v>
      </c>
      <c r="BB10" s="198">
        <f>IF(AZ10=2,G10,0)</f>
        <v>0</v>
      </c>
      <c r="BC10" s="198">
        <f>IF(AZ10=3,G10,0)</f>
        <v>0</v>
      </c>
      <c r="BD10" s="198">
        <f>IF(AZ10=4,G10,0)</f>
        <v>0</v>
      </c>
      <c r="BE10" s="198">
        <f>IF(AZ10=5,G10,0)</f>
        <v>0</v>
      </c>
      <c r="CA10" s="225">
        <v>1</v>
      </c>
      <c r="CB10" s="225">
        <v>1</v>
      </c>
    </row>
    <row r="11" spans="1:15" ht="22.5">
      <c r="A11" s="234"/>
      <c r="B11" s="238"/>
      <c r="C11" s="660" t="s">
        <v>1142</v>
      </c>
      <c r="D11" s="661"/>
      <c r="E11" s="239">
        <v>392.62</v>
      </c>
      <c r="F11" s="240"/>
      <c r="G11" s="241"/>
      <c r="H11" s="242"/>
      <c r="I11" s="236"/>
      <c r="J11" s="243"/>
      <c r="K11" s="236"/>
      <c r="M11" s="237" t="s">
        <v>1142</v>
      </c>
      <c r="O11" s="225"/>
    </row>
    <row r="12" spans="1:80" ht="12.75">
      <c r="A12" s="226">
        <v>3</v>
      </c>
      <c r="B12" s="227" t="s">
        <v>1145</v>
      </c>
      <c r="C12" s="228" t="s">
        <v>1146</v>
      </c>
      <c r="D12" s="229" t="s">
        <v>1141</v>
      </c>
      <c r="E12" s="230">
        <v>392.62</v>
      </c>
      <c r="F12" s="230"/>
      <c r="G12" s="231">
        <f>E12*F12</f>
        <v>0</v>
      </c>
      <c r="H12" s="232">
        <v>0.1323</v>
      </c>
      <c r="I12" s="233">
        <f>E12*H12</f>
        <v>51.943626</v>
      </c>
      <c r="J12" s="232">
        <v>0</v>
      </c>
      <c r="K12" s="233">
        <f>E12*J12</f>
        <v>0</v>
      </c>
      <c r="O12" s="225">
        <v>2</v>
      </c>
      <c r="AA12" s="198">
        <v>1</v>
      </c>
      <c r="AB12" s="198">
        <v>1</v>
      </c>
      <c r="AC12" s="198">
        <v>1</v>
      </c>
      <c r="AZ12" s="198">
        <v>1</v>
      </c>
      <c r="BA12" s="198">
        <f>IF(AZ12=1,G12,0)</f>
        <v>0</v>
      </c>
      <c r="BB12" s="198">
        <f>IF(AZ12=2,G12,0)</f>
        <v>0</v>
      </c>
      <c r="BC12" s="198">
        <f>IF(AZ12=3,G12,0)</f>
        <v>0</v>
      </c>
      <c r="BD12" s="198">
        <f>IF(AZ12=4,G12,0)</f>
        <v>0</v>
      </c>
      <c r="BE12" s="198">
        <f>IF(AZ12=5,G12,0)</f>
        <v>0</v>
      </c>
      <c r="CA12" s="225">
        <v>1</v>
      </c>
      <c r="CB12" s="225">
        <v>1</v>
      </c>
    </row>
    <row r="13" spans="1:15" ht="22.5">
      <c r="A13" s="234"/>
      <c r="B13" s="238"/>
      <c r="C13" s="660" t="s">
        <v>1147</v>
      </c>
      <c r="D13" s="661"/>
      <c r="E13" s="239">
        <v>392.62</v>
      </c>
      <c r="F13" s="240"/>
      <c r="G13" s="241"/>
      <c r="H13" s="242"/>
      <c r="I13" s="236"/>
      <c r="J13" s="243"/>
      <c r="K13" s="236"/>
      <c r="M13" s="237" t="s">
        <v>1147</v>
      </c>
      <c r="O13" s="225"/>
    </row>
    <row r="14" spans="1:80" ht="22.5">
      <c r="A14" s="226">
        <v>4</v>
      </c>
      <c r="B14" s="227" t="s">
        <v>1148</v>
      </c>
      <c r="C14" s="228" t="s">
        <v>1149</v>
      </c>
      <c r="D14" s="229" t="s">
        <v>1141</v>
      </c>
      <c r="E14" s="230">
        <v>392.62</v>
      </c>
      <c r="F14" s="230"/>
      <c r="G14" s="231">
        <f>E14*F14</f>
        <v>0</v>
      </c>
      <c r="H14" s="232">
        <v>0.0835</v>
      </c>
      <c r="I14" s="233">
        <f>E14*H14</f>
        <v>32.783770000000004</v>
      </c>
      <c r="J14" s="232">
        <v>0</v>
      </c>
      <c r="K14" s="233">
        <f>E14*J14</f>
        <v>0</v>
      </c>
      <c r="O14" s="225">
        <v>2</v>
      </c>
      <c r="AA14" s="198">
        <v>1</v>
      </c>
      <c r="AB14" s="198">
        <v>1</v>
      </c>
      <c r="AC14" s="198">
        <v>1</v>
      </c>
      <c r="AZ14" s="198">
        <v>1</v>
      </c>
      <c r="BA14" s="198">
        <f>IF(AZ14=1,G14,0)</f>
        <v>0</v>
      </c>
      <c r="BB14" s="198">
        <f>IF(AZ14=2,G14,0)</f>
        <v>0</v>
      </c>
      <c r="BC14" s="198">
        <f>IF(AZ14=3,G14,0)</f>
        <v>0</v>
      </c>
      <c r="BD14" s="198">
        <f>IF(AZ14=4,G14,0)</f>
        <v>0</v>
      </c>
      <c r="BE14" s="198">
        <f>IF(AZ14=5,G14,0)</f>
        <v>0</v>
      </c>
      <c r="CA14" s="225">
        <v>1</v>
      </c>
      <c r="CB14" s="225">
        <v>1</v>
      </c>
    </row>
    <row r="15" spans="1:15" ht="12.75">
      <c r="A15" s="234"/>
      <c r="B15" s="235"/>
      <c r="C15" s="657" t="s">
        <v>1150</v>
      </c>
      <c r="D15" s="658"/>
      <c r="E15" s="658"/>
      <c r="F15" s="658"/>
      <c r="G15" s="659"/>
      <c r="I15" s="236"/>
      <c r="K15" s="236"/>
      <c r="L15" s="237" t="s">
        <v>1150</v>
      </c>
      <c r="O15" s="225">
        <v>3</v>
      </c>
    </row>
    <row r="16" spans="1:15" ht="22.5">
      <c r="A16" s="234"/>
      <c r="B16" s="238"/>
      <c r="C16" s="660" t="s">
        <v>1151</v>
      </c>
      <c r="D16" s="661"/>
      <c r="E16" s="239">
        <v>392.62</v>
      </c>
      <c r="F16" s="240"/>
      <c r="G16" s="241"/>
      <c r="H16" s="242"/>
      <c r="I16" s="236"/>
      <c r="J16" s="243"/>
      <c r="K16" s="236"/>
      <c r="M16" s="237" t="s">
        <v>1151</v>
      </c>
      <c r="O16" s="225"/>
    </row>
    <row r="17" spans="1:80" ht="22.5">
      <c r="A17" s="226">
        <v>5</v>
      </c>
      <c r="B17" s="227" t="s">
        <v>1152</v>
      </c>
      <c r="C17" s="228" t="s">
        <v>1153</v>
      </c>
      <c r="D17" s="229" t="s">
        <v>1112</v>
      </c>
      <c r="E17" s="230">
        <v>1</v>
      </c>
      <c r="F17" s="230"/>
      <c r="G17" s="231">
        <f>E17*F17</f>
        <v>0</v>
      </c>
      <c r="H17" s="232">
        <v>0</v>
      </c>
      <c r="I17" s="233">
        <f>E17*H17</f>
        <v>0</v>
      </c>
      <c r="J17" s="232">
        <v>0</v>
      </c>
      <c r="K17" s="233">
        <f>E17*J17</f>
        <v>0</v>
      </c>
      <c r="O17" s="225">
        <v>2</v>
      </c>
      <c r="AA17" s="198">
        <v>1</v>
      </c>
      <c r="AB17" s="198">
        <v>1</v>
      </c>
      <c r="AC17" s="198">
        <v>1</v>
      </c>
      <c r="AZ17" s="198">
        <v>1</v>
      </c>
      <c r="BA17" s="198">
        <f>IF(AZ17=1,G17,0)</f>
        <v>0</v>
      </c>
      <c r="BB17" s="198">
        <f>IF(AZ17=2,G17,0)</f>
        <v>0</v>
      </c>
      <c r="BC17" s="198">
        <f>IF(AZ17=3,G17,0)</f>
        <v>0</v>
      </c>
      <c r="BD17" s="198">
        <f>IF(AZ17=4,G17,0)</f>
        <v>0</v>
      </c>
      <c r="BE17" s="198">
        <f>IF(AZ17=5,G17,0)</f>
        <v>0</v>
      </c>
      <c r="CA17" s="225">
        <v>1</v>
      </c>
      <c r="CB17" s="225">
        <v>1</v>
      </c>
    </row>
    <row r="18" spans="1:15" ht="12.75">
      <c r="A18" s="234"/>
      <c r="B18" s="238"/>
      <c r="C18" s="660" t="s">
        <v>1127</v>
      </c>
      <c r="D18" s="661"/>
      <c r="E18" s="239">
        <v>1</v>
      </c>
      <c r="F18" s="240"/>
      <c r="G18" s="241"/>
      <c r="H18" s="242"/>
      <c r="I18" s="236"/>
      <c r="J18" s="243"/>
      <c r="K18" s="236"/>
      <c r="M18" s="237">
        <v>1</v>
      </c>
      <c r="O18" s="225"/>
    </row>
    <row r="19" spans="1:57" ht="12.75">
      <c r="A19" s="244"/>
      <c r="B19" s="245" t="s">
        <v>1129</v>
      </c>
      <c r="C19" s="246" t="s">
        <v>1138</v>
      </c>
      <c r="D19" s="247"/>
      <c r="E19" s="248"/>
      <c r="F19" s="249"/>
      <c r="G19" s="250">
        <f>SUM(G7:G18)</f>
        <v>0</v>
      </c>
      <c r="H19" s="251"/>
      <c r="I19" s="252">
        <f>SUM(I7:I18)</f>
        <v>84.727396</v>
      </c>
      <c r="J19" s="251"/>
      <c r="K19" s="252">
        <f>SUM(K7:K18)</f>
        <v>-217.11885999999998</v>
      </c>
      <c r="O19" s="225">
        <v>4</v>
      </c>
      <c r="BA19" s="253">
        <f>SUM(BA7:BA18)</f>
        <v>0</v>
      </c>
      <c r="BB19" s="253">
        <f>SUM(BB7:BB18)</f>
        <v>0</v>
      </c>
      <c r="BC19" s="253">
        <f>SUM(BC7:BC18)</f>
        <v>0</v>
      </c>
      <c r="BD19" s="253">
        <f>SUM(BD7:BD18)</f>
        <v>0</v>
      </c>
      <c r="BE19" s="253">
        <f>SUM(BE7:BE18)</f>
        <v>0</v>
      </c>
    </row>
    <row r="20" spans="1:15" ht="12.75">
      <c r="A20" s="215" t="s">
        <v>1126</v>
      </c>
      <c r="B20" s="216" t="s">
        <v>1154</v>
      </c>
      <c r="C20" s="217" t="s">
        <v>1155</v>
      </c>
      <c r="D20" s="218"/>
      <c r="E20" s="219"/>
      <c r="F20" s="219"/>
      <c r="G20" s="220"/>
      <c r="H20" s="221"/>
      <c r="I20" s="222"/>
      <c r="J20" s="223"/>
      <c r="K20" s="224"/>
      <c r="O20" s="225">
        <v>1</v>
      </c>
    </row>
    <row r="21" spans="1:80" ht="12.75">
      <c r="A21" s="226">
        <v>6</v>
      </c>
      <c r="B21" s="227" t="s">
        <v>1157</v>
      </c>
      <c r="C21" s="228" t="s">
        <v>1158</v>
      </c>
      <c r="D21" s="229" t="s">
        <v>1112</v>
      </c>
      <c r="E21" s="230">
        <v>1</v>
      </c>
      <c r="F21" s="230"/>
      <c r="G21" s="231">
        <f>E21*F21</f>
        <v>0</v>
      </c>
      <c r="H21" s="232">
        <v>0</v>
      </c>
      <c r="I21" s="233">
        <f>E21*H21</f>
        <v>0</v>
      </c>
      <c r="J21" s="232"/>
      <c r="K21" s="233">
        <f>E21*J21</f>
        <v>0</v>
      </c>
      <c r="O21" s="225">
        <v>2</v>
      </c>
      <c r="AA21" s="198">
        <v>12</v>
      </c>
      <c r="AB21" s="198">
        <v>0</v>
      </c>
      <c r="AC21" s="198">
        <v>1</v>
      </c>
      <c r="AZ21" s="198">
        <v>1</v>
      </c>
      <c r="BA21" s="198">
        <f>IF(AZ21=1,G21,0)</f>
        <v>0</v>
      </c>
      <c r="BB21" s="198">
        <f>IF(AZ21=2,G21,0)</f>
        <v>0</v>
      </c>
      <c r="BC21" s="198">
        <f>IF(AZ21=3,G21,0)</f>
        <v>0</v>
      </c>
      <c r="BD21" s="198">
        <f>IF(AZ21=4,G21,0)</f>
        <v>0</v>
      </c>
      <c r="BE21" s="198">
        <f>IF(AZ21=5,G21,0)</f>
        <v>0</v>
      </c>
      <c r="CA21" s="225">
        <v>12</v>
      </c>
      <c r="CB21" s="225">
        <v>0</v>
      </c>
    </row>
    <row r="22" spans="1:15" ht="12.75">
      <c r="A22" s="234"/>
      <c r="B22" s="235"/>
      <c r="C22" s="657" t="s">
        <v>1159</v>
      </c>
      <c r="D22" s="658"/>
      <c r="E22" s="658"/>
      <c r="F22" s="658"/>
      <c r="G22" s="659"/>
      <c r="I22" s="236"/>
      <c r="K22" s="236"/>
      <c r="L22" s="237" t="s">
        <v>1159</v>
      </c>
      <c r="O22" s="225">
        <v>3</v>
      </c>
    </row>
    <row r="23" spans="1:80" ht="12.75">
      <c r="A23" s="226">
        <v>7</v>
      </c>
      <c r="B23" s="227" t="s">
        <v>1160</v>
      </c>
      <c r="C23" s="228" t="s">
        <v>1161</v>
      </c>
      <c r="D23" s="229" t="s">
        <v>1112</v>
      </c>
      <c r="E23" s="230">
        <v>1</v>
      </c>
      <c r="F23" s="230"/>
      <c r="G23" s="231">
        <f>E23*F23</f>
        <v>0</v>
      </c>
      <c r="H23" s="232">
        <v>0</v>
      </c>
      <c r="I23" s="233">
        <f>E23*H23</f>
        <v>0</v>
      </c>
      <c r="J23" s="232"/>
      <c r="K23" s="233">
        <f>E23*J23</f>
        <v>0</v>
      </c>
      <c r="O23" s="225">
        <v>2</v>
      </c>
      <c r="AA23" s="198">
        <v>12</v>
      </c>
      <c r="AB23" s="198">
        <v>0</v>
      </c>
      <c r="AC23" s="198">
        <v>2</v>
      </c>
      <c r="AZ23" s="198">
        <v>1</v>
      </c>
      <c r="BA23" s="198">
        <f>IF(AZ23=1,G23,0)</f>
        <v>0</v>
      </c>
      <c r="BB23" s="198">
        <f>IF(AZ23=2,G23,0)</f>
        <v>0</v>
      </c>
      <c r="BC23" s="198">
        <f>IF(AZ23=3,G23,0)</f>
        <v>0</v>
      </c>
      <c r="BD23" s="198">
        <f>IF(AZ23=4,G23,0)</f>
        <v>0</v>
      </c>
      <c r="BE23" s="198">
        <f>IF(AZ23=5,G23,0)</f>
        <v>0</v>
      </c>
      <c r="CA23" s="225">
        <v>12</v>
      </c>
      <c r="CB23" s="225">
        <v>0</v>
      </c>
    </row>
    <row r="24" spans="1:15" ht="12.75">
      <c r="A24" s="234"/>
      <c r="B24" s="235"/>
      <c r="C24" s="657" t="s">
        <v>1162</v>
      </c>
      <c r="D24" s="658"/>
      <c r="E24" s="658"/>
      <c r="F24" s="658"/>
      <c r="G24" s="659"/>
      <c r="I24" s="236"/>
      <c r="K24" s="236"/>
      <c r="L24" s="237" t="s">
        <v>1162</v>
      </c>
      <c r="O24" s="225">
        <v>3</v>
      </c>
    </row>
    <row r="25" spans="1:80" ht="22.5">
      <c r="A25" s="226">
        <v>8</v>
      </c>
      <c r="B25" s="227" t="s">
        <v>1163</v>
      </c>
      <c r="C25" s="228" t="s">
        <v>1164</v>
      </c>
      <c r="D25" s="229" t="s">
        <v>1112</v>
      </c>
      <c r="E25" s="230">
        <v>1</v>
      </c>
      <c r="F25" s="230"/>
      <c r="G25" s="231">
        <f>E25*F25</f>
        <v>0</v>
      </c>
      <c r="H25" s="232">
        <v>0</v>
      </c>
      <c r="I25" s="233">
        <f>E25*H25</f>
        <v>0</v>
      </c>
      <c r="J25" s="232"/>
      <c r="K25" s="233">
        <f>E25*J25</f>
        <v>0</v>
      </c>
      <c r="O25" s="225">
        <v>2</v>
      </c>
      <c r="AA25" s="198">
        <v>12</v>
      </c>
      <c r="AB25" s="198">
        <v>0</v>
      </c>
      <c r="AC25" s="198">
        <v>3</v>
      </c>
      <c r="AZ25" s="198">
        <v>1</v>
      </c>
      <c r="BA25" s="198">
        <f>IF(AZ25=1,G25,0)</f>
        <v>0</v>
      </c>
      <c r="BB25" s="198">
        <f>IF(AZ25=2,G25,0)</f>
        <v>0</v>
      </c>
      <c r="BC25" s="198">
        <f>IF(AZ25=3,G25,0)</f>
        <v>0</v>
      </c>
      <c r="BD25" s="198">
        <f>IF(AZ25=4,G25,0)</f>
        <v>0</v>
      </c>
      <c r="BE25" s="198">
        <f>IF(AZ25=5,G25,0)</f>
        <v>0</v>
      </c>
      <c r="CA25" s="225">
        <v>12</v>
      </c>
      <c r="CB25" s="225">
        <v>0</v>
      </c>
    </row>
    <row r="26" spans="1:15" ht="33.75">
      <c r="A26" s="234"/>
      <c r="B26" s="235"/>
      <c r="C26" s="657" t="s">
        <v>1165</v>
      </c>
      <c r="D26" s="658"/>
      <c r="E26" s="658"/>
      <c r="F26" s="658"/>
      <c r="G26" s="659"/>
      <c r="I26" s="236"/>
      <c r="K26" s="236"/>
      <c r="L26" s="237" t="s">
        <v>1165</v>
      </c>
      <c r="O26" s="225">
        <v>3</v>
      </c>
    </row>
    <row r="27" spans="1:80" ht="12.75">
      <c r="A27" s="226">
        <v>10</v>
      </c>
      <c r="B27" s="227" t="s">
        <v>1166</v>
      </c>
      <c r="C27" s="228" t="s">
        <v>1167</v>
      </c>
      <c r="D27" s="229" t="s">
        <v>1112</v>
      </c>
      <c r="E27" s="230">
        <v>1</v>
      </c>
      <c r="F27" s="230"/>
      <c r="G27" s="231">
        <f>E27*F27</f>
        <v>0</v>
      </c>
      <c r="H27" s="232">
        <v>0</v>
      </c>
      <c r="I27" s="233">
        <f>E27*H27</f>
        <v>0</v>
      </c>
      <c r="J27" s="232"/>
      <c r="K27" s="233">
        <f>E27*J27</f>
        <v>0</v>
      </c>
      <c r="O27" s="225">
        <v>2</v>
      </c>
      <c r="AA27" s="198">
        <v>12</v>
      </c>
      <c r="AB27" s="198">
        <v>0</v>
      </c>
      <c r="AC27" s="198">
        <v>5</v>
      </c>
      <c r="AZ27" s="198">
        <v>1</v>
      </c>
      <c r="BA27" s="198">
        <f>IF(AZ27=1,G27,0)</f>
        <v>0</v>
      </c>
      <c r="BB27" s="198">
        <f>IF(AZ27=2,G27,0)</f>
        <v>0</v>
      </c>
      <c r="BC27" s="198">
        <f>IF(AZ27=3,G27,0)</f>
        <v>0</v>
      </c>
      <c r="BD27" s="198">
        <f>IF(AZ27=4,G27,0)</f>
        <v>0</v>
      </c>
      <c r="BE27" s="198">
        <f>IF(AZ27=5,G27,0)</f>
        <v>0</v>
      </c>
      <c r="CA27" s="225">
        <v>12</v>
      </c>
      <c r="CB27" s="225">
        <v>0</v>
      </c>
    </row>
    <row r="28" spans="1:15" ht="12.75">
      <c r="A28" s="234"/>
      <c r="B28" s="235"/>
      <c r="C28" s="657" t="s">
        <v>1168</v>
      </c>
      <c r="D28" s="658"/>
      <c r="E28" s="658"/>
      <c r="F28" s="658"/>
      <c r="G28" s="659"/>
      <c r="I28" s="236"/>
      <c r="K28" s="236"/>
      <c r="L28" s="237" t="s">
        <v>1168</v>
      </c>
      <c r="O28" s="225">
        <v>3</v>
      </c>
    </row>
    <row r="29" spans="1:80" ht="12.75">
      <c r="A29" s="226">
        <v>11</v>
      </c>
      <c r="B29" s="227" t="s">
        <v>1169</v>
      </c>
      <c r="C29" s="228" t="s">
        <v>1170</v>
      </c>
      <c r="D29" s="229" t="s">
        <v>1112</v>
      </c>
      <c r="E29" s="230">
        <v>1</v>
      </c>
      <c r="F29" s="230"/>
      <c r="G29" s="231">
        <f>E29*F29</f>
        <v>0</v>
      </c>
      <c r="H29" s="232">
        <v>0</v>
      </c>
      <c r="I29" s="233">
        <f>E29*H29</f>
        <v>0</v>
      </c>
      <c r="J29" s="232"/>
      <c r="K29" s="233">
        <f>E29*J29</f>
        <v>0</v>
      </c>
      <c r="O29" s="225">
        <v>2</v>
      </c>
      <c r="AA29" s="198">
        <v>12</v>
      </c>
      <c r="AB29" s="198">
        <v>0</v>
      </c>
      <c r="AC29" s="198">
        <v>6</v>
      </c>
      <c r="AZ29" s="198">
        <v>1</v>
      </c>
      <c r="BA29" s="198">
        <f>IF(AZ29=1,G29,0)</f>
        <v>0</v>
      </c>
      <c r="BB29" s="198">
        <f>IF(AZ29=2,G29,0)</f>
        <v>0</v>
      </c>
      <c r="BC29" s="198">
        <f>IF(AZ29=3,G29,0)</f>
        <v>0</v>
      </c>
      <c r="BD29" s="198">
        <f>IF(AZ29=4,G29,0)</f>
        <v>0</v>
      </c>
      <c r="BE29" s="198">
        <f>IF(AZ29=5,G29,0)</f>
        <v>0</v>
      </c>
      <c r="CA29" s="225">
        <v>12</v>
      </c>
      <c r="CB29" s="225">
        <v>0</v>
      </c>
    </row>
    <row r="30" spans="1:15" ht="22.5">
      <c r="A30" s="234"/>
      <c r="B30" s="235"/>
      <c r="C30" s="657" t="s">
        <v>1171</v>
      </c>
      <c r="D30" s="658"/>
      <c r="E30" s="658"/>
      <c r="F30" s="658"/>
      <c r="G30" s="659"/>
      <c r="I30" s="236"/>
      <c r="K30" s="236"/>
      <c r="L30" s="237" t="s">
        <v>1171</v>
      </c>
      <c r="O30" s="225">
        <v>3</v>
      </c>
    </row>
    <row r="31" spans="1:80" ht="22.5">
      <c r="A31" s="226">
        <v>12</v>
      </c>
      <c r="B31" s="227" t="s">
        <v>1172</v>
      </c>
      <c r="C31" s="228" t="s">
        <v>1173</v>
      </c>
      <c r="D31" s="229" t="s">
        <v>1112</v>
      </c>
      <c r="E31" s="230">
        <v>1</v>
      </c>
      <c r="F31" s="230"/>
      <c r="G31" s="231">
        <f>E31*F31</f>
        <v>0</v>
      </c>
      <c r="H31" s="232">
        <v>0</v>
      </c>
      <c r="I31" s="233">
        <f>E31*H31</f>
        <v>0</v>
      </c>
      <c r="J31" s="232"/>
      <c r="K31" s="233">
        <f>E31*J31</f>
        <v>0</v>
      </c>
      <c r="O31" s="225">
        <v>2</v>
      </c>
      <c r="AA31" s="198">
        <v>12</v>
      </c>
      <c r="AB31" s="198">
        <v>0</v>
      </c>
      <c r="AC31" s="198">
        <v>7</v>
      </c>
      <c r="AZ31" s="198">
        <v>1</v>
      </c>
      <c r="BA31" s="198">
        <f>IF(AZ31=1,G31,0)</f>
        <v>0</v>
      </c>
      <c r="BB31" s="198">
        <f>IF(AZ31=2,G31,0)</f>
        <v>0</v>
      </c>
      <c r="BC31" s="198">
        <f>IF(AZ31=3,G31,0)</f>
        <v>0</v>
      </c>
      <c r="BD31" s="198">
        <f>IF(AZ31=4,G31,0)</f>
        <v>0</v>
      </c>
      <c r="BE31" s="198">
        <f>IF(AZ31=5,G31,0)</f>
        <v>0</v>
      </c>
      <c r="CA31" s="225">
        <v>12</v>
      </c>
      <c r="CB31" s="225">
        <v>0</v>
      </c>
    </row>
    <row r="32" spans="1:57" ht="12.75">
      <c r="A32" s="244"/>
      <c r="B32" s="245" t="s">
        <v>1129</v>
      </c>
      <c r="C32" s="246" t="s">
        <v>1156</v>
      </c>
      <c r="D32" s="247"/>
      <c r="E32" s="248"/>
      <c r="F32" s="249"/>
      <c r="G32" s="250">
        <f>SUM(G20:G31)</f>
        <v>0</v>
      </c>
      <c r="H32" s="251"/>
      <c r="I32" s="252">
        <f>SUM(I20:I31)</f>
        <v>0</v>
      </c>
      <c r="J32" s="251"/>
      <c r="K32" s="252">
        <f>SUM(K20:K31)</f>
        <v>0</v>
      </c>
      <c r="O32" s="225">
        <v>4</v>
      </c>
      <c r="BA32" s="253">
        <f>SUM(BA20:BA31)</f>
        <v>0</v>
      </c>
      <c r="BB32" s="253">
        <f>SUM(BB20:BB31)</f>
        <v>0</v>
      </c>
      <c r="BC32" s="253">
        <f>SUM(BC20:BC31)</f>
        <v>0</v>
      </c>
      <c r="BD32" s="253">
        <f>SUM(BD20:BD31)</f>
        <v>0</v>
      </c>
      <c r="BE32" s="253">
        <f>SUM(BE20:BE31)</f>
        <v>0</v>
      </c>
    </row>
    <row r="33" spans="1:15" ht="12.75">
      <c r="A33" s="215" t="s">
        <v>1126</v>
      </c>
      <c r="B33" s="216" t="s">
        <v>1174</v>
      </c>
      <c r="C33" s="217" t="s">
        <v>1175</v>
      </c>
      <c r="D33" s="218"/>
      <c r="E33" s="219"/>
      <c r="F33" s="219"/>
      <c r="G33" s="220"/>
      <c r="H33" s="221"/>
      <c r="I33" s="222"/>
      <c r="J33" s="223"/>
      <c r="K33" s="224"/>
      <c r="O33" s="225">
        <v>1</v>
      </c>
    </row>
    <row r="34" spans="1:80" ht="12.75">
      <c r="A34" s="226">
        <v>13</v>
      </c>
      <c r="B34" s="227" t="s">
        <v>1177</v>
      </c>
      <c r="C34" s="228" t="s">
        <v>1178</v>
      </c>
      <c r="D34" s="229" t="s">
        <v>1112</v>
      </c>
      <c r="E34" s="230">
        <v>1</v>
      </c>
      <c r="F34" s="230"/>
      <c r="G34" s="231">
        <f>E34*F34</f>
        <v>0</v>
      </c>
      <c r="H34" s="232">
        <v>0</v>
      </c>
      <c r="I34" s="233">
        <f>E34*H34</f>
        <v>0</v>
      </c>
      <c r="J34" s="232"/>
      <c r="K34" s="233">
        <f>E34*J34</f>
        <v>0</v>
      </c>
      <c r="O34" s="225">
        <v>2</v>
      </c>
      <c r="AA34" s="198">
        <v>12</v>
      </c>
      <c r="AB34" s="198">
        <v>0</v>
      </c>
      <c r="AC34" s="198">
        <v>10</v>
      </c>
      <c r="AZ34" s="198">
        <v>1</v>
      </c>
      <c r="BA34" s="198">
        <f>IF(AZ34=1,G34,0)</f>
        <v>0</v>
      </c>
      <c r="BB34" s="198">
        <f>IF(AZ34=2,G34,0)</f>
        <v>0</v>
      </c>
      <c r="BC34" s="198">
        <f>IF(AZ34=3,G34,0)</f>
        <v>0</v>
      </c>
      <c r="BD34" s="198">
        <f>IF(AZ34=4,G34,0)</f>
        <v>0</v>
      </c>
      <c r="BE34" s="198">
        <f>IF(AZ34=5,G34,0)</f>
        <v>0</v>
      </c>
      <c r="CA34" s="225">
        <v>12</v>
      </c>
      <c r="CB34" s="225">
        <v>0</v>
      </c>
    </row>
    <row r="35" spans="1:15" ht="33.75">
      <c r="A35" s="234"/>
      <c r="B35" s="235"/>
      <c r="C35" s="657" t="s">
        <v>1179</v>
      </c>
      <c r="D35" s="658"/>
      <c r="E35" s="658"/>
      <c r="F35" s="658"/>
      <c r="G35" s="659"/>
      <c r="I35" s="236"/>
      <c r="K35" s="236"/>
      <c r="L35" s="237" t="s">
        <v>1179</v>
      </c>
      <c r="O35" s="225">
        <v>3</v>
      </c>
    </row>
    <row r="36" spans="1:80" ht="12.75">
      <c r="A36" s="226">
        <v>14</v>
      </c>
      <c r="B36" s="227" t="s">
        <v>1180</v>
      </c>
      <c r="C36" s="228" t="s">
        <v>1181</v>
      </c>
      <c r="D36" s="229" t="s">
        <v>1112</v>
      </c>
      <c r="E36" s="230">
        <v>1</v>
      </c>
      <c r="F36" s="230"/>
      <c r="G36" s="231">
        <f>E36*F36</f>
        <v>0</v>
      </c>
      <c r="H36" s="232">
        <v>0</v>
      </c>
      <c r="I36" s="233">
        <f>E36*H36</f>
        <v>0</v>
      </c>
      <c r="J36" s="232"/>
      <c r="K36" s="233">
        <f>E36*J36</f>
        <v>0</v>
      </c>
      <c r="O36" s="225">
        <v>2</v>
      </c>
      <c r="AA36" s="198">
        <v>12</v>
      </c>
      <c r="AB36" s="198">
        <v>0</v>
      </c>
      <c r="AC36" s="198">
        <v>11</v>
      </c>
      <c r="AZ36" s="198">
        <v>1</v>
      </c>
      <c r="BA36" s="198">
        <f>IF(AZ36=1,G36,0)</f>
        <v>0</v>
      </c>
      <c r="BB36" s="198">
        <f>IF(AZ36=2,G36,0)</f>
        <v>0</v>
      </c>
      <c r="BC36" s="198">
        <f>IF(AZ36=3,G36,0)</f>
        <v>0</v>
      </c>
      <c r="BD36" s="198">
        <f>IF(AZ36=4,G36,0)</f>
        <v>0</v>
      </c>
      <c r="BE36" s="198">
        <f>IF(AZ36=5,G36,0)</f>
        <v>0</v>
      </c>
      <c r="CA36" s="225">
        <v>12</v>
      </c>
      <c r="CB36" s="225">
        <v>0</v>
      </c>
    </row>
    <row r="37" spans="1:15" ht="33.75">
      <c r="A37" s="234"/>
      <c r="B37" s="235"/>
      <c r="C37" s="657" t="s">
        <v>1182</v>
      </c>
      <c r="D37" s="658"/>
      <c r="E37" s="658"/>
      <c r="F37" s="658"/>
      <c r="G37" s="659"/>
      <c r="I37" s="236"/>
      <c r="K37" s="236"/>
      <c r="L37" s="237" t="s">
        <v>1182</v>
      </c>
      <c r="O37" s="225">
        <v>3</v>
      </c>
    </row>
    <row r="38" spans="1:80" ht="12.75">
      <c r="A38" s="226">
        <v>15</v>
      </c>
      <c r="B38" s="227" t="s">
        <v>1183</v>
      </c>
      <c r="C38" s="228" t="s">
        <v>1184</v>
      </c>
      <c r="D38" s="229" t="s">
        <v>1112</v>
      </c>
      <c r="E38" s="230">
        <v>1</v>
      </c>
      <c r="F38" s="230"/>
      <c r="G38" s="231">
        <f>E38*F38</f>
        <v>0</v>
      </c>
      <c r="H38" s="232">
        <v>0</v>
      </c>
      <c r="I38" s="233">
        <f>E38*H38</f>
        <v>0</v>
      </c>
      <c r="J38" s="232"/>
      <c r="K38" s="233">
        <f>E38*J38</f>
        <v>0</v>
      </c>
      <c r="O38" s="225">
        <v>2</v>
      </c>
      <c r="AA38" s="198">
        <v>12</v>
      </c>
      <c r="AB38" s="198">
        <v>0</v>
      </c>
      <c r="AC38" s="198">
        <v>12</v>
      </c>
      <c r="AZ38" s="198">
        <v>1</v>
      </c>
      <c r="BA38" s="198">
        <f>IF(AZ38=1,G38,0)</f>
        <v>0</v>
      </c>
      <c r="BB38" s="198">
        <f>IF(AZ38=2,G38,0)</f>
        <v>0</v>
      </c>
      <c r="BC38" s="198">
        <f>IF(AZ38=3,G38,0)</f>
        <v>0</v>
      </c>
      <c r="BD38" s="198">
        <f>IF(AZ38=4,G38,0)</f>
        <v>0</v>
      </c>
      <c r="BE38" s="198">
        <f>IF(AZ38=5,G38,0)</f>
        <v>0</v>
      </c>
      <c r="CA38" s="225">
        <v>12</v>
      </c>
      <c r="CB38" s="225">
        <v>0</v>
      </c>
    </row>
    <row r="39" spans="1:15" ht="33.75">
      <c r="A39" s="234"/>
      <c r="B39" s="235"/>
      <c r="C39" s="657" t="s">
        <v>1185</v>
      </c>
      <c r="D39" s="658"/>
      <c r="E39" s="658"/>
      <c r="F39" s="658"/>
      <c r="G39" s="659"/>
      <c r="I39" s="236"/>
      <c r="K39" s="236"/>
      <c r="L39" s="237" t="s">
        <v>1185</v>
      </c>
      <c r="O39" s="225">
        <v>3</v>
      </c>
    </row>
    <row r="40" spans="1:80" ht="12.75">
      <c r="A40" s="226">
        <v>16</v>
      </c>
      <c r="B40" s="227" t="s">
        <v>1186</v>
      </c>
      <c r="C40" s="228" t="s">
        <v>1187</v>
      </c>
      <c r="D40" s="229" t="s">
        <v>1112</v>
      </c>
      <c r="E40" s="230">
        <v>1</v>
      </c>
      <c r="F40" s="230"/>
      <c r="G40" s="231">
        <f>E40*F40</f>
        <v>0</v>
      </c>
      <c r="H40" s="232">
        <v>0</v>
      </c>
      <c r="I40" s="233">
        <f>E40*H40</f>
        <v>0</v>
      </c>
      <c r="J40" s="232"/>
      <c r="K40" s="233">
        <f>E40*J40</f>
        <v>0</v>
      </c>
      <c r="O40" s="225">
        <v>2</v>
      </c>
      <c r="AA40" s="198">
        <v>12</v>
      </c>
      <c r="AB40" s="198">
        <v>0</v>
      </c>
      <c r="AC40" s="198">
        <v>13</v>
      </c>
      <c r="AZ40" s="198">
        <v>1</v>
      </c>
      <c r="BA40" s="198">
        <f>IF(AZ40=1,G40,0)</f>
        <v>0</v>
      </c>
      <c r="BB40" s="198">
        <f>IF(AZ40=2,G40,0)</f>
        <v>0</v>
      </c>
      <c r="BC40" s="198">
        <f>IF(AZ40=3,G40,0)</f>
        <v>0</v>
      </c>
      <c r="BD40" s="198">
        <f>IF(AZ40=4,G40,0)</f>
        <v>0</v>
      </c>
      <c r="BE40" s="198">
        <f>IF(AZ40=5,G40,0)</f>
        <v>0</v>
      </c>
      <c r="CA40" s="225">
        <v>12</v>
      </c>
      <c r="CB40" s="225">
        <v>0</v>
      </c>
    </row>
    <row r="41" spans="1:80" ht="12.75">
      <c r="A41" s="226">
        <v>17</v>
      </c>
      <c r="B41" s="227" t="s">
        <v>1188</v>
      </c>
      <c r="C41" s="228" t="s">
        <v>1189</v>
      </c>
      <c r="D41" s="229" t="s">
        <v>1112</v>
      </c>
      <c r="E41" s="230">
        <v>1</v>
      </c>
      <c r="F41" s="230"/>
      <c r="G41" s="231">
        <f>E41*F41</f>
        <v>0</v>
      </c>
      <c r="H41" s="232">
        <v>0</v>
      </c>
      <c r="I41" s="233">
        <f>E41*H41</f>
        <v>0</v>
      </c>
      <c r="J41" s="232"/>
      <c r="K41" s="233">
        <f>E41*J41</f>
        <v>0</v>
      </c>
      <c r="O41" s="225">
        <v>2</v>
      </c>
      <c r="AA41" s="198">
        <v>12</v>
      </c>
      <c r="AB41" s="198">
        <v>0</v>
      </c>
      <c r="AC41" s="198">
        <v>14</v>
      </c>
      <c r="AZ41" s="198">
        <v>1</v>
      </c>
      <c r="BA41" s="198">
        <f>IF(AZ41=1,G41,0)</f>
        <v>0</v>
      </c>
      <c r="BB41" s="198">
        <f>IF(AZ41=2,G41,0)</f>
        <v>0</v>
      </c>
      <c r="BC41" s="198">
        <f>IF(AZ41=3,G41,0)</f>
        <v>0</v>
      </c>
      <c r="BD41" s="198">
        <f>IF(AZ41=4,G41,0)</f>
        <v>0</v>
      </c>
      <c r="BE41" s="198">
        <f>IF(AZ41=5,G41,0)</f>
        <v>0</v>
      </c>
      <c r="CA41" s="225">
        <v>12</v>
      </c>
      <c r="CB41" s="225">
        <v>0</v>
      </c>
    </row>
    <row r="42" spans="1:80" ht="22.5">
      <c r="A42" s="226">
        <v>18</v>
      </c>
      <c r="B42" s="227" t="s">
        <v>1190</v>
      </c>
      <c r="C42" s="228" t="s">
        <v>1191</v>
      </c>
      <c r="D42" s="229" t="s">
        <v>1112</v>
      </c>
      <c r="E42" s="230">
        <v>1</v>
      </c>
      <c r="F42" s="230"/>
      <c r="G42" s="231">
        <f>E42*F42</f>
        <v>0</v>
      </c>
      <c r="H42" s="232">
        <v>0</v>
      </c>
      <c r="I42" s="233">
        <f>E42*H42</f>
        <v>0</v>
      </c>
      <c r="J42" s="232"/>
      <c r="K42" s="233">
        <f>E42*J42</f>
        <v>0</v>
      </c>
      <c r="O42" s="225">
        <v>2</v>
      </c>
      <c r="AA42" s="198">
        <v>12</v>
      </c>
      <c r="AB42" s="198">
        <v>0</v>
      </c>
      <c r="AC42" s="198">
        <v>15</v>
      </c>
      <c r="AZ42" s="198">
        <v>1</v>
      </c>
      <c r="BA42" s="198">
        <f>IF(AZ42=1,G42,0)</f>
        <v>0</v>
      </c>
      <c r="BB42" s="198">
        <f>IF(AZ42=2,G42,0)</f>
        <v>0</v>
      </c>
      <c r="BC42" s="198">
        <f>IF(AZ42=3,G42,0)</f>
        <v>0</v>
      </c>
      <c r="BD42" s="198">
        <f>IF(AZ42=4,G42,0)</f>
        <v>0</v>
      </c>
      <c r="BE42" s="198">
        <f>IF(AZ42=5,G42,0)</f>
        <v>0</v>
      </c>
      <c r="CA42" s="225">
        <v>12</v>
      </c>
      <c r="CB42" s="225">
        <v>0</v>
      </c>
    </row>
    <row r="43" spans="1:80" ht="12.75">
      <c r="A43" s="226">
        <v>19</v>
      </c>
      <c r="B43" s="227" t="s">
        <v>1192</v>
      </c>
      <c r="C43" s="228" t="s">
        <v>1193</v>
      </c>
      <c r="D43" s="229" t="s">
        <v>1112</v>
      </c>
      <c r="E43" s="230">
        <v>1</v>
      </c>
      <c r="F43" s="230"/>
      <c r="G43" s="231">
        <f>E43*F43</f>
        <v>0</v>
      </c>
      <c r="H43" s="232">
        <v>0</v>
      </c>
      <c r="I43" s="233">
        <f>E43*H43</f>
        <v>0</v>
      </c>
      <c r="J43" s="232"/>
      <c r="K43" s="233">
        <f>E43*J43</f>
        <v>0</v>
      </c>
      <c r="O43" s="225">
        <v>2</v>
      </c>
      <c r="AA43" s="198">
        <v>12</v>
      </c>
      <c r="AB43" s="198">
        <v>0</v>
      </c>
      <c r="AC43" s="198">
        <v>16</v>
      </c>
      <c r="AZ43" s="198">
        <v>1</v>
      </c>
      <c r="BA43" s="198">
        <f>IF(AZ43=1,G43,0)</f>
        <v>0</v>
      </c>
      <c r="BB43" s="198">
        <f>IF(AZ43=2,G43,0)</f>
        <v>0</v>
      </c>
      <c r="BC43" s="198">
        <f>IF(AZ43=3,G43,0)</f>
        <v>0</v>
      </c>
      <c r="BD43" s="198">
        <f>IF(AZ43=4,G43,0)</f>
        <v>0</v>
      </c>
      <c r="BE43" s="198">
        <f>IF(AZ43=5,G43,0)</f>
        <v>0</v>
      </c>
      <c r="CA43" s="225">
        <v>12</v>
      </c>
      <c r="CB43" s="225">
        <v>0</v>
      </c>
    </row>
    <row r="44" spans="1:57" ht="12.75">
      <c r="A44" s="244"/>
      <c r="B44" s="245" t="s">
        <v>1129</v>
      </c>
      <c r="C44" s="246" t="s">
        <v>1176</v>
      </c>
      <c r="D44" s="247"/>
      <c r="E44" s="248"/>
      <c r="F44" s="249"/>
      <c r="G44" s="250">
        <f>SUM(G33:G43)</f>
        <v>0</v>
      </c>
      <c r="H44" s="251"/>
      <c r="I44" s="252">
        <f>SUM(I33:I43)</f>
        <v>0</v>
      </c>
      <c r="J44" s="251"/>
      <c r="K44" s="252">
        <f>SUM(K33:K43)</f>
        <v>0</v>
      </c>
      <c r="O44" s="225">
        <v>4</v>
      </c>
      <c r="BA44" s="253">
        <f>SUM(BA33:BA43)</f>
        <v>0</v>
      </c>
      <c r="BB44" s="253">
        <f>SUM(BB33:BB43)</f>
        <v>0</v>
      </c>
      <c r="BC44" s="253">
        <f>SUM(BC33:BC43)</f>
        <v>0</v>
      </c>
      <c r="BD44" s="253">
        <f>SUM(BD33:BD43)</f>
        <v>0</v>
      </c>
      <c r="BE44" s="253">
        <f>SUM(BE33:BE43)</f>
        <v>0</v>
      </c>
    </row>
    <row r="45" ht="12.75">
      <c r="E45" s="198"/>
    </row>
    <row r="46" ht="12.75">
      <c r="E46" s="198"/>
    </row>
    <row r="47" ht="12.75">
      <c r="E47" s="198"/>
    </row>
    <row r="48" ht="12.75">
      <c r="E48" s="198"/>
    </row>
    <row r="49" ht="12.75">
      <c r="E49" s="198"/>
    </row>
    <row r="50" ht="12.75">
      <c r="E50" s="198"/>
    </row>
    <row r="51" ht="12.75">
      <c r="E51" s="198"/>
    </row>
    <row r="52" ht="12.75">
      <c r="E52" s="198"/>
    </row>
    <row r="53" ht="12.75">
      <c r="E53" s="198"/>
    </row>
    <row r="54" ht="12.75">
      <c r="E54" s="198"/>
    </row>
    <row r="55" ht="12.75">
      <c r="E55" s="198"/>
    </row>
    <row r="56" ht="12.75">
      <c r="E56" s="198"/>
    </row>
    <row r="57" ht="12.75">
      <c r="E57" s="198"/>
    </row>
    <row r="58" ht="12.75">
      <c r="E58" s="198"/>
    </row>
    <row r="59" ht="12.75">
      <c r="E59" s="198"/>
    </row>
    <row r="60" ht="12.75">
      <c r="E60" s="198"/>
    </row>
    <row r="61" ht="12.75">
      <c r="E61" s="198"/>
    </row>
    <row r="62" ht="12.75">
      <c r="E62" s="198"/>
    </row>
    <row r="63" ht="12.75">
      <c r="E63" s="198"/>
    </row>
    <row r="64" ht="12.75">
      <c r="E64" s="198"/>
    </row>
    <row r="65" ht="12.75">
      <c r="E65" s="198"/>
    </row>
    <row r="66" ht="12.75">
      <c r="E66" s="198"/>
    </row>
    <row r="67" ht="12.75">
      <c r="E67" s="198"/>
    </row>
    <row r="68" spans="1:7" ht="12.75">
      <c r="A68" s="243"/>
      <c r="B68" s="243"/>
      <c r="C68" s="243"/>
      <c r="D68" s="243"/>
      <c r="E68" s="243"/>
      <c r="F68" s="243"/>
      <c r="G68" s="243"/>
    </row>
    <row r="69" spans="1:7" ht="12.75">
      <c r="A69" s="243"/>
      <c r="B69" s="243"/>
      <c r="C69" s="243"/>
      <c r="D69" s="243"/>
      <c r="E69" s="243"/>
      <c r="F69" s="243"/>
      <c r="G69" s="243"/>
    </row>
    <row r="70" spans="1:7" ht="12.75">
      <c r="A70" s="243"/>
      <c r="B70" s="243"/>
      <c r="C70" s="243"/>
      <c r="D70" s="243"/>
      <c r="E70" s="243"/>
      <c r="F70" s="243"/>
      <c r="G70" s="243"/>
    </row>
    <row r="71" spans="1:7" ht="12.75">
      <c r="A71" s="243"/>
      <c r="B71" s="243"/>
      <c r="C71" s="243"/>
      <c r="D71" s="243"/>
      <c r="E71" s="243"/>
      <c r="F71" s="243"/>
      <c r="G71" s="243"/>
    </row>
    <row r="72" ht="12.75">
      <c r="E72" s="198"/>
    </row>
    <row r="73" ht="12.75">
      <c r="E73" s="198"/>
    </row>
    <row r="74" ht="12.75">
      <c r="E74" s="198"/>
    </row>
    <row r="75" ht="12.75">
      <c r="E75" s="198"/>
    </row>
    <row r="76" ht="12.75">
      <c r="E76" s="198"/>
    </row>
    <row r="77" ht="12.75">
      <c r="E77" s="198"/>
    </row>
    <row r="78" ht="12.75">
      <c r="E78" s="198"/>
    </row>
    <row r="79" ht="12.75">
      <c r="E79" s="198"/>
    </row>
    <row r="80" ht="12.75">
      <c r="E80" s="198"/>
    </row>
    <row r="81" ht="12.75">
      <c r="E81" s="198"/>
    </row>
    <row r="82" ht="12.75">
      <c r="E82" s="198"/>
    </row>
    <row r="83" ht="12.75">
      <c r="E83" s="198"/>
    </row>
    <row r="84" ht="12.75">
      <c r="E84" s="198"/>
    </row>
    <row r="85" ht="12.75">
      <c r="E85" s="198"/>
    </row>
    <row r="86" ht="12.75">
      <c r="E86" s="198"/>
    </row>
    <row r="87" ht="12.75">
      <c r="E87" s="198"/>
    </row>
    <row r="88" ht="12.75">
      <c r="E88" s="198"/>
    </row>
    <row r="89" ht="12.75">
      <c r="E89" s="198"/>
    </row>
    <row r="90" ht="12.75">
      <c r="E90" s="198"/>
    </row>
    <row r="91" ht="12.75">
      <c r="E91" s="198"/>
    </row>
    <row r="92" ht="12.75">
      <c r="E92" s="198"/>
    </row>
    <row r="93" ht="12.75">
      <c r="E93" s="198"/>
    </row>
    <row r="94" ht="12.75">
      <c r="E94" s="198"/>
    </row>
    <row r="95" ht="12.75">
      <c r="E95" s="198"/>
    </row>
    <row r="96" ht="12.75">
      <c r="E96" s="198"/>
    </row>
    <row r="97" ht="12.75">
      <c r="E97" s="198"/>
    </row>
    <row r="98" ht="12.75">
      <c r="E98" s="198"/>
    </row>
    <row r="99" ht="12.75">
      <c r="E99" s="198"/>
    </row>
    <row r="100" ht="12.75">
      <c r="E100" s="198"/>
    </row>
    <row r="101" ht="12.75">
      <c r="E101" s="198"/>
    </row>
    <row r="102" ht="12.75">
      <c r="E102" s="198"/>
    </row>
    <row r="103" spans="1:2" ht="12.75">
      <c r="A103" s="254"/>
      <c r="B103" s="254"/>
    </row>
    <row r="104" spans="1:7" ht="12.75">
      <c r="A104" s="243"/>
      <c r="B104" s="243"/>
      <c r="C104" s="255"/>
      <c r="D104" s="255"/>
      <c r="E104" s="256"/>
      <c r="F104" s="255"/>
      <c r="G104" s="257"/>
    </row>
    <row r="105" spans="1:7" ht="12.75">
      <c r="A105" s="258"/>
      <c r="B105" s="258"/>
      <c r="C105" s="243"/>
      <c r="D105" s="243"/>
      <c r="E105" s="259"/>
      <c r="F105" s="243"/>
      <c r="G105" s="243"/>
    </row>
    <row r="106" spans="1:7" ht="12.75">
      <c r="A106" s="243"/>
      <c r="B106" s="243"/>
      <c r="C106" s="243"/>
      <c r="D106" s="243"/>
      <c r="E106" s="259"/>
      <c r="F106" s="243"/>
      <c r="G106" s="243"/>
    </row>
    <row r="107" spans="1:7" ht="12.75">
      <c r="A107" s="243"/>
      <c r="B107" s="243"/>
      <c r="C107" s="243"/>
      <c r="D107" s="243"/>
      <c r="E107" s="259"/>
      <c r="F107" s="243"/>
      <c r="G107" s="243"/>
    </row>
    <row r="108" spans="1:7" ht="12.75">
      <c r="A108" s="243"/>
      <c r="B108" s="243"/>
      <c r="C108" s="243"/>
      <c r="D108" s="243"/>
      <c r="E108" s="259"/>
      <c r="F108" s="243"/>
      <c r="G108" s="243"/>
    </row>
    <row r="109" spans="1:7" ht="12.75">
      <c r="A109" s="243"/>
      <c r="B109" s="243"/>
      <c r="C109" s="243"/>
      <c r="D109" s="243"/>
      <c r="E109" s="259"/>
      <c r="F109" s="243"/>
      <c r="G109" s="243"/>
    </row>
    <row r="110" spans="1:7" ht="12.75">
      <c r="A110" s="243"/>
      <c r="B110" s="243"/>
      <c r="C110" s="243"/>
      <c r="D110" s="243"/>
      <c r="E110" s="259"/>
      <c r="F110" s="243"/>
      <c r="G110" s="243"/>
    </row>
    <row r="111" spans="1:7" ht="12.75">
      <c r="A111" s="243"/>
      <c r="B111" s="243"/>
      <c r="C111" s="243"/>
      <c r="D111" s="243"/>
      <c r="E111" s="259"/>
      <c r="F111" s="243"/>
      <c r="G111" s="243"/>
    </row>
    <row r="112" spans="1:7" ht="12.75">
      <c r="A112" s="243"/>
      <c r="B112" s="243"/>
      <c r="C112" s="243"/>
      <c r="D112" s="243"/>
      <c r="E112" s="259"/>
      <c r="F112" s="243"/>
      <c r="G112" s="243"/>
    </row>
    <row r="113" spans="1:7" ht="12.75">
      <c r="A113" s="243"/>
      <c r="B113" s="243"/>
      <c r="C113" s="243"/>
      <c r="D113" s="243"/>
      <c r="E113" s="259"/>
      <c r="F113" s="243"/>
      <c r="G113" s="243"/>
    </row>
    <row r="114" spans="1:7" ht="12.75">
      <c r="A114" s="243"/>
      <c r="B114" s="243"/>
      <c r="C114" s="243"/>
      <c r="D114" s="243"/>
      <c r="E114" s="259"/>
      <c r="F114" s="243"/>
      <c r="G114" s="243"/>
    </row>
    <row r="115" spans="1:7" ht="12.75">
      <c r="A115" s="243"/>
      <c r="B115" s="243"/>
      <c r="C115" s="243"/>
      <c r="D115" s="243"/>
      <c r="E115" s="259"/>
      <c r="F115" s="243"/>
      <c r="G115" s="243"/>
    </row>
    <row r="116" spans="1:7" ht="12.75">
      <c r="A116" s="243"/>
      <c r="B116" s="243"/>
      <c r="C116" s="243"/>
      <c r="D116" s="243"/>
      <c r="E116" s="259"/>
      <c r="F116" s="243"/>
      <c r="G116" s="243"/>
    </row>
    <row r="117" spans="1:7" ht="12.75">
      <c r="A117" s="243"/>
      <c r="B117" s="243"/>
      <c r="C117" s="243"/>
      <c r="D117" s="243"/>
      <c r="E117" s="259"/>
      <c r="F117" s="243"/>
      <c r="G117" s="243"/>
    </row>
  </sheetData>
  <sheetProtection/>
  <mergeCells count="18">
    <mergeCell ref="C13:D13"/>
    <mergeCell ref="C15:G15"/>
    <mergeCell ref="A1:G1"/>
    <mergeCell ref="A3:B3"/>
    <mergeCell ref="A4:B4"/>
    <mergeCell ref="E4:G4"/>
    <mergeCell ref="C9:D9"/>
    <mergeCell ref="C11:D11"/>
    <mergeCell ref="C35:G35"/>
    <mergeCell ref="C37:G37"/>
    <mergeCell ref="C39:G39"/>
    <mergeCell ref="C16:D16"/>
    <mergeCell ref="C18:D18"/>
    <mergeCell ref="C22:G22"/>
    <mergeCell ref="C24:G24"/>
    <mergeCell ref="C26:G26"/>
    <mergeCell ref="C28:G28"/>
    <mergeCell ref="C30:G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BE51"/>
  <sheetViews>
    <sheetView zoomScalePageLayoutView="0" workbookViewId="0" topLeftCell="A10">
      <selection activeCell="E13" sqref="E13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8" t="s">
        <v>213</v>
      </c>
      <c r="B1" s="79"/>
      <c r="C1" s="79"/>
      <c r="D1" s="79"/>
      <c r="E1" s="79"/>
      <c r="F1" s="79"/>
      <c r="G1" s="79"/>
    </row>
    <row r="2" spans="1:7" ht="12.75" customHeight="1">
      <c r="A2" s="80" t="s">
        <v>1064</v>
      </c>
      <c r="B2" s="81"/>
      <c r="C2" s="82" t="s">
        <v>1194</v>
      </c>
      <c r="D2" s="82" t="s">
        <v>1195</v>
      </c>
      <c r="E2" s="83"/>
      <c r="F2" s="84" t="s">
        <v>1065</v>
      </c>
      <c r="G2" s="85"/>
    </row>
    <row r="3" spans="1:7" ht="3" customHeight="1" hidden="1">
      <c r="A3" s="86"/>
      <c r="B3" s="87"/>
      <c r="C3" s="88"/>
      <c r="D3" s="88"/>
      <c r="E3" s="89"/>
      <c r="F3" s="90"/>
      <c r="G3" s="91"/>
    </row>
    <row r="4" spans="1:7" ht="12" customHeight="1">
      <c r="A4" s="92" t="s">
        <v>1066</v>
      </c>
      <c r="B4" s="87"/>
      <c r="C4" s="88"/>
      <c r="D4" s="88"/>
      <c r="E4" s="89"/>
      <c r="F4" s="90" t="s">
        <v>1067</v>
      </c>
      <c r="G4" s="93"/>
    </row>
    <row r="5" spans="1:7" ht="12.75" customHeight="1">
      <c r="A5" s="94" t="s">
        <v>1194</v>
      </c>
      <c r="B5" s="95"/>
      <c r="C5" s="96" t="s">
        <v>1195</v>
      </c>
      <c r="D5" s="97"/>
      <c r="E5" s="95"/>
      <c r="F5" s="90" t="s">
        <v>1068</v>
      </c>
      <c r="G5" s="91"/>
    </row>
    <row r="6" spans="1:15" ht="12.75" customHeight="1">
      <c r="A6" s="92" t="s">
        <v>1069</v>
      </c>
      <c r="B6" s="87"/>
      <c r="C6" s="88"/>
      <c r="D6" s="88"/>
      <c r="E6" s="89"/>
      <c r="F6" s="98" t="s">
        <v>1070</v>
      </c>
      <c r="G6" s="99">
        <v>0</v>
      </c>
      <c r="O6" s="100"/>
    </row>
    <row r="7" spans="1:7" ht="12.75" customHeight="1">
      <c r="A7" s="101" t="s">
        <v>1130</v>
      </c>
      <c r="B7" s="102"/>
      <c r="C7" s="103" t="s">
        <v>1131</v>
      </c>
      <c r="D7" s="104"/>
      <c r="E7" s="104"/>
      <c r="F7" s="105" t="s">
        <v>1071</v>
      </c>
      <c r="G7" s="99">
        <f>IF(G6=0,,ROUND((F30+F32)/G6,1))</f>
        <v>0</v>
      </c>
    </row>
    <row r="8" spans="1:9" ht="12.75">
      <c r="A8" s="106" t="s">
        <v>1072</v>
      </c>
      <c r="B8" s="90"/>
      <c r="C8" s="640"/>
      <c r="D8" s="640"/>
      <c r="E8" s="641"/>
      <c r="F8" s="107" t="s">
        <v>1073</v>
      </c>
      <c r="G8" s="108"/>
      <c r="H8" s="109"/>
      <c r="I8" s="110"/>
    </row>
    <row r="9" spans="1:8" ht="12.75">
      <c r="A9" s="106" t="s">
        <v>1074</v>
      </c>
      <c r="B9" s="90"/>
      <c r="C9" s="640"/>
      <c r="D9" s="640"/>
      <c r="E9" s="641"/>
      <c r="F9" s="90"/>
      <c r="G9" s="111"/>
      <c r="H9" s="112"/>
    </row>
    <row r="10" spans="1:8" ht="12.75">
      <c r="A10" s="106" t="s">
        <v>1075</v>
      </c>
      <c r="B10" s="90"/>
      <c r="C10" s="640"/>
      <c r="D10" s="640"/>
      <c r="E10" s="640"/>
      <c r="F10" s="113"/>
      <c r="G10" s="114"/>
      <c r="H10" s="115"/>
    </row>
    <row r="11" spans="1:57" ht="13.5" customHeight="1">
      <c r="A11" s="106" t="s">
        <v>1076</v>
      </c>
      <c r="B11" s="90"/>
      <c r="C11" s="640"/>
      <c r="D11" s="640"/>
      <c r="E11" s="640"/>
      <c r="F11" s="116" t="s">
        <v>1077</v>
      </c>
      <c r="G11" s="117"/>
      <c r="H11" s="112"/>
      <c r="BA11" s="118"/>
      <c r="BB11" s="118"/>
      <c r="BC11" s="118"/>
      <c r="BD11" s="118"/>
      <c r="BE11" s="118"/>
    </row>
    <row r="12" spans="1:8" ht="12.75" customHeight="1">
      <c r="A12" s="119" t="s">
        <v>1078</v>
      </c>
      <c r="B12" s="87"/>
      <c r="C12" s="644"/>
      <c r="D12" s="644"/>
      <c r="E12" s="644"/>
      <c r="F12" s="120" t="s">
        <v>1079</v>
      </c>
      <c r="G12" s="121"/>
      <c r="H12" s="112"/>
    </row>
    <row r="13" spans="1:8" ht="28.5" customHeight="1" thickBot="1">
      <c r="A13" s="122" t="s">
        <v>1080</v>
      </c>
      <c r="B13" s="123"/>
      <c r="C13" s="123"/>
      <c r="D13" s="123"/>
      <c r="E13" s="124"/>
      <c r="F13" s="124"/>
      <c r="G13" s="125"/>
      <c r="H13" s="112"/>
    </row>
    <row r="14" spans="1:7" ht="17.25" customHeight="1" thickBot="1">
      <c r="A14" s="126" t="s">
        <v>1081</v>
      </c>
      <c r="B14" s="127"/>
      <c r="C14" s="128"/>
      <c r="D14" s="129" t="s">
        <v>1082</v>
      </c>
      <c r="E14" s="130"/>
      <c r="F14" s="130"/>
      <c r="G14" s="128"/>
    </row>
    <row r="15" spans="1:7" ht="15.75" customHeight="1">
      <c r="A15" s="131"/>
      <c r="B15" s="132" t="s">
        <v>1083</v>
      </c>
      <c r="C15" s="133">
        <f>'Stav.část - Rek'!E31</f>
        <v>0</v>
      </c>
      <c r="D15" s="134">
        <f>'Stav.část - Rek'!A39</f>
        <v>0</v>
      </c>
      <c r="E15" s="135"/>
      <c r="F15" s="136"/>
      <c r="G15" s="133">
        <f>'Stav.část - Rek'!I39</f>
        <v>0</v>
      </c>
    </row>
    <row r="16" spans="1:7" ht="15.75" customHeight="1">
      <c r="A16" s="131" t="s">
        <v>1084</v>
      </c>
      <c r="B16" s="132" t="s">
        <v>1085</v>
      </c>
      <c r="C16" s="133">
        <f>'Stav.část - Rek'!F31</f>
        <v>0</v>
      </c>
      <c r="D16" s="86"/>
      <c r="E16" s="137"/>
      <c r="F16" s="138"/>
      <c r="G16" s="133"/>
    </row>
    <row r="17" spans="1:7" ht="15.75" customHeight="1">
      <c r="A17" s="131" t="s">
        <v>1086</v>
      </c>
      <c r="B17" s="132" t="s">
        <v>1087</v>
      </c>
      <c r="C17" s="133">
        <f>'Stav.část - Rek'!H31</f>
        <v>0</v>
      </c>
      <c r="D17" s="86"/>
      <c r="E17" s="137"/>
      <c r="F17" s="138"/>
      <c r="G17" s="133"/>
    </row>
    <row r="18" spans="1:7" ht="15.75" customHeight="1">
      <c r="A18" s="139" t="s">
        <v>1088</v>
      </c>
      <c r="B18" s="140" t="s">
        <v>1089</v>
      </c>
      <c r="C18" s="133">
        <f>'Stav.část - Rek'!G31</f>
        <v>0</v>
      </c>
      <c r="D18" s="86"/>
      <c r="E18" s="137"/>
      <c r="F18" s="138"/>
      <c r="G18" s="133"/>
    </row>
    <row r="19" spans="1:7" ht="15.75" customHeight="1">
      <c r="A19" s="141" t="s">
        <v>1090</v>
      </c>
      <c r="B19" s="132"/>
      <c r="C19" s="133">
        <f>SUM(C15:C18)</f>
        <v>0</v>
      </c>
      <c r="D19" s="86"/>
      <c r="E19" s="137"/>
      <c r="F19" s="138"/>
      <c r="G19" s="133"/>
    </row>
    <row r="20" spans="1:7" ht="15.75" customHeight="1">
      <c r="A20" s="141"/>
      <c r="B20" s="132"/>
      <c r="C20" s="133"/>
      <c r="D20" s="86"/>
      <c r="E20" s="137"/>
      <c r="F20" s="138"/>
      <c r="G20" s="133"/>
    </row>
    <row r="21" spans="1:7" ht="15.75" customHeight="1">
      <c r="A21" s="141" t="s">
        <v>491</v>
      </c>
      <c r="B21" s="132"/>
      <c r="C21" s="133">
        <f>'Stav.část - Rek'!I31</f>
        <v>0</v>
      </c>
      <c r="D21" s="86"/>
      <c r="E21" s="137"/>
      <c r="F21" s="138"/>
      <c r="G21" s="133"/>
    </row>
    <row r="22" spans="1:7" ht="15.75" customHeight="1">
      <c r="A22" s="142" t="s">
        <v>1091</v>
      </c>
      <c r="B22" s="112"/>
      <c r="C22" s="133">
        <f>C19+C21</f>
        <v>0</v>
      </c>
      <c r="D22" s="86" t="s">
        <v>1092</v>
      </c>
      <c r="E22" s="137"/>
      <c r="F22" s="138"/>
      <c r="G22" s="133">
        <f>G23-SUM(G15:G21)</f>
        <v>0</v>
      </c>
    </row>
    <row r="23" spans="1:7" ht="15.75" customHeight="1" thickBot="1">
      <c r="A23" s="638" t="s">
        <v>1093</v>
      </c>
      <c r="B23" s="639"/>
      <c r="C23" s="143">
        <f>C22+G23</f>
        <v>0</v>
      </c>
      <c r="D23" s="144" t="s">
        <v>1094</v>
      </c>
      <c r="E23" s="145"/>
      <c r="F23" s="146"/>
      <c r="G23" s="133">
        <f>'Stav.část - Rek'!H37</f>
        <v>0</v>
      </c>
    </row>
    <row r="24" spans="1:7" ht="12.75">
      <c r="A24" s="147" t="s">
        <v>1095</v>
      </c>
      <c r="B24" s="148"/>
      <c r="C24" s="149"/>
      <c r="D24" s="148" t="s">
        <v>1096</v>
      </c>
      <c r="E24" s="148"/>
      <c r="F24" s="150" t="s">
        <v>1097</v>
      </c>
      <c r="G24" s="151"/>
    </row>
    <row r="25" spans="1:7" ht="12.75">
      <c r="A25" s="142" t="s">
        <v>1098</v>
      </c>
      <c r="B25" s="112"/>
      <c r="C25" s="152"/>
      <c r="D25" s="112" t="s">
        <v>1098</v>
      </c>
      <c r="F25" s="153" t="s">
        <v>1098</v>
      </c>
      <c r="G25" s="154"/>
    </row>
    <row r="26" spans="1:7" ht="37.5" customHeight="1">
      <c r="A26" s="142" t="s">
        <v>1099</v>
      </c>
      <c r="B26" s="155"/>
      <c r="C26" s="152"/>
      <c r="D26" s="112" t="s">
        <v>1099</v>
      </c>
      <c r="F26" s="153" t="s">
        <v>1099</v>
      </c>
      <c r="G26" s="154"/>
    </row>
    <row r="27" spans="1:7" ht="12.75">
      <c r="A27" s="142"/>
      <c r="B27" s="156"/>
      <c r="C27" s="152"/>
      <c r="D27" s="112"/>
      <c r="F27" s="153"/>
      <c r="G27" s="154"/>
    </row>
    <row r="28" spans="1:7" ht="12.75">
      <c r="A28" s="142" t="s">
        <v>1100</v>
      </c>
      <c r="B28" s="112"/>
      <c r="C28" s="152"/>
      <c r="D28" s="153" t="s">
        <v>1101</v>
      </c>
      <c r="E28" s="152"/>
      <c r="F28" s="157" t="s">
        <v>1101</v>
      </c>
      <c r="G28" s="154"/>
    </row>
    <row r="29" spans="1:7" ht="69" customHeight="1">
      <c r="A29" s="142"/>
      <c r="B29" s="112"/>
      <c r="C29" s="158"/>
      <c r="D29" s="159"/>
      <c r="E29" s="158"/>
      <c r="F29" s="112"/>
      <c r="G29" s="154"/>
    </row>
    <row r="30" spans="1:7" ht="12.75">
      <c r="A30" s="160" t="s">
        <v>475</v>
      </c>
      <c r="B30" s="161"/>
      <c r="C30" s="162">
        <v>21</v>
      </c>
      <c r="D30" s="161" t="s">
        <v>1102</v>
      </c>
      <c r="E30" s="163"/>
      <c r="F30" s="642">
        <f>C23-F32</f>
        <v>0</v>
      </c>
      <c r="G30" s="643"/>
    </row>
    <row r="31" spans="1:7" ht="12.75">
      <c r="A31" s="160" t="s">
        <v>1103</v>
      </c>
      <c r="B31" s="161"/>
      <c r="C31" s="162">
        <f>C30</f>
        <v>21</v>
      </c>
      <c r="D31" s="161" t="s">
        <v>1104</v>
      </c>
      <c r="E31" s="163"/>
      <c r="F31" s="642">
        <f>ROUND(PRODUCT(F30,C31/100),0)</f>
        <v>0</v>
      </c>
      <c r="G31" s="643"/>
    </row>
    <row r="32" spans="1:7" ht="12.75">
      <c r="A32" s="160" t="s">
        <v>475</v>
      </c>
      <c r="B32" s="161"/>
      <c r="C32" s="162">
        <v>0</v>
      </c>
      <c r="D32" s="161" t="s">
        <v>1104</v>
      </c>
      <c r="E32" s="163"/>
      <c r="F32" s="642">
        <v>0</v>
      </c>
      <c r="G32" s="643"/>
    </row>
    <row r="33" spans="1:7" ht="12.75">
      <c r="A33" s="160" t="s">
        <v>1103</v>
      </c>
      <c r="B33" s="164"/>
      <c r="C33" s="165">
        <f>C32</f>
        <v>0</v>
      </c>
      <c r="D33" s="161" t="s">
        <v>1104</v>
      </c>
      <c r="E33" s="138"/>
      <c r="F33" s="642">
        <f>ROUND(PRODUCT(F32,C33/100),0)</f>
        <v>0</v>
      </c>
      <c r="G33" s="643"/>
    </row>
    <row r="34" spans="1:7" s="169" customFormat="1" ht="19.5" customHeight="1" thickBot="1">
      <c r="A34" s="166" t="s">
        <v>1105</v>
      </c>
      <c r="B34" s="167"/>
      <c r="C34" s="167"/>
      <c r="D34" s="167"/>
      <c r="E34" s="168"/>
      <c r="F34" s="645">
        <f>ROUND(SUM(F30:F33),0)</f>
        <v>0</v>
      </c>
      <c r="G34" s="646"/>
    </row>
    <row r="36" spans="1:8" ht="12.75">
      <c r="A36" s="2" t="s">
        <v>1106</v>
      </c>
      <c r="B36" s="2"/>
      <c r="C36" s="2"/>
      <c r="D36" s="2"/>
      <c r="E36" s="2"/>
      <c r="F36" s="2"/>
      <c r="G36" s="2"/>
      <c r="H36" s="1" t="s">
        <v>465</v>
      </c>
    </row>
    <row r="37" spans="1:8" ht="14.25" customHeight="1">
      <c r="A37" s="2"/>
      <c r="B37" s="647"/>
      <c r="C37" s="647"/>
      <c r="D37" s="647"/>
      <c r="E37" s="647"/>
      <c r="F37" s="647"/>
      <c r="G37" s="647"/>
      <c r="H37" s="1" t="s">
        <v>465</v>
      </c>
    </row>
    <row r="38" spans="1:8" ht="12.75" customHeight="1">
      <c r="A38" s="170"/>
      <c r="B38" s="647"/>
      <c r="C38" s="647"/>
      <c r="D38" s="647"/>
      <c r="E38" s="647"/>
      <c r="F38" s="647"/>
      <c r="G38" s="647"/>
      <c r="H38" s="1" t="s">
        <v>465</v>
      </c>
    </row>
    <row r="39" spans="1:8" ht="12.75">
      <c r="A39" s="170"/>
      <c r="B39" s="647"/>
      <c r="C39" s="647"/>
      <c r="D39" s="647"/>
      <c r="E39" s="647"/>
      <c r="F39" s="647"/>
      <c r="G39" s="647"/>
      <c r="H39" s="1" t="s">
        <v>465</v>
      </c>
    </row>
    <row r="40" spans="1:8" ht="12.75">
      <c r="A40" s="170"/>
      <c r="B40" s="647"/>
      <c r="C40" s="647"/>
      <c r="D40" s="647"/>
      <c r="E40" s="647"/>
      <c r="F40" s="647"/>
      <c r="G40" s="647"/>
      <c r="H40" s="1" t="s">
        <v>465</v>
      </c>
    </row>
    <row r="41" spans="1:8" ht="12.75">
      <c r="A41" s="170"/>
      <c r="B41" s="647"/>
      <c r="C41" s="647"/>
      <c r="D41" s="647"/>
      <c r="E41" s="647"/>
      <c r="F41" s="647"/>
      <c r="G41" s="647"/>
      <c r="H41" s="1" t="s">
        <v>465</v>
      </c>
    </row>
    <row r="42" spans="1:8" ht="12.75">
      <c r="A42" s="170"/>
      <c r="B42" s="647"/>
      <c r="C42" s="647"/>
      <c r="D42" s="647"/>
      <c r="E42" s="647"/>
      <c r="F42" s="647"/>
      <c r="G42" s="647"/>
      <c r="H42" s="1" t="s">
        <v>465</v>
      </c>
    </row>
    <row r="43" spans="1:8" ht="12.75">
      <c r="A43" s="170"/>
      <c r="B43" s="647"/>
      <c r="C43" s="647"/>
      <c r="D43" s="647"/>
      <c r="E43" s="647"/>
      <c r="F43" s="647"/>
      <c r="G43" s="647"/>
      <c r="H43" s="1" t="s">
        <v>465</v>
      </c>
    </row>
    <row r="44" spans="1:8" ht="12.75" customHeight="1">
      <c r="A44" s="170"/>
      <c r="B44" s="647"/>
      <c r="C44" s="647"/>
      <c r="D44" s="647"/>
      <c r="E44" s="647"/>
      <c r="F44" s="647"/>
      <c r="G44" s="647"/>
      <c r="H44" s="1" t="s">
        <v>465</v>
      </c>
    </row>
    <row r="45" spans="1:8" ht="12.75" customHeight="1">
      <c r="A45" s="170"/>
      <c r="B45" s="647"/>
      <c r="C45" s="647"/>
      <c r="D45" s="647"/>
      <c r="E45" s="647"/>
      <c r="F45" s="647"/>
      <c r="G45" s="647"/>
      <c r="H45" s="1" t="s">
        <v>465</v>
      </c>
    </row>
    <row r="46" spans="2:7" ht="12.75">
      <c r="B46" s="648"/>
      <c r="C46" s="648"/>
      <c r="D46" s="648"/>
      <c r="E46" s="648"/>
      <c r="F46" s="648"/>
      <c r="G46" s="648"/>
    </row>
    <row r="47" spans="2:7" ht="12.75">
      <c r="B47" s="648"/>
      <c r="C47" s="648"/>
      <c r="D47" s="648"/>
      <c r="E47" s="648"/>
      <c r="F47" s="648"/>
      <c r="G47" s="648"/>
    </row>
    <row r="48" spans="2:7" ht="12.75">
      <c r="B48" s="648"/>
      <c r="C48" s="648"/>
      <c r="D48" s="648"/>
      <c r="E48" s="648"/>
      <c r="F48" s="648"/>
      <c r="G48" s="648"/>
    </row>
    <row r="49" spans="2:7" ht="12.75">
      <c r="B49" s="648"/>
      <c r="C49" s="648"/>
      <c r="D49" s="648"/>
      <c r="E49" s="648"/>
      <c r="F49" s="648"/>
      <c r="G49" s="648"/>
    </row>
    <row r="50" spans="2:7" ht="12.75">
      <c r="B50" s="648"/>
      <c r="C50" s="648"/>
      <c r="D50" s="648"/>
      <c r="E50" s="648"/>
      <c r="F50" s="648"/>
      <c r="G50" s="648"/>
    </row>
    <row r="51" spans="2:7" ht="12.75">
      <c r="B51" s="648"/>
      <c r="C51" s="648"/>
      <c r="D51" s="648"/>
      <c r="E51" s="648"/>
      <c r="F51" s="648"/>
      <c r="G51" s="648"/>
    </row>
  </sheetData>
  <sheetProtection/>
  <mergeCells count="18">
    <mergeCell ref="B49:G49"/>
    <mergeCell ref="B50:G50"/>
    <mergeCell ref="B51:G51"/>
    <mergeCell ref="B46:G46"/>
    <mergeCell ref="B47:G47"/>
    <mergeCell ref="B48:G48"/>
    <mergeCell ref="F33:G33"/>
    <mergeCell ref="C8:E8"/>
    <mergeCell ref="C10:E10"/>
    <mergeCell ref="C12:E12"/>
    <mergeCell ref="F34:G34"/>
    <mergeCell ref="B37:G45"/>
    <mergeCell ref="A23:B23"/>
    <mergeCell ref="C9:E9"/>
    <mergeCell ref="C11:E11"/>
    <mergeCell ref="F32:G32"/>
    <mergeCell ref="F30:G30"/>
    <mergeCell ref="F31:G3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BE88"/>
  <sheetViews>
    <sheetView zoomScalePageLayoutView="0" workbookViewId="0" topLeftCell="A4">
      <selection activeCell="F35" sqref="F35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50" t="s">
        <v>466</v>
      </c>
      <c r="B1" s="651"/>
      <c r="C1" s="171" t="s">
        <v>1132</v>
      </c>
      <c r="D1" s="172"/>
      <c r="E1" s="173"/>
      <c r="F1" s="172"/>
      <c r="G1" s="174" t="s">
        <v>1107</v>
      </c>
      <c r="H1" s="175" t="s">
        <v>1194</v>
      </c>
      <c r="I1" s="176"/>
    </row>
    <row r="2" spans="1:9" ht="13.5" thickBot="1">
      <c r="A2" s="652" t="s">
        <v>1108</v>
      </c>
      <c r="B2" s="653"/>
      <c r="C2" s="177" t="s">
        <v>1196</v>
      </c>
      <c r="D2" s="178"/>
      <c r="E2" s="179"/>
      <c r="F2" s="178"/>
      <c r="G2" s="654" t="s">
        <v>1195</v>
      </c>
      <c r="H2" s="655"/>
      <c r="I2" s="656"/>
    </row>
    <row r="3" ht="13.5" thickTop="1">
      <c r="F3" s="112"/>
    </row>
    <row r="4" spans="1:9" ht="19.5" customHeight="1">
      <c r="A4" s="180" t="s">
        <v>1109</v>
      </c>
      <c r="B4" s="181"/>
      <c r="C4" s="181"/>
      <c r="D4" s="181"/>
      <c r="E4" s="182"/>
      <c r="F4" s="181"/>
      <c r="G4" s="181"/>
      <c r="H4" s="181"/>
      <c r="I4" s="181"/>
    </row>
    <row r="5" ht="13.5" thickBot="1"/>
    <row r="6" spans="1:9" s="112" customFormat="1" ht="13.5" thickBot="1">
      <c r="A6" s="183"/>
      <c r="B6" s="184" t="s">
        <v>1110</v>
      </c>
      <c r="C6" s="184"/>
      <c r="D6" s="185"/>
      <c r="E6" s="186" t="s">
        <v>487</v>
      </c>
      <c r="F6" s="187" t="s">
        <v>488</v>
      </c>
      <c r="G6" s="187" t="s">
        <v>489</v>
      </c>
      <c r="H6" s="187" t="s">
        <v>490</v>
      </c>
      <c r="I6" s="188" t="s">
        <v>491</v>
      </c>
    </row>
    <row r="7" spans="1:9" s="112" customFormat="1" ht="12.75">
      <c r="A7" s="260" t="str">
        <f>'Stav.část - Pol'!B7</f>
        <v>1</v>
      </c>
      <c r="B7" s="60" t="str">
        <f>'Stav.část - Pol'!C7</f>
        <v>Zemní práce</v>
      </c>
      <c r="D7" s="189"/>
      <c r="E7" s="261">
        <f>'Stav.část - Pol'!BA57</f>
        <v>0</v>
      </c>
      <c r="F7" s="262">
        <f>'Stav.část - Pol'!BB57</f>
        <v>0</v>
      </c>
      <c r="G7" s="262">
        <f>'Stav.část - Pol'!BC57</f>
        <v>0</v>
      </c>
      <c r="H7" s="262">
        <f>'Stav.část - Pol'!BD57</f>
        <v>0</v>
      </c>
      <c r="I7" s="263">
        <f>'Stav.část - Pol'!BE57</f>
        <v>0</v>
      </c>
    </row>
    <row r="8" spans="1:9" s="112" customFormat="1" ht="12.75">
      <c r="A8" s="260" t="str">
        <f>'Stav.část - Pol'!B58</f>
        <v>18</v>
      </c>
      <c r="B8" s="60" t="str">
        <f>'Stav.část - Pol'!C58</f>
        <v>Povrchové úpravy terénu, sadové úpravy</v>
      </c>
      <c r="D8" s="189"/>
      <c r="E8" s="261">
        <f>'Stav.část - Pol'!BA117</f>
        <v>0</v>
      </c>
      <c r="F8" s="262">
        <f>'Stav.část - Pol'!BB117</f>
        <v>0</v>
      </c>
      <c r="G8" s="262">
        <f>'Stav.část - Pol'!BC117</f>
        <v>0</v>
      </c>
      <c r="H8" s="262">
        <f>'Stav.část - Pol'!BD117</f>
        <v>0</v>
      </c>
      <c r="I8" s="263">
        <f>'Stav.část - Pol'!BE117</f>
        <v>0</v>
      </c>
    </row>
    <row r="9" spans="1:9" s="112" customFormat="1" ht="12.75">
      <c r="A9" s="260" t="str">
        <f>'Stav.část - Pol'!B118</f>
        <v>2</v>
      </c>
      <c r="B9" s="60" t="str">
        <f>'Stav.část - Pol'!C118</f>
        <v>Základy a zvláštní zakládání</v>
      </c>
      <c r="D9" s="189"/>
      <c r="E9" s="261">
        <f>'Stav.část - Pol'!BA171</f>
        <v>0</v>
      </c>
      <c r="F9" s="262">
        <f>'Stav.část - Pol'!BB171</f>
        <v>0</v>
      </c>
      <c r="G9" s="262">
        <f>'Stav.část - Pol'!BC171</f>
        <v>0</v>
      </c>
      <c r="H9" s="262">
        <f>'Stav.část - Pol'!BD171</f>
        <v>0</v>
      </c>
      <c r="I9" s="263">
        <f>'Stav.část - Pol'!BE171</f>
        <v>0</v>
      </c>
    </row>
    <row r="10" spans="1:9" s="112" customFormat="1" ht="12.75">
      <c r="A10" s="260" t="str">
        <f>'Stav.část - Pol'!B172</f>
        <v>3</v>
      </c>
      <c r="B10" s="60" t="str">
        <f>'Stav.část - Pol'!C172</f>
        <v>Svislé a kompletní konstrukce</v>
      </c>
      <c r="D10" s="189"/>
      <c r="E10" s="261">
        <f>'Stav.část - Pol'!BA210</f>
        <v>0</v>
      </c>
      <c r="F10" s="262">
        <f>'Stav.část - Pol'!BB210</f>
        <v>0</v>
      </c>
      <c r="G10" s="262">
        <f>'Stav.část - Pol'!BC210</f>
        <v>0</v>
      </c>
      <c r="H10" s="262">
        <f>'Stav.část - Pol'!BD210</f>
        <v>0</v>
      </c>
      <c r="I10" s="263">
        <f>'Stav.část - Pol'!BE210</f>
        <v>0</v>
      </c>
    </row>
    <row r="11" spans="1:9" s="112" customFormat="1" ht="12.75">
      <c r="A11" s="260" t="str">
        <f>'Stav.část - Pol'!B211</f>
        <v>4</v>
      </c>
      <c r="B11" s="60" t="str">
        <f>'Stav.část - Pol'!C211</f>
        <v>Vodorovné konstrukce</v>
      </c>
      <c r="D11" s="189"/>
      <c r="E11" s="261">
        <f>'Stav.část - Pol'!BA259</f>
        <v>0</v>
      </c>
      <c r="F11" s="262">
        <f>'Stav.část - Pol'!BB259</f>
        <v>0</v>
      </c>
      <c r="G11" s="262">
        <f>'Stav.část - Pol'!BC259</f>
        <v>0</v>
      </c>
      <c r="H11" s="262">
        <f>'Stav.část - Pol'!BD259</f>
        <v>0</v>
      </c>
      <c r="I11" s="263">
        <f>'Stav.část - Pol'!BE259</f>
        <v>0</v>
      </c>
    </row>
    <row r="12" spans="1:9" s="112" customFormat="1" ht="12.75">
      <c r="A12" s="260" t="str">
        <f>'Stav.část - Pol'!B260</f>
        <v>5</v>
      </c>
      <c r="B12" s="60" t="str">
        <f>'Stav.část - Pol'!C260</f>
        <v>Komunikace</v>
      </c>
      <c r="D12" s="189"/>
      <c r="E12" s="261">
        <f>'Stav.část - Pol'!BA276</f>
        <v>0</v>
      </c>
      <c r="F12" s="262">
        <f>'Stav.část - Pol'!BB276</f>
        <v>0</v>
      </c>
      <c r="G12" s="262">
        <f>'Stav.část - Pol'!BC276</f>
        <v>0</v>
      </c>
      <c r="H12" s="262">
        <f>'Stav.část - Pol'!BD276</f>
        <v>0</v>
      </c>
      <c r="I12" s="263">
        <f>'Stav.část - Pol'!BE276</f>
        <v>0</v>
      </c>
    </row>
    <row r="13" spans="1:9" s="112" customFormat="1" ht="12.75">
      <c r="A13" s="260" t="str">
        <f>'Stav.část - Pol'!B277</f>
        <v>61</v>
      </c>
      <c r="B13" s="60" t="str">
        <f>'Stav.část - Pol'!C277</f>
        <v>Upravy povrchů vnitřní</v>
      </c>
      <c r="D13" s="189"/>
      <c r="E13" s="261">
        <f>'Stav.část - Pol'!BA326</f>
        <v>0</v>
      </c>
      <c r="F13" s="262">
        <f>'Stav.část - Pol'!BB326</f>
        <v>0</v>
      </c>
      <c r="G13" s="262">
        <f>'Stav.část - Pol'!BC326</f>
        <v>0</v>
      </c>
      <c r="H13" s="262">
        <f>'Stav.část - Pol'!BD326</f>
        <v>0</v>
      </c>
      <c r="I13" s="263">
        <f>'Stav.část - Pol'!BE326</f>
        <v>0</v>
      </c>
    </row>
    <row r="14" spans="1:9" s="112" customFormat="1" ht="12.75">
      <c r="A14" s="260" t="str">
        <f>'Stav.část - Pol'!B327</f>
        <v>62</v>
      </c>
      <c r="B14" s="60" t="str">
        <f>'Stav.část - Pol'!C327</f>
        <v>Úpravy povrchů vnější</v>
      </c>
      <c r="D14" s="189"/>
      <c r="E14" s="261">
        <f>'Stav.část - Pol'!BA335</f>
        <v>0</v>
      </c>
      <c r="F14" s="262">
        <f>'Stav.část - Pol'!BB335</f>
        <v>0</v>
      </c>
      <c r="G14" s="262">
        <f>'Stav.část - Pol'!BC335</f>
        <v>0</v>
      </c>
      <c r="H14" s="262">
        <f>'Stav.část - Pol'!BD335</f>
        <v>0</v>
      </c>
      <c r="I14" s="263">
        <f>'Stav.část - Pol'!BE335</f>
        <v>0</v>
      </c>
    </row>
    <row r="15" spans="1:9" s="112" customFormat="1" ht="12.75">
      <c r="A15" s="260" t="str">
        <f>'Stav.část - Pol'!B336</f>
        <v>63</v>
      </c>
      <c r="B15" s="60" t="str">
        <f>'Stav.část - Pol'!C336</f>
        <v>Podlahy a podlahové konstrukce</v>
      </c>
      <c r="D15" s="189"/>
      <c r="E15" s="261">
        <f>'Stav.část - Pol'!BA378</f>
        <v>0</v>
      </c>
      <c r="F15" s="262">
        <f>'Stav.část - Pol'!BB378</f>
        <v>0</v>
      </c>
      <c r="G15" s="262">
        <f>'Stav.část - Pol'!BC378</f>
        <v>0</v>
      </c>
      <c r="H15" s="262">
        <f>'Stav.část - Pol'!BD378</f>
        <v>0</v>
      </c>
      <c r="I15" s="263">
        <f>'Stav.část - Pol'!BE378</f>
        <v>0</v>
      </c>
    </row>
    <row r="16" spans="1:9" s="112" customFormat="1" ht="12.75">
      <c r="A16" s="260" t="str">
        <f>'Stav.část - Pol'!B379</f>
        <v>91</v>
      </c>
      <c r="B16" s="60" t="str">
        <f>'Stav.část - Pol'!C379</f>
        <v>Doplňující práce na komunikaci</v>
      </c>
      <c r="D16" s="189"/>
      <c r="E16" s="261">
        <f>'Stav.část - Pol'!BA390</f>
        <v>0</v>
      </c>
      <c r="F16" s="262">
        <f>'Stav.část - Pol'!BB390</f>
        <v>0</v>
      </c>
      <c r="G16" s="262">
        <f>'Stav.část - Pol'!BC390</f>
        <v>0</v>
      </c>
      <c r="H16" s="262">
        <f>'Stav.část - Pol'!BD390</f>
        <v>0</v>
      </c>
      <c r="I16" s="263">
        <f>'Stav.část - Pol'!BE390</f>
        <v>0</v>
      </c>
    </row>
    <row r="17" spans="1:9" s="112" customFormat="1" ht="12.75">
      <c r="A17" s="260" t="str">
        <f>'Stav.část - Pol'!B391</f>
        <v>93</v>
      </c>
      <c r="B17" s="60" t="str">
        <f>'Stav.část - Pol'!C391</f>
        <v>Dokončovací práce inženýrských staveb</v>
      </c>
      <c r="D17" s="189"/>
      <c r="E17" s="261">
        <f>'Stav.část - Pol'!BA401</f>
        <v>0</v>
      </c>
      <c r="F17" s="262">
        <f>'Stav.část - Pol'!BB401</f>
        <v>0</v>
      </c>
      <c r="G17" s="262">
        <f>'Stav.část - Pol'!BC401</f>
        <v>0</v>
      </c>
      <c r="H17" s="262">
        <f>'Stav.část - Pol'!BD401</f>
        <v>0</v>
      </c>
      <c r="I17" s="263">
        <f>'Stav.část - Pol'!BE401</f>
        <v>0</v>
      </c>
    </row>
    <row r="18" spans="1:9" s="112" customFormat="1" ht="12.75">
      <c r="A18" s="260" t="str">
        <f>'Stav.část - Pol'!B402</f>
        <v>94</v>
      </c>
      <c r="B18" s="60" t="str">
        <f>'Stav.část - Pol'!C402</f>
        <v>Lešení a stavební výtahy</v>
      </c>
      <c r="D18" s="189"/>
      <c r="E18" s="261">
        <f>'Stav.část - Pol'!BA426</f>
        <v>0</v>
      </c>
      <c r="F18" s="262">
        <f>'Stav.část - Pol'!BB426</f>
        <v>0</v>
      </c>
      <c r="G18" s="262">
        <f>'Stav.část - Pol'!BC426</f>
        <v>0</v>
      </c>
      <c r="H18" s="262">
        <f>'Stav.část - Pol'!BD426</f>
        <v>0</v>
      </c>
      <c r="I18" s="263">
        <f>'Stav.část - Pol'!BE426</f>
        <v>0</v>
      </c>
    </row>
    <row r="19" spans="1:9" s="112" customFormat="1" ht="12.75">
      <c r="A19" s="260" t="str">
        <f>'Stav.část - Pol'!B427</f>
        <v>95</v>
      </c>
      <c r="B19" s="60" t="str">
        <f>'Stav.část - Pol'!C427</f>
        <v>Dokončovací konstrukce na pozemních stavbách</v>
      </c>
      <c r="D19" s="189"/>
      <c r="E19" s="261">
        <f>'Stav.část - Pol'!BA437</f>
        <v>0</v>
      </c>
      <c r="F19" s="262">
        <f>'Stav.část - Pol'!BB437</f>
        <v>0</v>
      </c>
      <c r="G19" s="262">
        <f>'Stav.část - Pol'!BC437</f>
        <v>0</v>
      </c>
      <c r="H19" s="262">
        <f>'Stav.část - Pol'!BD437</f>
        <v>0</v>
      </c>
      <c r="I19" s="263">
        <f>'Stav.část - Pol'!BE437</f>
        <v>0</v>
      </c>
    </row>
    <row r="20" spans="1:9" s="112" customFormat="1" ht="12.75">
      <c r="A20" s="260" t="str">
        <f>'Stav.část - Pol'!B438</f>
        <v>99</v>
      </c>
      <c r="B20" s="60" t="str">
        <f>'Stav.část - Pol'!C438</f>
        <v>Staveništní přesun hmot</v>
      </c>
      <c r="D20" s="189"/>
      <c r="E20" s="261">
        <f>'Stav.část - Pol'!BA440</f>
        <v>0</v>
      </c>
      <c r="F20" s="262">
        <f>'Stav.část - Pol'!BB440</f>
        <v>0</v>
      </c>
      <c r="G20" s="262">
        <f>'Stav.část - Pol'!BC440</f>
        <v>0</v>
      </c>
      <c r="H20" s="262">
        <f>'Stav.část - Pol'!BD440</f>
        <v>0</v>
      </c>
      <c r="I20" s="263">
        <f>'Stav.část - Pol'!BE440</f>
        <v>0</v>
      </c>
    </row>
    <row r="21" spans="1:9" s="112" customFormat="1" ht="12.75">
      <c r="A21" s="260" t="str">
        <f>'Stav.část - Pol'!B441</f>
        <v>711</v>
      </c>
      <c r="B21" s="60" t="str">
        <f>'Stav.část - Pol'!C441</f>
        <v>Izolace proti vodě</v>
      </c>
      <c r="D21" s="189"/>
      <c r="E21" s="261">
        <f>'Stav.část - Pol'!BA489</f>
        <v>0</v>
      </c>
      <c r="F21" s="262">
        <f>'Stav.část - Pol'!BB489</f>
        <v>0</v>
      </c>
      <c r="G21" s="262">
        <f>'Stav.část - Pol'!BC489</f>
        <v>0</v>
      </c>
      <c r="H21" s="262">
        <f>'Stav.část - Pol'!BD489</f>
        <v>0</v>
      </c>
      <c r="I21" s="263">
        <f>'Stav.část - Pol'!BE489</f>
        <v>0</v>
      </c>
    </row>
    <row r="22" spans="1:9" s="112" customFormat="1" ht="12.75">
      <c r="A22" s="260" t="str">
        <f>'Stav.část - Pol'!B490</f>
        <v>712</v>
      </c>
      <c r="B22" s="60" t="str">
        <f>'Stav.část - Pol'!C490</f>
        <v>Živičné krytiny</v>
      </c>
      <c r="D22" s="189"/>
      <c r="E22" s="261">
        <f>'Stav.část - Pol'!BA542</f>
        <v>0</v>
      </c>
      <c r="F22" s="262">
        <f>'Stav.část - Pol'!BB542</f>
        <v>0</v>
      </c>
      <c r="G22" s="262">
        <f>'Stav.část - Pol'!BC542</f>
        <v>0</v>
      </c>
      <c r="H22" s="262">
        <f>'Stav.část - Pol'!BD542</f>
        <v>0</v>
      </c>
      <c r="I22" s="263">
        <f>'Stav.část - Pol'!BE542</f>
        <v>0</v>
      </c>
    </row>
    <row r="23" spans="1:9" s="112" customFormat="1" ht="12.75">
      <c r="A23" s="260" t="str">
        <f>'Stav.část - Pol'!B543</f>
        <v>713</v>
      </c>
      <c r="B23" s="60" t="str">
        <f>'Stav.část - Pol'!C543</f>
        <v>Izolace tepelné</v>
      </c>
      <c r="D23" s="189"/>
      <c r="E23" s="261">
        <f>'Stav.část - Pol'!BA581</f>
        <v>0</v>
      </c>
      <c r="F23" s="262">
        <f>'Stav.část - Pol'!BB581</f>
        <v>0</v>
      </c>
      <c r="G23" s="262">
        <f>'Stav.část - Pol'!BC581</f>
        <v>0</v>
      </c>
      <c r="H23" s="262">
        <f>'Stav.část - Pol'!BD581</f>
        <v>0</v>
      </c>
      <c r="I23" s="263">
        <f>'Stav.část - Pol'!BE581</f>
        <v>0</v>
      </c>
    </row>
    <row r="24" spans="1:9" s="112" customFormat="1" ht="12.75">
      <c r="A24" s="260" t="str">
        <f>'Stav.část - Pol'!B582</f>
        <v>762</v>
      </c>
      <c r="B24" s="60" t="str">
        <f>'Stav.část - Pol'!C582</f>
        <v>Konstrukce tesařské</v>
      </c>
      <c r="D24" s="189"/>
      <c r="E24" s="261">
        <f>'Stav.část - Pol'!BA677</f>
        <v>0</v>
      </c>
      <c r="F24" s="262">
        <f>'Stav.část - Pol'!BB677</f>
        <v>0</v>
      </c>
      <c r="G24" s="262">
        <f>'Stav.část - Pol'!BC677</f>
        <v>0</v>
      </c>
      <c r="H24" s="262">
        <f>'Stav.část - Pol'!BD677</f>
        <v>0</v>
      </c>
      <c r="I24" s="263">
        <f>'Stav.část - Pol'!BE677</f>
        <v>0</v>
      </c>
    </row>
    <row r="25" spans="1:9" s="112" customFormat="1" ht="12.75">
      <c r="A25" s="260" t="str">
        <f>'Stav.část - Pol'!B678</f>
        <v>764</v>
      </c>
      <c r="B25" s="60" t="str">
        <f>'Stav.část - Pol'!C678</f>
        <v>Konstrukce klempířské</v>
      </c>
      <c r="D25" s="189"/>
      <c r="E25" s="261">
        <f>'Stav.část - Pol'!BA706</f>
        <v>0</v>
      </c>
      <c r="F25" s="262">
        <f>'Stav.část - Pol'!BB706</f>
        <v>0</v>
      </c>
      <c r="G25" s="262">
        <f>'Stav.část - Pol'!BC706</f>
        <v>0</v>
      </c>
      <c r="H25" s="262">
        <f>'Stav.část - Pol'!BD706</f>
        <v>0</v>
      </c>
      <c r="I25" s="263">
        <f>'Stav.část - Pol'!BE706</f>
        <v>0</v>
      </c>
    </row>
    <row r="26" spans="1:9" s="112" customFormat="1" ht="12.75">
      <c r="A26" s="260" t="str">
        <f>'Stav.část - Pol'!B707</f>
        <v>766</v>
      </c>
      <c r="B26" s="60" t="str">
        <f>'Stav.část - Pol'!C707</f>
        <v>Konstrukce truhlářské</v>
      </c>
      <c r="D26" s="189"/>
      <c r="E26" s="261">
        <f>'Stav.část - Pol'!BA770</f>
        <v>0</v>
      </c>
      <c r="F26" s="262">
        <f>'Stav.část - Pol'!BB770</f>
        <v>0</v>
      </c>
      <c r="G26" s="262">
        <f>'Stav.část - Pol'!BC770</f>
        <v>0</v>
      </c>
      <c r="H26" s="262">
        <f>'Stav.část - Pol'!BD770</f>
        <v>0</v>
      </c>
      <c r="I26" s="263">
        <f>'Stav.část - Pol'!BE770</f>
        <v>0</v>
      </c>
    </row>
    <row r="27" spans="1:9" s="112" customFormat="1" ht="12.75">
      <c r="A27" s="260" t="str">
        <f>'Stav.část - Pol'!B771</f>
        <v>767</v>
      </c>
      <c r="B27" s="60" t="str">
        <f>'Stav.část - Pol'!C771</f>
        <v>Konstrukce zámečnické</v>
      </c>
      <c r="D27" s="189"/>
      <c r="E27" s="261">
        <f>'Stav.část - Pol'!BA912</f>
        <v>0</v>
      </c>
      <c r="F27" s="262">
        <f>'Stav.část - Pol'!BB912</f>
        <v>0</v>
      </c>
      <c r="G27" s="262">
        <f>'Stav.část - Pol'!BC912</f>
        <v>0</v>
      </c>
      <c r="H27" s="262">
        <f>'Stav.část - Pol'!BD912</f>
        <v>0</v>
      </c>
      <c r="I27" s="263">
        <f>'Stav.část - Pol'!BE912</f>
        <v>0</v>
      </c>
    </row>
    <row r="28" spans="1:9" s="112" customFormat="1" ht="12.75">
      <c r="A28" s="260" t="str">
        <f>'Stav.část - Pol'!B913</f>
        <v>776</v>
      </c>
      <c r="B28" s="60" t="str">
        <f>'Stav.část - Pol'!C913</f>
        <v>Podlahy povlakové</v>
      </c>
      <c r="D28" s="189"/>
      <c r="E28" s="261">
        <f>'Stav.část - Pol'!BA980</f>
        <v>0</v>
      </c>
      <c r="F28" s="262">
        <f>'Stav.část - Pol'!BB980</f>
        <v>0</v>
      </c>
      <c r="G28" s="262">
        <f>'Stav.část - Pol'!BC980</f>
        <v>0</v>
      </c>
      <c r="H28" s="262">
        <f>'Stav.část - Pol'!BD980</f>
        <v>0</v>
      </c>
      <c r="I28" s="263">
        <f>'Stav.část - Pol'!BE980</f>
        <v>0</v>
      </c>
    </row>
    <row r="29" spans="1:9" s="112" customFormat="1" ht="12.75">
      <c r="A29" s="260" t="str">
        <f>'Stav.část - Pol'!B981</f>
        <v>783</v>
      </c>
      <c r="B29" s="60" t="str">
        <f>'Stav.část - Pol'!C981</f>
        <v>Nátěry</v>
      </c>
      <c r="D29" s="189"/>
      <c r="E29" s="261">
        <f>'Stav.část - Pol'!BA1008</f>
        <v>0</v>
      </c>
      <c r="F29" s="262">
        <f>'Stav.část - Pol'!BB1008</f>
        <v>0</v>
      </c>
      <c r="G29" s="262">
        <f>'Stav.část - Pol'!BC1008</f>
        <v>0</v>
      </c>
      <c r="H29" s="262">
        <f>'Stav.část - Pol'!BD1008</f>
        <v>0</v>
      </c>
      <c r="I29" s="263">
        <f>'Stav.část - Pol'!BE1008</f>
        <v>0</v>
      </c>
    </row>
    <row r="30" spans="1:9" s="112" customFormat="1" ht="13.5" thickBot="1">
      <c r="A30" s="260" t="str">
        <f>'Stav.část - Pol'!B1009</f>
        <v>784</v>
      </c>
      <c r="B30" s="60" t="str">
        <f>'Stav.část - Pol'!C1009</f>
        <v>Malby</v>
      </c>
      <c r="D30" s="189"/>
      <c r="E30" s="261">
        <f>'Stav.část - Pol'!BA1015</f>
        <v>0</v>
      </c>
      <c r="F30" s="262">
        <f>'Stav.část - Pol'!BB1015</f>
        <v>0</v>
      </c>
      <c r="G30" s="262">
        <f>'Stav.část - Pol'!BC1015</f>
        <v>0</v>
      </c>
      <c r="H30" s="262">
        <f>'Stav.část - Pol'!BD1015</f>
        <v>0</v>
      </c>
      <c r="I30" s="263">
        <f>'Stav.část - Pol'!BE1015</f>
        <v>0</v>
      </c>
    </row>
    <row r="31" spans="1:9" s="14" customFormat="1" ht="13.5" thickBot="1">
      <c r="A31" s="190"/>
      <c r="B31" s="191" t="s">
        <v>1111</v>
      </c>
      <c r="C31" s="191"/>
      <c r="D31" s="192"/>
      <c r="E31" s="193">
        <f>SUM(E7:E30)</f>
        <v>0</v>
      </c>
      <c r="F31" s="194">
        <f>SUM(F7:F30)</f>
        <v>0</v>
      </c>
      <c r="G31" s="194">
        <f>SUM(G7:G30)</f>
        <v>0</v>
      </c>
      <c r="H31" s="194">
        <f>SUM(H7:H30)</f>
        <v>0</v>
      </c>
      <c r="I31" s="195">
        <f>SUM(I7:I30)</f>
        <v>0</v>
      </c>
    </row>
    <row r="32" spans="1:9" ht="12.75">
      <c r="A32" s="112"/>
      <c r="B32" s="112"/>
      <c r="C32" s="112"/>
      <c r="D32" s="112"/>
      <c r="E32" s="112"/>
      <c r="F32" s="112"/>
      <c r="G32" s="112"/>
      <c r="H32" s="112"/>
      <c r="I32" s="112"/>
    </row>
    <row r="33" spans="1:57" s="267" customFormat="1" ht="19.5" customHeight="1">
      <c r="A33" s="284"/>
      <c r="B33" s="284"/>
      <c r="C33" s="284"/>
      <c r="D33" s="284"/>
      <c r="E33" s="284"/>
      <c r="F33" s="284"/>
      <c r="G33" s="285"/>
      <c r="H33" s="284"/>
      <c r="I33" s="284"/>
      <c r="BA33" s="286"/>
      <c r="BB33" s="286"/>
      <c r="BC33" s="286"/>
      <c r="BD33" s="286"/>
      <c r="BE33" s="286"/>
    </row>
    <row r="34" s="267" customFormat="1" ht="12.75"/>
    <row r="35" spans="1:9" s="267" customFormat="1" ht="12.75">
      <c r="A35" s="287"/>
      <c r="B35" s="287"/>
      <c r="C35" s="287"/>
      <c r="E35" s="288"/>
      <c r="F35" s="288"/>
      <c r="G35" s="289"/>
      <c r="H35" s="290"/>
      <c r="I35" s="290"/>
    </row>
    <row r="36" spans="5:9" s="267" customFormat="1" ht="12.75">
      <c r="E36" s="291"/>
      <c r="F36" s="292"/>
      <c r="G36" s="291"/>
      <c r="H36" s="293"/>
      <c r="I36" s="291"/>
    </row>
    <row r="37" spans="2:9" s="267" customFormat="1" ht="12.75">
      <c r="B37" s="287"/>
      <c r="D37" s="294"/>
      <c r="E37" s="294"/>
      <c r="F37" s="294"/>
      <c r="G37" s="294"/>
      <c r="H37" s="649"/>
      <c r="I37" s="649"/>
    </row>
    <row r="38" s="267" customFormat="1" ht="12.75"/>
    <row r="39" spans="2:9" s="267" customFormat="1" ht="12.75">
      <c r="B39" s="287"/>
      <c r="F39" s="295"/>
      <c r="G39" s="296"/>
      <c r="H39" s="296"/>
      <c r="I39" s="294"/>
    </row>
    <row r="40" spans="6:9" s="267" customFormat="1" ht="12.75">
      <c r="F40" s="295"/>
      <c r="G40" s="296"/>
      <c r="H40" s="296"/>
      <c r="I40" s="294"/>
    </row>
    <row r="41" spans="6:9" ht="12.75">
      <c r="F41" s="196"/>
      <c r="G41" s="197"/>
      <c r="H41" s="197"/>
      <c r="I41" s="46"/>
    </row>
    <row r="42" spans="6:9" ht="12.75">
      <c r="F42" s="196"/>
      <c r="G42" s="197"/>
      <c r="H42" s="197"/>
      <c r="I42" s="46"/>
    </row>
    <row r="43" spans="6:9" ht="12.75">
      <c r="F43" s="196"/>
      <c r="G43" s="197"/>
      <c r="H43" s="197"/>
      <c r="I43" s="46"/>
    </row>
    <row r="44" spans="6:9" ht="12.75">
      <c r="F44" s="196"/>
      <c r="G44" s="197"/>
      <c r="H44" s="197"/>
      <c r="I44" s="46"/>
    </row>
    <row r="45" spans="6:9" ht="12.75">
      <c r="F45" s="196"/>
      <c r="G45" s="197"/>
      <c r="H45" s="197"/>
      <c r="I45" s="46"/>
    </row>
    <row r="46" spans="6:9" ht="12.75">
      <c r="F46" s="196"/>
      <c r="G46" s="197"/>
      <c r="H46" s="197"/>
      <c r="I46" s="46"/>
    </row>
    <row r="47" spans="6:9" ht="12.75">
      <c r="F47" s="196"/>
      <c r="G47" s="197"/>
      <c r="H47" s="197"/>
      <c r="I47" s="46"/>
    </row>
    <row r="48" spans="6:9" ht="12.75">
      <c r="F48" s="196"/>
      <c r="G48" s="197"/>
      <c r="H48" s="197"/>
      <c r="I48" s="46"/>
    </row>
    <row r="49" spans="6:9" ht="12.75">
      <c r="F49" s="196"/>
      <c r="G49" s="197"/>
      <c r="H49" s="197"/>
      <c r="I49" s="46"/>
    </row>
    <row r="50" spans="6:9" ht="12.75">
      <c r="F50" s="196"/>
      <c r="G50" s="197"/>
      <c r="H50" s="197"/>
      <c r="I50" s="46"/>
    </row>
    <row r="51" spans="6:9" ht="12.75">
      <c r="F51" s="196"/>
      <c r="G51" s="197"/>
      <c r="H51" s="197"/>
      <c r="I51" s="46"/>
    </row>
    <row r="52" spans="6:9" ht="12.75">
      <c r="F52" s="196"/>
      <c r="G52" s="197"/>
      <c r="H52" s="197"/>
      <c r="I52" s="46"/>
    </row>
    <row r="53" spans="6:9" ht="12.75">
      <c r="F53" s="196"/>
      <c r="G53" s="197"/>
      <c r="H53" s="197"/>
      <c r="I53" s="46"/>
    </row>
    <row r="54" spans="6:9" ht="12.75">
      <c r="F54" s="196"/>
      <c r="G54" s="197"/>
      <c r="H54" s="197"/>
      <c r="I54" s="46"/>
    </row>
    <row r="55" spans="6:9" ht="12.75">
      <c r="F55" s="196"/>
      <c r="G55" s="197"/>
      <c r="H55" s="197"/>
      <c r="I55" s="46"/>
    </row>
    <row r="56" spans="6:9" ht="12.75">
      <c r="F56" s="196"/>
      <c r="G56" s="197"/>
      <c r="H56" s="197"/>
      <c r="I56" s="46"/>
    </row>
    <row r="57" spans="6:9" ht="12.75">
      <c r="F57" s="196"/>
      <c r="G57" s="197"/>
      <c r="H57" s="197"/>
      <c r="I57" s="46"/>
    </row>
    <row r="58" spans="6:9" ht="12.75">
      <c r="F58" s="196"/>
      <c r="G58" s="197"/>
      <c r="H58" s="197"/>
      <c r="I58" s="46"/>
    </row>
    <row r="59" spans="6:9" ht="12.75">
      <c r="F59" s="196"/>
      <c r="G59" s="197"/>
      <c r="H59" s="197"/>
      <c r="I59" s="46"/>
    </row>
    <row r="60" spans="6:9" ht="12.75">
      <c r="F60" s="196"/>
      <c r="G60" s="197"/>
      <c r="H60" s="197"/>
      <c r="I60" s="46"/>
    </row>
    <row r="61" spans="6:9" ht="12.75">
      <c r="F61" s="196"/>
      <c r="G61" s="197"/>
      <c r="H61" s="197"/>
      <c r="I61" s="46"/>
    </row>
    <row r="62" spans="6:9" ht="12.75">
      <c r="F62" s="196"/>
      <c r="G62" s="197"/>
      <c r="H62" s="197"/>
      <c r="I62" s="46"/>
    </row>
    <row r="63" spans="6:9" ht="12.75">
      <c r="F63" s="196"/>
      <c r="G63" s="197"/>
      <c r="H63" s="197"/>
      <c r="I63" s="46"/>
    </row>
    <row r="64" spans="6:9" ht="12.75">
      <c r="F64" s="196"/>
      <c r="G64" s="197"/>
      <c r="H64" s="197"/>
      <c r="I64" s="46"/>
    </row>
    <row r="65" spans="6:9" ht="12.75">
      <c r="F65" s="196"/>
      <c r="G65" s="197"/>
      <c r="H65" s="197"/>
      <c r="I65" s="46"/>
    </row>
    <row r="66" spans="6:9" ht="12.75">
      <c r="F66" s="196"/>
      <c r="G66" s="197"/>
      <c r="H66" s="197"/>
      <c r="I66" s="46"/>
    </row>
    <row r="67" spans="6:9" ht="12.75">
      <c r="F67" s="196"/>
      <c r="G67" s="197"/>
      <c r="H67" s="197"/>
      <c r="I67" s="46"/>
    </row>
    <row r="68" spans="6:9" ht="12.75">
      <c r="F68" s="196"/>
      <c r="G68" s="197"/>
      <c r="H68" s="197"/>
      <c r="I68" s="46"/>
    </row>
    <row r="69" spans="6:9" ht="12.75">
      <c r="F69" s="196"/>
      <c r="G69" s="197"/>
      <c r="H69" s="197"/>
      <c r="I69" s="46"/>
    </row>
    <row r="70" spans="6:9" ht="12.75">
      <c r="F70" s="196"/>
      <c r="G70" s="197"/>
      <c r="H70" s="197"/>
      <c r="I70" s="46"/>
    </row>
    <row r="71" spans="6:9" ht="12.75">
      <c r="F71" s="196"/>
      <c r="G71" s="197"/>
      <c r="H71" s="197"/>
      <c r="I71" s="46"/>
    </row>
    <row r="72" spans="6:9" ht="12.75">
      <c r="F72" s="196"/>
      <c r="G72" s="197"/>
      <c r="H72" s="197"/>
      <c r="I72" s="46"/>
    </row>
    <row r="73" spans="6:9" ht="12.75">
      <c r="F73" s="196"/>
      <c r="G73" s="197"/>
      <c r="H73" s="197"/>
      <c r="I73" s="46"/>
    </row>
    <row r="74" spans="6:9" ht="12.75">
      <c r="F74" s="196"/>
      <c r="G74" s="197"/>
      <c r="H74" s="197"/>
      <c r="I74" s="46"/>
    </row>
    <row r="75" spans="6:9" ht="12.75">
      <c r="F75" s="196"/>
      <c r="G75" s="197"/>
      <c r="H75" s="197"/>
      <c r="I75" s="46"/>
    </row>
    <row r="76" spans="6:9" ht="12.75">
      <c r="F76" s="196"/>
      <c r="G76" s="197"/>
      <c r="H76" s="197"/>
      <c r="I76" s="46"/>
    </row>
    <row r="77" spans="6:9" ht="12.75">
      <c r="F77" s="196"/>
      <c r="G77" s="197"/>
      <c r="H77" s="197"/>
      <c r="I77" s="46"/>
    </row>
    <row r="78" spans="6:9" ht="12.75">
      <c r="F78" s="196"/>
      <c r="G78" s="197"/>
      <c r="H78" s="197"/>
      <c r="I78" s="46"/>
    </row>
    <row r="79" spans="6:9" ht="12.75">
      <c r="F79" s="196"/>
      <c r="G79" s="197"/>
      <c r="H79" s="197"/>
      <c r="I79" s="46"/>
    </row>
    <row r="80" spans="6:9" ht="12.75">
      <c r="F80" s="196"/>
      <c r="G80" s="197"/>
      <c r="H80" s="197"/>
      <c r="I80" s="46"/>
    </row>
    <row r="81" spans="6:9" ht="12.75">
      <c r="F81" s="196"/>
      <c r="G81" s="197"/>
      <c r="H81" s="197"/>
      <c r="I81" s="46"/>
    </row>
    <row r="82" spans="6:9" ht="12.75">
      <c r="F82" s="196"/>
      <c r="G82" s="197"/>
      <c r="H82" s="197"/>
      <c r="I82" s="46"/>
    </row>
    <row r="83" spans="6:9" ht="12.75">
      <c r="F83" s="196"/>
      <c r="G83" s="197"/>
      <c r="H83" s="197"/>
      <c r="I83" s="46"/>
    </row>
    <row r="84" spans="6:9" ht="12.75">
      <c r="F84" s="196"/>
      <c r="G84" s="197"/>
      <c r="H84" s="197"/>
      <c r="I84" s="46"/>
    </row>
    <row r="85" spans="6:9" ht="12.75">
      <c r="F85" s="196"/>
      <c r="G85" s="197"/>
      <c r="H85" s="197"/>
      <c r="I85" s="46"/>
    </row>
    <row r="86" spans="6:9" ht="12.75">
      <c r="F86" s="196"/>
      <c r="G86" s="197"/>
      <c r="H86" s="197"/>
      <c r="I86" s="46"/>
    </row>
    <row r="87" spans="6:9" ht="12.75">
      <c r="F87" s="196"/>
      <c r="G87" s="197"/>
      <c r="H87" s="197"/>
      <c r="I87" s="46"/>
    </row>
    <row r="88" spans="6:9" ht="12.75">
      <c r="F88" s="196"/>
      <c r="G88" s="197"/>
      <c r="H88" s="197"/>
      <c r="I88" s="46"/>
    </row>
  </sheetData>
  <sheetProtection/>
  <mergeCells count="4">
    <mergeCell ref="H37:I37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CB1088"/>
  <sheetViews>
    <sheetView showGridLines="0" showZeros="0" tabSelected="1" zoomScaleSheetLayoutView="100" zoomScalePageLayoutView="0" workbookViewId="0" topLeftCell="A112">
      <selection activeCell="C4" sqref="C4"/>
    </sheetView>
  </sheetViews>
  <sheetFormatPr defaultColWidth="9.00390625" defaultRowHeight="12.75"/>
  <cols>
    <col min="1" max="1" width="4.375" style="198" customWidth="1"/>
    <col min="2" max="2" width="11.625" style="198" customWidth="1"/>
    <col min="3" max="3" width="40.375" style="198" customWidth="1"/>
    <col min="4" max="4" width="5.625" style="198" customWidth="1"/>
    <col min="5" max="5" width="8.625" style="208" customWidth="1"/>
    <col min="6" max="6" width="9.875" style="198" customWidth="1"/>
    <col min="7" max="7" width="13.875" style="198" customWidth="1"/>
    <col min="8" max="8" width="11.75390625" style="198" hidden="1" customWidth="1"/>
    <col min="9" max="9" width="11.625" style="198" hidden="1" customWidth="1"/>
    <col min="10" max="10" width="11.00390625" style="198" hidden="1" customWidth="1"/>
    <col min="11" max="11" width="10.375" style="198" hidden="1" customWidth="1"/>
    <col min="12" max="12" width="75.375" style="198" customWidth="1"/>
    <col min="13" max="13" width="45.25390625" style="198" customWidth="1"/>
    <col min="14" max="16384" width="9.125" style="198" customWidth="1"/>
  </cols>
  <sheetData>
    <row r="1" spans="1:7" ht="15.75">
      <c r="A1" s="662" t="s">
        <v>214</v>
      </c>
      <c r="B1" s="662"/>
      <c r="C1" s="662"/>
      <c r="D1" s="662"/>
      <c r="E1" s="662"/>
      <c r="F1" s="662"/>
      <c r="G1" s="662"/>
    </row>
    <row r="2" spans="2:7" ht="14.25" customHeight="1" thickBot="1">
      <c r="B2" s="199"/>
      <c r="C2" s="200"/>
      <c r="D2" s="200"/>
      <c r="E2" s="201"/>
      <c r="F2" s="200"/>
      <c r="G2" s="200"/>
    </row>
    <row r="3" spans="1:7" ht="13.5" thickTop="1">
      <c r="A3" s="650" t="s">
        <v>466</v>
      </c>
      <c r="B3" s="651"/>
      <c r="C3" s="171" t="s">
        <v>1132</v>
      </c>
      <c r="D3" s="202"/>
      <c r="E3" s="203" t="s">
        <v>1114</v>
      </c>
      <c r="F3" s="204" t="str">
        <f>'Stav.část - Rek'!H1</f>
        <v>01</v>
      </c>
      <c r="G3" s="205"/>
    </row>
    <row r="4" spans="1:7" ht="13.5" thickBot="1">
      <c r="A4" s="663" t="s">
        <v>1108</v>
      </c>
      <c r="B4" s="653"/>
      <c r="C4" s="177" t="s">
        <v>1196</v>
      </c>
      <c r="D4" s="206"/>
      <c r="E4" s="664" t="str">
        <f>'Stav.část - Rek'!G2</f>
        <v>Stavební část</v>
      </c>
      <c r="F4" s="665"/>
      <c r="G4" s="666"/>
    </row>
    <row r="5" spans="1:7" ht="13.5" thickTop="1">
      <c r="A5" s="207"/>
      <c r="G5" s="209"/>
    </row>
    <row r="6" spans="1:11" ht="27" customHeight="1">
      <c r="A6" s="210" t="s">
        <v>1115</v>
      </c>
      <c r="B6" s="211" t="s">
        <v>1116</v>
      </c>
      <c r="C6" s="211" t="s">
        <v>1117</v>
      </c>
      <c r="D6" s="211" t="s">
        <v>1118</v>
      </c>
      <c r="E6" s="212" t="s">
        <v>1119</v>
      </c>
      <c r="F6" s="211" t="s">
        <v>1120</v>
      </c>
      <c r="G6" s="213" t="s">
        <v>1121</v>
      </c>
      <c r="H6" s="214" t="s">
        <v>1122</v>
      </c>
      <c r="I6" s="214" t="s">
        <v>1123</v>
      </c>
      <c r="J6" s="214" t="s">
        <v>1124</v>
      </c>
      <c r="K6" s="214" t="s">
        <v>1125</v>
      </c>
    </row>
    <row r="7" spans="1:15" ht="12.75">
      <c r="A7" s="215" t="s">
        <v>1126</v>
      </c>
      <c r="B7" s="216" t="s">
        <v>1127</v>
      </c>
      <c r="C7" s="217" t="s">
        <v>1128</v>
      </c>
      <c r="D7" s="218"/>
      <c r="E7" s="219"/>
      <c r="F7" s="219"/>
      <c r="G7" s="220"/>
      <c r="H7" s="221"/>
      <c r="I7" s="222"/>
      <c r="J7" s="223"/>
      <c r="K7" s="224"/>
      <c r="O7" s="225">
        <v>1</v>
      </c>
    </row>
    <row r="8" spans="1:80" ht="12.75">
      <c r="A8" s="226">
        <v>1</v>
      </c>
      <c r="B8" s="227" t="s">
        <v>1198</v>
      </c>
      <c r="C8" s="228" t="s">
        <v>1199</v>
      </c>
      <c r="D8" s="229" t="s">
        <v>1141</v>
      </c>
      <c r="E8" s="230">
        <v>16.5</v>
      </c>
      <c r="F8" s="230"/>
      <c r="G8" s="231">
        <f>E8*F8</f>
        <v>0</v>
      </c>
      <c r="H8" s="232">
        <v>0</v>
      </c>
      <c r="I8" s="233">
        <f>E8*H8</f>
        <v>0</v>
      </c>
      <c r="J8" s="232">
        <v>0</v>
      </c>
      <c r="K8" s="233">
        <f>E8*J8</f>
        <v>0</v>
      </c>
      <c r="O8" s="225">
        <v>2</v>
      </c>
      <c r="AA8" s="198">
        <v>1</v>
      </c>
      <c r="AB8" s="198">
        <v>1</v>
      </c>
      <c r="AC8" s="198">
        <v>1</v>
      </c>
      <c r="AZ8" s="198">
        <v>1</v>
      </c>
      <c r="BA8" s="198">
        <f>IF(AZ8=1,G8,0)</f>
        <v>0</v>
      </c>
      <c r="BB8" s="198">
        <f>IF(AZ8=2,G8,0)</f>
        <v>0</v>
      </c>
      <c r="BC8" s="198">
        <f>IF(AZ8=3,G8,0)</f>
        <v>0</v>
      </c>
      <c r="BD8" s="198">
        <f>IF(AZ8=4,G8,0)</f>
        <v>0</v>
      </c>
      <c r="BE8" s="198">
        <f>IF(AZ8=5,G8,0)</f>
        <v>0</v>
      </c>
      <c r="CA8" s="225">
        <v>1</v>
      </c>
      <c r="CB8" s="225">
        <v>1</v>
      </c>
    </row>
    <row r="9" spans="1:15" ht="12.75">
      <c r="A9" s="234"/>
      <c r="B9" s="238"/>
      <c r="C9" s="660" t="s">
        <v>1200</v>
      </c>
      <c r="D9" s="661"/>
      <c r="E9" s="239">
        <v>16.5</v>
      </c>
      <c r="F9" s="240"/>
      <c r="G9" s="241"/>
      <c r="H9" s="242"/>
      <c r="I9" s="236"/>
      <c r="J9" s="243"/>
      <c r="K9" s="236"/>
      <c r="M9" s="237" t="s">
        <v>1200</v>
      </c>
      <c r="O9" s="225"/>
    </row>
    <row r="10" spans="1:80" ht="12.75">
      <c r="A10" s="226">
        <v>2</v>
      </c>
      <c r="B10" s="227" t="s">
        <v>1201</v>
      </c>
      <c r="C10" s="228" t="s">
        <v>1202</v>
      </c>
      <c r="D10" s="229" t="s">
        <v>1203</v>
      </c>
      <c r="E10" s="230">
        <v>1</v>
      </c>
      <c r="F10" s="230"/>
      <c r="G10" s="231">
        <f>E10*F10</f>
        <v>0</v>
      </c>
      <c r="H10" s="232">
        <v>0</v>
      </c>
      <c r="I10" s="233">
        <f>E10*H10</f>
        <v>0</v>
      </c>
      <c r="J10" s="232">
        <v>0</v>
      </c>
      <c r="K10" s="233">
        <f>E10*J10</f>
        <v>0</v>
      </c>
      <c r="O10" s="225">
        <v>2</v>
      </c>
      <c r="AA10" s="198">
        <v>1</v>
      </c>
      <c r="AB10" s="198">
        <v>1</v>
      </c>
      <c r="AC10" s="198">
        <v>1</v>
      </c>
      <c r="AZ10" s="198">
        <v>1</v>
      </c>
      <c r="BA10" s="198">
        <f>IF(AZ10=1,G10,0)</f>
        <v>0</v>
      </c>
      <c r="BB10" s="198">
        <f>IF(AZ10=2,G10,0)</f>
        <v>0</v>
      </c>
      <c r="BC10" s="198">
        <f>IF(AZ10=3,G10,0)</f>
        <v>0</v>
      </c>
      <c r="BD10" s="198">
        <f>IF(AZ10=4,G10,0)</f>
        <v>0</v>
      </c>
      <c r="BE10" s="198">
        <f>IF(AZ10=5,G10,0)</f>
        <v>0</v>
      </c>
      <c r="CA10" s="225">
        <v>1</v>
      </c>
      <c r="CB10" s="225">
        <v>1</v>
      </c>
    </row>
    <row r="11" spans="1:15" ht="12.75">
      <c r="A11" s="234"/>
      <c r="B11" s="238"/>
      <c r="C11" s="660" t="s">
        <v>1127</v>
      </c>
      <c r="D11" s="661"/>
      <c r="E11" s="239">
        <v>1</v>
      </c>
      <c r="F11" s="240"/>
      <c r="G11" s="241"/>
      <c r="H11" s="242"/>
      <c r="I11" s="236"/>
      <c r="J11" s="243"/>
      <c r="K11" s="236"/>
      <c r="M11" s="237">
        <v>1</v>
      </c>
      <c r="O11" s="225"/>
    </row>
    <row r="12" spans="1:80" ht="12.75">
      <c r="A12" s="226">
        <v>3</v>
      </c>
      <c r="B12" s="227" t="s">
        <v>1204</v>
      </c>
      <c r="C12" s="228" t="s">
        <v>1205</v>
      </c>
      <c r="D12" s="229" t="s">
        <v>1203</v>
      </c>
      <c r="E12" s="230">
        <v>1</v>
      </c>
      <c r="F12" s="230"/>
      <c r="G12" s="231">
        <f>E12*F12</f>
        <v>0</v>
      </c>
      <c r="H12" s="232">
        <v>0.0001</v>
      </c>
      <c r="I12" s="233">
        <f>E12*H12</f>
        <v>0.0001</v>
      </c>
      <c r="J12" s="232">
        <v>0</v>
      </c>
      <c r="K12" s="233">
        <f>E12*J12</f>
        <v>0</v>
      </c>
      <c r="O12" s="225">
        <v>2</v>
      </c>
      <c r="AA12" s="198">
        <v>1</v>
      </c>
      <c r="AB12" s="198">
        <v>1</v>
      </c>
      <c r="AC12" s="198">
        <v>1</v>
      </c>
      <c r="AZ12" s="198">
        <v>1</v>
      </c>
      <c r="BA12" s="198">
        <f>IF(AZ12=1,G12,0)</f>
        <v>0</v>
      </c>
      <c r="BB12" s="198">
        <f>IF(AZ12=2,G12,0)</f>
        <v>0</v>
      </c>
      <c r="BC12" s="198">
        <f>IF(AZ12=3,G12,0)</f>
        <v>0</v>
      </c>
      <c r="BD12" s="198">
        <f>IF(AZ12=4,G12,0)</f>
        <v>0</v>
      </c>
      <c r="BE12" s="198">
        <f>IF(AZ12=5,G12,0)</f>
        <v>0</v>
      </c>
      <c r="CA12" s="225">
        <v>1</v>
      </c>
      <c r="CB12" s="225">
        <v>1</v>
      </c>
    </row>
    <row r="13" spans="1:15" ht="12.75">
      <c r="A13" s="234"/>
      <c r="B13" s="238"/>
      <c r="C13" s="660" t="s">
        <v>1127</v>
      </c>
      <c r="D13" s="661"/>
      <c r="E13" s="239">
        <v>1</v>
      </c>
      <c r="F13" s="240"/>
      <c r="G13" s="241"/>
      <c r="H13" s="242"/>
      <c r="I13" s="236"/>
      <c r="J13" s="243"/>
      <c r="K13" s="236"/>
      <c r="M13" s="237">
        <v>1</v>
      </c>
      <c r="O13" s="225"/>
    </row>
    <row r="14" spans="1:80" ht="12.75">
      <c r="A14" s="226">
        <v>4</v>
      </c>
      <c r="B14" s="227" t="s">
        <v>1206</v>
      </c>
      <c r="C14" s="228" t="s">
        <v>1207</v>
      </c>
      <c r="D14" s="229" t="s">
        <v>1208</v>
      </c>
      <c r="E14" s="230">
        <v>180</v>
      </c>
      <c r="F14" s="230"/>
      <c r="G14" s="231">
        <f>E14*F14</f>
        <v>0</v>
      </c>
      <c r="H14" s="232">
        <v>0</v>
      </c>
      <c r="I14" s="233">
        <f>E14*H14</f>
        <v>0</v>
      </c>
      <c r="J14" s="232">
        <v>0</v>
      </c>
      <c r="K14" s="233">
        <f>E14*J14</f>
        <v>0</v>
      </c>
      <c r="O14" s="225">
        <v>2</v>
      </c>
      <c r="AA14" s="198">
        <v>1</v>
      </c>
      <c r="AB14" s="198">
        <v>1</v>
      </c>
      <c r="AC14" s="198">
        <v>1</v>
      </c>
      <c r="AZ14" s="198">
        <v>1</v>
      </c>
      <c r="BA14" s="198">
        <f>IF(AZ14=1,G14,0)</f>
        <v>0</v>
      </c>
      <c r="BB14" s="198">
        <f>IF(AZ14=2,G14,0)</f>
        <v>0</v>
      </c>
      <c r="BC14" s="198">
        <f>IF(AZ14=3,G14,0)</f>
        <v>0</v>
      </c>
      <c r="BD14" s="198">
        <f>IF(AZ14=4,G14,0)</f>
        <v>0</v>
      </c>
      <c r="BE14" s="198">
        <f>IF(AZ14=5,G14,0)</f>
        <v>0</v>
      </c>
      <c r="CA14" s="225">
        <v>1</v>
      </c>
      <c r="CB14" s="225">
        <v>1</v>
      </c>
    </row>
    <row r="15" spans="1:15" ht="12.75">
      <c r="A15" s="234"/>
      <c r="B15" s="238"/>
      <c r="C15" s="660" t="s">
        <v>1209</v>
      </c>
      <c r="D15" s="661"/>
      <c r="E15" s="239">
        <v>180</v>
      </c>
      <c r="F15" s="240"/>
      <c r="G15" s="241"/>
      <c r="H15" s="242"/>
      <c r="I15" s="236"/>
      <c r="J15" s="243"/>
      <c r="K15" s="236"/>
      <c r="M15" s="237" t="s">
        <v>1209</v>
      </c>
      <c r="O15" s="225"/>
    </row>
    <row r="16" spans="1:80" ht="12.75">
      <c r="A16" s="226">
        <v>5</v>
      </c>
      <c r="B16" s="227" t="s">
        <v>1210</v>
      </c>
      <c r="C16" s="228" t="s">
        <v>1211</v>
      </c>
      <c r="D16" s="229" t="s">
        <v>1212</v>
      </c>
      <c r="E16" s="230">
        <v>60</v>
      </c>
      <c r="F16" s="230"/>
      <c r="G16" s="231">
        <f>E16*F16</f>
        <v>0</v>
      </c>
      <c r="H16" s="232">
        <v>0</v>
      </c>
      <c r="I16" s="233">
        <f>E16*H16</f>
        <v>0</v>
      </c>
      <c r="J16" s="232">
        <v>0</v>
      </c>
      <c r="K16" s="233">
        <f>E16*J16</f>
        <v>0</v>
      </c>
      <c r="O16" s="225">
        <v>2</v>
      </c>
      <c r="AA16" s="198">
        <v>1</v>
      </c>
      <c r="AB16" s="198">
        <v>1</v>
      </c>
      <c r="AC16" s="198">
        <v>1</v>
      </c>
      <c r="AZ16" s="198">
        <v>1</v>
      </c>
      <c r="BA16" s="198">
        <f>IF(AZ16=1,G16,0)</f>
        <v>0</v>
      </c>
      <c r="BB16" s="198">
        <f>IF(AZ16=2,G16,0)</f>
        <v>0</v>
      </c>
      <c r="BC16" s="198">
        <f>IF(AZ16=3,G16,0)</f>
        <v>0</v>
      </c>
      <c r="BD16" s="198">
        <f>IF(AZ16=4,G16,0)</f>
        <v>0</v>
      </c>
      <c r="BE16" s="198">
        <f>IF(AZ16=5,G16,0)</f>
        <v>0</v>
      </c>
      <c r="CA16" s="225">
        <v>1</v>
      </c>
      <c r="CB16" s="225">
        <v>1</v>
      </c>
    </row>
    <row r="17" spans="1:15" ht="12.75">
      <c r="A17" s="234"/>
      <c r="B17" s="238"/>
      <c r="C17" s="660" t="s">
        <v>1213</v>
      </c>
      <c r="D17" s="661"/>
      <c r="E17" s="239">
        <v>60</v>
      </c>
      <c r="F17" s="240"/>
      <c r="G17" s="241"/>
      <c r="H17" s="242"/>
      <c r="I17" s="236"/>
      <c r="J17" s="243"/>
      <c r="K17" s="236"/>
      <c r="M17" s="237">
        <v>60</v>
      </c>
      <c r="O17" s="225"/>
    </row>
    <row r="18" spans="1:80" ht="12.75">
      <c r="A18" s="226">
        <v>6</v>
      </c>
      <c r="B18" s="227" t="s">
        <v>1214</v>
      </c>
      <c r="C18" s="228" t="s">
        <v>1215</v>
      </c>
      <c r="D18" s="229" t="s">
        <v>1216</v>
      </c>
      <c r="E18" s="230">
        <v>72.15</v>
      </c>
      <c r="F18" s="230"/>
      <c r="G18" s="231">
        <f>E18*F18</f>
        <v>0</v>
      </c>
      <c r="H18" s="232">
        <v>0</v>
      </c>
      <c r="I18" s="233">
        <f>E18*H18</f>
        <v>0</v>
      </c>
      <c r="J18" s="232">
        <v>0</v>
      </c>
      <c r="K18" s="233">
        <f>E18*J18</f>
        <v>0</v>
      </c>
      <c r="O18" s="225">
        <v>2</v>
      </c>
      <c r="AA18" s="198">
        <v>1</v>
      </c>
      <c r="AB18" s="198">
        <v>1</v>
      </c>
      <c r="AC18" s="198">
        <v>1</v>
      </c>
      <c r="AZ18" s="198">
        <v>1</v>
      </c>
      <c r="BA18" s="198">
        <f>IF(AZ18=1,G18,0)</f>
        <v>0</v>
      </c>
      <c r="BB18" s="198">
        <f>IF(AZ18=2,G18,0)</f>
        <v>0</v>
      </c>
      <c r="BC18" s="198">
        <f>IF(AZ18=3,G18,0)</f>
        <v>0</v>
      </c>
      <c r="BD18" s="198">
        <f>IF(AZ18=4,G18,0)</f>
        <v>0</v>
      </c>
      <c r="BE18" s="198">
        <f>IF(AZ18=5,G18,0)</f>
        <v>0</v>
      </c>
      <c r="CA18" s="225">
        <v>1</v>
      </c>
      <c r="CB18" s="225">
        <v>1</v>
      </c>
    </row>
    <row r="19" spans="1:15" ht="12.75">
      <c r="A19" s="234"/>
      <c r="B19" s="238"/>
      <c r="C19" s="660" t="s">
        <v>1217</v>
      </c>
      <c r="D19" s="661"/>
      <c r="E19" s="239">
        <v>72.15</v>
      </c>
      <c r="F19" s="240"/>
      <c r="G19" s="241"/>
      <c r="H19" s="242"/>
      <c r="I19" s="236"/>
      <c r="J19" s="243"/>
      <c r="K19" s="236"/>
      <c r="M19" s="237" t="s">
        <v>1217</v>
      </c>
      <c r="O19" s="225"/>
    </row>
    <row r="20" spans="1:80" ht="12.75">
      <c r="A20" s="226">
        <v>7</v>
      </c>
      <c r="B20" s="227" t="s">
        <v>1218</v>
      </c>
      <c r="C20" s="228" t="s">
        <v>1219</v>
      </c>
      <c r="D20" s="229" t="s">
        <v>1216</v>
      </c>
      <c r="E20" s="230">
        <v>442.65</v>
      </c>
      <c r="F20" s="230"/>
      <c r="G20" s="231">
        <f>E20*F20</f>
        <v>0</v>
      </c>
      <c r="H20" s="232">
        <v>0</v>
      </c>
      <c r="I20" s="233">
        <f>E20*H20</f>
        <v>0</v>
      </c>
      <c r="J20" s="232">
        <v>0</v>
      </c>
      <c r="K20" s="233">
        <f>E20*J20</f>
        <v>0</v>
      </c>
      <c r="O20" s="225">
        <v>2</v>
      </c>
      <c r="AA20" s="198">
        <v>1</v>
      </c>
      <c r="AB20" s="198">
        <v>1</v>
      </c>
      <c r="AC20" s="198">
        <v>1</v>
      </c>
      <c r="AZ20" s="198">
        <v>1</v>
      </c>
      <c r="BA20" s="198">
        <f>IF(AZ20=1,G20,0)</f>
        <v>0</v>
      </c>
      <c r="BB20" s="198">
        <f>IF(AZ20=2,G20,0)</f>
        <v>0</v>
      </c>
      <c r="BC20" s="198">
        <f>IF(AZ20=3,G20,0)</f>
        <v>0</v>
      </c>
      <c r="BD20" s="198">
        <f>IF(AZ20=4,G20,0)</f>
        <v>0</v>
      </c>
      <c r="BE20" s="198">
        <f>IF(AZ20=5,G20,0)</f>
        <v>0</v>
      </c>
      <c r="CA20" s="225">
        <v>1</v>
      </c>
      <c r="CB20" s="225">
        <v>1</v>
      </c>
    </row>
    <row r="21" spans="1:15" ht="22.5">
      <c r="A21" s="234"/>
      <c r="B21" s="238"/>
      <c r="C21" s="660" t="s">
        <v>1220</v>
      </c>
      <c r="D21" s="661"/>
      <c r="E21" s="239">
        <v>436.05</v>
      </c>
      <c r="F21" s="240"/>
      <c r="G21" s="241"/>
      <c r="H21" s="242"/>
      <c r="I21" s="236"/>
      <c r="J21" s="243"/>
      <c r="K21" s="236"/>
      <c r="M21" s="237" t="s">
        <v>1220</v>
      </c>
      <c r="O21" s="225"/>
    </row>
    <row r="22" spans="1:15" ht="12.75">
      <c r="A22" s="234"/>
      <c r="B22" s="238"/>
      <c r="C22" s="660" t="s">
        <v>1221</v>
      </c>
      <c r="D22" s="661"/>
      <c r="E22" s="239">
        <v>6.6</v>
      </c>
      <c r="F22" s="240"/>
      <c r="G22" s="241"/>
      <c r="H22" s="242"/>
      <c r="I22" s="236"/>
      <c r="J22" s="243"/>
      <c r="K22" s="236"/>
      <c r="M22" s="237" t="s">
        <v>1221</v>
      </c>
      <c r="O22" s="225"/>
    </row>
    <row r="23" spans="1:80" ht="12.75">
      <c r="A23" s="226">
        <v>8</v>
      </c>
      <c r="B23" s="227" t="s">
        <v>1222</v>
      </c>
      <c r="C23" s="228" t="s">
        <v>1223</v>
      </c>
      <c r="D23" s="229" t="s">
        <v>1216</v>
      </c>
      <c r="E23" s="230">
        <v>221.325</v>
      </c>
      <c r="F23" s="230"/>
      <c r="G23" s="231">
        <f>E23*F23</f>
        <v>0</v>
      </c>
      <c r="H23" s="232">
        <v>0</v>
      </c>
      <c r="I23" s="233">
        <f>E23*H23</f>
        <v>0</v>
      </c>
      <c r="J23" s="232">
        <v>0</v>
      </c>
      <c r="K23" s="233">
        <f>E23*J23</f>
        <v>0</v>
      </c>
      <c r="O23" s="225">
        <v>2</v>
      </c>
      <c r="AA23" s="198">
        <v>1</v>
      </c>
      <c r="AB23" s="198">
        <v>1</v>
      </c>
      <c r="AC23" s="198">
        <v>1</v>
      </c>
      <c r="AZ23" s="198">
        <v>1</v>
      </c>
      <c r="BA23" s="198">
        <f>IF(AZ23=1,G23,0)</f>
        <v>0</v>
      </c>
      <c r="BB23" s="198">
        <f>IF(AZ23=2,G23,0)</f>
        <v>0</v>
      </c>
      <c r="BC23" s="198">
        <f>IF(AZ23=3,G23,0)</f>
        <v>0</v>
      </c>
      <c r="BD23" s="198">
        <f>IF(AZ23=4,G23,0)</f>
        <v>0</v>
      </c>
      <c r="BE23" s="198">
        <f>IF(AZ23=5,G23,0)</f>
        <v>0</v>
      </c>
      <c r="CA23" s="225">
        <v>1</v>
      </c>
      <c r="CB23" s="225">
        <v>1</v>
      </c>
    </row>
    <row r="24" spans="1:15" ht="12.75">
      <c r="A24" s="234"/>
      <c r="B24" s="238"/>
      <c r="C24" s="660" t="s">
        <v>1224</v>
      </c>
      <c r="D24" s="661"/>
      <c r="E24" s="239">
        <v>221.325</v>
      </c>
      <c r="F24" s="240"/>
      <c r="G24" s="241"/>
      <c r="H24" s="242"/>
      <c r="I24" s="236"/>
      <c r="J24" s="243"/>
      <c r="K24" s="236"/>
      <c r="M24" s="237" t="s">
        <v>1224</v>
      </c>
      <c r="O24" s="225"/>
    </row>
    <row r="25" spans="1:80" ht="12.75">
      <c r="A25" s="226">
        <v>9</v>
      </c>
      <c r="B25" s="227" t="s">
        <v>1225</v>
      </c>
      <c r="C25" s="228" t="s">
        <v>1226</v>
      </c>
      <c r="D25" s="229" t="s">
        <v>1216</v>
      </c>
      <c r="E25" s="230">
        <v>44.9703</v>
      </c>
      <c r="F25" s="230"/>
      <c r="G25" s="231">
        <f>E25*F25</f>
        <v>0</v>
      </c>
      <c r="H25" s="232">
        <v>0</v>
      </c>
      <c r="I25" s="233">
        <f>E25*H25</f>
        <v>0</v>
      </c>
      <c r="J25" s="232">
        <v>0</v>
      </c>
      <c r="K25" s="233">
        <f>E25*J25</f>
        <v>0</v>
      </c>
      <c r="O25" s="225">
        <v>2</v>
      </c>
      <c r="AA25" s="198">
        <v>1</v>
      </c>
      <c r="AB25" s="198">
        <v>1</v>
      </c>
      <c r="AC25" s="198">
        <v>1</v>
      </c>
      <c r="AZ25" s="198">
        <v>1</v>
      </c>
      <c r="BA25" s="198">
        <f>IF(AZ25=1,G25,0)</f>
        <v>0</v>
      </c>
      <c r="BB25" s="198">
        <f>IF(AZ25=2,G25,0)</f>
        <v>0</v>
      </c>
      <c r="BC25" s="198">
        <f>IF(AZ25=3,G25,0)</f>
        <v>0</v>
      </c>
      <c r="BD25" s="198">
        <f>IF(AZ25=4,G25,0)</f>
        <v>0</v>
      </c>
      <c r="BE25" s="198">
        <f>IF(AZ25=5,G25,0)</f>
        <v>0</v>
      </c>
      <c r="CA25" s="225">
        <v>1</v>
      </c>
      <c r="CB25" s="225">
        <v>1</v>
      </c>
    </row>
    <row r="26" spans="1:15" ht="33.75">
      <c r="A26" s="234"/>
      <c r="B26" s="238"/>
      <c r="C26" s="660" t="s">
        <v>1227</v>
      </c>
      <c r="D26" s="661"/>
      <c r="E26" s="239">
        <v>32.71</v>
      </c>
      <c r="F26" s="240"/>
      <c r="G26" s="241"/>
      <c r="H26" s="242"/>
      <c r="I26" s="236"/>
      <c r="J26" s="243"/>
      <c r="K26" s="236"/>
      <c r="M26" s="237" t="s">
        <v>1227</v>
      </c>
      <c r="O26" s="225"/>
    </row>
    <row r="27" spans="1:15" ht="22.5">
      <c r="A27" s="234"/>
      <c r="B27" s="238"/>
      <c r="C27" s="660" t="s">
        <v>1228</v>
      </c>
      <c r="D27" s="661"/>
      <c r="E27" s="239">
        <v>3.4538</v>
      </c>
      <c r="F27" s="240"/>
      <c r="G27" s="241"/>
      <c r="H27" s="242"/>
      <c r="I27" s="236"/>
      <c r="J27" s="243"/>
      <c r="K27" s="236"/>
      <c r="M27" s="237" t="s">
        <v>1228</v>
      </c>
      <c r="O27" s="225"/>
    </row>
    <row r="28" spans="1:15" ht="33.75">
      <c r="A28" s="234"/>
      <c r="B28" s="238"/>
      <c r="C28" s="660" t="s">
        <v>1229</v>
      </c>
      <c r="D28" s="661"/>
      <c r="E28" s="239">
        <v>5.364</v>
      </c>
      <c r="F28" s="240"/>
      <c r="G28" s="241"/>
      <c r="H28" s="242"/>
      <c r="I28" s="236"/>
      <c r="J28" s="243"/>
      <c r="K28" s="236"/>
      <c r="M28" s="237" t="s">
        <v>1229</v>
      </c>
      <c r="O28" s="225"/>
    </row>
    <row r="29" spans="1:15" ht="22.5">
      <c r="A29" s="234"/>
      <c r="B29" s="238"/>
      <c r="C29" s="660" t="s">
        <v>1230</v>
      </c>
      <c r="D29" s="661"/>
      <c r="E29" s="239">
        <v>3.4425</v>
      </c>
      <c r="F29" s="240"/>
      <c r="G29" s="241"/>
      <c r="H29" s="242"/>
      <c r="I29" s="236"/>
      <c r="J29" s="243"/>
      <c r="K29" s="236"/>
      <c r="M29" s="237" t="s">
        <v>1230</v>
      </c>
      <c r="O29" s="225"/>
    </row>
    <row r="30" spans="1:80" ht="12.75">
      <c r="A30" s="226">
        <v>10</v>
      </c>
      <c r="B30" s="227" t="s">
        <v>1231</v>
      </c>
      <c r="C30" s="228" t="s">
        <v>1232</v>
      </c>
      <c r="D30" s="229" t="s">
        <v>1216</v>
      </c>
      <c r="E30" s="230">
        <v>22.4852</v>
      </c>
      <c r="F30" s="230"/>
      <c r="G30" s="231">
        <f>E30*F30</f>
        <v>0</v>
      </c>
      <c r="H30" s="232">
        <v>0</v>
      </c>
      <c r="I30" s="233">
        <f>E30*H30</f>
        <v>0</v>
      </c>
      <c r="J30" s="232">
        <v>0</v>
      </c>
      <c r="K30" s="233">
        <f>E30*J30</f>
        <v>0</v>
      </c>
      <c r="O30" s="225">
        <v>2</v>
      </c>
      <c r="AA30" s="198">
        <v>1</v>
      </c>
      <c r="AB30" s="198">
        <v>1</v>
      </c>
      <c r="AC30" s="198">
        <v>1</v>
      </c>
      <c r="AZ30" s="198">
        <v>1</v>
      </c>
      <c r="BA30" s="198">
        <f>IF(AZ30=1,G30,0)</f>
        <v>0</v>
      </c>
      <c r="BB30" s="198">
        <f>IF(AZ30=2,G30,0)</f>
        <v>0</v>
      </c>
      <c r="BC30" s="198">
        <f>IF(AZ30=3,G30,0)</f>
        <v>0</v>
      </c>
      <c r="BD30" s="198">
        <f>IF(AZ30=4,G30,0)</f>
        <v>0</v>
      </c>
      <c r="BE30" s="198">
        <f>IF(AZ30=5,G30,0)</f>
        <v>0</v>
      </c>
      <c r="CA30" s="225">
        <v>1</v>
      </c>
      <c r="CB30" s="225">
        <v>1</v>
      </c>
    </row>
    <row r="31" spans="1:15" ht="12.75">
      <c r="A31" s="234"/>
      <c r="B31" s="238"/>
      <c r="C31" s="660" t="s">
        <v>1233</v>
      </c>
      <c r="D31" s="661"/>
      <c r="E31" s="239">
        <v>22.4852</v>
      </c>
      <c r="F31" s="240"/>
      <c r="G31" s="241"/>
      <c r="H31" s="242"/>
      <c r="I31" s="236"/>
      <c r="J31" s="243"/>
      <c r="K31" s="236"/>
      <c r="M31" s="237" t="s">
        <v>1233</v>
      </c>
      <c r="O31" s="225"/>
    </row>
    <row r="32" spans="1:80" ht="12.75">
      <c r="A32" s="226">
        <v>11</v>
      </c>
      <c r="B32" s="227" t="s">
        <v>1234</v>
      </c>
      <c r="C32" s="228" t="s">
        <v>1235</v>
      </c>
      <c r="D32" s="229" t="s">
        <v>1216</v>
      </c>
      <c r="E32" s="230">
        <v>2.573</v>
      </c>
      <c r="F32" s="230"/>
      <c r="G32" s="231">
        <f>E32*F32</f>
        <v>0</v>
      </c>
      <c r="H32" s="232">
        <v>0</v>
      </c>
      <c r="I32" s="233">
        <f>E32*H32</f>
        <v>0</v>
      </c>
      <c r="J32" s="232">
        <v>0</v>
      </c>
      <c r="K32" s="233">
        <f>E32*J32</f>
        <v>0</v>
      </c>
      <c r="O32" s="225">
        <v>2</v>
      </c>
      <c r="AA32" s="198">
        <v>1</v>
      </c>
      <c r="AB32" s="198">
        <v>1</v>
      </c>
      <c r="AC32" s="198">
        <v>1</v>
      </c>
      <c r="AZ32" s="198">
        <v>1</v>
      </c>
      <c r="BA32" s="198">
        <f>IF(AZ32=1,G32,0)</f>
        <v>0</v>
      </c>
      <c r="BB32" s="198">
        <f>IF(AZ32=2,G32,0)</f>
        <v>0</v>
      </c>
      <c r="BC32" s="198">
        <f>IF(AZ32=3,G32,0)</f>
        <v>0</v>
      </c>
      <c r="BD32" s="198">
        <f>IF(AZ32=4,G32,0)</f>
        <v>0</v>
      </c>
      <c r="BE32" s="198">
        <f>IF(AZ32=5,G32,0)</f>
        <v>0</v>
      </c>
      <c r="CA32" s="225">
        <v>1</v>
      </c>
      <c r="CB32" s="225">
        <v>1</v>
      </c>
    </row>
    <row r="33" spans="1:15" ht="22.5">
      <c r="A33" s="234"/>
      <c r="B33" s="238"/>
      <c r="C33" s="660" t="s">
        <v>1236</v>
      </c>
      <c r="D33" s="661"/>
      <c r="E33" s="239">
        <v>0.475</v>
      </c>
      <c r="F33" s="240"/>
      <c r="G33" s="241"/>
      <c r="H33" s="242"/>
      <c r="I33" s="236"/>
      <c r="J33" s="243"/>
      <c r="K33" s="236"/>
      <c r="M33" s="237" t="s">
        <v>1236</v>
      </c>
      <c r="O33" s="225"/>
    </row>
    <row r="34" spans="1:15" ht="22.5">
      <c r="A34" s="234"/>
      <c r="B34" s="238"/>
      <c r="C34" s="660" t="s">
        <v>1237</v>
      </c>
      <c r="D34" s="661"/>
      <c r="E34" s="239">
        <v>1.216</v>
      </c>
      <c r="F34" s="240"/>
      <c r="G34" s="241"/>
      <c r="H34" s="242"/>
      <c r="I34" s="236"/>
      <c r="J34" s="243"/>
      <c r="K34" s="236"/>
      <c r="M34" s="237" t="s">
        <v>1237</v>
      </c>
      <c r="O34" s="225"/>
    </row>
    <row r="35" spans="1:15" ht="12.75">
      <c r="A35" s="234"/>
      <c r="B35" s="238"/>
      <c r="C35" s="660" t="s">
        <v>1238</v>
      </c>
      <c r="D35" s="661"/>
      <c r="E35" s="239">
        <v>0.45</v>
      </c>
      <c r="F35" s="240"/>
      <c r="G35" s="241"/>
      <c r="H35" s="242"/>
      <c r="I35" s="236"/>
      <c r="J35" s="243"/>
      <c r="K35" s="236"/>
      <c r="M35" s="237" t="s">
        <v>1238</v>
      </c>
      <c r="O35" s="225"/>
    </row>
    <row r="36" spans="1:15" ht="12.75">
      <c r="A36" s="234"/>
      <c r="B36" s="238"/>
      <c r="C36" s="660" t="s">
        <v>1239</v>
      </c>
      <c r="D36" s="661"/>
      <c r="E36" s="239">
        <v>0.432</v>
      </c>
      <c r="F36" s="240"/>
      <c r="G36" s="241"/>
      <c r="H36" s="242"/>
      <c r="I36" s="236"/>
      <c r="J36" s="243"/>
      <c r="K36" s="236"/>
      <c r="M36" s="237" t="s">
        <v>1239</v>
      </c>
      <c r="O36" s="225"/>
    </row>
    <row r="37" spans="1:80" ht="12.75">
      <c r="A37" s="226">
        <v>12</v>
      </c>
      <c r="B37" s="227" t="s">
        <v>1240</v>
      </c>
      <c r="C37" s="228" t="s">
        <v>1241</v>
      </c>
      <c r="D37" s="229" t="s">
        <v>1216</v>
      </c>
      <c r="E37" s="230">
        <v>1.2865</v>
      </c>
      <c r="F37" s="230"/>
      <c r="G37" s="231">
        <f>E37*F37</f>
        <v>0</v>
      </c>
      <c r="H37" s="232">
        <v>0</v>
      </c>
      <c r="I37" s="233">
        <f>E37*H37</f>
        <v>0</v>
      </c>
      <c r="J37" s="232">
        <v>0</v>
      </c>
      <c r="K37" s="233">
        <f>E37*J37</f>
        <v>0</v>
      </c>
      <c r="O37" s="225">
        <v>2</v>
      </c>
      <c r="AA37" s="198">
        <v>1</v>
      </c>
      <c r="AB37" s="198">
        <v>1</v>
      </c>
      <c r="AC37" s="198">
        <v>1</v>
      </c>
      <c r="AZ37" s="198">
        <v>1</v>
      </c>
      <c r="BA37" s="198">
        <f>IF(AZ37=1,G37,0)</f>
        <v>0</v>
      </c>
      <c r="BB37" s="198">
        <f>IF(AZ37=2,G37,0)</f>
        <v>0</v>
      </c>
      <c r="BC37" s="198">
        <f>IF(AZ37=3,G37,0)</f>
        <v>0</v>
      </c>
      <c r="BD37" s="198">
        <f>IF(AZ37=4,G37,0)</f>
        <v>0</v>
      </c>
      <c r="BE37" s="198">
        <f>IF(AZ37=5,G37,0)</f>
        <v>0</v>
      </c>
      <c r="CA37" s="225">
        <v>1</v>
      </c>
      <c r="CB37" s="225">
        <v>1</v>
      </c>
    </row>
    <row r="38" spans="1:15" ht="12.75">
      <c r="A38" s="234"/>
      <c r="B38" s="238"/>
      <c r="C38" s="660" t="s">
        <v>1242</v>
      </c>
      <c r="D38" s="661"/>
      <c r="E38" s="239">
        <v>1.2865</v>
      </c>
      <c r="F38" s="240"/>
      <c r="G38" s="241"/>
      <c r="H38" s="242"/>
      <c r="I38" s="236"/>
      <c r="J38" s="243"/>
      <c r="K38" s="236"/>
      <c r="M38" s="237" t="s">
        <v>1242</v>
      </c>
      <c r="O38" s="225"/>
    </row>
    <row r="39" spans="1:80" ht="12.75">
      <c r="A39" s="226">
        <v>13</v>
      </c>
      <c r="B39" s="227" t="s">
        <v>1243</v>
      </c>
      <c r="C39" s="228" t="s">
        <v>1244</v>
      </c>
      <c r="D39" s="229" t="s">
        <v>1203</v>
      </c>
      <c r="E39" s="230">
        <v>1</v>
      </c>
      <c r="F39" s="230"/>
      <c r="G39" s="231">
        <f>E39*F39</f>
        <v>0</v>
      </c>
      <c r="H39" s="232">
        <v>0</v>
      </c>
      <c r="I39" s="233">
        <f>E39*H39</f>
        <v>0</v>
      </c>
      <c r="J39" s="232">
        <v>0</v>
      </c>
      <c r="K39" s="233">
        <f>E39*J39</f>
        <v>0</v>
      </c>
      <c r="O39" s="225">
        <v>2</v>
      </c>
      <c r="AA39" s="198">
        <v>1</v>
      </c>
      <c r="AB39" s="198">
        <v>1</v>
      </c>
      <c r="AC39" s="198">
        <v>1</v>
      </c>
      <c r="AZ39" s="198">
        <v>1</v>
      </c>
      <c r="BA39" s="198">
        <f>IF(AZ39=1,G39,0)</f>
        <v>0</v>
      </c>
      <c r="BB39" s="198">
        <f>IF(AZ39=2,G39,0)</f>
        <v>0</v>
      </c>
      <c r="BC39" s="198">
        <f>IF(AZ39=3,G39,0)</f>
        <v>0</v>
      </c>
      <c r="BD39" s="198">
        <f>IF(AZ39=4,G39,0)</f>
        <v>0</v>
      </c>
      <c r="BE39" s="198">
        <f>IF(AZ39=5,G39,0)</f>
        <v>0</v>
      </c>
      <c r="CA39" s="225">
        <v>1</v>
      </c>
      <c r="CB39" s="225">
        <v>1</v>
      </c>
    </row>
    <row r="40" spans="1:80" ht="12.75">
      <c r="A40" s="226">
        <v>14</v>
      </c>
      <c r="B40" s="227" t="s">
        <v>1245</v>
      </c>
      <c r="C40" s="228" t="s">
        <v>1246</v>
      </c>
      <c r="D40" s="229" t="s">
        <v>1203</v>
      </c>
      <c r="E40" s="230">
        <v>1</v>
      </c>
      <c r="F40" s="230"/>
      <c r="G40" s="231">
        <f>E40*F40</f>
        <v>0</v>
      </c>
      <c r="H40" s="232">
        <v>0</v>
      </c>
      <c r="I40" s="233">
        <f>E40*H40</f>
        <v>0</v>
      </c>
      <c r="J40" s="232">
        <v>0</v>
      </c>
      <c r="K40" s="233">
        <f>E40*J40</f>
        <v>0</v>
      </c>
      <c r="O40" s="225">
        <v>2</v>
      </c>
      <c r="AA40" s="198">
        <v>1</v>
      </c>
      <c r="AB40" s="198">
        <v>1</v>
      </c>
      <c r="AC40" s="198">
        <v>1</v>
      </c>
      <c r="AZ40" s="198">
        <v>1</v>
      </c>
      <c r="BA40" s="198">
        <f>IF(AZ40=1,G40,0)</f>
        <v>0</v>
      </c>
      <c r="BB40" s="198">
        <f>IF(AZ40=2,G40,0)</f>
        <v>0</v>
      </c>
      <c r="BC40" s="198">
        <f>IF(AZ40=3,G40,0)</f>
        <v>0</v>
      </c>
      <c r="BD40" s="198">
        <f>IF(AZ40=4,G40,0)</f>
        <v>0</v>
      </c>
      <c r="BE40" s="198">
        <f>IF(AZ40=5,G40,0)</f>
        <v>0</v>
      </c>
      <c r="CA40" s="225">
        <v>1</v>
      </c>
      <c r="CB40" s="225">
        <v>1</v>
      </c>
    </row>
    <row r="41" spans="1:80" ht="12.75">
      <c r="A41" s="226">
        <v>15</v>
      </c>
      <c r="B41" s="227" t="s">
        <v>1247</v>
      </c>
      <c r="C41" s="228" t="s">
        <v>1248</v>
      </c>
      <c r="D41" s="229" t="s">
        <v>1203</v>
      </c>
      <c r="E41" s="230">
        <v>1</v>
      </c>
      <c r="F41" s="230"/>
      <c r="G41" s="231">
        <f>E41*F41</f>
        <v>0</v>
      </c>
      <c r="H41" s="232">
        <v>0</v>
      </c>
      <c r="I41" s="233">
        <f>E41*H41</f>
        <v>0</v>
      </c>
      <c r="J41" s="232">
        <v>0</v>
      </c>
      <c r="K41" s="233">
        <f>E41*J41</f>
        <v>0</v>
      </c>
      <c r="O41" s="225">
        <v>2</v>
      </c>
      <c r="AA41" s="198">
        <v>1</v>
      </c>
      <c r="AB41" s="198">
        <v>1</v>
      </c>
      <c r="AC41" s="198">
        <v>1</v>
      </c>
      <c r="AZ41" s="198">
        <v>1</v>
      </c>
      <c r="BA41" s="198">
        <f>IF(AZ41=1,G41,0)</f>
        <v>0</v>
      </c>
      <c r="BB41" s="198">
        <f>IF(AZ41=2,G41,0)</f>
        <v>0</v>
      </c>
      <c r="BC41" s="198">
        <f>IF(AZ41=3,G41,0)</f>
        <v>0</v>
      </c>
      <c r="BD41" s="198">
        <f>IF(AZ41=4,G41,0)</f>
        <v>0</v>
      </c>
      <c r="BE41" s="198">
        <f>IF(AZ41=5,G41,0)</f>
        <v>0</v>
      </c>
      <c r="CA41" s="225">
        <v>1</v>
      </c>
      <c r="CB41" s="225">
        <v>1</v>
      </c>
    </row>
    <row r="42" spans="1:80" ht="12.75">
      <c r="A42" s="226">
        <v>16</v>
      </c>
      <c r="B42" s="227" t="s">
        <v>1249</v>
      </c>
      <c r="C42" s="228" t="s">
        <v>1250</v>
      </c>
      <c r="D42" s="229" t="s">
        <v>1141</v>
      </c>
      <c r="E42" s="230">
        <v>1</v>
      </c>
      <c r="F42" s="230"/>
      <c r="G42" s="231">
        <f>E42*F42</f>
        <v>0</v>
      </c>
      <c r="H42" s="232">
        <v>0</v>
      </c>
      <c r="I42" s="233">
        <f>E42*H42</f>
        <v>0</v>
      </c>
      <c r="J42" s="232">
        <v>0</v>
      </c>
      <c r="K42" s="233">
        <f>E42*J42</f>
        <v>0</v>
      </c>
      <c r="O42" s="225">
        <v>2</v>
      </c>
      <c r="AA42" s="198">
        <v>1</v>
      </c>
      <c r="AB42" s="198">
        <v>1</v>
      </c>
      <c r="AC42" s="198">
        <v>1</v>
      </c>
      <c r="AZ42" s="198">
        <v>1</v>
      </c>
      <c r="BA42" s="198">
        <f>IF(AZ42=1,G42,0)</f>
        <v>0</v>
      </c>
      <c r="BB42" s="198">
        <f>IF(AZ42=2,G42,0)</f>
        <v>0</v>
      </c>
      <c r="BC42" s="198">
        <f>IF(AZ42=3,G42,0)</f>
        <v>0</v>
      </c>
      <c r="BD42" s="198">
        <f>IF(AZ42=4,G42,0)</f>
        <v>0</v>
      </c>
      <c r="BE42" s="198">
        <f>IF(AZ42=5,G42,0)</f>
        <v>0</v>
      </c>
      <c r="CA42" s="225">
        <v>1</v>
      </c>
      <c r="CB42" s="225">
        <v>1</v>
      </c>
    </row>
    <row r="43" spans="1:80" ht="12.75">
      <c r="A43" s="226">
        <v>17</v>
      </c>
      <c r="B43" s="227" t="s">
        <v>1251</v>
      </c>
      <c r="C43" s="228" t="s">
        <v>1252</v>
      </c>
      <c r="D43" s="229" t="s">
        <v>1216</v>
      </c>
      <c r="E43" s="230">
        <v>490.1933</v>
      </c>
      <c r="F43" s="230"/>
      <c r="G43" s="231">
        <f>E43*F43</f>
        <v>0</v>
      </c>
      <c r="H43" s="232">
        <v>0</v>
      </c>
      <c r="I43" s="233">
        <f>E43*H43</f>
        <v>0</v>
      </c>
      <c r="J43" s="232">
        <v>0</v>
      </c>
      <c r="K43" s="233">
        <f>E43*J43</f>
        <v>0</v>
      </c>
      <c r="O43" s="225">
        <v>2</v>
      </c>
      <c r="AA43" s="198">
        <v>1</v>
      </c>
      <c r="AB43" s="198">
        <v>1</v>
      </c>
      <c r="AC43" s="198">
        <v>1</v>
      </c>
      <c r="AZ43" s="198">
        <v>1</v>
      </c>
      <c r="BA43" s="198">
        <f>IF(AZ43=1,G43,0)</f>
        <v>0</v>
      </c>
      <c r="BB43" s="198">
        <f>IF(AZ43=2,G43,0)</f>
        <v>0</v>
      </c>
      <c r="BC43" s="198">
        <f>IF(AZ43=3,G43,0)</f>
        <v>0</v>
      </c>
      <c r="BD43" s="198">
        <f>IF(AZ43=4,G43,0)</f>
        <v>0</v>
      </c>
      <c r="BE43" s="198">
        <f>IF(AZ43=5,G43,0)</f>
        <v>0</v>
      </c>
      <c r="CA43" s="225">
        <v>1</v>
      </c>
      <c r="CB43" s="225">
        <v>1</v>
      </c>
    </row>
    <row r="44" spans="1:15" ht="12.75">
      <c r="A44" s="234"/>
      <c r="B44" s="238"/>
      <c r="C44" s="660" t="s">
        <v>1253</v>
      </c>
      <c r="D44" s="661"/>
      <c r="E44" s="239">
        <v>490.1933</v>
      </c>
      <c r="F44" s="240"/>
      <c r="G44" s="241"/>
      <c r="H44" s="242"/>
      <c r="I44" s="236"/>
      <c r="J44" s="243"/>
      <c r="K44" s="236"/>
      <c r="M44" s="237" t="s">
        <v>1253</v>
      </c>
      <c r="O44" s="225"/>
    </row>
    <row r="45" spans="1:80" ht="12.75">
      <c r="A45" s="226">
        <v>18</v>
      </c>
      <c r="B45" s="227" t="s">
        <v>1254</v>
      </c>
      <c r="C45" s="228" t="s">
        <v>1255</v>
      </c>
      <c r="D45" s="229" t="s">
        <v>1216</v>
      </c>
      <c r="E45" s="230">
        <v>490.1933</v>
      </c>
      <c r="F45" s="230"/>
      <c r="G45" s="231">
        <f>E45*F45</f>
        <v>0</v>
      </c>
      <c r="H45" s="232">
        <v>0</v>
      </c>
      <c r="I45" s="233">
        <f>E45*H45</f>
        <v>0</v>
      </c>
      <c r="J45" s="232">
        <v>0</v>
      </c>
      <c r="K45" s="233">
        <f>E45*J45</f>
        <v>0</v>
      </c>
      <c r="O45" s="225">
        <v>2</v>
      </c>
      <c r="AA45" s="198">
        <v>1</v>
      </c>
      <c r="AB45" s="198">
        <v>1</v>
      </c>
      <c r="AC45" s="198">
        <v>1</v>
      </c>
      <c r="AZ45" s="198">
        <v>1</v>
      </c>
      <c r="BA45" s="198">
        <f>IF(AZ45=1,G45,0)</f>
        <v>0</v>
      </c>
      <c r="BB45" s="198">
        <f>IF(AZ45=2,G45,0)</f>
        <v>0</v>
      </c>
      <c r="BC45" s="198">
        <f>IF(AZ45=3,G45,0)</f>
        <v>0</v>
      </c>
      <c r="BD45" s="198">
        <f>IF(AZ45=4,G45,0)</f>
        <v>0</v>
      </c>
      <c r="BE45" s="198">
        <f>IF(AZ45=5,G45,0)</f>
        <v>0</v>
      </c>
      <c r="CA45" s="225">
        <v>1</v>
      </c>
      <c r="CB45" s="225">
        <v>1</v>
      </c>
    </row>
    <row r="46" spans="1:15" ht="12.75">
      <c r="A46" s="234"/>
      <c r="B46" s="238"/>
      <c r="C46" s="660" t="s">
        <v>1256</v>
      </c>
      <c r="D46" s="661"/>
      <c r="E46" s="239">
        <v>490.1933</v>
      </c>
      <c r="F46" s="240"/>
      <c r="G46" s="241"/>
      <c r="H46" s="242"/>
      <c r="I46" s="236"/>
      <c r="J46" s="243"/>
      <c r="K46" s="236"/>
      <c r="M46" s="264">
        <v>4901933</v>
      </c>
      <c r="O46" s="225"/>
    </row>
    <row r="47" spans="1:80" ht="12.75">
      <c r="A47" s="226">
        <v>19</v>
      </c>
      <c r="B47" s="227" t="s">
        <v>1257</v>
      </c>
      <c r="C47" s="228" t="s">
        <v>1258</v>
      </c>
      <c r="D47" s="229" t="s">
        <v>1141</v>
      </c>
      <c r="E47" s="230">
        <v>638.899</v>
      </c>
      <c r="F47" s="230"/>
      <c r="G47" s="231">
        <f>E47*F47</f>
        <v>0</v>
      </c>
      <c r="H47" s="232">
        <v>0</v>
      </c>
      <c r="I47" s="233">
        <f>E47*H47</f>
        <v>0</v>
      </c>
      <c r="J47" s="232">
        <v>0</v>
      </c>
      <c r="K47" s="233">
        <f>E47*J47</f>
        <v>0</v>
      </c>
      <c r="O47" s="225">
        <v>2</v>
      </c>
      <c r="AA47" s="198">
        <v>1</v>
      </c>
      <c r="AB47" s="198">
        <v>1</v>
      </c>
      <c r="AC47" s="198">
        <v>1</v>
      </c>
      <c r="AZ47" s="198">
        <v>1</v>
      </c>
      <c r="BA47" s="198">
        <f>IF(AZ47=1,G47,0)</f>
        <v>0</v>
      </c>
      <c r="BB47" s="198">
        <f>IF(AZ47=2,G47,0)</f>
        <v>0</v>
      </c>
      <c r="BC47" s="198">
        <f>IF(AZ47=3,G47,0)</f>
        <v>0</v>
      </c>
      <c r="BD47" s="198">
        <f>IF(AZ47=4,G47,0)</f>
        <v>0</v>
      </c>
      <c r="BE47" s="198">
        <f>IF(AZ47=5,G47,0)</f>
        <v>0</v>
      </c>
      <c r="CA47" s="225">
        <v>1</v>
      </c>
      <c r="CB47" s="225">
        <v>1</v>
      </c>
    </row>
    <row r="48" spans="1:15" ht="12.75">
      <c r="A48" s="234"/>
      <c r="B48" s="238"/>
      <c r="C48" s="660" t="s">
        <v>1259</v>
      </c>
      <c r="D48" s="661"/>
      <c r="E48" s="239">
        <v>481</v>
      </c>
      <c r="F48" s="240"/>
      <c r="G48" s="241"/>
      <c r="H48" s="242"/>
      <c r="I48" s="236"/>
      <c r="J48" s="243"/>
      <c r="K48" s="236"/>
      <c r="M48" s="237" t="s">
        <v>1259</v>
      </c>
      <c r="O48" s="225"/>
    </row>
    <row r="49" spans="1:15" ht="33.75">
      <c r="A49" s="234"/>
      <c r="B49" s="238"/>
      <c r="C49" s="660" t="s">
        <v>1260</v>
      </c>
      <c r="D49" s="661"/>
      <c r="E49" s="239">
        <v>152.699</v>
      </c>
      <c r="F49" s="240"/>
      <c r="G49" s="241"/>
      <c r="H49" s="242"/>
      <c r="I49" s="236"/>
      <c r="J49" s="243"/>
      <c r="K49" s="236"/>
      <c r="M49" s="237" t="s">
        <v>1260</v>
      </c>
      <c r="O49" s="225"/>
    </row>
    <row r="50" spans="1:15" ht="12.75">
      <c r="A50" s="234"/>
      <c r="B50" s="238"/>
      <c r="C50" s="660" t="s">
        <v>1261</v>
      </c>
      <c r="D50" s="661"/>
      <c r="E50" s="239">
        <v>5.2</v>
      </c>
      <c r="F50" s="240"/>
      <c r="G50" s="241"/>
      <c r="H50" s="242"/>
      <c r="I50" s="236"/>
      <c r="J50" s="243"/>
      <c r="K50" s="236"/>
      <c r="M50" s="237" t="s">
        <v>1261</v>
      </c>
      <c r="O50" s="225"/>
    </row>
    <row r="51" spans="1:80" ht="12.75">
      <c r="A51" s="226">
        <v>20</v>
      </c>
      <c r="B51" s="227" t="s">
        <v>1262</v>
      </c>
      <c r="C51" s="228" t="s">
        <v>1263</v>
      </c>
      <c r="D51" s="229" t="s">
        <v>1264</v>
      </c>
      <c r="E51" s="230">
        <v>6.5</v>
      </c>
      <c r="F51" s="230"/>
      <c r="G51" s="231">
        <f>E51*F51</f>
        <v>0</v>
      </c>
      <c r="H51" s="232">
        <v>0</v>
      </c>
      <c r="I51" s="233">
        <f>E51*H51</f>
        <v>0</v>
      </c>
      <c r="J51" s="232">
        <v>0</v>
      </c>
      <c r="K51" s="233">
        <f>E51*J51</f>
        <v>0</v>
      </c>
      <c r="O51" s="225">
        <v>2</v>
      </c>
      <c r="AA51" s="198">
        <v>1</v>
      </c>
      <c r="AB51" s="198">
        <v>1</v>
      </c>
      <c r="AC51" s="198">
        <v>1</v>
      </c>
      <c r="AZ51" s="198">
        <v>1</v>
      </c>
      <c r="BA51" s="198">
        <f>IF(AZ51=1,G51,0)</f>
        <v>0</v>
      </c>
      <c r="BB51" s="198">
        <f>IF(AZ51=2,G51,0)</f>
        <v>0</v>
      </c>
      <c r="BC51" s="198">
        <f>IF(AZ51=3,G51,0)</f>
        <v>0</v>
      </c>
      <c r="BD51" s="198">
        <f>IF(AZ51=4,G51,0)</f>
        <v>0</v>
      </c>
      <c r="BE51" s="198">
        <f>IF(AZ51=5,G51,0)</f>
        <v>0</v>
      </c>
      <c r="CA51" s="225">
        <v>1</v>
      </c>
      <c r="CB51" s="225">
        <v>1</v>
      </c>
    </row>
    <row r="52" spans="1:15" ht="12.75">
      <c r="A52" s="234"/>
      <c r="B52" s="238"/>
      <c r="C52" s="660" t="s">
        <v>1265</v>
      </c>
      <c r="D52" s="661"/>
      <c r="E52" s="239">
        <v>6.5</v>
      </c>
      <c r="F52" s="240"/>
      <c r="G52" s="241"/>
      <c r="H52" s="242"/>
      <c r="I52" s="236"/>
      <c r="J52" s="243"/>
      <c r="K52" s="236"/>
      <c r="M52" s="237" t="s">
        <v>1265</v>
      </c>
      <c r="O52" s="225"/>
    </row>
    <row r="53" spans="1:80" ht="12.75">
      <c r="A53" s="226">
        <v>21</v>
      </c>
      <c r="B53" s="227" t="s">
        <v>1266</v>
      </c>
      <c r="C53" s="228" t="s">
        <v>1267</v>
      </c>
      <c r="D53" s="229" t="s">
        <v>1216</v>
      </c>
      <c r="E53" s="230">
        <v>490.1933</v>
      </c>
      <c r="F53" s="230"/>
      <c r="G53" s="231">
        <f>E53*F53</f>
        <v>0</v>
      </c>
      <c r="H53" s="232">
        <v>0</v>
      </c>
      <c r="I53" s="233">
        <f>E53*H53</f>
        <v>0</v>
      </c>
      <c r="J53" s="232">
        <v>0</v>
      </c>
      <c r="K53" s="233">
        <f>E53*J53</f>
        <v>0</v>
      </c>
      <c r="O53" s="225">
        <v>2</v>
      </c>
      <c r="AA53" s="198">
        <v>1</v>
      </c>
      <c r="AB53" s="198">
        <v>1</v>
      </c>
      <c r="AC53" s="198">
        <v>1</v>
      </c>
      <c r="AZ53" s="198">
        <v>1</v>
      </c>
      <c r="BA53" s="198">
        <f>IF(AZ53=1,G53,0)</f>
        <v>0</v>
      </c>
      <c r="BB53" s="198">
        <f>IF(AZ53=2,G53,0)</f>
        <v>0</v>
      </c>
      <c r="BC53" s="198">
        <f>IF(AZ53=3,G53,0)</f>
        <v>0</v>
      </c>
      <c r="BD53" s="198">
        <f>IF(AZ53=4,G53,0)</f>
        <v>0</v>
      </c>
      <c r="BE53" s="198">
        <f>IF(AZ53=5,G53,0)</f>
        <v>0</v>
      </c>
      <c r="CA53" s="225">
        <v>1</v>
      </c>
      <c r="CB53" s="225">
        <v>1</v>
      </c>
    </row>
    <row r="54" spans="1:15" ht="12.75">
      <c r="A54" s="234"/>
      <c r="B54" s="238"/>
      <c r="C54" s="660" t="s">
        <v>1256</v>
      </c>
      <c r="D54" s="661"/>
      <c r="E54" s="239">
        <v>490.1933</v>
      </c>
      <c r="F54" s="240"/>
      <c r="G54" s="241"/>
      <c r="H54" s="242"/>
      <c r="I54" s="236"/>
      <c r="J54" s="243"/>
      <c r="K54" s="236"/>
      <c r="M54" s="264">
        <v>4901933</v>
      </c>
      <c r="O54" s="225"/>
    </row>
    <row r="55" spans="1:80" ht="22.5">
      <c r="A55" s="226">
        <v>22</v>
      </c>
      <c r="B55" s="227" t="s">
        <v>1268</v>
      </c>
      <c r="C55" s="228" t="s">
        <v>1269</v>
      </c>
      <c r="D55" s="229" t="s">
        <v>1203</v>
      </c>
      <c r="E55" s="230">
        <v>6</v>
      </c>
      <c r="F55" s="230"/>
      <c r="G55" s="231">
        <f>E55*F55</f>
        <v>0</v>
      </c>
      <c r="H55" s="232">
        <v>0</v>
      </c>
      <c r="I55" s="233">
        <f>E55*H55</f>
        <v>0</v>
      </c>
      <c r="J55" s="232"/>
      <c r="K55" s="233">
        <f>E55*J55</f>
        <v>0</v>
      </c>
      <c r="O55" s="225">
        <v>2</v>
      </c>
      <c r="AA55" s="198">
        <v>12</v>
      </c>
      <c r="AB55" s="198">
        <v>0</v>
      </c>
      <c r="AC55" s="198">
        <v>341</v>
      </c>
      <c r="AZ55" s="198">
        <v>1</v>
      </c>
      <c r="BA55" s="198">
        <f>IF(AZ55=1,G55,0)</f>
        <v>0</v>
      </c>
      <c r="BB55" s="198">
        <f>IF(AZ55=2,G55,0)</f>
        <v>0</v>
      </c>
      <c r="BC55" s="198">
        <f>IF(AZ55=3,G55,0)</f>
        <v>0</v>
      </c>
      <c r="BD55" s="198">
        <f>IF(AZ55=4,G55,0)</f>
        <v>0</v>
      </c>
      <c r="BE55" s="198">
        <f>IF(AZ55=5,G55,0)</f>
        <v>0</v>
      </c>
      <c r="CA55" s="225">
        <v>12</v>
      </c>
      <c r="CB55" s="225">
        <v>0</v>
      </c>
    </row>
    <row r="56" spans="1:15" ht="12.75">
      <c r="A56" s="234"/>
      <c r="B56" s="238"/>
      <c r="C56" s="660" t="s">
        <v>1270</v>
      </c>
      <c r="D56" s="661"/>
      <c r="E56" s="239">
        <v>6</v>
      </c>
      <c r="F56" s="240"/>
      <c r="G56" s="241"/>
      <c r="H56" s="242"/>
      <c r="I56" s="236"/>
      <c r="J56" s="243"/>
      <c r="K56" s="236"/>
      <c r="M56" s="237" t="s">
        <v>1270</v>
      </c>
      <c r="O56" s="225"/>
    </row>
    <row r="57" spans="1:57" ht="12.75">
      <c r="A57" s="244"/>
      <c r="B57" s="245" t="s">
        <v>1129</v>
      </c>
      <c r="C57" s="246" t="s">
        <v>1197</v>
      </c>
      <c r="D57" s="247"/>
      <c r="E57" s="248"/>
      <c r="F57" s="249"/>
      <c r="G57" s="250">
        <f>SUM(G7:G56)</f>
        <v>0</v>
      </c>
      <c r="H57" s="251"/>
      <c r="I57" s="252">
        <f>SUM(I7:I56)</f>
        <v>0.0001</v>
      </c>
      <c r="J57" s="251"/>
      <c r="K57" s="252">
        <f>SUM(K7:K56)</f>
        <v>0</v>
      </c>
      <c r="O57" s="225">
        <v>4</v>
      </c>
      <c r="BA57" s="253">
        <f>SUM(BA7:BA56)</f>
        <v>0</v>
      </c>
      <c r="BB57" s="253">
        <f>SUM(BB7:BB56)</f>
        <v>0</v>
      </c>
      <c r="BC57" s="253">
        <f>SUM(BC7:BC56)</f>
        <v>0</v>
      </c>
      <c r="BD57" s="253">
        <f>SUM(BD7:BD56)</f>
        <v>0</v>
      </c>
      <c r="BE57" s="253">
        <f>SUM(BE7:BE56)</f>
        <v>0</v>
      </c>
    </row>
    <row r="58" spans="1:15" ht="12.75">
      <c r="A58" s="215" t="s">
        <v>1126</v>
      </c>
      <c r="B58" s="216" t="s">
        <v>1271</v>
      </c>
      <c r="C58" s="217" t="s">
        <v>1272</v>
      </c>
      <c r="D58" s="218"/>
      <c r="E58" s="219"/>
      <c r="F58" s="219"/>
      <c r="G58" s="220"/>
      <c r="H58" s="221"/>
      <c r="I58" s="222"/>
      <c r="J58" s="223"/>
      <c r="K58" s="224"/>
      <c r="O58" s="225">
        <v>1</v>
      </c>
    </row>
    <row r="59" spans="1:80" ht="12.75">
      <c r="A59" s="226">
        <v>23</v>
      </c>
      <c r="B59" s="227" t="s">
        <v>1274</v>
      </c>
      <c r="C59" s="228" t="s">
        <v>1275</v>
      </c>
      <c r="D59" s="229" t="s">
        <v>1141</v>
      </c>
      <c r="E59" s="230">
        <v>145</v>
      </c>
      <c r="F59" s="230"/>
      <c r="G59" s="231">
        <f>E59*F59</f>
        <v>0</v>
      </c>
      <c r="H59" s="232">
        <v>0</v>
      </c>
      <c r="I59" s="233">
        <f>E59*H59</f>
        <v>0</v>
      </c>
      <c r="J59" s="232">
        <v>0</v>
      </c>
      <c r="K59" s="233">
        <f>E59*J59</f>
        <v>0</v>
      </c>
      <c r="O59" s="225">
        <v>2</v>
      </c>
      <c r="AA59" s="198">
        <v>1</v>
      </c>
      <c r="AB59" s="198">
        <v>1</v>
      </c>
      <c r="AC59" s="198">
        <v>1</v>
      </c>
      <c r="AZ59" s="198">
        <v>1</v>
      </c>
      <c r="BA59" s="198">
        <f>IF(AZ59=1,G59,0)</f>
        <v>0</v>
      </c>
      <c r="BB59" s="198">
        <f>IF(AZ59=2,G59,0)</f>
        <v>0</v>
      </c>
      <c r="BC59" s="198">
        <f>IF(AZ59=3,G59,0)</f>
        <v>0</v>
      </c>
      <c r="BD59" s="198">
        <f>IF(AZ59=4,G59,0)</f>
        <v>0</v>
      </c>
      <c r="BE59" s="198">
        <f>IF(AZ59=5,G59,0)</f>
        <v>0</v>
      </c>
      <c r="CA59" s="225">
        <v>1</v>
      </c>
      <c r="CB59" s="225">
        <v>1</v>
      </c>
    </row>
    <row r="60" spans="1:15" ht="12.75">
      <c r="A60" s="234"/>
      <c r="B60" s="238"/>
      <c r="C60" s="660" t="s">
        <v>1276</v>
      </c>
      <c r="D60" s="661"/>
      <c r="E60" s="239">
        <v>145</v>
      </c>
      <c r="F60" s="240"/>
      <c r="G60" s="241"/>
      <c r="H60" s="242"/>
      <c r="I60" s="236"/>
      <c r="J60" s="243"/>
      <c r="K60" s="236"/>
      <c r="M60" s="237" t="s">
        <v>1276</v>
      </c>
      <c r="O60" s="225"/>
    </row>
    <row r="61" spans="1:80" ht="12.75">
      <c r="A61" s="226">
        <v>24</v>
      </c>
      <c r="B61" s="227" t="s">
        <v>1277</v>
      </c>
      <c r="C61" s="228" t="s">
        <v>1278</v>
      </c>
      <c r="D61" s="229" t="s">
        <v>1141</v>
      </c>
      <c r="E61" s="230">
        <v>115</v>
      </c>
      <c r="F61" s="230"/>
      <c r="G61" s="231">
        <f>E61*F61</f>
        <v>0</v>
      </c>
      <c r="H61" s="232">
        <v>0</v>
      </c>
      <c r="I61" s="233">
        <f>E61*H61</f>
        <v>0</v>
      </c>
      <c r="J61" s="232">
        <v>0</v>
      </c>
      <c r="K61" s="233">
        <f>E61*J61</f>
        <v>0</v>
      </c>
      <c r="O61" s="225">
        <v>2</v>
      </c>
      <c r="AA61" s="198">
        <v>1</v>
      </c>
      <c r="AB61" s="198">
        <v>1</v>
      </c>
      <c r="AC61" s="198">
        <v>1</v>
      </c>
      <c r="AZ61" s="198">
        <v>1</v>
      </c>
      <c r="BA61" s="198">
        <f>IF(AZ61=1,G61,0)</f>
        <v>0</v>
      </c>
      <c r="BB61" s="198">
        <f>IF(AZ61=2,G61,0)</f>
        <v>0</v>
      </c>
      <c r="BC61" s="198">
        <f>IF(AZ61=3,G61,0)</f>
        <v>0</v>
      </c>
      <c r="BD61" s="198">
        <f>IF(AZ61=4,G61,0)</f>
        <v>0</v>
      </c>
      <c r="BE61" s="198">
        <f>IF(AZ61=5,G61,0)</f>
        <v>0</v>
      </c>
      <c r="CA61" s="225">
        <v>1</v>
      </c>
      <c r="CB61" s="225">
        <v>1</v>
      </c>
    </row>
    <row r="62" spans="1:15" ht="12.75">
      <c r="A62" s="234"/>
      <c r="B62" s="238"/>
      <c r="C62" s="660" t="s">
        <v>1279</v>
      </c>
      <c r="D62" s="661"/>
      <c r="E62" s="239">
        <v>115</v>
      </c>
      <c r="F62" s="240"/>
      <c r="G62" s="241"/>
      <c r="H62" s="242"/>
      <c r="I62" s="236"/>
      <c r="J62" s="243"/>
      <c r="K62" s="236"/>
      <c r="M62" s="237" t="s">
        <v>1279</v>
      </c>
      <c r="O62" s="225"/>
    </row>
    <row r="63" spans="1:80" ht="12.75">
      <c r="A63" s="226">
        <v>25</v>
      </c>
      <c r="B63" s="227" t="s">
        <v>1280</v>
      </c>
      <c r="C63" s="228" t="s">
        <v>1281</v>
      </c>
      <c r="D63" s="229" t="s">
        <v>1141</v>
      </c>
      <c r="E63" s="230">
        <v>145</v>
      </c>
      <c r="F63" s="230"/>
      <c r="G63" s="231">
        <f>E63*F63</f>
        <v>0</v>
      </c>
      <c r="H63" s="232">
        <v>0</v>
      </c>
      <c r="I63" s="233">
        <f>E63*H63</f>
        <v>0</v>
      </c>
      <c r="J63" s="232">
        <v>0</v>
      </c>
      <c r="K63" s="233">
        <f>E63*J63</f>
        <v>0</v>
      </c>
      <c r="O63" s="225">
        <v>2</v>
      </c>
      <c r="AA63" s="198">
        <v>1</v>
      </c>
      <c r="AB63" s="198">
        <v>1</v>
      </c>
      <c r="AC63" s="198">
        <v>1</v>
      </c>
      <c r="AZ63" s="198">
        <v>1</v>
      </c>
      <c r="BA63" s="198">
        <f>IF(AZ63=1,G63,0)</f>
        <v>0</v>
      </c>
      <c r="BB63" s="198">
        <f>IF(AZ63=2,G63,0)</f>
        <v>0</v>
      </c>
      <c r="BC63" s="198">
        <f>IF(AZ63=3,G63,0)</f>
        <v>0</v>
      </c>
      <c r="BD63" s="198">
        <f>IF(AZ63=4,G63,0)</f>
        <v>0</v>
      </c>
      <c r="BE63" s="198">
        <f>IF(AZ63=5,G63,0)</f>
        <v>0</v>
      </c>
      <c r="CA63" s="225">
        <v>1</v>
      </c>
      <c r="CB63" s="225">
        <v>1</v>
      </c>
    </row>
    <row r="64" spans="1:15" ht="12.75">
      <c r="A64" s="234"/>
      <c r="B64" s="238"/>
      <c r="C64" s="660" t="s">
        <v>1276</v>
      </c>
      <c r="D64" s="661"/>
      <c r="E64" s="239">
        <v>145</v>
      </c>
      <c r="F64" s="240"/>
      <c r="G64" s="241"/>
      <c r="H64" s="242"/>
      <c r="I64" s="236"/>
      <c r="J64" s="243"/>
      <c r="K64" s="236"/>
      <c r="M64" s="237" t="s">
        <v>1276</v>
      </c>
      <c r="O64" s="225"/>
    </row>
    <row r="65" spans="1:80" ht="12.75">
      <c r="A65" s="226">
        <v>26</v>
      </c>
      <c r="B65" s="227" t="s">
        <v>1282</v>
      </c>
      <c r="C65" s="228" t="s">
        <v>1283</v>
      </c>
      <c r="D65" s="229" t="s">
        <v>1141</v>
      </c>
      <c r="E65" s="230">
        <v>145</v>
      </c>
      <c r="F65" s="230"/>
      <c r="G65" s="231">
        <f>E65*F65</f>
        <v>0</v>
      </c>
      <c r="H65" s="232">
        <v>0</v>
      </c>
      <c r="I65" s="233">
        <f>E65*H65</f>
        <v>0</v>
      </c>
      <c r="J65" s="232">
        <v>0</v>
      </c>
      <c r="K65" s="233">
        <f>E65*J65</f>
        <v>0</v>
      </c>
      <c r="O65" s="225">
        <v>2</v>
      </c>
      <c r="AA65" s="198">
        <v>1</v>
      </c>
      <c r="AB65" s="198">
        <v>1</v>
      </c>
      <c r="AC65" s="198">
        <v>1</v>
      </c>
      <c r="AZ65" s="198">
        <v>1</v>
      </c>
      <c r="BA65" s="198">
        <f>IF(AZ65=1,G65,0)</f>
        <v>0</v>
      </c>
      <c r="BB65" s="198">
        <f>IF(AZ65=2,G65,0)</f>
        <v>0</v>
      </c>
      <c r="BC65" s="198">
        <f>IF(AZ65=3,G65,0)</f>
        <v>0</v>
      </c>
      <c r="BD65" s="198">
        <f>IF(AZ65=4,G65,0)</f>
        <v>0</v>
      </c>
      <c r="BE65" s="198">
        <f>IF(AZ65=5,G65,0)</f>
        <v>0</v>
      </c>
      <c r="CA65" s="225">
        <v>1</v>
      </c>
      <c r="CB65" s="225">
        <v>1</v>
      </c>
    </row>
    <row r="66" spans="1:15" ht="12.75">
      <c r="A66" s="234"/>
      <c r="B66" s="238"/>
      <c r="C66" s="660" t="s">
        <v>1284</v>
      </c>
      <c r="D66" s="661"/>
      <c r="E66" s="239">
        <v>145</v>
      </c>
      <c r="F66" s="240"/>
      <c r="G66" s="241"/>
      <c r="H66" s="242"/>
      <c r="I66" s="236"/>
      <c r="J66" s="243"/>
      <c r="K66" s="236"/>
      <c r="M66" s="237">
        <v>145</v>
      </c>
      <c r="O66" s="225"/>
    </row>
    <row r="67" spans="1:80" ht="12.75">
      <c r="A67" s="226">
        <v>27</v>
      </c>
      <c r="B67" s="227" t="s">
        <v>1285</v>
      </c>
      <c r="C67" s="228" t="s">
        <v>1286</v>
      </c>
      <c r="D67" s="229" t="s">
        <v>1141</v>
      </c>
      <c r="E67" s="230">
        <v>115</v>
      </c>
      <c r="F67" s="230"/>
      <c r="G67" s="231">
        <f>E67*F67</f>
        <v>0</v>
      </c>
      <c r="H67" s="232">
        <v>0</v>
      </c>
      <c r="I67" s="233">
        <f>E67*H67</f>
        <v>0</v>
      </c>
      <c r="J67" s="232">
        <v>0</v>
      </c>
      <c r="K67" s="233">
        <f>E67*J67</f>
        <v>0</v>
      </c>
      <c r="O67" s="225">
        <v>2</v>
      </c>
      <c r="AA67" s="198">
        <v>1</v>
      </c>
      <c r="AB67" s="198">
        <v>1</v>
      </c>
      <c r="AC67" s="198">
        <v>1</v>
      </c>
      <c r="AZ67" s="198">
        <v>1</v>
      </c>
      <c r="BA67" s="198">
        <f>IF(AZ67=1,G67,0)</f>
        <v>0</v>
      </c>
      <c r="BB67" s="198">
        <f>IF(AZ67=2,G67,0)</f>
        <v>0</v>
      </c>
      <c r="BC67" s="198">
        <f>IF(AZ67=3,G67,0)</f>
        <v>0</v>
      </c>
      <c r="BD67" s="198">
        <f>IF(AZ67=4,G67,0)</f>
        <v>0</v>
      </c>
      <c r="BE67" s="198">
        <f>IF(AZ67=5,G67,0)</f>
        <v>0</v>
      </c>
      <c r="CA67" s="225">
        <v>1</v>
      </c>
      <c r="CB67" s="225">
        <v>1</v>
      </c>
    </row>
    <row r="68" spans="1:15" ht="12.75">
      <c r="A68" s="234"/>
      <c r="B68" s="238"/>
      <c r="C68" s="660" t="s">
        <v>1279</v>
      </c>
      <c r="D68" s="661"/>
      <c r="E68" s="239">
        <v>115</v>
      </c>
      <c r="F68" s="240"/>
      <c r="G68" s="241"/>
      <c r="H68" s="242"/>
      <c r="I68" s="236"/>
      <c r="J68" s="243"/>
      <c r="K68" s="236"/>
      <c r="M68" s="237" t="s">
        <v>1279</v>
      </c>
      <c r="O68" s="225"/>
    </row>
    <row r="69" spans="1:80" ht="12.75">
      <c r="A69" s="226">
        <v>28</v>
      </c>
      <c r="B69" s="227" t="s">
        <v>1287</v>
      </c>
      <c r="C69" s="228" t="s">
        <v>1288</v>
      </c>
      <c r="D69" s="229" t="s">
        <v>1141</v>
      </c>
      <c r="E69" s="230">
        <v>145</v>
      </c>
      <c r="F69" s="230"/>
      <c r="G69" s="231">
        <f>E69*F69</f>
        <v>0</v>
      </c>
      <c r="H69" s="232">
        <v>0</v>
      </c>
      <c r="I69" s="233">
        <f>E69*H69</f>
        <v>0</v>
      </c>
      <c r="J69" s="232">
        <v>0</v>
      </c>
      <c r="K69" s="233">
        <f>E69*J69</f>
        <v>0</v>
      </c>
      <c r="O69" s="225">
        <v>2</v>
      </c>
      <c r="AA69" s="198">
        <v>1</v>
      </c>
      <c r="AB69" s="198">
        <v>1</v>
      </c>
      <c r="AC69" s="198">
        <v>1</v>
      </c>
      <c r="AZ69" s="198">
        <v>1</v>
      </c>
      <c r="BA69" s="198">
        <f>IF(AZ69=1,G69,0)</f>
        <v>0</v>
      </c>
      <c r="BB69" s="198">
        <f>IF(AZ69=2,G69,0)</f>
        <v>0</v>
      </c>
      <c r="BC69" s="198">
        <f>IF(AZ69=3,G69,0)</f>
        <v>0</v>
      </c>
      <c r="BD69" s="198">
        <f>IF(AZ69=4,G69,0)</f>
        <v>0</v>
      </c>
      <c r="BE69" s="198">
        <f>IF(AZ69=5,G69,0)</f>
        <v>0</v>
      </c>
      <c r="CA69" s="225">
        <v>1</v>
      </c>
      <c r="CB69" s="225">
        <v>1</v>
      </c>
    </row>
    <row r="70" spans="1:15" ht="12.75">
      <c r="A70" s="234"/>
      <c r="B70" s="238"/>
      <c r="C70" s="660" t="s">
        <v>1284</v>
      </c>
      <c r="D70" s="661"/>
      <c r="E70" s="239">
        <v>145</v>
      </c>
      <c r="F70" s="240"/>
      <c r="G70" s="241"/>
      <c r="H70" s="242"/>
      <c r="I70" s="236"/>
      <c r="J70" s="243"/>
      <c r="K70" s="236"/>
      <c r="M70" s="237">
        <v>145</v>
      </c>
      <c r="O70" s="225"/>
    </row>
    <row r="71" spans="1:80" ht="12.75">
      <c r="A71" s="226">
        <v>29</v>
      </c>
      <c r="B71" s="227" t="s">
        <v>1289</v>
      </c>
      <c r="C71" s="228" t="s">
        <v>1290</v>
      </c>
      <c r="D71" s="229" t="s">
        <v>1141</v>
      </c>
      <c r="E71" s="230">
        <v>115</v>
      </c>
      <c r="F71" s="230"/>
      <c r="G71" s="231">
        <f>E71*F71</f>
        <v>0</v>
      </c>
      <c r="H71" s="232">
        <v>0</v>
      </c>
      <c r="I71" s="233">
        <f>E71*H71</f>
        <v>0</v>
      </c>
      <c r="J71" s="232">
        <v>0</v>
      </c>
      <c r="K71" s="233">
        <f>E71*J71</f>
        <v>0</v>
      </c>
      <c r="O71" s="225">
        <v>2</v>
      </c>
      <c r="AA71" s="198">
        <v>1</v>
      </c>
      <c r="AB71" s="198">
        <v>1</v>
      </c>
      <c r="AC71" s="198">
        <v>1</v>
      </c>
      <c r="AZ71" s="198">
        <v>1</v>
      </c>
      <c r="BA71" s="198">
        <f>IF(AZ71=1,G71,0)</f>
        <v>0</v>
      </c>
      <c r="BB71" s="198">
        <f>IF(AZ71=2,G71,0)</f>
        <v>0</v>
      </c>
      <c r="BC71" s="198">
        <f>IF(AZ71=3,G71,0)</f>
        <v>0</v>
      </c>
      <c r="BD71" s="198">
        <f>IF(AZ71=4,G71,0)</f>
        <v>0</v>
      </c>
      <c r="BE71" s="198">
        <f>IF(AZ71=5,G71,0)</f>
        <v>0</v>
      </c>
      <c r="CA71" s="225">
        <v>1</v>
      </c>
      <c r="CB71" s="225">
        <v>1</v>
      </c>
    </row>
    <row r="72" spans="1:15" ht="12.75">
      <c r="A72" s="234"/>
      <c r="B72" s="238"/>
      <c r="C72" s="660" t="s">
        <v>1279</v>
      </c>
      <c r="D72" s="661"/>
      <c r="E72" s="239">
        <v>115</v>
      </c>
      <c r="F72" s="240"/>
      <c r="G72" s="241"/>
      <c r="H72" s="242"/>
      <c r="I72" s="236"/>
      <c r="J72" s="243"/>
      <c r="K72" s="236"/>
      <c r="M72" s="237" t="s">
        <v>1279</v>
      </c>
      <c r="O72" s="225"/>
    </row>
    <row r="73" spans="1:80" ht="12.75">
      <c r="A73" s="226">
        <v>30</v>
      </c>
      <c r="B73" s="227" t="s">
        <v>1291</v>
      </c>
      <c r="C73" s="228" t="s">
        <v>1292</v>
      </c>
      <c r="D73" s="229" t="s">
        <v>1203</v>
      </c>
      <c r="E73" s="230">
        <v>400</v>
      </c>
      <c r="F73" s="230"/>
      <c r="G73" s="231">
        <f>E73*F73</f>
        <v>0</v>
      </c>
      <c r="H73" s="232">
        <v>0</v>
      </c>
      <c r="I73" s="233">
        <f>E73*H73</f>
        <v>0</v>
      </c>
      <c r="J73" s="232">
        <v>0</v>
      </c>
      <c r="K73" s="233">
        <f>E73*J73</f>
        <v>0</v>
      </c>
      <c r="O73" s="225">
        <v>2</v>
      </c>
      <c r="AA73" s="198">
        <v>1</v>
      </c>
      <c r="AB73" s="198">
        <v>1</v>
      </c>
      <c r="AC73" s="198">
        <v>1</v>
      </c>
      <c r="AZ73" s="198">
        <v>1</v>
      </c>
      <c r="BA73" s="198">
        <f>IF(AZ73=1,G73,0)</f>
        <v>0</v>
      </c>
      <c r="BB73" s="198">
        <f>IF(AZ73=2,G73,0)</f>
        <v>0</v>
      </c>
      <c r="BC73" s="198">
        <f>IF(AZ73=3,G73,0)</f>
        <v>0</v>
      </c>
      <c r="BD73" s="198">
        <f>IF(AZ73=4,G73,0)</f>
        <v>0</v>
      </c>
      <c r="BE73" s="198">
        <f>IF(AZ73=5,G73,0)</f>
        <v>0</v>
      </c>
      <c r="CA73" s="225">
        <v>1</v>
      </c>
      <c r="CB73" s="225">
        <v>1</v>
      </c>
    </row>
    <row r="74" spans="1:15" ht="12.75">
      <c r="A74" s="234"/>
      <c r="B74" s="238"/>
      <c r="C74" s="660" t="s">
        <v>1293</v>
      </c>
      <c r="D74" s="661"/>
      <c r="E74" s="239">
        <v>400</v>
      </c>
      <c r="F74" s="240"/>
      <c r="G74" s="241"/>
      <c r="H74" s="242"/>
      <c r="I74" s="236"/>
      <c r="J74" s="243"/>
      <c r="K74" s="236"/>
      <c r="M74" s="237" t="s">
        <v>1293</v>
      </c>
      <c r="O74" s="225"/>
    </row>
    <row r="75" spans="1:80" ht="12.75">
      <c r="A75" s="226">
        <v>31</v>
      </c>
      <c r="B75" s="227" t="s">
        <v>1294</v>
      </c>
      <c r="C75" s="228" t="s">
        <v>1295</v>
      </c>
      <c r="D75" s="229" t="s">
        <v>1203</v>
      </c>
      <c r="E75" s="230">
        <v>4</v>
      </c>
      <c r="F75" s="230"/>
      <c r="G75" s="231">
        <f>E75*F75</f>
        <v>0</v>
      </c>
      <c r="H75" s="232">
        <v>0</v>
      </c>
      <c r="I75" s="233">
        <f>E75*H75</f>
        <v>0</v>
      </c>
      <c r="J75" s="232">
        <v>0</v>
      </c>
      <c r="K75" s="233">
        <f>E75*J75</f>
        <v>0</v>
      </c>
      <c r="O75" s="225">
        <v>2</v>
      </c>
      <c r="AA75" s="198">
        <v>1</v>
      </c>
      <c r="AB75" s="198">
        <v>1</v>
      </c>
      <c r="AC75" s="198">
        <v>1</v>
      </c>
      <c r="AZ75" s="198">
        <v>1</v>
      </c>
      <c r="BA75" s="198">
        <f>IF(AZ75=1,G75,0)</f>
        <v>0</v>
      </c>
      <c r="BB75" s="198">
        <f>IF(AZ75=2,G75,0)</f>
        <v>0</v>
      </c>
      <c r="BC75" s="198">
        <f>IF(AZ75=3,G75,0)</f>
        <v>0</v>
      </c>
      <c r="BD75" s="198">
        <f>IF(AZ75=4,G75,0)</f>
        <v>0</v>
      </c>
      <c r="BE75" s="198">
        <f>IF(AZ75=5,G75,0)</f>
        <v>0</v>
      </c>
      <c r="CA75" s="225">
        <v>1</v>
      </c>
      <c r="CB75" s="225">
        <v>1</v>
      </c>
    </row>
    <row r="76" spans="1:15" ht="12.75">
      <c r="A76" s="234"/>
      <c r="B76" s="238"/>
      <c r="C76" s="660" t="s">
        <v>1296</v>
      </c>
      <c r="D76" s="661"/>
      <c r="E76" s="239">
        <v>4</v>
      </c>
      <c r="F76" s="240"/>
      <c r="G76" s="241"/>
      <c r="H76" s="242"/>
      <c r="I76" s="236"/>
      <c r="J76" s="243"/>
      <c r="K76" s="236"/>
      <c r="M76" s="237" t="s">
        <v>1296</v>
      </c>
      <c r="O76" s="225"/>
    </row>
    <row r="77" spans="1:80" ht="12.75">
      <c r="A77" s="226">
        <v>32</v>
      </c>
      <c r="B77" s="227" t="s">
        <v>1297</v>
      </c>
      <c r="C77" s="228" t="s">
        <v>1298</v>
      </c>
      <c r="D77" s="229" t="s">
        <v>1203</v>
      </c>
      <c r="E77" s="230">
        <v>400</v>
      </c>
      <c r="F77" s="230"/>
      <c r="G77" s="231">
        <f>E77*F77</f>
        <v>0</v>
      </c>
      <c r="H77" s="232">
        <v>0</v>
      </c>
      <c r="I77" s="233">
        <f>E77*H77</f>
        <v>0</v>
      </c>
      <c r="J77" s="232">
        <v>0</v>
      </c>
      <c r="K77" s="233">
        <f>E77*J77</f>
        <v>0</v>
      </c>
      <c r="O77" s="225">
        <v>2</v>
      </c>
      <c r="AA77" s="198">
        <v>1</v>
      </c>
      <c r="AB77" s="198">
        <v>1</v>
      </c>
      <c r="AC77" s="198">
        <v>1</v>
      </c>
      <c r="AZ77" s="198">
        <v>1</v>
      </c>
      <c r="BA77" s="198">
        <f>IF(AZ77=1,G77,0)</f>
        <v>0</v>
      </c>
      <c r="BB77" s="198">
        <f>IF(AZ77=2,G77,0)</f>
        <v>0</v>
      </c>
      <c r="BC77" s="198">
        <f>IF(AZ77=3,G77,0)</f>
        <v>0</v>
      </c>
      <c r="BD77" s="198">
        <f>IF(AZ77=4,G77,0)</f>
        <v>0</v>
      </c>
      <c r="BE77" s="198">
        <f>IF(AZ77=5,G77,0)</f>
        <v>0</v>
      </c>
      <c r="CA77" s="225">
        <v>1</v>
      </c>
      <c r="CB77" s="225">
        <v>1</v>
      </c>
    </row>
    <row r="78" spans="1:15" ht="12.75">
      <c r="A78" s="234"/>
      <c r="B78" s="238"/>
      <c r="C78" s="660" t="s">
        <v>1293</v>
      </c>
      <c r="D78" s="661"/>
      <c r="E78" s="239">
        <v>400</v>
      </c>
      <c r="F78" s="240"/>
      <c r="G78" s="241"/>
      <c r="H78" s="242"/>
      <c r="I78" s="236"/>
      <c r="J78" s="243"/>
      <c r="K78" s="236"/>
      <c r="M78" s="237" t="s">
        <v>1293</v>
      </c>
      <c r="O78" s="225"/>
    </row>
    <row r="79" spans="1:80" ht="12.75">
      <c r="A79" s="226">
        <v>33</v>
      </c>
      <c r="B79" s="227" t="s">
        <v>1299</v>
      </c>
      <c r="C79" s="228" t="s">
        <v>1300</v>
      </c>
      <c r="D79" s="229" t="s">
        <v>1203</v>
      </c>
      <c r="E79" s="230">
        <v>4</v>
      </c>
      <c r="F79" s="230"/>
      <c r="G79" s="231">
        <f>E79*F79</f>
        <v>0</v>
      </c>
      <c r="H79" s="232">
        <v>0</v>
      </c>
      <c r="I79" s="233">
        <f>E79*H79</f>
        <v>0</v>
      </c>
      <c r="J79" s="232">
        <v>0</v>
      </c>
      <c r="K79" s="233">
        <f>E79*J79</f>
        <v>0</v>
      </c>
      <c r="O79" s="225">
        <v>2</v>
      </c>
      <c r="AA79" s="198">
        <v>1</v>
      </c>
      <c r="AB79" s="198">
        <v>1</v>
      </c>
      <c r="AC79" s="198">
        <v>1</v>
      </c>
      <c r="AZ79" s="198">
        <v>1</v>
      </c>
      <c r="BA79" s="198">
        <f>IF(AZ79=1,G79,0)</f>
        <v>0</v>
      </c>
      <c r="BB79" s="198">
        <f>IF(AZ79=2,G79,0)</f>
        <v>0</v>
      </c>
      <c r="BC79" s="198">
        <f>IF(AZ79=3,G79,0)</f>
        <v>0</v>
      </c>
      <c r="BD79" s="198">
        <f>IF(AZ79=4,G79,0)</f>
        <v>0</v>
      </c>
      <c r="BE79" s="198">
        <f>IF(AZ79=5,G79,0)</f>
        <v>0</v>
      </c>
      <c r="CA79" s="225">
        <v>1</v>
      </c>
      <c r="CB79" s="225">
        <v>1</v>
      </c>
    </row>
    <row r="80" spans="1:15" ht="12.75">
      <c r="A80" s="234"/>
      <c r="B80" s="238"/>
      <c r="C80" s="660" t="s">
        <v>1296</v>
      </c>
      <c r="D80" s="661"/>
      <c r="E80" s="239">
        <v>4</v>
      </c>
      <c r="F80" s="240"/>
      <c r="G80" s="241"/>
      <c r="H80" s="242"/>
      <c r="I80" s="236"/>
      <c r="J80" s="243"/>
      <c r="K80" s="236"/>
      <c r="M80" s="237" t="s">
        <v>1296</v>
      </c>
      <c r="O80" s="225"/>
    </row>
    <row r="81" spans="1:80" ht="12.75">
      <c r="A81" s="226">
        <v>34</v>
      </c>
      <c r="B81" s="227" t="s">
        <v>1301</v>
      </c>
      <c r="C81" s="228" t="s">
        <v>1302</v>
      </c>
      <c r="D81" s="229" t="s">
        <v>1203</v>
      </c>
      <c r="E81" s="230">
        <v>12</v>
      </c>
      <c r="F81" s="230"/>
      <c r="G81" s="231">
        <f>E81*F81</f>
        <v>0</v>
      </c>
      <c r="H81" s="232">
        <v>0.00045</v>
      </c>
      <c r="I81" s="233">
        <f>E81*H81</f>
        <v>0.0054</v>
      </c>
      <c r="J81" s="232">
        <v>0</v>
      </c>
      <c r="K81" s="233">
        <f>E81*J81</f>
        <v>0</v>
      </c>
      <c r="O81" s="225">
        <v>2</v>
      </c>
      <c r="AA81" s="198">
        <v>1</v>
      </c>
      <c r="AB81" s="198">
        <v>1</v>
      </c>
      <c r="AC81" s="198">
        <v>1</v>
      </c>
      <c r="AZ81" s="198">
        <v>1</v>
      </c>
      <c r="BA81" s="198">
        <f>IF(AZ81=1,G81,0)</f>
        <v>0</v>
      </c>
      <c r="BB81" s="198">
        <f>IF(AZ81=2,G81,0)</f>
        <v>0</v>
      </c>
      <c r="BC81" s="198">
        <f>IF(AZ81=3,G81,0)</f>
        <v>0</v>
      </c>
      <c r="BD81" s="198">
        <f>IF(AZ81=4,G81,0)</f>
        <v>0</v>
      </c>
      <c r="BE81" s="198">
        <f>IF(AZ81=5,G81,0)</f>
        <v>0</v>
      </c>
      <c r="CA81" s="225">
        <v>1</v>
      </c>
      <c r="CB81" s="225">
        <v>1</v>
      </c>
    </row>
    <row r="82" spans="1:15" ht="12.75">
      <c r="A82" s="234"/>
      <c r="B82" s="238"/>
      <c r="C82" s="660" t="s">
        <v>1303</v>
      </c>
      <c r="D82" s="661"/>
      <c r="E82" s="239">
        <v>12</v>
      </c>
      <c r="F82" s="240"/>
      <c r="G82" s="241"/>
      <c r="H82" s="242"/>
      <c r="I82" s="236"/>
      <c r="J82" s="243"/>
      <c r="K82" s="236"/>
      <c r="M82" s="237" t="s">
        <v>1303</v>
      </c>
      <c r="O82" s="225"/>
    </row>
    <row r="83" spans="1:80" ht="12.75">
      <c r="A83" s="226">
        <v>35</v>
      </c>
      <c r="B83" s="227" t="s">
        <v>1304</v>
      </c>
      <c r="C83" s="228" t="s">
        <v>1305</v>
      </c>
      <c r="D83" s="229" t="s">
        <v>1203</v>
      </c>
      <c r="E83" s="230">
        <v>4</v>
      </c>
      <c r="F83" s="230"/>
      <c r="G83" s="231">
        <f>E83*F83</f>
        <v>0</v>
      </c>
      <c r="H83" s="232">
        <v>0</v>
      </c>
      <c r="I83" s="233">
        <f>E83*H83</f>
        <v>0</v>
      </c>
      <c r="J83" s="232">
        <v>0</v>
      </c>
      <c r="K83" s="233">
        <f>E83*J83</f>
        <v>0</v>
      </c>
      <c r="O83" s="225">
        <v>2</v>
      </c>
      <c r="AA83" s="198">
        <v>1</v>
      </c>
      <c r="AB83" s="198">
        <v>1</v>
      </c>
      <c r="AC83" s="198">
        <v>1</v>
      </c>
      <c r="AZ83" s="198">
        <v>1</v>
      </c>
      <c r="BA83" s="198">
        <f>IF(AZ83=1,G83,0)</f>
        <v>0</v>
      </c>
      <c r="BB83" s="198">
        <f>IF(AZ83=2,G83,0)</f>
        <v>0</v>
      </c>
      <c r="BC83" s="198">
        <f>IF(AZ83=3,G83,0)</f>
        <v>0</v>
      </c>
      <c r="BD83" s="198">
        <f>IF(AZ83=4,G83,0)</f>
        <v>0</v>
      </c>
      <c r="BE83" s="198">
        <f>IF(AZ83=5,G83,0)</f>
        <v>0</v>
      </c>
      <c r="CA83" s="225">
        <v>1</v>
      </c>
      <c r="CB83" s="225">
        <v>1</v>
      </c>
    </row>
    <row r="84" spans="1:15" ht="12.75">
      <c r="A84" s="234"/>
      <c r="B84" s="238"/>
      <c r="C84" s="660" t="s">
        <v>1306</v>
      </c>
      <c r="D84" s="661"/>
      <c r="E84" s="239">
        <v>4</v>
      </c>
      <c r="F84" s="240"/>
      <c r="G84" s="241"/>
      <c r="H84" s="242"/>
      <c r="I84" s="236"/>
      <c r="J84" s="243"/>
      <c r="K84" s="236"/>
      <c r="M84" s="237">
        <v>4</v>
      </c>
      <c r="O84" s="225"/>
    </row>
    <row r="85" spans="1:80" ht="12.75">
      <c r="A85" s="226">
        <v>36</v>
      </c>
      <c r="B85" s="227" t="s">
        <v>1307</v>
      </c>
      <c r="C85" s="228" t="s">
        <v>1308</v>
      </c>
      <c r="D85" s="229" t="s">
        <v>1141</v>
      </c>
      <c r="E85" s="230">
        <v>12.56</v>
      </c>
      <c r="F85" s="230"/>
      <c r="G85" s="231">
        <f>E85*F85</f>
        <v>0</v>
      </c>
      <c r="H85" s="232">
        <v>0.00024</v>
      </c>
      <c r="I85" s="233">
        <f>E85*H85</f>
        <v>0.0030144000000000004</v>
      </c>
      <c r="J85" s="232">
        <v>0</v>
      </c>
      <c r="K85" s="233">
        <f>E85*J85</f>
        <v>0</v>
      </c>
      <c r="O85" s="225">
        <v>2</v>
      </c>
      <c r="AA85" s="198">
        <v>1</v>
      </c>
      <c r="AB85" s="198">
        <v>1</v>
      </c>
      <c r="AC85" s="198">
        <v>1</v>
      </c>
      <c r="AZ85" s="198">
        <v>1</v>
      </c>
      <c r="BA85" s="198">
        <f>IF(AZ85=1,G85,0)</f>
        <v>0</v>
      </c>
      <c r="BB85" s="198">
        <f>IF(AZ85=2,G85,0)</f>
        <v>0</v>
      </c>
      <c r="BC85" s="198">
        <f>IF(AZ85=3,G85,0)</f>
        <v>0</v>
      </c>
      <c r="BD85" s="198">
        <f>IF(AZ85=4,G85,0)</f>
        <v>0</v>
      </c>
      <c r="BE85" s="198">
        <f>IF(AZ85=5,G85,0)</f>
        <v>0</v>
      </c>
      <c r="CA85" s="225">
        <v>1</v>
      </c>
      <c r="CB85" s="225">
        <v>1</v>
      </c>
    </row>
    <row r="86" spans="1:15" ht="12.75">
      <c r="A86" s="234"/>
      <c r="B86" s="238"/>
      <c r="C86" s="660" t="s">
        <v>1309</v>
      </c>
      <c r="D86" s="661"/>
      <c r="E86" s="239">
        <v>12.56</v>
      </c>
      <c r="F86" s="240"/>
      <c r="G86" s="241"/>
      <c r="H86" s="242"/>
      <c r="I86" s="236"/>
      <c r="J86" s="243"/>
      <c r="K86" s="236"/>
      <c r="M86" s="237" t="s">
        <v>1309</v>
      </c>
      <c r="O86" s="225"/>
    </row>
    <row r="87" spans="1:80" ht="12.75">
      <c r="A87" s="226">
        <v>37</v>
      </c>
      <c r="B87" s="227" t="s">
        <v>1310</v>
      </c>
      <c r="C87" s="228" t="s">
        <v>1311</v>
      </c>
      <c r="D87" s="229" t="s">
        <v>1203</v>
      </c>
      <c r="E87" s="230">
        <v>4</v>
      </c>
      <c r="F87" s="230"/>
      <c r="G87" s="231">
        <f>E87*F87</f>
        <v>0</v>
      </c>
      <c r="H87" s="232">
        <v>0.00151</v>
      </c>
      <c r="I87" s="233">
        <f>E87*H87</f>
        <v>0.00604</v>
      </c>
      <c r="J87" s="232">
        <v>0</v>
      </c>
      <c r="K87" s="233">
        <f>E87*J87</f>
        <v>0</v>
      </c>
      <c r="O87" s="225">
        <v>2</v>
      </c>
      <c r="AA87" s="198">
        <v>1</v>
      </c>
      <c r="AB87" s="198">
        <v>1</v>
      </c>
      <c r="AC87" s="198">
        <v>1</v>
      </c>
      <c r="AZ87" s="198">
        <v>1</v>
      </c>
      <c r="BA87" s="198">
        <f>IF(AZ87=1,G87,0)</f>
        <v>0</v>
      </c>
      <c r="BB87" s="198">
        <f>IF(AZ87=2,G87,0)</f>
        <v>0</v>
      </c>
      <c r="BC87" s="198">
        <f>IF(AZ87=3,G87,0)</f>
        <v>0</v>
      </c>
      <c r="BD87" s="198">
        <f>IF(AZ87=4,G87,0)</f>
        <v>0</v>
      </c>
      <c r="BE87" s="198">
        <f>IF(AZ87=5,G87,0)</f>
        <v>0</v>
      </c>
      <c r="CA87" s="225">
        <v>1</v>
      </c>
      <c r="CB87" s="225">
        <v>1</v>
      </c>
    </row>
    <row r="88" spans="1:15" ht="12.75">
      <c r="A88" s="234"/>
      <c r="B88" s="238"/>
      <c r="C88" s="660" t="s">
        <v>1306</v>
      </c>
      <c r="D88" s="661"/>
      <c r="E88" s="239">
        <v>4</v>
      </c>
      <c r="F88" s="240"/>
      <c r="G88" s="241"/>
      <c r="H88" s="242"/>
      <c r="I88" s="236"/>
      <c r="J88" s="243"/>
      <c r="K88" s="236"/>
      <c r="M88" s="237">
        <v>4</v>
      </c>
      <c r="O88" s="225"/>
    </row>
    <row r="89" spans="1:80" ht="12.75">
      <c r="A89" s="226">
        <v>38</v>
      </c>
      <c r="B89" s="227" t="s">
        <v>1312</v>
      </c>
      <c r="C89" s="228" t="s">
        <v>1313</v>
      </c>
      <c r="D89" s="229" t="s">
        <v>1141</v>
      </c>
      <c r="E89" s="230">
        <v>260</v>
      </c>
      <c r="F89" s="230"/>
      <c r="G89" s="231">
        <f>E89*F89</f>
        <v>0</v>
      </c>
      <c r="H89" s="232">
        <v>0</v>
      </c>
      <c r="I89" s="233">
        <f>E89*H89</f>
        <v>0</v>
      </c>
      <c r="J89" s="232">
        <v>0</v>
      </c>
      <c r="K89" s="233">
        <f>E89*J89</f>
        <v>0</v>
      </c>
      <c r="O89" s="225">
        <v>2</v>
      </c>
      <c r="AA89" s="198">
        <v>1</v>
      </c>
      <c r="AB89" s="198">
        <v>1</v>
      </c>
      <c r="AC89" s="198">
        <v>1</v>
      </c>
      <c r="AZ89" s="198">
        <v>1</v>
      </c>
      <c r="BA89" s="198">
        <f>IF(AZ89=1,G89,0)</f>
        <v>0</v>
      </c>
      <c r="BB89" s="198">
        <f>IF(AZ89=2,G89,0)</f>
        <v>0</v>
      </c>
      <c r="BC89" s="198">
        <f>IF(AZ89=3,G89,0)</f>
        <v>0</v>
      </c>
      <c r="BD89" s="198">
        <f>IF(AZ89=4,G89,0)</f>
        <v>0</v>
      </c>
      <c r="BE89" s="198">
        <f>IF(AZ89=5,G89,0)</f>
        <v>0</v>
      </c>
      <c r="CA89" s="225">
        <v>1</v>
      </c>
      <c r="CB89" s="225">
        <v>1</v>
      </c>
    </row>
    <row r="90" spans="1:15" ht="12.75">
      <c r="A90" s="234"/>
      <c r="B90" s="238"/>
      <c r="C90" s="660" t="s">
        <v>1314</v>
      </c>
      <c r="D90" s="661"/>
      <c r="E90" s="239">
        <v>260</v>
      </c>
      <c r="F90" s="240"/>
      <c r="G90" s="241"/>
      <c r="H90" s="242"/>
      <c r="I90" s="236"/>
      <c r="J90" s="243"/>
      <c r="K90" s="236"/>
      <c r="M90" s="237">
        <v>260</v>
      </c>
      <c r="O90" s="225"/>
    </row>
    <row r="91" spans="1:80" ht="12.75">
      <c r="A91" s="226">
        <v>39</v>
      </c>
      <c r="B91" s="227" t="s">
        <v>1315</v>
      </c>
      <c r="C91" s="228" t="s">
        <v>1316</v>
      </c>
      <c r="D91" s="229" t="s">
        <v>1141</v>
      </c>
      <c r="E91" s="230">
        <v>260</v>
      </c>
      <c r="F91" s="230"/>
      <c r="G91" s="231">
        <f>E91*F91</f>
        <v>0</v>
      </c>
      <c r="H91" s="232">
        <v>0</v>
      </c>
      <c r="I91" s="233">
        <f>E91*H91</f>
        <v>0</v>
      </c>
      <c r="J91" s="232">
        <v>0</v>
      </c>
      <c r="K91" s="233">
        <f>E91*J91</f>
        <v>0</v>
      </c>
      <c r="O91" s="225">
        <v>2</v>
      </c>
      <c r="AA91" s="198">
        <v>1</v>
      </c>
      <c r="AB91" s="198">
        <v>1</v>
      </c>
      <c r="AC91" s="198">
        <v>1</v>
      </c>
      <c r="AZ91" s="198">
        <v>1</v>
      </c>
      <c r="BA91" s="198">
        <f>IF(AZ91=1,G91,0)</f>
        <v>0</v>
      </c>
      <c r="BB91" s="198">
        <f>IF(AZ91=2,G91,0)</f>
        <v>0</v>
      </c>
      <c r="BC91" s="198">
        <f>IF(AZ91=3,G91,0)</f>
        <v>0</v>
      </c>
      <c r="BD91" s="198">
        <f>IF(AZ91=4,G91,0)</f>
        <v>0</v>
      </c>
      <c r="BE91" s="198">
        <f>IF(AZ91=5,G91,0)</f>
        <v>0</v>
      </c>
      <c r="CA91" s="225">
        <v>1</v>
      </c>
      <c r="CB91" s="225">
        <v>1</v>
      </c>
    </row>
    <row r="92" spans="1:15" ht="12.75">
      <c r="A92" s="234"/>
      <c r="B92" s="238"/>
      <c r="C92" s="660" t="s">
        <v>1314</v>
      </c>
      <c r="D92" s="661"/>
      <c r="E92" s="239">
        <v>260</v>
      </c>
      <c r="F92" s="240"/>
      <c r="G92" s="241"/>
      <c r="H92" s="242"/>
      <c r="I92" s="236"/>
      <c r="J92" s="243"/>
      <c r="K92" s="236"/>
      <c r="M92" s="237">
        <v>260</v>
      </c>
      <c r="O92" s="225"/>
    </row>
    <row r="93" spans="1:80" ht="12.75">
      <c r="A93" s="226">
        <v>40</v>
      </c>
      <c r="B93" s="227" t="s">
        <v>1317</v>
      </c>
      <c r="C93" s="228" t="s">
        <v>1318</v>
      </c>
      <c r="D93" s="229" t="s">
        <v>1141</v>
      </c>
      <c r="E93" s="230">
        <v>15</v>
      </c>
      <c r="F93" s="230"/>
      <c r="G93" s="231">
        <f>E93*F93</f>
        <v>0</v>
      </c>
      <c r="H93" s="232">
        <v>0.0094</v>
      </c>
      <c r="I93" s="233">
        <f>E93*H93</f>
        <v>0.14100000000000001</v>
      </c>
      <c r="J93" s="232">
        <v>0</v>
      </c>
      <c r="K93" s="233">
        <f>E93*J93</f>
        <v>0</v>
      </c>
      <c r="O93" s="225">
        <v>2</v>
      </c>
      <c r="AA93" s="198">
        <v>1</v>
      </c>
      <c r="AB93" s="198">
        <v>1</v>
      </c>
      <c r="AC93" s="198">
        <v>1</v>
      </c>
      <c r="AZ93" s="198">
        <v>1</v>
      </c>
      <c r="BA93" s="198">
        <f>IF(AZ93=1,G93,0)</f>
        <v>0</v>
      </c>
      <c r="BB93" s="198">
        <f>IF(AZ93=2,G93,0)</f>
        <v>0</v>
      </c>
      <c r="BC93" s="198">
        <f>IF(AZ93=3,G93,0)</f>
        <v>0</v>
      </c>
      <c r="BD93" s="198">
        <f>IF(AZ93=4,G93,0)</f>
        <v>0</v>
      </c>
      <c r="BE93" s="198">
        <f>IF(AZ93=5,G93,0)</f>
        <v>0</v>
      </c>
      <c r="CA93" s="225">
        <v>1</v>
      </c>
      <c r="CB93" s="225">
        <v>1</v>
      </c>
    </row>
    <row r="94" spans="1:15" ht="12.75">
      <c r="A94" s="234"/>
      <c r="B94" s="238"/>
      <c r="C94" s="660" t="s">
        <v>1319</v>
      </c>
      <c r="D94" s="661"/>
      <c r="E94" s="239">
        <v>15</v>
      </c>
      <c r="F94" s="240"/>
      <c r="G94" s="241"/>
      <c r="H94" s="242"/>
      <c r="I94" s="236"/>
      <c r="J94" s="243"/>
      <c r="K94" s="236"/>
      <c r="M94" s="237" t="s">
        <v>1319</v>
      </c>
      <c r="O94" s="225"/>
    </row>
    <row r="95" spans="1:80" ht="12.75">
      <c r="A95" s="226">
        <v>41</v>
      </c>
      <c r="B95" s="227" t="s">
        <v>1320</v>
      </c>
      <c r="C95" s="228" t="s">
        <v>1321</v>
      </c>
      <c r="D95" s="229" t="s">
        <v>1141</v>
      </c>
      <c r="E95" s="230">
        <v>15</v>
      </c>
      <c r="F95" s="230"/>
      <c r="G95" s="231">
        <f>E95*F95</f>
        <v>0</v>
      </c>
      <c r="H95" s="232">
        <v>0</v>
      </c>
      <c r="I95" s="233">
        <f>E95*H95</f>
        <v>0</v>
      </c>
      <c r="J95" s="232">
        <v>0</v>
      </c>
      <c r="K95" s="233">
        <f>E95*J95</f>
        <v>0</v>
      </c>
      <c r="O95" s="225">
        <v>2</v>
      </c>
      <c r="AA95" s="198">
        <v>1</v>
      </c>
      <c r="AB95" s="198">
        <v>1</v>
      </c>
      <c r="AC95" s="198">
        <v>1</v>
      </c>
      <c r="AZ95" s="198">
        <v>1</v>
      </c>
      <c r="BA95" s="198">
        <f>IF(AZ95=1,G95,0)</f>
        <v>0</v>
      </c>
      <c r="BB95" s="198">
        <f>IF(AZ95=2,G95,0)</f>
        <v>0</v>
      </c>
      <c r="BC95" s="198">
        <f>IF(AZ95=3,G95,0)</f>
        <v>0</v>
      </c>
      <c r="BD95" s="198">
        <f>IF(AZ95=4,G95,0)</f>
        <v>0</v>
      </c>
      <c r="BE95" s="198">
        <f>IF(AZ95=5,G95,0)</f>
        <v>0</v>
      </c>
      <c r="CA95" s="225">
        <v>1</v>
      </c>
      <c r="CB95" s="225">
        <v>1</v>
      </c>
    </row>
    <row r="96" spans="1:15" ht="12.75">
      <c r="A96" s="234"/>
      <c r="B96" s="238"/>
      <c r="C96" s="660" t="s">
        <v>1322</v>
      </c>
      <c r="D96" s="661"/>
      <c r="E96" s="239">
        <v>15</v>
      </c>
      <c r="F96" s="240"/>
      <c r="G96" s="241"/>
      <c r="H96" s="242"/>
      <c r="I96" s="236"/>
      <c r="J96" s="243"/>
      <c r="K96" s="236"/>
      <c r="M96" s="237">
        <v>15</v>
      </c>
      <c r="O96" s="225"/>
    </row>
    <row r="97" spans="1:80" ht="12.75">
      <c r="A97" s="226">
        <v>42</v>
      </c>
      <c r="B97" s="227" t="s">
        <v>1323</v>
      </c>
      <c r="C97" s="228" t="s">
        <v>1324</v>
      </c>
      <c r="D97" s="229" t="s">
        <v>1141</v>
      </c>
      <c r="E97" s="230">
        <v>520</v>
      </c>
      <c r="F97" s="230"/>
      <c r="G97" s="231">
        <f>E97*F97</f>
        <v>0</v>
      </c>
      <c r="H97" s="232">
        <v>0</v>
      </c>
      <c r="I97" s="233">
        <f>E97*H97</f>
        <v>0</v>
      </c>
      <c r="J97" s="232">
        <v>0</v>
      </c>
      <c r="K97" s="233">
        <f>E97*J97</f>
        <v>0</v>
      </c>
      <c r="O97" s="225">
        <v>2</v>
      </c>
      <c r="AA97" s="198">
        <v>1</v>
      </c>
      <c r="AB97" s="198">
        <v>1</v>
      </c>
      <c r="AC97" s="198">
        <v>1</v>
      </c>
      <c r="AZ97" s="198">
        <v>1</v>
      </c>
      <c r="BA97" s="198">
        <f>IF(AZ97=1,G97,0)</f>
        <v>0</v>
      </c>
      <c r="BB97" s="198">
        <f>IF(AZ97=2,G97,0)</f>
        <v>0</v>
      </c>
      <c r="BC97" s="198">
        <f>IF(AZ97=3,G97,0)</f>
        <v>0</v>
      </c>
      <c r="BD97" s="198">
        <f>IF(AZ97=4,G97,0)</f>
        <v>0</v>
      </c>
      <c r="BE97" s="198">
        <f>IF(AZ97=5,G97,0)</f>
        <v>0</v>
      </c>
      <c r="CA97" s="225">
        <v>1</v>
      </c>
      <c r="CB97" s="225">
        <v>1</v>
      </c>
    </row>
    <row r="98" spans="1:15" ht="12.75">
      <c r="A98" s="234"/>
      <c r="B98" s="238"/>
      <c r="C98" s="660" t="s">
        <v>1325</v>
      </c>
      <c r="D98" s="661"/>
      <c r="E98" s="239">
        <v>520</v>
      </c>
      <c r="F98" s="240"/>
      <c r="G98" s="241"/>
      <c r="H98" s="242"/>
      <c r="I98" s="236"/>
      <c r="J98" s="243"/>
      <c r="K98" s="236"/>
      <c r="M98" s="237" t="s">
        <v>1325</v>
      </c>
      <c r="O98" s="225"/>
    </row>
    <row r="99" spans="1:80" ht="12.75">
      <c r="A99" s="226">
        <v>43</v>
      </c>
      <c r="B99" s="227" t="s">
        <v>1326</v>
      </c>
      <c r="C99" s="228" t="s">
        <v>1327</v>
      </c>
      <c r="D99" s="229" t="s">
        <v>1141</v>
      </c>
      <c r="E99" s="230">
        <v>260</v>
      </c>
      <c r="F99" s="230"/>
      <c r="G99" s="231">
        <f>E99*F99</f>
        <v>0</v>
      </c>
      <c r="H99" s="232">
        <v>0</v>
      </c>
      <c r="I99" s="233">
        <f>E99*H99</f>
        <v>0</v>
      </c>
      <c r="J99" s="232">
        <v>0</v>
      </c>
      <c r="K99" s="233">
        <f>E99*J99</f>
        <v>0</v>
      </c>
      <c r="O99" s="225">
        <v>2</v>
      </c>
      <c r="AA99" s="198">
        <v>1</v>
      </c>
      <c r="AB99" s="198">
        <v>1</v>
      </c>
      <c r="AC99" s="198">
        <v>1</v>
      </c>
      <c r="AZ99" s="198">
        <v>1</v>
      </c>
      <c r="BA99" s="198">
        <f>IF(AZ99=1,G99,0)</f>
        <v>0</v>
      </c>
      <c r="BB99" s="198">
        <f>IF(AZ99=2,G99,0)</f>
        <v>0</v>
      </c>
      <c r="BC99" s="198">
        <f>IF(AZ99=3,G99,0)</f>
        <v>0</v>
      </c>
      <c r="BD99" s="198">
        <f>IF(AZ99=4,G99,0)</f>
        <v>0</v>
      </c>
      <c r="BE99" s="198">
        <f>IF(AZ99=5,G99,0)</f>
        <v>0</v>
      </c>
      <c r="CA99" s="225">
        <v>1</v>
      </c>
      <c r="CB99" s="225">
        <v>1</v>
      </c>
    </row>
    <row r="100" spans="1:15" ht="12.75">
      <c r="A100" s="234"/>
      <c r="B100" s="238"/>
      <c r="C100" s="660" t="s">
        <v>1314</v>
      </c>
      <c r="D100" s="661"/>
      <c r="E100" s="239">
        <v>260</v>
      </c>
      <c r="F100" s="240"/>
      <c r="G100" s="241"/>
      <c r="H100" s="242"/>
      <c r="I100" s="236"/>
      <c r="J100" s="243"/>
      <c r="K100" s="236"/>
      <c r="M100" s="237">
        <v>260</v>
      </c>
      <c r="O100" s="225"/>
    </row>
    <row r="101" spans="1:80" ht="12.75">
      <c r="A101" s="226">
        <v>44</v>
      </c>
      <c r="B101" s="227" t="s">
        <v>1328</v>
      </c>
      <c r="C101" s="228" t="s">
        <v>1329</v>
      </c>
      <c r="D101" s="229" t="s">
        <v>1141</v>
      </c>
      <c r="E101" s="230">
        <v>260</v>
      </c>
      <c r="F101" s="230"/>
      <c r="G101" s="231">
        <f>E101*F101</f>
        <v>0</v>
      </c>
      <c r="H101" s="232">
        <v>0</v>
      </c>
      <c r="I101" s="233">
        <f>E101*H101</f>
        <v>0</v>
      </c>
      <c r="J101" s="232">
        <v>0</v>
      </c>
      <c r="K101" s="233">
        <f>E101*J101</f>
        <v>0</v>
      </c>
      <c r="O101" s="225">
        <v>2</v>
      </c>
      <c r="AA101" s="198">
        <v>1</v>
      </c>
      <c r="AB101" s="198">
        <v>1</v>
      </c>
      <c r="AC101" s="198">
        <v>1</v>
      </c>
      <c r="AZ101" s="198">
        <v>1</v>
      </c>
      <c r="BA101" s="198">
        <f>IF(AZ101=1,G101,0)</f>
        <v>0</v>
      </c>
      <c r="BB101" s="198">
        <f>IF(AZ101=2,G101,0)</f>
        <v>0</v>
      </c>
      <c r="BC101" s="198">
        <f>IF(AZ101=3,G101,0)</f>
        <v>0</v>
      </c>
      <c r="BD101" s="198">
        <f>IF(AZ101=4,G101,0)</f>
        <v>0</v>
      </c>
      <c r="BE101" s="198">
        <f>IF(AZ101=5,G101,0)</f>
        <v>0</v>
      </c>
      <c r="CA101" s="225">
        <v>1</v>
      </c>
      <c r="CB101" s="225">
        <v>1</v>
      </c>
    </row>
    <row r="102" spans="1:15" ht="12.75">
      <c r="A102" s="234"/>
      <c r="B102" s="238"/>
      <c r="C102" s="660" t="s">
        <v>1314</v>
      </c>
      <c r="D102" s="661"/>
      <c r="E102" s="239">
        <v>260</v>
      </c>
      <c r="F102" s="240"/>
      <c r="G102" s="241"/>
      <c r="H102" s="242"/>
      <c r="I102" s="236"/>
      <c r="J102" s="243"/>
      <c r="K102" s="236"/>
      <c r="M102" s="237">
        <v>260</v>
      </c>
      <c r="O102" s="225"/>
    </row>
    <row r="103" spans="1:80" ht="12.75">
      <c r="A103" s="226">
        <v>45</v>
      </c>
      <c r="B103" s="227" t="s">
        <v>1330</v>
      </c>
      <c r="C103" s="228" t="s">
        <v>1331</v>
      </c>
      <c r="D103" s="229" t="s">
        <v>1141</v>
      </c>
      <c r="E103" s="230">
        <v>260</v>
      </c>
      <c r="F103" s="230"/>
      <c r="G103" s="231">
        <f>E103*F103</f>
        <v>0</v>
      </c>
      <c r="H103" s="232">
        <v>0</v>
      </c>
      <c r="I103" s="233">
        <f>E103*H103</f>
        <v>0</v>
      </c>
      <c r="J103" s="232">
        <v>0</v>
      </c>
      <c r="K103" s="233">
        <f>E103*J103</f>
        <v>0</v>
      </c>
      <c r="O103" s="225">
        <v>2</v>
      </c>
      <c r="AA103" s="198">
        <v>1</v>
      </c>
      <c r="AB103" s="198">
        <v>1</v>
      </c>
      <c r="AC103" s="198">
        <v>1</v>
      </c>
      <c r="AZ103" s="198">
        <v>1</v>
      </c>
      <c r="BA103" s="198">
        <f>IF(AZ103=1,G103,0)</f>
        <v>0</v>
      </c>
      <c r="BB103" s="198">
        <f>IF(AZ103=2,G103,0)</f>
        <v>0</v>
      </c>
      <c r="BC103" s="198">
        <f>IF(AZ103=3,G103,0)</f>
        <v>0</v>
      </c>
      <c r="BD103" s="198">
        <f>IF(AZ103=4,G103,0)</f>
        <v>0</v>
      </c>
      <c r="BE103" s="198">
        <f>IF(AZ103=5,G103,0)</f>
        <v>0</v>
      </c>
      <c r="CA103" s="225">
        <v>1</v>
      </c>
      <c r="CB103" s="225">
        <v>1</v>
      </c>
    </row>
    <row r="104" spans="1:15" ht="12.75">
      <c r="A104" s="234"/>
      <c r="B104" s="238"/>
      <c r="C104" s="660" t="s">
        <v>1314</v>
      </c>
      <c r="D104" s="661"/>
      <c r="E104" s="239">
        <v>260</v>
      </c>
      <c r="F104" s="240"/>
      <c r="G104" s="241"/>
      <c r="H104" s="242"/>
      <c r="I104" s="236"/>
      <c r="J104" s="243"/>
      <c r="K104" s="236"/>
      <c r="M104" s="237">
        <v>260</v>
      </c>
      <c r="O104" s="225"/>
    </row>
    <row r="105" spans="1:80" ht="12.75">
      <c r="A105" s="226">
        <v>46</v>
      </c>
      <c r="B105" s="227" t="s">
        <v>1332</v>
      </c>
      <c r="C105" s="228" t="s">
        <v>1333</v>
      </c>
      <c r="D105" s="229" t="s">
        <v>1216</v>
      </c>
      <c r="E105" s="230">
        <v>2.2</v>
      </c>
      <c r="F105" s="230"/>
      <c r="G105" s="231">
        <f>E105*F105</f>
        <v>0</v>
      </c>
      <c r="H105" s="232">
        <v>0</v>
      </c>
      <c r="I105" s="233">
        <f>E105*H105</f>
        <v>0</v>
      </c>
      <c r="J105" s="232">
        <v>0</v>
      </c>
      <c r="K105" s="233">
        <f>E105*J105</f>
        <v>0</v>
      </c>
      <c r="O105" s="225">
        <v>2</v>
      </c>
      <c r="AA105" s="198">
        <v>1</v>
      </c>
      <c r="AB105" s="198">
        <v>1</v>
      </c>
      <c r="AC105" s="198">
        <v>1</v>
      </c>
      <c r="AZ105" s="198">
        <v>1</v>
      </c>
      <c r="BA105" s="198">
        <f>IF(AZ105=1,G105,0)</f>
        <v>0</v>
      </c>
      <c r="BB105" s="198">
        <f>IF(AZ105=2,G105,0)</f>
        <v>0</v>
      </c>
      <c r="BC105" s="198">
        <f>IF(AZ105=3,G105,0)</f>
        <v>0</v>
      </c>
      <c r="BD105" s="198">
        <f>IF(AZ105=4,G105,0)</f>
        <v>0</v>
      </c>
      <c r="BE105" s="198">
        <f>IF(AZ105=5,G105,0)</f>
        <v>0</v>
      </c>
      <c r="CA105" s="225">
        <v>1</v>
      </c>
      <c r="CB105" s="225">
        <v>1</v>
      </c>
    </row>
    <row r="106" spans="1:15" ht="12.75">
      <c r="A106" s="234"/>
      <c r="B106" s="238"/>
      <c r="C106" s="660" t="s">
        <v>1334</v>
      </c>
      <c r="D106" s="661"/>
      <c r="E106" s="239">
        <v>2.2</v>
      </c>
      <c r="F106" s="240"/>
      <c r="G106" s="241"/>
      <c r="H106" s="242"/>
      <c r="I106" s="236"/>
      <c r="J106" s="243"/>
      <c r="K106" s="236"/>
      <c r="M106" s="237" t="s">
        <v>1334</v>
      </c>
      <c r="O106" s="225"/>
    </row>
    <row r="107" spans="1:80" ht="12.75">
      <c r="A107" s="226">
        <v>47</v>
      </c>
      <c r="B107" s="227" t="s">
        <v>1335</v>
      </c>
      <c r="C107" s="228" t="s">
        <v>1336</v>
      </c>
      <c r="D107" s="229" t="s">
        <v>1337</v>
      </c>
      <c r="E107" s="230">
        <v>6.5</v>
      </c>
      <c r="F107" s="230"/>
      <c r="G107" s="231">
        <f>E107*F107</f>
        <v>0</v>
      </c>
      <c r="H107" s="232">
        <v>0.001</v>
      </c>
      <c r="I107" s="233">
        <f>E107*H107</f>
        <v>0.006500000000000001</v>
      </c>
      <c r="J107" s="232"/>
      <c r="K107" s="233">
        <f>E107*J107</f>
        <v>0</v>
      </c>
      <c r="O107" s="225">
        <v>2</v>
      </c>
      <c r="AA107" s="198">
        <v>3</v>
      </c>
      <c r="AB107" s="198">
        <v>1</v>
      </c>
      <c r="AC107" s="198">
        <v>572440</v>
      </c>
      <c r="AZ107" s="198">
        <v>1</v>
      </c>
      <c r="BA107" s="198">
        <f>IF(AZ107=1,G107,0)</f>
        <v>0</v>
      </c>
      <c r="BB107" s="198">
        <f>IF(AZ107=2,G107,0)</f>
        <v>0</v>
      </c>
      <c r="BC107" s="198">
        <f>IF(AZ107=3,G107,0)</f>
        <v>0</v>
      </c>
      <c r="BD107" s="198">
        <f>IF(AZ107=4,G107,0)</f>
        <v>0</v>
      </c>
      <c r="BE107" s="198">
        <f>IF(AZ107=5,G107,0)</f>
        <v>0</v>
      </c>
      <c r="CA107" s="225">
        <v>3</v>
      </c>
      <c r="CB107" s="225">
        <v>1</v>
      </c>
    </row>
    <row r="108" spans="1:15" ht="12.75">
      <c r="A108" s="234"/>
      <c r="B108" s="238"/>
      <c r="C108" s="660" t="s">
        <v>711</v>
      </c>
      <c r="D108" s="661"/>
      <c r="E108" s="239">
        <v>6.5</v>
      </c>
      <c r="F108" s="240"/>
      <c r="G108" s="241"/>
      <c r="H108" s="242"/>
      <c r="I108" s="236"/>
      <c r="J108" s="243"/>
      <c r="K108" s="236"/>
      <c r="M108" s="237" t="s">
        <v>711</v>
      </c>
      <c r="O108" s="225"/>
    </row>
    <row r="109" spans="1:80" ht="12.75">
      <c r="A109" s="226">
        <v>48</v>
      </c>
      <c r="B109" s="227" t="s">
        <v>712</v>
      </c>
      <c r="C109" s="228" t="s">
        <v>713</v>
      </c>
      <c r="D109" s="229" t="s">
        <v>1203</v>
      </c>
      <c r="E109" s="230">
        <v>400</v>
      </c>
      <c r="F109" s="230"/>
      <c r="G109" s="231">
        <f>E109*F109</f>
        <v>0</v>
      </c>
      <c r="H109" s="232">
        <v>0.003</v>
      </c>
      <c r="I109" s="233">
        <f>E109*H109</f>
        <v>1.2</v>
      </c>
      <c r="J109" s="232"/>
      <c r="K109" s="233">
        <f>E109*J109</f>
        <v>0</v>
      </c>
      <c r="O109" s="225">
        <v>2</v>
      </c>
      <c r="AA109" s="198">
        <v>3</v>
      </c>
      <c r="AB109" s="198">
        <v>1</v>
      </c>
      <c r="AC109" s="198">
        <v>2651278</v>
      </c>
      <c r="AZ109" s="198">
        <v>1</v>
      </c>
      <c r="BA109" s="198">
        <f>IF(AZ109=1,G109,0)</f>
        <v>0</v>
      </c>
      <c r="BB109" s="198">
        <f>IF(AZ109=2,G109,0)</f>
        <v>0</v>
      </c>
      <c r="BC109" s="198">
        <f>IF(AZ109=3,G109,0)</f>
        <v>0</v>
      </c>
      <c r="BD109" s="198">
        <f>IF(AZ109=4,G109,0)</f>
        <v>0</v>
      </c>
      <c r="BE109" s="198">
        <f>IF(AZ109=5,G109,0)</f>
        <v>0</v>
      </c>
      <c r="CA109" s="225">
        <v>3</v>
      </c>
      <c r="CB109" s="225">
        <v>1</v>
      </c>
    </row>
    <row r="110" spans="1:80" ht="12.75">
      <c r="A110" s="226">
        <v>49</v>
      </c>
      <c r="B110" s="227" t="s">
        <v>714</v>
      </c>
      <c r="C110" s="228" t="s">
        <v>715</v>
      </c>
      <c r="D110" s="229" t="s">
        <v>1203</v>
      </c>
      <c r="E110" s="230">
        <v>12</v>
      </c>
      <c r="F110" s="230"/>
      <c r="G110" s="231">
        <f>E110*F110</f>
        <v>0</v>
      </c>
      <c r="H110" s="232">
        <v>0.022</v>
      </c>
      <c r="I110" s="233">
        <f>E110*H110</f>
        <v>0.264</v>
      </c>
      <c r="J110" s="232"/>
      <c r="K110" s="233">
        <f>E110*J110</f>
        <v>0</v>
      </c>
      <c r="O110" s="225">
        <v>2</v>
      </c>
      <c r="AA110" s="198">
        <v>3</v>
      </c>
      <c r="AB110" s="198">
        <v>1</v>
      </c>
      <c r="AC110" s="198">
        <v>5217220</v>
      </c>
      <c r="AZ110" s="198">
        <v>1</v>
      </c>
      <c r="BA110" s="198">
        <f>IF(AZ110=1,G110,0)</f>
        <v>0</v>
      </c>
      <c r="BB110" s="198">
        <f>IF(AZ110=2,G110,0)</f>
        <v>0</v>
      </c>
      <c r="BC110" s="198">
        <f>IF(AZ110=3,G110,0)</f>
        <v>0</v>
      </c>
      <c r="BD110" s="198">
        <f>IF(AZ110=4,G110,0)</f>
        <v>0</v>
      </c>
      <c r="BE110" s="198">
        <f>IF(AZ110=5,G110,0)</f>
        <v>0</v>
      </c>
      <c r="CA110" s="225">
        <v>3</v>
      </c>
      <c r="CB110" s="225">
        <v>1</v>
      </c>
    </row>
    <row r="111" spans="1:15" ht="12.75">
      <c r="A111" s="234"/>
      <c r="B111" s="238"/>
      <c r="C111" s="660" t="s">
        <v>1303</v>
      </c>
      <c r="D111" s="661"/>
      <c r="E111" s="239">
        <v>12</v>
      </c>
      <c r="F111" s="240"/>
      <c r="G111" s="241"/>
      <c r="H111" s="242"/>
      <c r="I111" s="236"/>
      <c r="J111" s="243"/>
      <c r="K111" s="236"/>
      <c r="M111" s="237" t="s">
        <v>1303</v>
      </c>
      <c r="O111" s="225"/>
    </row>
    <row r="112" spans="1:80" ht="12.75">
      <c r="A112" s="226">
        <v>50</v>
      </c>
      <c r="B112" s="227" t="s">
        <v>716</v>
      </c>
      <c r="C112" s="228" t="s">
        <v>717</v>
      </c>
      <c r="D112" s="229" t="s">
        <v>1337</v>
      </c>
      <c r="E112" s="230">
        <v>44.4</v>
      </c>
      <c r="F112" s="230"/>
      <c r="G112" s="231">
        <f>E112*F112</f>
        <v>0</v>
      </c>
      <c r="H112" s="232">
        <v>0.001</v>
      </c>
      <c r="I112" s="233">
        <f>E112*H112</f>
        <v>0.0444</v>
      </c>
      <c r="J112" s="232"/>
      <c r="K112" s="233">
        <f>E112*J112</f>
        <v>0</v>
      </c>
      <c r="O112" s="225">
        <v>2</v>
      </c>
      <c r="AA112" s="198">
        <v>3</v>
      </c>
      <c r="AB112" s="198">
        <v>1</v>
      </c>
      <c r="AC112" s="198" t="s">
        <v>716</v>
      </c>
      <c r="AZ112" s="198">
        <v>1</v>
      </c>
      <c r="BA112" s="198">
        <f>IF(AZ112=1,G112,0)</f>
        <v>0</v>
      </c>
      <c r="BB112" s="198">
        <f>IF(AZ112=2,G112,0)</f>
        <v>0</v>
      </c>
      <c r="BC112" s="198">
        <f>IF(AZ112=3,G112,0)</f>
        <v>0</v>
      </c>
      <c r="BD112" s="198">
        <f>IF(AZ112=4,G112,0)</f>
        <v>0</v>
      </c>
      <c r="BE112" s="198">
        <f>IF(AZ112=5,G112,0)</f>
        <v>0</v>
      </c>
      <c r="CA112" s="225">
        <v>3</v>
      </c>
      <c r="CB112" s="225">
        <v>1</v>
      </c>
    </row>
    <row r="113" spans="1:15" ht="12.75">
      <c r="A113" s="234"/>
      <c r="B113" s="238"/>
      <c r="C113" s="660" t="s">
        <v>718</v>
      </c>
      <c r="D113" s="661"/>
      <c r="E113" s="239">
        <v>44.4</v>
      </c>
      <c r="F113" s="240"/>
      <c r="G113" s="241"/>
      <c r="H113" s="242"/>
      <c r="I113" s="236"/>
      <c r="J113" s="243"/>
      <c r="K113" s="236"/>
      <c r="M113" s="237" t="s">
        <v>718</v>
      </c>
      <c r="O113" s="225"/>
    </row>
    <row r="114" spans="1:80" ht="12.75">
      <c r="A114" s="226">
        <v>51</v>
      </c>
      <c r="B114" s="227" t="s">
        <v>719</v>
      </c>
      <c r="C114" s="228" t="s">
        <v>720</v>
      </c>
      <c r="D114" s="229" t="s">
        <v>721</v>
      </c>
      <c r="E114" s="230">
        <v>6</v>
      </c>
      <c r="F114" s="230"/>
      <c r="G114" s="231">
        <f>E114*F114</f>
        <v>0</v>
      </c>
      <c r="H114" s="232">
        <v>0.001</v>
      </c>
      <c r="I114" s="233">
        <f>E114*H114</f>
        <v>0.006</v>
      </c>
      <c r="J114" s="232"/>
      <c r="K114" s="233">
        <f>E114*J114</f>
        <v>0</v>
      </c>
      <c r="O114" s="225">
        <v>2</v>
      </c>
      <c r="AA114" s="198">
        <v>3</v>
      </c>
      <c r="AB114" s="198">
        <v>1</v>
      </c>
      <c r="AC114" s="198">
        <v>25191158</v>
      </c>
      <c r="AZ114" s="198">
        <v>1</v>
      </c>
      <c r="BA114" s="198">
        <f>IF(AZ114=1,G114,0)</f>
        <v>0</v>
      </c>
      <c r="BB114" s="198">
        <f>IF(AZ114=2,G114,0)</f>
        <v>0</v>
      </c>
      <c r="BC114" s="198">
        <f>IF(AZ114=3,G114,0)</f>
        <v>0</v>
      </c>
      <c r="BD114" s="198">
        <f>IF(AZ114=4,G114,0)</f>
        <v>0</v>
      </c>
      <c r="BE114" s="198">
        <f>IF(AZ114=5,G114,0)</f>
        <v>0</v>
      </c>
      <c r="CA114" s="225">
        <v>3</v>
      </c>
      <c r="CB114" s="225">
        <v>1</v>
      </c>
    </row>
    <row r="115" spans="1:80" ht="12.75">
      <c r="A115" s="226">
        <v>52</v>
      </c>
      <c r="B115" s="227" t="s">
        <v>722</v>
      </c>
      <c r="C115" s="228" t="s">
        <v>723</v>
      </c>
      <c r="D115" s="229" t="s">
        <v>724</v>
      </c>
      <c r="E115" s="230">
        <v>1</v>
      </c>
      <c r="F115" s="230"/>
      <c r="G115" s="231">
        <f>E115*F115</f>
        <v>0</v>
      </c>
      <c r="H115" s="232">
        <v>0.00116</v>
      </c>
      <c r="I115" s="233">
        <f>E115*H115</f>
        <v>0.00116</v>
      </c>
      <c r="J115" s="232"/>
      <c r="K115" s="233">
        <f>E115*J115</f>
        <v>0</v>
      </c>
      <c r="O115" s="225">
        <v>2</v>
      </c>
      <c r="AA115" s="198">
        <v>3</v>
      </c>
      <c r="AB115" s="198">
        <v>1</v>
      </c>
      <c r="AC115" s="198" t="s">
        <v>722</v>
      </c>
      <c r="AZ115" s="198">
        <v>1</v>
      </c>
      <c r="BA115" s="198">
        <f>IF(AZ115=1,G115,0)</f>
        <v>0</v>
      </c>
      <c r="BB115" s="198">
        <f>IF(AZ115=2,G115,0)</f>
        <v>0</v>
      </c>
      <c r="BC115" s="198">
        <f>IF(AZ115=3,G115,0)</f>
        <v>0</v>
      </c>
      <c r="BD115" s="198">
        <f>IF(AZ115=4,G115,0)</f>
        <v>0</v>
      </c>
      <c r="BE115" s="198">
        <f>IF(AZ115=5,G115,0)</f>
        <v>0</v>
      </c>
      <c r="CA115" s="225">
        <v>3</v>
      </c>
      <c r="CB115" s="225">
        <v>1</v>
      </c>
    </row>
    <row r="116" spans="1:15" ht="12.75">
      <c r="A116" s="234"/>
      <c r="B116" s="238"/>
      <c r="C116" s="660" t="s">
        <v>1127</v>
      </c>
      <c r="D116" s="661"/>
      <c r="E116" s="239">
        <v>1</v>
      </c>
      <c r="F116" s="240"/>
      <c r="G116" s="241"/>
      <c r="H116" s="242"/>
      <c r="I116" s="236"/>
      <c r="J116" s="243"/>
      <c r="K116" s="236"/>
      <c r="M116" s="237">
        <v>1</v>
      </c>
      <c r="O116" s="225"/>
    </row>
    <row r="117" spans="1:57" ht="12.75">
      <c r="A117" s="244"/>
      <c r="B117" s="245" t="s">
        <v>1129</v>
      </c>
      <c r="C117" s="246" t="s">
        <v>1273</v>
      </c>
      <c r="D117" s="247"/>
      <c r="E117" s="248"/>
      <c r="F117" s="249"/>
      <c r="G117" s="250">
        <f>SUM(G58:G116)</f>
        <v>0</v>
      </c>
      <c r="H117" s="251"/>
      <c r="I117" s="252">
        <f>SUM(I58:I116)</f>
        <v>1.6775144</v>
      </c>
      <c r="J117" s="251"/>
      <c r="K117" s="252">
        <f>SUM(K58:K116)</f>
        <v>0</v>
      </c>
      <c r="O117" s="225">
        <v>4</v>
      </c>
      <c r="BA117" s="253">
        <f>SUM(BA58:BA116)</f>
        <v>0</v>
      </c>
      <c r="BB117" s="253">
        <f>SUM(BB58:BB116)</f>
        <v>0</v>
      </c>
      <c r="BC117" s="253">
        <f>SUM(BC58:BC116)</f>
        <v>0</v>
      </c>
      <c r="BD117" s="253">
        <f>SUM(BD58:BD116)</f>
        <v>0</v>
      </c>
      <c r="BE117" s="253">
        <f>SUM(BE58:BE116)</f>
        <v>0</v>
      </c>
    </row>
    <row r="118" spans="1:15" ht="12.75">
      <c r="A118" s="215" t="s">
        <v>1126</v>
      </c>
      <c r="B118" s="216" t="s">
        <v>725</v>
      </c>
      <c r="C118" s="217" t="s">
        <v>726</v>
      </c>
      <c r="D118" s="218"/>
      <c r="E118" s="219"/>
      <c r="F118" s="219"/>
      <c r="G118" s="220"/>
      <c r="H118" s="221"/>
      <c r="I118" s="222"/>
      <c r="J118" s="223"/>
      <c r="K118" s="224"/>
      <c r="O118" s="225">
        <v>1</v>
      </c>
    </row>
    <row r="119" spans="1:80" ht="12.75">
      <c r="A119" s="226">
        <v>53</v>
      </c>
      <c r="B119" s="227" t="s">
        <v>728</v>
      </c>
      <c r="C119" s="228" t="s">
        <v>729</v>
      </c>
      <c r="D119" s="229" t="s">
        <v>1216</v>
      </c>
      <c r="E119" s="230">
        <v>45.9106</v>
      </c>
      <c r="F119" s="230"/>
      <c r="G119" s="231">
        <f>E119*F119</f>
        <v>0</v>
      </c>
      <c r="H119" s="232">
        <v>2.16</v>
      </c>
      <c r="I119" s="233">
        <f>E119*H119</f>
        <v>99.16689600000001</v>
      </c>
      <c r="J119" s="232">
        <v>0</v>
      </c>
      <c r="K119" s="233">
        <f>E119*J119</f>
        <v>0</v>
      </c>
      <c r="O119" s="225">
        <v>2</v>
      </c>
      <c r="AA119" s="198">
        <v>1</v>
      </c>
      <c r="AB119" s="198">
        <v>1</v>
      </c>
      <c r="AC119" s="198">
        <v>1</v>
      </c>
      <c r="AZ119" s="198">
        <v>1</v>
      </c>
      <c r="BA119" s="198">
        <f>IF(AZ119=1,G119,0)</f>
        <v>0</v>
      </c>
      <c r="BB119" s="198">
        <f>IF(AZ119=2,G119,0)</f>
        <v>0</v>
      </c>
      <c r="BC119" s="198">
        <f>IF(AZ119=3,G119,0)</f>
        <v>0</v>
      </c>
      <c r="BD119" s="198">
        <f>IF(AZ119=4,G119,0)</f>
        <v>0</v>
      </c>
      <c r="BE119" s="198">
        <f>IF(AZ119=5,G119,0)</f>
        <v>0</v>
      </c>
      <c r="CA119" s="225">
        <v>1</v>
      </c>
      <c r="CB119" s="225">
        <v>1</v>
      </c>
    </row>
    <row r="120" spans="1:15" ht="22.5">
      <c r="A120" s="234"/>
      <c r="B120" s="238"/>
      <c r="C120" s="660" t="s">
        <v>730</v>
      </c>
      <c r="D120" s="661"/>
      <c r="E120" s="239">
        <v>45.9106</v>
      </c>
      <c r="F120" s="240"/>
      <c r="G120" s="241"/>
      <c r="H120" s="242"/>
      <c r="I120" s="236"/>
      <c r="J120" s="243"/>
      <c r="K120" s="236"/>
      <c r="M120" s="237" t="s">
        <v>730</v>
      </c>
      <c r="O120" s="225"/>
    </row>
    <row r="121" spans="1:80" ht="22.5">
      <c r="A121" s="226">
        <v>54</v>
      </c>
      <c r="B121" s="227" t="s">
        <v>731</v>
      </c>
      <c r="C121" s="228" t="s">
        <v>732</v>
      </c>
      <c r="D121" s="229" t="s">
        <v>1216</v>
      </c>
      <c r="E121" s="230">
        <v>0.78</v>
      </c>
      <c r="F121" s="230"/>
      <c r="G121" s="231">
        <f>E121*F121</f>
        <v>0</v>
      </c>
      <c r="H121" s="232">
        <v>2.62628</v>
      </c>
      <c r="I121" s="233">
        <f>E121*H121</f>
        <v>2.0484984</v>
      </c>
      <c r="J121" s="232">
        <v>0</v>
      </c>
      <c r="K121" s="233">
        <f>E121*J121</f>
        <v>0</v>
      </c>
      <c r="O121" s="225">
        <v>2</v>
      </c>
      <c r="AA121" s="198">
        <v>1</v>
      </c>
      <c r="AB121" s="198">
        <v>1</v>
      </c>
      <c r="AC121" s="198">
        <v>1</v>
      </c>
      <c r="AZ121" s="198">
        <v>1</v>
      </c>
      <c r="BA121" s="198">
        <f>IF(AZ121=1,G121,0)</f>
        <v>0</v>
      </c>
      <c r="BB121" s="198">
        <f>IF(AZ121=2,G121,0)</f>
        <v>0</v>
      </c>
      <c r="BC121" s="198">
        <f>IF(AZ121=3,G121,0)</f>
        <v>0</v>
      </c>
      <c r="BD121" s="198">
        <f>IF(AZ121=4,G121,0)</f>
        <v>0</v>
      </c>
      <c r="BE121" s="198">
        <f>IF(AZ121=5,G121,0)</f>
        <v>0</v>
      </c>
      <c r="CA121" s="225">
        <v>1</v>
      </c>
      <c r="CB121" s="225">
        <v>1</v>
      </c>
    </row>
    <row r="122" spans="1:15" ht="12.75">
      <c r="A122" s="234"/>
      <c r="B122" s="238"/>
      <c r="C122" s="660" t="s">
        <v>733</v>
      </c>
      <c r="D122" s="661"/>
      <c r="E122" s="239">
        <v>0.78</v>
      </c>
      <c r="F122" s="240"/>
      <c r="G122" s="241"/>
      <c r="H122" s="242"/>
      <c r="I122" s="236"/>
      <c r="J122" s="243"/>
      <c r="K122" s="236"/>
      <c r="M122" s="237" t="s">
        <v>733</v>
      </c>
      <c r="O122" s="225"/>
    </row>
    <row r="123" spans="1:80" ht="12.75">
      <c r="A123" s="226">
        <v>55</v>
      </c>
      <c r="B123" s="227" t="s">
        <v>734</v>
      </c>
      <c r="C123" s="228" t="s">
        <v>735</v>
      </c>
      <c r="D123" s="229" t="s">
        <v>1216</v>
      </c>
      <c r="E123" s="230">
        <v>36.9064</v>
      </c>
      <c r="F123" s="230"/>
      <c r="G123" s="231">
        <f>E123*F123</f>
        <v>0</v>
      </c>
      <c r="H123" s="232">
        <v>2.525</v>
      </c>
      <c r="I123" s="233">
        <f>E123*H123</f>
        <v>93.18865999999998</v>
      </c>
      <c r="J123" s="232">
        <v>0</v>
      </c>
      <c r="K123" s="233">
        <f>E123*J123</f>
        <v>0</v>
      </c>
      <c r="O123" s="225">
        <v>2</v>
      </c>
      <c r="AA123" s="198">
        <v>1</v>
      </c>
      <c r="AB123" s="198">
        <v>1</v>
      </c>
      <c r="AC123" s="198">
        <v>1</v>
      </c>
      <c r="AZ123" s="198">
        <v>1</v>
      </c>
      <c r="BA123" s="198">
        <f>IF(AZ123=1,G123,0)</f>
        <v>0</v>
      </c>
      <c r="BB123" s="198">
        <f>IF(AZ123=2,G123,0)</f>
        <v>0</v>
      </c>
      <c r="BC123" s="198">
        <f>IF(AZ123=3,G123,0)</f>
        <v>0</v>
      </c>
      <c r="BD123" s="198">
        <f>IF(AZ123=4,G123,0)</f>
        <v>0</v>
      </c>
      <c r="BE123" s="198">
        <f>IF(AZ123=5,G123,0)</f>
        <v>0</v>
      </c>
      <c r="CA123" s="225">
        <v>1</v>
      </c>
      <c r="CB123" s="225">
        <v>1</v>
      </c>
    </row>
    <row r="124" spans="1:15" ht="22.5">
      <c r="A124" s="234"/>
      <c r="B124" s="238"/>
      <c r="C124" s="660" t="s">
        <v>875</v>
      </c>
      <c r="D124" s="661"/>
      <c r="E124" s="239">
        <v>31.5424</v>
      </c>
      <c r="F124" s="240"/>
      <c r="G124" s="241"/>
      <c r="H124" s="242"/>
      <c r="I124" s="236"/>
      <c r="J124" s="243"/>
      <c r="K124" s="236"/>
      <c r="M124" s="237" t="s">
        <v>875</v>
      </c>
      <c r="O124" s="225"/>
    </row>
    <row r="125" spans="1:15" ht="33.75">
      <c r="A125" s="234"/>
      <c r="B125" s="238"/>
      <c r="C125" s="660" t="s">
        <v>876</v>
      </c>
      <c r="D125" s="661"/>
      <c r="E125" s="239">
        <v>5.364</v>
      </c>
      <c r="F125" s="240"/>
      <c r="G125" s="241"/>
      <c r="H125" s="242"/>
      <c r="I125" s="236"/>
      <c r="J125" s="243"/>
      <c r="K125" s="236"/>
      <c r="M125" s="237" t="s">
        <v>876</v>
      </c>
      <c r="O125" s="225"/>
    </row>
    <row r="126" spans="1:80" ht="12.75">
      <c r="A126" s="226">
        <v>56</v>
      </c>
      <c r="B126" s="227" t="s">
        <v>877</v>
      </c>
      <c r="C126" s="228" t="s">
        <v>878</v>
      </c>
      <c r="D126" s="229" t="s">
        <v>1141</v>
      </c>
      <c r="E126" s="230">
        <v>14.85</v>
      </c>
      <c r="F126" s="230"/>
      <c r="G126" s="231">
        <f>E126*F126</f>
        <v>0</v>
      </c>
      <c r="H126" s="232">
        <v>0.0392</v>
      </c>
      <c r="I126" s="233">
        <f>E126*H126</f>
        <v>0.58212</v>
      </c>
      <c r="J126" s="232">
        <v>0</v>
      </c>
      <c r="K126" s="233">
        <f>E126*J126</f>
        <v>0</v>
      </c>
      <c r="O126" s="225">
        <v>2</v>
      </c>
      <c r="AA126" s="198">
        <v>1</v>
      </c>
      <c r="AB126" s="198">
        <v>1</v>
      </c>
      <c r="AC126" s="198">
        <v>1</v>
      </c>
      <c r="AZ126" s="198">
        <v>1</v>
      </c>
      <c r="BA126" s="198">
        <f>IF(AZ126=1,G126,0)</f>
        <v>0</v>
      </c>
      <c r="BB126" s="198">
        <f>IF(AZ126=2,G126,0)</f>
        <v>0</v>
      </c>
      <c r="BC126" s="198">
        <f>IF(AZ126=3,G126,0)</f>
        <v>0</v>
      </c>
      <c r="BD126" s="198">
        <f>IF(AZ126=4,G126,0)</f>
        <v>0</v>
      </c>
      <c r="BE126" s="198">
        <f>IF(AZ126=5,G126,0)</f>
        <v>0</v>
      </c>
      <c r="CA126" s="225">
        <v>1</v>
      </c>
      <c r="CB126" s="225">
        <v>1</v>
      </c>
    </row>
    <row r="127" spans="1:15" ht="12.75">
      <c r="A127" s="234"/>
      <c r="B127" s="238"/>
      <c r="C127" s="660" t="s">
        <v>879</v>
      </c>
      <c r="D127" s="661"/>
      <c r="E127" s="239">
        <v>14.85</v>
      </c>
      <c r="F127" s="240"/>
      <c r="G127" s="241"/>
      <c r="H127" s="242"/>
      <c r="I127" s="236"/>
      <c r="J127" s="243"/>
      <c r="K127" s="236"/>
      <c r="M127" s="237" t="s">
        <v>879</v>
      </c>
      <c r="O127" s="225"/>
    </row>
    <row r="128" spans="1:80" ht="12.75">
      <c r="A128" s="226">
        <v>57</v>
      </c>
      <c r="B128" s="227" t="s">
        <v>880</v>
      </c>
      <c r="C128" s="228" t="s">
        <v>881</v>
      </c>
      <c r="D128" s="229" t="s">
        <v>1141</v>
      </c>
      <c r="E128" s="230">
        <v>14.85</v>
      </c>
      <c r="F128" s="230"/>
      <c r="G128" s="231">
        <f>E128*F128</f>
        <v>0</v>
      </c>
      <c r="H128" s="232">
        <v>0</v>
      </c>
      <c r="I128" s="233">
        <f>E128*H128</f>
        <v>0</v>
      </c>
      <c r="J128" s="232">
        <v>0</v>
      </c>
      <c r="K128" s="233">
        <f>E128*J128</f>
        <v>0</v>
      </c>
      <c r="O128" s="225">
        <v>2</v>
      </c>
      <c r="AA128" s="198">
        <v>1</v>
      </c>
      <c r="AB128" s="198">
        <v>1</v>
      </c>
      <c r="AC128" s="198">
        <v>1</v>
      </c>
      <c r="AZ128" s="198">
        <v>1</v>
      </c>
      <c r="BA128" s="198">
        <f>IF(AZ128=1,G128,0)</f>
        <v>0</v>
      </c>
      <c r="BB128" s="198">
        <f>IF(AZ128=2,G128,0)</f>
        <v>0</v>
      </c>
      <c r="BC128" s="198">
        <f>IF(AZ128=3,G128,0)</f>
        <v>0</v>
      </c>
      <c r="BD128" s="198">
        <f>IF(AZ128=4,G128,0)</f>
        <v>0</v>
      </c>
      <c r="BE128" s="198">
        <f>IF(AZ128=5,G128,0)</f>
        <v>0</v>
      </c>
      <c r="CA128" s="225">
        <v>1</v>
      </c>
      <c r="CB128" s="225">
        <v>1</v>
      </c>
    </row>
    <row r="129" spans="1:15" ht="12.75">
      <c r="A129" s="234"/>
      <c r="B129" s="238"/>
      <c r="C129" s="660" t="s">
        <v>882</v>
      </c>
      <c r="D129" s="661"/>
      <c r="E129" s="239">
        <v>14.85</v>
      </c>
      <c r="F129" s="240"/>
      <c r="G129" s="241"/>
      <c r="H129" s="242"/>
      <c r="I129" s="236"/>
      <c r="J129" s="243"/>
      <c r="K129" s="236"/>
      <c r="M129" s="237" t="s">
        <v>882</v>
      </c>
      <c r="O129" s="225"/>
    </row>
    <row r="130" spans="1:80" ht="12.75">
      <c r="A130" s="226">
        <v>58</v>
      </c>
      <c r="B130" s="227" t="s">
        <v>883</v>
      </c>
      <c r="C130" s="228" t="s">
        <v>884</v>
      </c>
      <c r="D130" s="229" t="s">
        <v>1203</v>
      </c>
      <c r="E130" s="230">
        <v>42</v>
      </c>
      <c r="F130" s="230"/>
      <c r="G130" s="231">
        <f>E130*F130</f>
        <v>0</v>
      </c>
      <c r="H130" s="232">
        <v>0.00499</v>
      </c>
      <c r="I130" s="233">
        <f>E130*H130</f>
        <v>0.20958</v>
      </c>
      <c r="J130" s="232">
        <v>0</v>
      </c>
      <c r="K130" s="233">
        <f>E130*J130</f>
        <v>0</v>
      </c>
      <c r="O130" s="225">
        <v>2</v>
      </c>
      <c r="AA130" s="198">
        <v>1</v>
      </c>
      <c r="AB130" s="198">
        <v>1</v>
      </c>
      <c r="AC130" s="198">
        <v>1</v>
      </c>
      <c r="AZ130" s="198">
        <v>1</v>
      </c>
      <c r="BA130" s="198">
        <f>IF(AZ130=1,G130,0)</f>
        <v>0</v>
      </c>
      <c r="BB130" s="198">
        <f>IF(AZ130=2,G130,0)</f>
        <v>0</v>
      </c>
      <c r="BC130" s="198">
        <f>IF(AZ130=3,G130,0)</f>
        <v>0</v>
      </c>
      <c r="BD130" s="198">
        <f>IF(AZ130=4,G130,0)</f>
        <v>0</v>
      </c>
      <c r="BE130" s="198">
        <f>IF(AZ130=5,G130,0)</f>
        <v>0</v>
      </c>
      <c r="CA130" s="225">
        <v>1</v>
      </c>
      <c r="CB130" s="225">
        <v>1</v>
      </c>
    </row>
    <row r="131" spans="1:15" ht="12.75">
      <c r="A131" s="234"/>
      <c r="B131" s="238"/>
      <c r="C131" s="660" t="s">
        <v>885</v>
      </c>
      <c r="D131" s="661"/>
      <c r="E131" s="239">
        <v>42</v>
      </c>
      <c r="F131" s="240"/>
      <c r="G131" s="241"/>
      <c r="H131" s="242"/>
      <c r="I131" s="236"/>
      <c r="J131" s="243"/>
      <c r="K131" s="236"/>
      <c r="M131" s="237" t="s">
        <v>885</v>
      </c>
      <c r="O131" s="225"/>
    </row>
    <row r="132" spans="1:80" ht="22.5">
      <c r="A132" s="226">
        <v>59</v>
      </c>
      <c r="B132" s="227" t="s">
        <v>886</v>
      </c>
      <c r="C132" s="228" t="s">
        <v>887</v>
      </c>
      <c r="D132" s="229" t="s">
        <v>1264</v>
      </c>
      <c r="E132" s="230">
        <v>0.8283</v>
      </c>
      <c r="F132" s="230"/>
      <c r="G132" s="231">
        <f>E132*F132</f>
        <v>0</v>
      </c>
      <c r="H132" s="232">
        <v>1.05544</v>
      </c>
      <c r="I132" s="233">
        <f>E132*H132</f>
        <v>0.8742209519999999</v>
      </c>
      <c r="J132" s="232">
        <v>0</v>
      </c>
      <c r="K132" s="233">
        <f>E132*J132</f>
        <v>0</v>
      </c>
      <c r="O132" s="225">
        <v>2</v>
      </c>
      <c r="AA132" s="198">
        <v>1</v>
      </c>
      <c r="AB132" s="198">
        <v>1</v>
      </c>
      <c r="AC132" s="198">
        <v>1</v>
      </c>
      <c r="AZ132" s="198">
        <v>1</v>
      </c>
      <c r="BA132" s="198">
        <f>IF(AZ132=1,G132,0)</f>
        <v>0</v>
      </c>
      <c r="BB132" s="198">
        <f>IF(AZ132=2,G132,0)</f>
        <v>0</v>
      </c>
      <c r="BC132" s="198">
        <f>IF(AZ132=3,G132,0)</f>
        <v>0</v>
      </c>
      <c r="BD132" s="198">
        <f>IF(AZ132=4,G132,0)</f>
        <v>0</v>
      </c>
      <c r="BE132" s="198">
        <f>IF(AZ132=5,G132,0)</f>
        <v>0</v>
      </c>
      <c r="CA132" s="225">
        <v>1</v>
      </c>
      <c r="CB132" s="225">
        <v>1</v>
      </c>
    </row>
    <row r="133" spans="1:15" ht="22.5">
      <c r="A133" s="234"/>
      <c r="B133" s="238"/>
      <c r="C133" s="660" t="s">
        <v>888</v>
      </c>
      <c r="D133" s="661"/>
      <c r="E133" s="239">
        <v>0.8283</v>
      </c>
      <c r="F133" s="240"/>
      <c r="G133" s="241"/>
      <c r="H133" s="242"/>
      <c r="I133" s="236"/>
      <c r="J133" s="243"/>
      <c r="K133" s="236"/>
      <c r="M133" s="237" t="s">
        <v>888</v>
      </c>
      <c r="O133" s="225"/>
    </row>
    <row r="134" spans="1:80" ht="22.5">
      <c r="A134" s="226">
        <v>60</v>
      </c>
      <c r="B134" s="227" t="s">
        <v>889</v>
      </c>
      <c r="C134" s="228" t="s">
        <v>890</v>
      </c>
      <c r="D134" s="229" t="s">
        <v>1141</v>
      </c>
      <c r="E134" s="230">
        <v>22.2</v>
      </c>
      <c r="F134" s="230"/>
      <c r="G134" s="231">
        <f>E134*F134</f>
        <v>0</v>
      </c>
      <c r="H134" s="232">
        <v>0.74</v>
      </c>
      <c r="I134" s="233">
        <f>E134*H134</f>
        <v>16.428</v>
      </c>
      <c r="J134" s="232">
        <v>0</v>
      </c>
      <c r="K134" s="233">
        <f>E134*J134</f>
        <v>0</v>
      </c>
      <c r="O134" s="225">
        <v>2</v>
      </c>
      <c r="AA134" s="198">
        <v>1</v>
      </c>
      <c r="AB134" s="198">
        <v>1</v>
      </c>
      <c r="AC134" s="198">
        <v>1</v>
      </c>
      <c r="AZ134" s="198">
        <v>1</v>
      </c>
      <c r="BA134" s="198">
        <f>IF(AZ134=1,G134,0)</f>
        <v>0</v>
      </c>
      <c r="BB134" s="198">
        <f>IF(AZ134=2,G134,0)</f>
        <v>0</v>
      </c>
      <c r="BC134" s="198">
        <f>IF(AZ134=3,G134,0)</f>
        <v>0</v>
      </c>
      <c r="BD134" s="198">
        <f>IF(AZ134=4,G134,0)</f>
        <v>0</v>
      </c>
      <c r="BE134" s="198">
        <f>IF(AZ134=5,G134,0)</f>
        <v>0</v>
      </c>
      <c r="CA134" s="225">
        <v>1</v>
      </c>
      <c r="CB134" s="225">
        <v>1</v>
      </c>
    </row>
    <row r="135" spans="1:15" ht="22.5">
      <c r="A135" s="234"/>
      <c r="B135" s="238"/>
      <c r="C135" s="660" t="s">
        <v>891</v>
      </c>
      <c r="D135" s="661"/>
      <c r="E135" s="239">
        <v>20.5438</v>
      </c>
      <c r="F135" s="240"/>
      <c r="G135" s="241"/>
      <c r="H135" s="242"/>
      <c r="I135" s="236"/>
      <c r="J135" s="243"/>
      <c r="K135" s="236"/>
      <c r="M135" s="237" t="s">
        <v>891</v>
      </c>
      <c r="O135" s="225"/>
    </row>
    <row r="136" spans="1:15" ht="12.75">
      <c r="A136" s="234"/>
      <c r="B136" s="238"/>
      <c r="C136" s="660" t="s">
        <v>892</v>
      </c>
      <c r="D136" s="661"/>
      <c r="E136" s="239">
        <v>1.6563</v>
      </c>
      <c r="F136" s="240"/>
      <c r="G136" s="241"/>
      <c r="H136" s="242"/>
      <c r="I136" s="236"/>
      <c r="J136" s="243"/>
      <c r="K136" s="236"/>
      <c r="M136" s="237" t="s">
        <v>892</v>
      </c>
      <c r="O136" s="225"/>
    </row>
    <row r="137" spans="1:80" ht="12.75">
      <c r="A137" s="226">
        <v>61</v>
      </c>
      <c r="B137" s="227" t="s">
        <v>893</v>
      </c>
      <c r="C137" s="228" t="s">
        <v>894</v>
      </c>
      <c r="D137" s="229" t="s">
        <v>1216</v>
      </c>
      <c r="E137" s="230">
        <v>33.9587</v>
      </c>
      <c r="F137" s="230"/>
      <c r="G137" s="231">
        <f>E137*F137</f>
        <v>0</v>
      </c>
      <c r="H137" s="232">
        <v>2.525</v>
      </c>
      <c r="I137" s="233">
        <f>E137*H137</f>
        <v>85.7457175</v>
      </c>
      <c r="J137" s="232">
        <v>0</v>
      </c>
      <c r="K137" s="233">
        <f>E137*J137</f>
        <v>0</v>
      </c>
      <c r="O137" s="225">
        <v>2</v>
      </c>
      <c r="AA137" s="198">
        <v>1</v>
      </c>
      <c r="AB137" s="198">
        <v>1</v>
      </c>
      <c r="AC137" s="198">
        <v>1</v>
      </c>
      <c r="AZ137" s="198">
        <v>1</v>
      </c>
      <c r="BA137" s="198">
        <f>IF(AZ137=1,G137,0)</f>
        <v>0</v>
      </c>
      <c r="BB137" s="198">
        <f>IF(AZ137=2,G137,0)</f>
        <v>0</v>
      </c>
      <c r="BC137" s="198">
        <f>IF(AZ137=3,G137,0)</f>
        <v>0</v>
      </c>
      <c r="BD137" s="198">
        <f>IF(AZ137=4,G137,0)</f>
        <v>0</v>
      </c>
      <c r="BE137" s="198">
        <f>IF(AZ137=5,G137,0)</f>
        <v>0</v>
      </c>
      <c r="CA137" s="225">
        <v>1</v>
      </c>
      <c r="CB137" s="225">
        <v>1</v>
      </c>
    </row>
    <row r="138" spans="1:15" ht="33.75">
      <c r="A138" s="234"/>
      <c r="B138" s="238"/>
      <c r="C138" s="660" t="s">
        <v>895</v>
      </c>
      <c r="D138" s="661"/>
      <c r="E138" s="239">
        <v>30.6656</v>
      </c>
      <c r="F138" s="240"/>
      <c r="G138" s="241"/>
      <c r="H138" s="242"/>
      <c r="I138" s="236"/>
      <c r="J138" s="243"/>
      <c r="K138" s="236"/>
      <c r="M138" s="237" t="s">
        <v>895</v>
      </c>
      <c r="O138" s="225"/>
    </row>
    <row r="139" spans="1:15" ht="22.5">
      <c r="A139" s="234"/>
      <c r="B139" s="238"/>
      <c r="C139" s="660" t="s">
        <v>896</v>
      </c>
      <c r="D139" s="661"/>
      <c r="E139" s="239">
        <v>3.2931</v>
      </c>
      <c r="F139" s="240"/>
      <c r="G139" s="241"/>
      <c r="H139" s="242"/>
      <c r="I139" s="236"/>
      <c r="J139" s="243"/>
      <c r="K139" s="236"/>
      <c r="M139" s="237" t="s">
        <v>896</v>
      </c>
      <c r="O139" s="225"/>
    </row>
    <row r="140" spans="1:80" ht="12.75">
      <c r="A140" s="226">
        <v>62</v>
      </c>
      <c r="B140" s="227" t="s">
        <v>897</v>
      </c>
      <c r="C140" s="228" t="s">
        <v>898</v>
      </c>
      <c r="D140" s="229" t="s">
        <v>1203</v>
      </c>
      <c r="E140" s="230">
        <v>13</v>
      </c>
      <c r="F140" s="230"/>
      <c r="G140" s="231">
        <f>E140*F140</f>
        <v>0</v>
      </c>
      <c r="H140" s="232">
        <v>0.00309</v>
      </c>
      <c r="I140" s="233">
        <f>E140*H140</f>
        <v>0.04017</v>
      </c>
      <c r="J140" s="232">
        <v>0</v>
      </c>
      <c r="K140" s="233">
        <f>E140*J140</f>
        <v>0</v>
      </c>
      <c r="O140" s="225">
        <v>2</v>
      </c>
      <c r="AA140" s="198">
        <v>1</v>
      </c>
      <c r="AB140" s="198">
        <v>1</v>
      </c>
      <c r="AC140" s="198">
        <v>1</v>
      </c>
      <c r="AZ140" s="198">
        <v>1</v>
      </c>
      <c r="BA140" s="198">
        <f>IF(AZ140=1,G140,0)</f>
        <v>0</v>
      </c>
      <c r="BB140" s="198">
        <f>IF(AZ140=2,G140,0)</f>
        <v>0</v>
      </c>
      <c r="BC140" s="198">
        <f>IF(AZ140=3,G140,0)</f>
        <v>0</v>
      </c>
      <c r="BD140" s="198">
        <f>IF(AZ140=4,G140,0)</f>
        <v>0</v>
      </c>
      <c r="BE140" s="198">
        <f>IF(AZ140=5,G140,0)</f>
        <v>0</v>
      </c>
      <c r="CA140" s="225">
        <v>1</v>
      </c>
      <c r="CB140" s="225">
        <v>1</v>
      </c>
    </row>
    <row r="141" spans="1:15" ht="12.75">
      <c r="A141" s="234"/>
      <c r="B141" s="238"/>
      <c r="C141" s="660" t="s">
        <v>899</v>
      </c>
      <c r="D141" s="661"/>
      <c r="E141" s="239">
        <v>13</v>
      </c>
      <c r="F141" s="240"/>
      <c r="G141" s="241"/>
      <c r="H141" s="242"/>
      <c r="I141" s="236"/>
      <c r="J141" s="243"/>
      <c r="K141" s="236"/>
      <c r="M141" s="237" t="s">
        <v>899</v>
      </c>
      <c r="O141" s="225"/>
    </row>
    <row r="142" spans="1:80" ht="12.75">
      <c r="A142" s="226">
        <v>63</v>
      </c>
      <c r="B142" s="227" t="s">
        <v>900</v>
      </c>
      <c r="C142" s="228" t="s">
        <v>901</v>
      </c>
      <c r="D142" s="229" t="s">
        <v>1203</v>
      </c>
      <c r="E142" s="230">
        <v>6</v>
      </c>
      <c r="F142" s="230"/>
      <c r="G142" s="231">
        <f>E142*F142</f>
        <v>0</v>
      </c>
      <c r="H142" s="232">
        <v>0.00242</v>
      </c>
      <c r="I142" s="233">
        <f>E142*H142</f>
        <v>0.014519999999999998</v>
      </c>
      <c r="J142" s="232">
        <v>0</v>
      </c>
      <c r="K142" s="233">
        <f>E142*J142</f>
        <v>0</v>
      </c>
      <c r="O142" s="225">
        <v>2</v>
      </c>
      <c r="AA142" s="198">
        <v>1</v>
      </c>
      <c r="AB142" s="198">
        <v>1</v>
      </c>
      <c r="AC142" s="198">
        <v>1</v>
      </c>
      <c r="AZ142" s="198">
        <v>1</v>
      </c>
      <c r="BA142" s="198">
        <f>IF(AZ142=1,G142,0)</f>
        <v>0</v>
      </c>
      <c r="BB142" s="198">
        <f>IF(AZ142=2,G142,0)</f>
        <v>0</v>
      </c>
      <c r="BC142" s="198">
        <f>IF(AZ142=3,G142,0)</f>
        <v>0</v>
      </c>
      <c r="BD142" s="198">
        <f>IF(AZ142=4,G142,0)</f>
        <v>0</v>
      </c>
      <c r="BE142" s="198">
        <f>IF(AZ142=5,G142,0)</f>
        <v>0</v>
      </c>
      <c r="CA142" s="225">
        <v>1</v>
      </c>
      <c r="CB142" s="225">
        <v>1</v>
      </c>
    </row>
    <row r="143" spans="1:15" ht="12.75">
      <c r="A143" s="234"/>
      <c r="B143" s="238"/>
      <c r="C143" s="660" t="s">
        <v>902</v>
      </c>
      <c r="D143" s="661"/>
      <c r="E143" s="239">
        <v>6</v>
      </c>
      <c r="F143" s="240"/>
      <c r="G143" s="241"/>
      <c r="H143" s="242"/>
      <c r="I143" s="236"/>
      <c r="J143" s="243"/>
      <c r="K143" s="236"/>
      <c r="M143" s="237" t="s">
        <v>902</v>
      </c>
      <c r="O143" s="225"/>
    </row>
    <row r="144" spans="1:80" ht="12.75">
      <c r="A144" s="226">
        <v>64</v>
      </c>
      <c r="B144" s="227" t="s">
        <v>1556</v>
      </c>
      <c r="C144" s="228" t="s">
        <v>1557</v>
      </c>
      <c r="D144" s="229" t="s">
        <v>1203</v>
      </c>
      <c r="E144" s="230">
        <v>4</v>
      </c>
      <c r="F144" s="230"/>
      <c r="G144" s="231">
        <f>E144*F144</f>
        <v>0</v>
      </c>
      <c r="H144" s="232">
        <v>0.00347</v>
      </c>
      <c r="I144" s="233">
        <f>E144*H144</f>
        <v>0.01388</v>
      </c>
      <c r="J144" s="232">
        <v>0</v>
      </c>
      <c r="K144" s="233">
        <f>E144*J144</f>
        <v>0</v>
      </c>
      <c r="O144" s="225">
        <v>2</v>
      </c>
      <c r="AA144" s="198">
        <v>1</v>
      </c>
      <c r="AB144" s="198">
        <v>1</v>
      </c>
      <c r="AC144" s="198">
        <v>1</v>
      </c>
      <c r="AZ144" s="198">
        <v>1</v>
      </c>
      <c r="BA144" s="198">
        <f>IF(AZ144=1,G144,0)</f>
        <v>0</v>
      </c>
      <c r="BB144" s="198">
        <f>IF(AZ144=2,G144,0)</f>
        <v>0</v>
      </c>
      <c r="BC144" s="198">
        <f>IF(AZ144=3,G144,0)</f>
        <v>0</v>
      </c>
      <c r="BD144" s="198">
        <f>IF(AZ144=4,G144,0)</f>
        <v>0</v>
      </c>
      <c r="BE144" s="198">
        <f>IF(AZ144=5,G144,0)</f>
        <v>0</v>
      </c>
      <c r="CA144" s="225">
        <v>1</v>
      </c>
      <c r="CB144" s="225">
        <v>1</v>
      </c>
    </row>
    <row r="145" spans="1:15" ht="12.75">
      <c r="A145" s="234"/>
      <c r="B145" s="238"/>
      <c r="C145" s="660" t="s">
        <v>1558</v>
      </c>
      <c r="D145" s="661"/>
      <c r="E145" s="239">
        <v>4</v>
      </c>
      <c r="F145" s="240"/>
      <c r="G145" s="241"/>
      <c r="H145" s="242"/>
      <c r="I145" s="236"/>
      <c r="J145" s="243"/>
      <c r="K145" s="236"/>
      <c r="M145" s="237" t="s">
        <v>1558</v>
      </c>
      <c r="O145" s="225"/>
    </row>
    <row r="146" spans="1:80" ht="12.75">
      <c r="A146" s="226">
        <v>65</v>
      </c>
      <c r="B146" s="227" t="s">
        <v>1559</v>
      </c>
      <c r="C146" s="228" t="s">
        <v>1560</v>
      </c>
      <c r="D146" s="229" t="s">
        <v>1264</v>
      </c>
      <c r="E146" s="230">
        <v>0.0977</v>
      </c>
      <c r="F146" s="230"/>
      <c r="G146" s="231">
        <f>E146*F146</f>
        <v>0</v>
      </c>
      <c r="H146" s="232">
        <v>1.02116</v>
      </c>
      <c r="I146" s="233">
        <f>E146*H146</f>
        <v>0.099767332</v>
      </c>
      <c r="J146" s="232">
        <v>0</v>
      </c>
      <c r="K146" s="233">
        <f>E146*J146</f>
        <v>0</v>
      </c>
      <c r="O146" s="225">
        <v>2</v>
      </c>
      <c r="AA146" s="198">
        <v>1</v>
      </c>
      <c r="AB146" s="198">
        <v>1</v>
      </c>
      <c r="AC146" s="198">
        <v>1</v>
      </c>
      <c r="AZ146" s="198">
        <v>1</v>
      </c>
      <c r="BA146" s="198">
        <f>IF(AZ146=1,G146,0)</f>
        <v>0</v>
      </c>
      <c r="BB146" s="198">
        <f>IF(AZ146=2,G146,0)</f>
        <v>0</v>
      </c>
      <c r="BC146" s="198">
        <f>IF(AZ146=3,G146,0)</f>
        <v>0</v>
      </c>
      <c r="BD146" s="198">
        <f>IF(AZ146=4,G146,0)</f>
        <v>0</v>
      </c>
      <c r="BE146" s="198">
        <f>IF(AZ146=5,G146,0)</f>
        <v>0</v>
      </c>
      <c r="CA146" s="225">
        <v>1</v>
      </c>
      <c r="CB146" s="225">
        <v>1</v>
      </c>
    </row>
    <row r="147" spans="1:15" ht="12.75">
      <c r="A147" s="234"/>
      <c r="B147" s="238"/>
      <c r="C147" s="660" t="s">
        <v>1561</v>
      </c>
      <c r="D147" s="661"/>
      <c r="E147" s="239">
        <v>0.0977</v>
      </c>
      <c r="F147" s="240"/>
      <c r="G147" s="241"/>
      <c r="H147" s="242"/>
      <c r="I147" s="236"/>
      <c r="J147" s="243"/>
      <c r="K147" s="236"/>
      <c r="M147" s="237" t="s">
        <v>1561</v>
      </c>
      <c r="O147" s="225"/>
    </row>
    <row r="148" spans="1:80" ht="12.75">
      <c r="A148" s="226">
        <v>66</v>
      </c>
      <c r="B148" s="227" t="s">
        <v>1562</v>
      </c>
      <c r="C148" s="228" t="s">
        <v>1563</v>
      </c>
      <c r="D148" s="229" t="s">
        <v>1216</v>
      </c>
      <c r="E148" s="230">
        <v>0.375</v>
      </c>
      <c r="F148" s="230"/>
      <c r="G148" s="231">
        <f>E148*F148</f>
        <v>0</v>
      </c>
      <c r="H148" s="232">
        <v>2.525</v>
      </c>
      <c r="I148" s="233">
        <f>E148*H148</f>
        <v>0.9468749999999999</v>
      </c>
      <c r="J148" s="232">
        <v>0</v>
      </c>
      <c r="K148" s="233">
        <f>E148*J148</f>
        <v>0</v>
      </c>
      <c r="O148" s="225">
        <v>2</v>
      </c>
      <c r="AA148" s="198">
        <v>1</v>
      </c>
      <c r="AB148" s="198">
        <v>1</v>
      </c>
      <c r="AC148" s="198">
        <v>1</v>
      </c>
      <c r="AZ148" s="198">
        <v>1</v>
      </c>
      <c r="BA148" s="198">
        <f>IF(AZ148=1,G148,0)</f>
        <v>0</v>
      </c>
      <c r="BB148" s="198">
        <f>IF(AZ148=2,G148,0)</f>
        <v>0</v>
      </c>
      <c r="BC148" s="198">
        <f>IF(AZ148=3,G148,0)</f>
        <v>0</v>
      </c>
      <c r="BD148" s="198">
        <f>IF(AZ148=4,G148,0)</f>
        <v>0</v>
      </c>
      <c r="BE148" s="198">
        <f>IF(AZ148=5,G148,0)</f>
        <v>0</v>
      </c>
      <c r="CA148" s="225">
        <v>1</v>
      </c>
      <c r="CB148" s="225">
        <v>1</v>
      </c>
    </row>
    <row r="149" spans="1:15" ht="12.75">
      <c r="A149" s="234"/>
      <c r="B149" s="238"/>
      <c r="C149" s="660" t="s">
        <v>1564</v>
      </c>
      <c r="D149" s="661"/>
      <c r="E149" s="239">
        <v>0.375</v>
      </c>
      <c r="F149" s="240"/>
      <c r="G149" s="241"/>
      <c r="H149" s="242"/>
      <c r="I149" s="236"/>
      <c r="J149" s="243"/>
      <c r="K149" s="236"/>
      <c r="M149" s="237" t="s">
        <v>1564</v>
      </c>
      <c r="O149" s="225"/>
    </row>
    <row r="150" spans="1:80" ht="12.75">
      <c r="A150" s="226">
        <v>67</v>
      </c>
      <c r="B150" s="227" t="s">
        <v>1565</v>
      </c>
      <c r="C150" s="228" t="s">
        <v>1566</v>
      </c>
      <c r="D150" s="229" t="s">
        <v>1216</v>
      </c>
      <c r="E150" s="230">
        <v>1.306</v>
      </c>
      <c r="F150" s="230"/>
      <c r="G150" s="231">
        <f>E150*F150</f>
        <v>0</v>
      </c>
      <c r="H150" s="232">
        <v>2.525</v>
      </c>
      <c r="I150" s="233">
        <f>E150*H150</f>
        <v>3.29765</v>
      </c>
      <c r="J150" s="232">
        <v>0</v>
      </c>
      <c r="K150" s="233">
        <f>E150*J150</f>
        <v>0</v>
      </c>
      <c r="O150" s="225">
        <v>2</v>
      </c>
      <c r="AA150" s="198">
        <v>1</v>
      </c>
      <c r="AB150" s="198">
        <v>1</v>
      </c>
      <c r="AC150" s="198">
        <v>1</v>
      </c>
      <c r="AZ150" s="198">
        <v>1</v>
      </c>
      <c r="BA150" s="198">
        <f>IF(AZ150=1,G150,0)</f>
        <v>0</v>
      </c>
      <c r="BB150" s="198">
        <f>IF(AZ150=2,G150,0)</f>
        <v>0</v>
      </c>
      <c r="BC150" s="198">
        <f>IF(AZ150=3,G150,0)</f>
        <v>0</v>
      </c>
      <c r="BD150" s="198">
        <f>IF(AZ150=4,G150,0)</f>
        <v>0</v>
      </c>
      <c r="BE150" s="198">
        <f>IF(AZ150=5,G150,0)</f>
        <v>0</v>
      </c>
      <c r="CA150" s="225">
        <v>1</v>
      </c>
      <c r="CB150" s="225">
        <v>1</v>
      </c>
    </row>
    <row r="151" spans="1:15" ht="12.75">
      <c r="A151" s="234"/>
      <c r="B151" s="238"/>
      <c r="C151" s="660" t="s">
        <v>1567</v>
      </c>
      <c r="D151" s="661"/>
      <c r="E151" s="239">
        <v>0.09</v>
      </c>
      <c r="F151" s="240"/>
      <c r="G151" s="241"/>
      <c r="H151" s="242"/>
      <c r="I151" s="236"/>
      <c r="J151" s="243"/>
      <c r="K151" s="236"/>
      <c r="M151" s="237" t="s">
        <v>1567</v>
      </c>
      <c r="O151" s="225"/>
    </row>
    <row r="152" spans="1:15" ht="22.5">
      <c r="A152" s="234"/>
      <c r="B152" s="238"/>
      <c r="C152" s="660" t="s">
        <v>1568</v>
      </c>
      <c r="D152" s="661"/>
      <c r="E152" s="239">
        <v>1.216</v>
      </c>
      <c r="F152" s="240"/>
      <c r="G152" s="241"/>
      <c r="H152" s="242"/>
      <c r="I152" s="236"/>
      <c r="J152" s="243"/>
      <c r="K152" s="236"/>
      <c r="M152" s="237" t="s">
        <v>1568</v>
      </c>
      <c r="O152" s="225"/>
    </row>
    <row r="153" spans="1:80" ht="12.75">
      <c r="A153" s="226">
        <v>68</v>
      </c>
      <c r="B153" s="227" t="s">
        <v>1569</v>
      </c>
      <c r="C153" s="228" t="s">
        <v>1570</v>
      </c>
      <c r="D153" s="229" t="s">
        <v>1141</v>
      </c>
      <c r="E153" s="230">
        <v>4.64</v>
      </c>
      <c r="F153" s="230"/>
      <c r="G153" s="231">
        <f>E153*F153</f>
        <v>0</v>
      </c>
      <c r="H153" s="232">
        <v>0.0002</v>
      </c>
      <c r="I153" s="233">
        <f>E153*H153</f>
        <v>0.000928</v>
      </c>
      <c r="J153" s="232">
        <v>0</v>
      </c>
      <c r="K153" s="233">
        <f>E153*J153</f>
        <v>0</v>
      </c>
      <c r="O153" s="225">
        <v>2</v>
      </c>
      <c r="AA153" s="198">
        <v>1</v>
      </c>
      <c r="AB153" s="198">
        <v>1</v>
      </c>
      <c r="AC153" s="198">
        <v>1</v>
      </c>
      <c r="AZ153" s="198">
        <v>1</v>
      </c>
      <c r="BA153" s="198">
        <f>IF(AZ153=1,G153,0)</f>
        <v>0</v>
      </c>
      <c r="BB153" s="198">
        <f>IF(AZ153=2,G153,0)</f>
        <v>0</v>
      </c>
      <c r="BC153" s="198">
        <f>IF(AZ153=3,G153,0)</f>
        <v>0</v>
      </c>
      <c r="BD153" s="198">
        <f>IF(AZ153=4,G153,0)</f>
        <v>0</v>
      </c>
      <c r="BE153" s="198">
        <f>IF(AZ153=5,G153,0)</f>
        <v>0</v>
      </c>
      <c r="CA153" s="225">
        <v>1</v>
      </c>
      <c r="CB153" s="225">
        <v>1</v>
      </c>
    </row>
    <row r="154" spans="1:15" ht="12.75">
      <c r="A154" s="234"/>
      <c r="B154" s="238"/>
      <c r="C154" s="660" t="s">
        <v>1571</v>
      </c>
      <c r="D154" s="661"/>
      <c r="E154" s="239">
        <v>1.44</v>
      </c>
      <c r="F154" s="240"/>
      <c r="G154" s="241"/>
      <c r="H154" s="242"/>
      <c r="I154" s="236"/>
      <c r="J154" s="243"/>
      <c r="K154" s="236"/>
      <c r="M154" s="237" t="s">
        <v>1571</v>
      </c>
      <c r="O154" s="225"/>
    </row>
    <row r="155" spans="1:15" ht="22.5">
      <c r="A155" s="234"/>
      <c r="B155" s="238"/>
      <c r="C155" s="660" t="s">
        <v>1572</v>
      </c>
      <c r="D155" s="661"/>
      <c r="E155" s="239">
        <v>3.2</v>
      </c>
      <c r="F155" s="240"/>
      <c r="G155" s="241"/>
      <c r="H155" s="242"/>
      <c r="I155" s="236"/>
      <c r="J155" s="243"/>
      <c r="K155" s="236"/>
      <c r="M155" s="237" t="s">
        <v>1572</v>
      </c>
      <c r="O155" s="225"/>
    </row>
    <row r="156" spans="1:80" ht="12.75">
      <c r="A156" s="226">
        <v>69</v>
      </c>
      <c r="B156" s="227" t="s">
        <v>1573</v>
      </c>
      <c r="C156" s="228" t="s">
        <v>1574</v>
      </c>
      <c r="D156" s="229" t="s">
        <v>1141</v>
      </c>
      <c r="E156" s="230">
        <v>4.64</v>
      </c>
      <c r="F156" s="230"/>
      <c r="G156" s="231">
        <f>E156*F156</f>
        <v>0</v>
      </c>
      <c r="H156" s="232">
        <v>0</v>
      </c>
      <c r="I156" s="233">
        <f>E156*H156</f>
        <v>0</v>
      </c>
      <c r="J156" s="232">
        <v>0</v>
      </c>
      <c r="K156" s="233">
        <f>E156*J156</f>
        <v>0</v>
      </c>
      <c r="O156" s="225">
        <v>2</v>
      </c>
      <c r="AA156" s="198">
        <v>1</v>
      </c>
      <c r="AB156" s="198">
        <v>1</v>
      </c>
      <c r="AC156" s="198">
        <v>1</v>
      </c>
      <c r="AZ156" s="198">
        <v>1</v>
      </c>
      <c r="BA156" s="198">
        <f>IF(AZ156=1,G156,0)</f>
        <v>0</v>
      </c>
      <c r="BB156" s="198">
        <f>IF(AZ156=2,G156,0)</f>
        <v>0</v>
      </c>
      <c r="BC156" s="198">
        <f>IF(AZ156=3,G156,0)</f>
        <v>0</v>
      </c>
      <c r="BD156" s="198">
        <f>IF(AZ156=4,G156,0)</f>
        <v>0</v>
      </c>
      <c r="BE156" s="198">
        <f>IF(AZ156=5,G156,0)</f>
        <v>0</v>
      </c>
      <c r="CA156" s="225">
        <v>1</v>
      </c>
      <c r="CB156" s="225">
        <v>1</v>
      </c>
    </row>
    <row r="157" spans="1:15" ht="12.75">
      <c r="A157" s="234"/>
      <c r="B157" s="238"/>
      <c r="C157" s="660" t="s">
        <v>1575</v>
      </c>
      <c r="D157" s="661"/>
      <c r="E157" s="239">
        <v>4.64</v>
      </c>
      <c r="F157" s="240"/>
      <c r="G157" s="241"/>
      <c r="H157" s="242"/>
      <c r="I157" s="236"/>
      <c r="J157" s="243"/>
      <c r="K157" s="236"/>
      <c r="M157" s="237" t="s">
        <v>1575</v>
      </c>
      <c r="O157" s="225"/>
    </row>
    <row r="158" spans="1:80" ht="12.75">
      <c r="A158" s="226">
        <v>70</v>
      </c>
      <c r="B158" s="227" t="s">
        <v>1576</v>
      </c>
      <c r="C158" s="228" t="s">
        <v>1577</v>
      </c>
      <c r="D158" s="229" t="s">
        <v>1264</v>
      </c>
      <c r="E158" s="230">
        <v>0.077</v>
      </c>
      <c r="F158" s="230"/>
      <c r="G158" s="231">
        <f>E158*F158</f>
        <v>0</v>
      </c>
      <c r="H158" s="232">
        <v>1.02116</v>
      </c>
      <c r="I158" s="233">
        <f>E158*H158</f>
        <v>0.07862932</v>
      </c>
      <c r="J158" s="232">
        <v>0</v>
      </c>
      <c r="K158" s="233">
        <f>E158*J158</f>
        <v>0</v>
      </c>
      <c r="O158" s="225">
        <v>2</v>
      </c>
      <c r="AA158" s="198">
        <v>1</v>
      </c>
      <c r="AB158" s="198">
        <v>1</v>
      </c>
      <c r="AC158" s="198">
        <v>1</v>
      </c>
      <c r="AZ158" s="198">
        <v>1</v>
      </c>
      <c r="BA158" s="198">
        <f>IF(AZ158=1,G158,0)</f>
        <v>0</v>
      </c>
      <c r="BB158" s="198">
        <f>IF(AZ158=2,G158,0)</f>
        <v>0</v>
      </c>
      <c r="BC158" s="198">
        <f>IF(AZ158=3,G158,0)</f>
        <v>0</v>
      </c>
      <c r="BD158" s="198">
        <f>IF(AZ158=4,G158,0)</f>
        <v>0</v>
      </c>
      <c r="BE158" s="198">
        <f>IF(AZ158=5,G158,0)</f>
        <v>0</v>
      </c>
      <c r="CA158" s="225">
        <v>1</v>
      </c>
      <c r="CB158" s="225">
        <v>1</v>
      </c>
    </row>
    <row r="159" spans="1:15" ht="12.75">
      <c r="A159" s="234"/>
      <c r="B159" s="238"/>
      <c r="C159" s="660" t="s">
        <v>1578</v>
      </c>
      <c r="D159" s="661"/>
      <c r="E159" s="239">
        <v>0.0041</v>
      </c>
      <c r="F159" s="240"/>
      <c r="G159" s="241"/>
      <c r="H159" s="242"/>
      <c r="I159" s="236"/>
      <c r="J159" s="243"/>
      <c r="K159" s="236"/>
      <c r="M159" s="237" t="s">
        <v>1578</v>
      </c>
      <c r="O159" s="225"/>
    </row>
    <row r="160" spans="1:15" ht="12.75">
      <c r="A160" s="234"/>
      <c r="B160" s="238"/>
      <c r="C160" s="660" t="s">
        <v>1579</v>
      </c>
      <c r="D160" s="661"/>
      <c r="E160" s="239">
        <v>0.073</v>
      </c>
      <c r="F160" s="240"/>
      <c r="G160" s="241"/>
      <c r="H160" s="242"/>
      <c r="I160" s="236"/>
      <c r="J160" s="243"/>
      <c r="K160" s="236"/>
      <c r="M160" s="237" t="s">
        <v>1579</v>
      </c>
      <c r="O160" s="225"/>
    </row>
    <row r="161" spans="1:80" ht="22.5">
      <c r="A161" s="226">
        <v>71</v>
      </c>
      <c r="B161" s="227" t="s">
        <v>1580</v>
      </c>
      <c r="C161" s="228" t="s">
        <v>1581</v>
      </c>
      <c r="D161" s="229" t="s">
        <v>1216</v>
      </c>
      <c r="E161" s="230">
        <v>3.978</v>
      </c>
      <c r="F161" s="230"/>
      <c r="G161" s="231">
        <f>E161*F161</f>
        <v>0</v>
      </c>
      <c r="H161" s="232">
        <v>2.525</v>
      </c>
      <c r="I161" s="233">
        <f>E161*H161</f>
        <v>10.04445</v>
      </c>
      <c r="J161" s="232">
        <v>0</v>
      </c>
      <c r="K161" s="233">
        <f>E161*J161</f>
        <v>0</v>
      </c>
      <c r="O161" s="225">
        <v>2</v>
      </c>
      <c r="AA161" s="198">
        <v>1</v>
      </c>
      <c r="AB161" s="198">
        <v>1</v>
      </c>
      <c r="AC161" s="198">
        <v>1</v>
      </c>
      <c r="AZ161" s="198">
        <v>1</v>
      </c>
      <c r="BA161" s="198">
        <f>IF(AZ161=1,G161,0)</f>
        <v>0</v>
      </c>
      <c r="BB161" s="198">
        <f>IF(AZ161=2,G161,0)</f>
        <v>0</v>
      </c>
      <c r="BC161" s="198">
        <f>IF(AZ161=3,G161,0)</f>
        <v>0</v>
      </c>
      <c r="BD161" s="198">
        <f>IF(AZ161=4,G161,0)</f>
        <v>0</v>
      </c>
      <c r="BE161" s="198">
        <f>IF(AZ161=5,G161,0)</f>
        <v>0</v>
      </c>
      <c r="CA161" s="225">
        <v>1</v>
      </c>
      <c r="CB161" s="225">
        <v>1</v>
      </c>
    </row>
    <row r="162" spans="1:15" ht="22.5">
      <c r="A162" s="234"/>
      <c r="B162" s="238"/>
      <c r="C162" s="660" t="s">
        <v>1582</v>
      </c>
      <c r="D162" s="661"/>
      <c r="E162" s="239">
        <v>3.978</v>
      </c>
      <c r="F162" s="240"/>
      <c r="G162" s="241"/>
      <c r="H162" s="242"/>
      <c r="I162" s="236"/>
      <c r="J162" s="243"/>
      <c r="K162" s="236"/>
      <c r="M162" s="237" t="s">
        <v>1582</v>
      </c>
      <c r="O162" s="225"/>
    </row>
    <row r="163" spans="1:80" ht="12.75">
      <c r="A163" s="226">
        <v>72</v>
      </c>
      <c r="B163" s="227" t="s">
        <v>1583</v>
      </c>
      <c r="C163" s="228" t="s">
        <v>1584</v>
      </c>
      <c r="D163" s="229" t="s">
        <v>1141</v>
      </c>
      <c r="E163" s="230">
        <v>19.1</v>
      </c>
      <c r="F163" s="230"/>
      <c r="G163" s="231">
        <f>E163*F163</f>
        <v>0</v>
      </c>
      <c r="H163" s="232">
        <v>0.03931</v>
      </c>
      <c r="I163" s="233">
        <f>E163*H163</f>
        <v>0.750821</v>
      </c>
      <c r="J163" s="232">
        <v>0</v>
      </c>
      <c r="K163" s="233">
        <f>E163*J163</f>
        <v>0</v>
      </c>
      <c r="O163" s="225">
        <v>2</v>
      </c>
      <c r="AA163" s="198">
        <v>1</v>
      </c>
      <c r="AB163" s="198">
        <v>1</v>
      </c>
      <c r="AC163" s="198">
        <v>1</v>
      </c>
      <c r="AZ163" s="198">
        <v>1</v>
      </c>
      <c r="BA163" s="198">
        <f>IF(AZ163=1,G163,0)</f>
        <v>0</v>
      </c>
      <c r="BB163" s="198">
        <f>IF(AZ163=2,G163,0)</f>
        <v>0</v>
      </c>
      <c r="BC163" s="198">
        <f>IF(AZ163=3,G163,0)</f>
        <v>0</v>
      </c>
      <c r="BD163" s="198">
        <f>IF(AZ163=4,G163,0)</f>
        <v>0</v>
      </c>
      <c r="BE163" s="198">
        <f>IF(AZ163=5,G163,0)</f>
        <v>0</v>
      </c>
      <c r="CA163" s="225">
        <v>1</v>
      </c>
      <c r="CB163" s="225">
        <v>1</v>
      </c>
    </row>
    <row r="164" spans="1:15" ht="12.75">
      <c r="A164" s="234"/>
      <c r="B164" s="238"/>
      <c r="C164" s="660" t="s">
        <v>1585</v>
      </c>
      <c r="D164" s="661"/>
      <c r="E164" s="239">
        <v>19.1</v>
      </c>
      <c r="F164" s="240"/>
      <c r="G164" s="241"/>
      <c r="H164" s="242"/>
      <c r="I164" s="236"/>
      <c r="J164" s="243"/>
      <c r="K164" s="236"/>
      <c r="M164" s="237" t="s">
        <v>1585</v>
      </c>
      <c r="O164" s="225"/>
    </row>
    <row r="165" spans="1:80" ht="12.75">
      <c r="A165" s="226">
        <v>73</v>
      </c>
      <c r="B165" s="227" t="s">
        <v>1586</v>
      </c>
      <c r="C165" s="228" t="s">
        <v>1587</v>
      </c>
      <c r="D165" s="229" t="s">
        <v>1141</v>
      </c>
      <c r="E165" s="230">
        <v>19.1</v>
      </c>
      <c r="F165" s="230"/>
      <c r="G165" s="231">
        <f>E165*F165</f>
        <v>0</v>
      </c>
      <c r="H165" s="232">
        <v>0</v>
      </c>
      <c r="I165" s="233">
        <f>E165*H165</f>
        <v>0</v>
      </c>
      <c r="J165" s="232">
        <v>0</v>
      </c>
      <c r="K165" s="233">
        <f>E165*J165</f>
        <v>0</v>
      </c>
      <c r="O165" s="225">
        <v>2</v>
      </c>
      <c r="AA165" s="198">
        <v>1</v>
      </c>
      <c r="AB165" s="198">
        <v>1</v>
      </c>
      <c r="AC165" s="198">
        <v>1</v>
      </c>
      <c r="AZ165" s="198">
        <v>1</v>
      </c>
      <c r="BA165" s="198">
        <f>IF(AZ165=1,G165,0)</f>
        <v>0</v>
      </c>
      <c r="BB165" s="198">
        <f>IF(AZ165=2,G165,0)</f>
        <v>0</v>
      </c>
      <c r="BC165" s="198">
        <f>IF(AZ165=3,G165,0)</f>
        <v>0</v>
      </c>
      <c r="BD165" s="198">
        <f>IF(AZ165=4,G165,0)</f>
        <v>0</v>
      </c>
      <c r="BE165" s="198">
        <f>IF(AZ165=5,G165,0)</f>
        <v>0</v>
      </c>
      <c r="CA165" s="225">
        <v>1</v>
      </c>
      <c r="CB165" s="225">
        <v>1</v>
      </c>
    </row>
    <row r="166" spans="1:15" ht="12.75">
      <c r="A166" s="234"/>
      <c r="B166" s="238"/>
      <c r="C166" s="660" t="s">
        <v>1588</v>
      </c>
      <c r="D166" s="661"/>
      <c r="E166" s="239">
        <v>19.1</v>
      </c>
      <c r="F166" s="240"/>
      <c r="G166" s="241"/>
      <c r="H166" s="242"/>
      <c r="I166" s="236"/>
      <c r="J166" s="243"/>
      <c r="K166" s="236"/>
      <c r="M166" s="237" t="s">
        <v>1588</v>
      </c>
      <c r="O166" s="225"/>
    </row>
    <row r="167" spans="1:80" ht="12.75">
      <c r="A167" s="226">
        <v>74</v>
      </c>
      <c r="B167" s="227" t="s">
        <v>1589</v>
      </c>
      <c r="C167" s="228" t="s">
        <v>1590</v>
      </c>
      <c r="D167" s="229" t="s">
        <v>1264</v>
      </c>
      <c r="E167" s="230">
        <v>0.1193</v>
      </c>
      <c r="F167" s="230"/>
      <c r="G167" s="231">
        <f>E167*F167</f>
        <v>0</v>
      </c>
      <c r="H167" s="232">
        <v>1.0211</v>
      </c>
      <c r="I167" s="233">
        <f>E167*H167</f>
        <v>0.12181722999999998</v>
      </c>
      <c r="J167" s="232">
        <v>0</v>
      </c>
      <c r="K167" s="233">
        <f>E167*J167</f>
        <v>0</v>
      </c>
      <c r="O167" s="225">
        <v>2</v>
      </c>
      <c r="AA167" s="198">
        <v>1</v>
      </c>
      <c r="AB167" s="198">
        <v>1</v>
      </c>
      <c r="AC167" s="198">
        <v>1</v>
      </c>
      <c r="AZ167" s="198">
        <v>1</v>
      </c>
      <c r="BA167" s="198">
        <f>IF(AZ167=1,G167,0)</f>
        <v>0</v>
      </c>
      <c r="BB167" s="198">
        <f>IF(AZ167=2,G167,0)</f>
        <v>0</v>
      </c>
      <c r="BC167" s="198">
        <f>IF(AZ167=3,G167,0)</f>
        <v>0</v>
      </c>
      <c r="BD167" s="198">
        <f>IF(AZ167=4,G167,0)</f>
        <v>0</v>
      </c>
      <c r="BE167" s="198">
        <f>IF(AZ167=5,G167,0)</f>
        <v>0</v>
      </c>
      <c r="CA167" s="225">
        <v>1</v>
      </c>
      <c r="CB167" s="225">
        <v>1</v>
      </c>
    </row>
    <row r="168" spans="1:15" ht="12.75">
      <c r="A168" s="234"/>
      <c r="B168" s="238"/>
      <c r="C168" s="660" t="s">
        <v>1591</v>
      </c>
      <c r="D168" s="661"/>
      <c r="E168" s="239">
        <v>0.1193</v>
      </c>
      <c r="F168" s="240"/>
      <c r="G168" s="241"/>
      <c r="H168" s="242"/>
      <c r="I168" s="236"/>
      <c r="J168" s="243"/>
      <c r="K168" s="236"/>
      <c r="M168" s="237" t="s">
        <v>1591</v>
      </c>
      <c r="O168" s="225"/>
    </row>
    <row r="169" spans="1:80" ht="22.5">
      <c r="A169" s="226">
        <v>75</v>
      </c>
      <c r="B169" s="227" t="s">
        <v>1592</v>
      </c>
      <c r="C169" s="228" t="s">
        <v>1593</v>
      </c>
      <c r="D169" s="229" t="s">
        <v>1264</v>
      </c>
      <c r="E169" s="230">
        <v>0.1093</v>
      </c>
      <c r="F169" s="230"/>
      <c r="G169" s="231">
        <f>E169*F169</f>
        <v>0</v>
      </c>
      <c r="H169" s="232">
        <v>1.0568</v>
      </c>
      <c r="I169" s="233">
        <f>E169*H169</f>
        <v>0.11550823999999998</v>
      </c>
      <c r="J169" s="232">
        <v>0</v>
      </c>
      <c r="K169" s="233">
        <f>E169*J169</f>
        <v>0</v>
      </c>
      <c r="O169" s="225">
        <v>2</v>
      </c>
      <c r="AA169" s="198">
        <v>1</v>
      </c>
      <c r="AB169" s="198">
        <v>1</v>
      </c>
      <c r="AC169" s="198">
        <v>1</v>
      </c>
      <c r="AZ169" s="198">
        <v>1</v>
      </c>
      <c r="BA169" s="198">
        <f>IF(AZ169=1,G169,0)</f>
        <v>0</v>
      </c>
      <c r="BB169" s="198">
        <f>IF(AZ169=2,G169,0)</f>
        <v>0</v>
      </c>
      <c r="BC169" s="198">
        <f>IF(AZ169=3,G169,0)</f>
        <v>0</v>
      </c>
      <c r="BD169" s="198">
        <f>IF(AZ169=4,G169,0)</f>
        <v>0</v>
      </c>
      <c r="BE169" s="198">
        <f>IF(AZ169=5,G169,0)</f>
        <v>0</v>
      </c>
      <c r="CA169" s="225">
        <v>1</v>
      </c>
      <c r="CB169" s="225">
        <v>1</v>
      </c>
    </row>
    <row r="170" spans="1:15" ht="33.75">
      <c r="A170" s="234"/>
      <c r="B170" s="238"/>
      <c r="C170" s="660" t="s">
        <v>1594</v>
      </c>
      <c r="D170" s="661"/>
      <c r="E170" s="239">
        <v>0.1093</v>
      </c>
      <c r="F170" s="240"/>
      <c r="G170" s="241"/>
      <c r="H170" s="242"/>
      <c r="I170" s="236"/>
      <c r="J170" s="243"/>
      <c r="K170" s="236"/>
      <c r="M170" s="237" t="s">
        <v>1594</v>
      </c>
      <c r="O170" s="225"/>
    </row>
    <row r="171" spans="1:57" ht="12.75">
      <c r="A171" s="244"/>
      <c r="B171" s="245" t="s">
        <v>1129</v>
      </c>
      <c r="C171" s="246" t="s">
        <v>727</v>
      </c>
      <c r="D171" s="247"/>
      <c r="E171" s="248"/>
      <c r="F171" s="249"/>
      <c r="G171" s="250">
        <f>SUM(G118:G170)</f>
        <v>0</v>
      </c>
      <c r="H171" s="251"/>
      <c r="I171" s="252">
        <f>SUM(I118:I170)</f>
        <v>313.7687089739998</v>
      </c>
      <c r="J171" s="251"/>
      <c r="K171" s="252">
        <f>SUM(K118:K170)</f>
        <v>0</v>
      </c>
      <c r="O171" s="225">
        <v>4</v>
      </c>
      <c r="BA171" s="253">
        <f>SUM(BA118:BA170)</f>
        <v>0</v>
      </c>
      <c r="BB171" s="253">
        <f>SUM(BB118:BB170)</f>
        <v>0</v>
      </c>
      <c r="BC171" s="253">
        <f>SUM(BC118:BC170)</f>
        <v>0</v>
      </c>
      <c r="BD171" s="253">
        <f>SUM(BD118:BD170)</f>
        <v>0</v>
      </c>
      <c r="BE171" s="253">
        <f>SUM(BE118:BE170)</f>
        <v>0</v>
      </c>
    </row>
    <row r="172" spans="1:15" ht="12.75">
      <c r="A172" s="215" t="s">
        <v>1126</v>
      </c>
      <c r="B172" s="216" t="s">
        <v>1595</v>
      </c>
      <c r="C172" s="217" t="s">
        <v>1596</v>
      </c>
      <c r="D172" s="218"/>
      <c r="E172" s="219"/>
      <c r="F172" s="219"/>
      <c r="G172" s="220"/>
      <c r="H172" s="221"/>
      <c r="I172" s="222"/>
      <c r="J172" s="223"/>
      <c r="K172" s="224"/>
      <c r="O172" s="225">
        <v>1</v>
      </c>
    </row>
    <row r="173" spans="1:80" ht="12.75">
      <c r="A173" s="226">
        <v>76</v>
      </c>
      <c r="B173" s="227" t="s">
        <v>1598</v>
      </c>
      <c r="C173" s="228" t="s">
        <v>1599</v>
      </c>
      <c r="D173" s="229" t="s">
        <v>1141</v>
      </c>
      <c r="E173" s="230">
        <v>229.68</v>
      </c>
      <c r="F173" s="230"/>
      <c r="G173" s="231">
        <f>E173*F173</f>
        <v>0</v>
      </c>
      <c r="H173" s="232">
        <v>0.24951</v>
      </c>
      <c r="I173" s="233">
        <f>E173*H173</f>
        <v>57.307456800000004</v>
      </c>
      <c r="J173" s="232">
        <v>0</v>
      </c>
      <c r="K173" s="233">
        <f>E173*J173</f>
        <v>0</v>
      </c>
      <c r="O173" s="225">
        <v>2</v>
      </c>
      <c r="AA173" s="198">
        <v>1</v>
      </c>
      <c r="AB173" s="198">
        <v>1</v>
      </c>
      <c r="AC173" s="198">
        <v>1</v>
      </c>
      <c r="AZ173" s="198">
        <v>1</v>
      </c>
      <c r="BA173" s="198">
        <f>IF(AZ173=1,G173,0)</f>
        <v>0</v>
      </c>
      <c r="BB173" s="198">
        <f>IF(AZ173=2,G173,0)</f>
        <v>0</v>
      </c>
      <c r="BC173" s="198">
        <f>IF(AZ173=3,G173,0)</f>
        <v>0</v>
      </c>
      <c r="BD173" s="198">
        <f>IF(AZ173=4,G173,0)</f>
        <v>0</v>
      </c>
      <c r="BE173" s="198">
        <f>IF(AZ173=5,G173,0)</f>
        <v>0</v>
      </c>
      <c r="CA173" s="225">
        <v>1</v>
      </c>
      <c r="CB173" s="225">
        <v>1</v>
      </c>
    </row>
    <row r="174" spans="1:15" ht="12.75">
      <c r="A174" s="234"/>
      <c r="B174" s="235"/>
      <c r="C174" s="657" t="s">
        <v>1600</v>
      </c>
      <c r="D174" s="658"/>
      <c r="E174" s="658"/>
      <c r="F174" s="658"/>
      <c r="G174" s="659"/>
      <c r="I174" s="236"/>
      <c r="K174" s="236"/>
      <c r="L174" s="237" t="s">
        <v>1600</v>
      </c>
      <c r="O174" s="225">
        <v>3</v>
      </c>
    </row>
    <row r="175" spans="1:15" ht="45">
      <c r="A175" s="234"/>
      <c r="B175" s="235"/>
      <c r="C175" s="657" t="s">
        <v>1601</v>
      </c>
      <c r="D175" s="658"/>
      <c r="E175" s="658"/>
      <c r="F175" s="658"/>
      <c r="G175" s="659"/>
      <c r="I175" s="236"/>
      <c r="K175" s="236"/>
      <c r="L175" s="237" t="s">
        <v>1601</v>
      </c>
      <c r="O175" s="225">
        <v>3</v>
      </c>
    </row>
    <row r="176" spans="1:15" ht="33.75">
      <c r="A176" s="234"/>
      <c r="B176" s="235"/>
      <c r="C176" s="657" t="s">
        <v>1602</v>
      </c>
      <c r="D176" s="658"/>
      <c r="E176" s="658"/>
      <c r="F176" s="658"/>
      <c r="G176" s="659"/>
      <c r="I176" s="236"/>
      <c r="K176" s="236"/>
      <c r="L176" s="237" t="s">
        <v>1602</v>
      </c>
      <c r="O176" s="225">
        <v>3</v>
      </c>
    </row>
    <row r="177" spans="1:15" ht="22.5">
      <c r="A177" s="234"/>
      <c r="B177" s="235"/>
      <c r="C177" s="657" t="s">
        <v>1603</v>
      </c>
      <c r="D177" s="658"/>
      <c r="E177" s="658"/>
      <c r="F177" s="658"/>
      <c r="G177" s="659"/>
      <c r="I177" s="236"/>
      <c r="K177" s="236"/>
      <c r="L177" s="237" t="s">
        <v>1603</v>
      </c>
      <c r="O177" s="225">
        <v>3</v>
      </c>
    </row>
    <row r="178" spans="1:15" ht="12.75">
      <c r="A178" s="234"/>
      <c r="B178" s="235"/>
      <c r="C178" s="657" t="s">
        <v>1604</v>
      </c>
      <c r="D178" s="658"/>
      <c r="E178" s="658"/>
      <c r="F178" s="658"/>
      <c r="G178" s="659"/>
      <c r="I178" s="236"/>
      <c r="K178" s="236"/>
      <c r="L178" s="237" t="s">
        <v>1604</v>
      </c>
      <c r="O178" s="225">
        <v>3</v>
      </c>
    </row>
    <row r="179" spans="1:15" ht="22.5">
      <c r="A179" s="234"/>
      <c r="B179" s="238"/>
      <c r="C179" s="660" t="s">
        <v>1605</v>
      </c>
      <c r="D179" s="661"/>
      <c r="E179" s="239">
        <v>229.68</v>
      </c>
      <c r="F179" s="240"/>
      <c r="G179" s="241"/>
      <c r="H179" s="242"/>
      <c r="I179" s="236"/>
      <c r="J179" s="243"/>
      <c r="K179" s="236"/>
      <c r="M179" s="237" t="s">
        <v>1605</v>
      </c>
      <c r="O179" s="225"/>
    </row>
    <row r="180" spans="1:80" ht="12.75">
      <c r="A180" s="226">
        <v>77</v>
      </c>
      <c r="B180" s="227" t="s">
        <v>1606</v>
      </c>
      <c r="C180" s="228" t="s">
        <v>1607</v>
      </c>
      <c r="D180" s="229" t="s">
        <v>1203</v>
      </c>
      <c r="E180" s="230">
        <v>38</v>
      </c>
      <c r="F180" s="230"/>
      <c r="G180" s="231">
        <f>E180*F180</f>
        <v>0</v>
      </c>
      <c r="H180" s="232">
        <v>0.02696</v>
      </c>
      <c r="I180" s="233">
        <f>E180*H180</f>
        <v>1.02448</v>
      </c>
      <c r="J180" s="232">
        <v>0</v>
      </c>
      <c r="K180" s="233">
        <f>E180*J180</f>
        <v>0</v>
      </c>
      <c r="O180" s="225">
        <v>2</v>
      </c>
      <c r="AA180" s="198">
        <v>1</v>
      </c>
      <c r="AB180" s="198">
        <v>1</v>
      </c>
      <c r="AC180" s="198">
        <v>1</v>
      </c>
      <c r="AZ180" s="198">
        <v>1</v>
      </c>
      <c r="BA180" s="198">
        <f>IF(AZ180=1,G180,0)</f>
        <v>0</v>
      </c>
      <c r="BB180" s="198">
        <f>IF(AZ180=2,G180,0)</f>
        <v>0</v>
      </c>
      <c r="BC180" s="198">
        <f>IF(AZ180=3,G180,0)</f>
        <v>0</v>
      </c>
      <c r="BD180" s="198">
        <f>IF(AZ180=4,G180,0)</f>
        <v>0</v>
      </c>
      <c r="BE180" s="198">
        <f>IF(AZ180=5,G180,0)</f>
        <v>0</v>
      </c>
      <c r="CA180" s="225">
        <v>1</v>
      </c>
      <c r="CB180" s="225">
        <v>1</v>
      </c>
    </row>
    <row r="181" spans="1:15" ht="12.75">
      <c r="A181" s="234"/>
      <c r="B181" s="238"/>
      <c r="C181" s="660" t="s">
        <v>1608</v>
      </c>
      <c r="D181" s="661"/>
      <c r="E181" s="239">
        <v>38</v>
      </c>
      <c r="F181" s="240"/>
      <c r="G181" s="241"/>
      <c r="H181" s="242"/>
      <c r="I181" s="236"/>
      <c r="J181" s="243"/>
      <c r="K181" s="236"/>
      <c r="M181" s="237" t="s">
        <v>1608</v>
      </c>
      <c r="O181" s="225"/>
    </row>
    <row r="182" spans="1:80" ht="12.75">
      <c r="A182" s="226">
        <v>78</v>
      </c>
      <c r="B182" s="227" t="s">
        <v>1609</v>
      </c>
      <c r="C182" s="228" t="s">
        <v>1610</v>
      </c>
      <c r="D182" s="229" t="s">
        <v>1203</v>
      </c>
      <c r="E182" s="230">
        <v>2</v>
      </c>
      <c r="F182" s="230"/>
      <c r="G182" s="231">
        <f>E182*F182</f>
        <v>0</v>
      </c>
      <c r="H182" s="232">
        <v>0.02575</v>
      </c>
      <c r="I182" s="233">
        <f>E182*H182</f>
        <v>0.0515</v>
      </c>
      <c r="J182" s="232">
        <v>0</v>
      </c>
      <c r="K182" s="233">
        <f>E182*J182</f>
        <v>0</v>
      </c>
      <c r="O182" s="225">
        <v>2</v>
      </c>
      <c r="AA182" s="198">
        <v>1</v>
      </c>
      <c r="AB182" s="198">
        <v>1</v>
      </c>
      <c r="AC182" s="198">
        <v>1</v>
      </c>
      <c r="AZ182" s="198">
        <v>1</v>
      </c>
      <c r="BA182" s="198">
        <f>IF(AZ182=1,G182,0)</f>
        <v>0</v>
      </c>
      <c r="BB182" s="198">
        <f>IF(AZ182=2,G182,0)</f>
        <v>0</v>
      </c>
      <c r="BC182" s="198">
        <f>IF(AZ182=3,G182,0)</f>
        <v>0</v>
      </c>
      <c r="BD182" s="198">
        <f>IF(AZ182=4,G182,0)</f>
        <v>0</v>
      </c>
      <c r="BE182" s="198">
        <f>IF(AZ182=5,G182,0)</f>
        <v>0</v>
      </c>
      <c r="CA182" s="225">
        <v>1</v>
      </c>
      <c r="CB182" s="225">
        <v>1</v>
      </c>
    </row>
    <row r="183" spans="1:15" ht="12.75">
      <c r="A183" s="234"/>
      <c r="B183" s="238"/>
      <c r="C183" s="660" t="s">
        <v>1611</v>
      </c>
      <c r="D183" s="661"/>
      <c r="E183" s="239">
        <v>2</v>
      </c>
      <c r="F183" s="240"/>
      <c r="G183" s="241"/>
      <c r="H183" s="242"/>
      <c r="I183" s="236"/>
      <c r="J183" s="243"/>
      <c r="K183" s="236"/>
      <c r="M183" s="237" t="s">
        <v>1611</v>
      </c>
      <c r="O183" s="225"/>
    </row>
    <row r="184" spans="1:80" ht="22.5">
      <c r="A184" s="226">
        <v>79</v>
      </c>
      <c r="B184" s="227" t="s">
        <v>1612</v>
      </c>
      <c r="C184" s="228" t="s">
        <v>1613</v>
      </c>
      <c r="D184" s="229" t="s">
        <v>1614</v>
      </c>
      <c r="E184" s="230">
        <v>4</v>
      </c>
      <c r="F184" s="230"/>
      <c r="G184" s="231">
        <f>E184*F184</f>
        <v>0</v>
      </c>
      <c r="H184" s="232">
        <v>0.05916</v>
      </c>
      <c r="I184" s="233">
        <f>E184*H184</f>
        <v>0.23664</v>
      </c>
      <c r="J184" s="232">
        <v>0</v>
      </c>
      <c r="K184" s="233">
        <f>E184*J184</f>
        <v>0</v>
      </c>
      <c r="O184" s="225">
        <v>2</v>
      </c>
      <c r="AA184" s="198">
        <v>1</v>
      </c>
      <c r="AB184" s="198">
        <v>1</v>
      </c>
      <c r="AC184" s="198">
        <v>1</v>
      </c>
      <c r="AZ184" s="198">
        <v>1</v>
      </c>
      <c r="BA184" s="198">
        <f>IF(AZ184=1,G184,0)</f>
        <v>0</v>
      </c>
      <c r="BB184" s="198">
        <f>IF(AZ184=2,G184,0)</f>
        <v>0</v>
      </c>
      <c r="BC184" s="198">
        <f>IF(AZ184=3,G184,0)</f>
        <v>0</v>
      </c>
      <c r="BD184" s="198">
        <f>IF(AZ184=4,G184,0)</f>
        <v>0</v>
      </c>
      <c r="BE184" s="198">
        <f>IF(AZ184=5,G184,0)</f>
        <v>0</v>
      </c>
      <c r="CA184" s="225">
        <v>1</v>
      </c>
      <c r="CB184" s="225">
        <v>1</v>
      </c>
    </row>
    <row r="185" spans="1:15" ht="12.75">
      <c r="A185" s="234"/>
      <c r="B185" s="238"/>
      <c r="C185" s="660" t="s">
        <v>1615</v>
      </c>
      <c r="D185" s="661"/>
      <c r="E185" s="239">
        <v>4</v>
      </c>
      <c r="F185" s="240"/>
      <c r="G185" s="241"/>
      <c r="H185" s="242"/>
      <c r="I185" s="236"/>
      <c r="J185" s="243"/>
      <c r="K185" s="236"/>
      <c r="M185" s="237" t="s">
        <v>1615</v>
      </c>
      <c r="O185" s="225"/>
    </row>
    <row r="186" spans="1:80" ht="12.75">
      <c r="A186" s="226">
        <v>80</v>
      </c>
      <c r="B186" s="227" t="s">
        <v>1616</v>
      </c>
      <c r="C186" s="228" t="s">
        <v>1617</v>
      </c>
      <c r="D186" s="229" t="s">
        <v>1203</v>
      </c>
      <c r="E186" s="230">
        <v>3</v>
      </c>
      <c r="F186" s="230"/>
      <c r="G186" s="231">
        <f>E186*F186</f>
        <v>0</v>
      </c>
      <c r="H186" s="232">
        <v>0.00468</v>
      </c>
      <c r="I186" s="233">
        <f>E186*H186</f>
        <v>0.01404</v>
      </c>
      <c r="J186" s="232">
        <v>0</v>
      </c>
      <c r="K186" s="233">
        <f>E186*J186</f>
        <v>0</v>
      </c>
      <c r="O186" s="225">
        <v>2</v>
      </c>
      <c r="AA186" s="198">
        <v>1</v>
      </c>
      <c r="AB186" s="198">
        <v>1</v>
      </c>
      <c r="AC186" s="198">
        <v>1</v>
      </c>
      <c r="AZ186" s="198">
        <v>1</v>
      </c>
      <c r="BA186" s="198">
        <f>IF(AZ186=1,G186,0)</f>
        <v>0</v>
      </c>
      <c r="BB186" s="198">
        <f>IF(AZ186=2,G186,0)</f>
        <v>0</v>
      </c>
      <c r="BC186" s="198">
        <f>IF(AZ186=3,G186,0)</f>
        <v>0</v>
      </c>
      <c r="BD186" s="198">
        <f>IF(AZ186=4,G186,0)</f>
        <v>0</v>
      </c>
      <c r="BE186" s="198">
        <f>IF(AZ186=5,G186,0)</f>
        <v>0</v>
      </c>
      <c r="CA186" s="225">
        <v>1</v>
      </c>
      <c r="CB186" s="225">
        <v>1</v>
      </c>
    </row>
    <row r="187" spans="1:15" ht="12.75">
      <c r="A187" s="234"/>
      <c r="B187" s="238"/>
      <c r="C187" s="660" t="s">
        <v>1618</v>
      </c>
      <c r="D187" s="661"/>
      <c r="E187" s="239">
        <v>3</v>
      </c>
      <c r="F187" s="240"/>
      <c r="G187" s="241"/>
      <c r="H187" s="242"/>
      <c r="I187" s="236"/>
      <c r="J187" s="243"/>
      <c r="K187" s="236"/>
      <c r="M187" s="237" t="s">
        <v>1618</v>
      </c>
      <c r="O187" s="225"/>
    </row>
    <row r="188" spans="1:80" ht="12.75">
      <c r="A188" s="226">
        <v>81</v>
      </c>
      <c r="B188" s="227" t="s">
        <v>1619</v>
      </c>
      <c r="C188" s="228" t="s">
        <v>1620</v>
      </c>
      <c r="D188" s="229" t="s">
        <v>1203</v>
      </c>
      <c r="E188" s="230">
        <v>8</v>
      </c>
      <c r="F188" s="230"/>
      <c r="G188" s="231">
        <f>E188*F188</f>
        <v>0</v>
      </c>
      <c r="H188" s="232">
        <v>0.02939</v>
      </c>
      <c r="I188" s="233">
        <f>E188*H188</f>
        <v>0.23512</v>
      </c>
      <c r="J188" s="232">
        <v>0</v>
      </c>
      <c r="K188" s="233">
        <f>E188*J188</f>
        <v>0</v>
      </c>
      <c r="O188" s="225">
        <v>2</v>
      </c>
      <c r="AA188" s="198">
        <v>1</v>
      </c>
      <c r="AB188" s="198">
        <v>1</v>
      </c>
      <c r="AC188" s="198">
        <v>1</v>
      </c>
      <c r="AZ188" s="198">
        <v>1</v>
      </c>
      <c r="BA188" s="198">
        <f>IF(AZ188=1,G188,0)</f>
        <v>0</v>
      </c>
      <c r="BB188" s="198">
        <f>IF(AZ188=2,G188,0)</f>
        <v>0</v>
      </c>
      <c r="BC188" s="198">
        <f>IF(AZ188=3,G188,0)</f>
        <v>0</v>
      </c>
      <c r="BD188" s="198">
        <f>IF(AZ188=4,G188,0)</f>
        <v>0</v>
      </c>
      <c r="BE188" s="198">
        <f>IF(AZ188=5,G188,0)</f>
        <v>0</v>
      </c>
      <c r="CA188" s="225">
        <v>1</v>
      </c>
      <c r="CB188" s="225">
        <v>1</v>
      </c>
    </row>
    <row r="189" spans="1:15" ht="12.75">
      <c r="A189" s="234"/>
      <c r="B189" s="238"/>
      <c r="C189" s="660" t="s">
        <v>1621</v>
      </c>
      <c r="D189" s="661"/>
      <c r="E189" s="239">
        <v>2</v>
      </c>
      <c r="F189" s="240"/>
      <c r="G189" s="241"/>
      <c r="H189" s="242"/>
      <c r="I189" s="236"/>
      <c r="J189" s="243"/>
      <c r="K189" s="236"/>
      <c r="M189" s="237" t="s">
        <v>1621</v>
      </c>
      <c r="O189" s="225"/>
    </row>
    <row r="190" spans="1:15" ht="12.75">
      <c r="A190" s="234"/>
      <c r="B190" s="238"/>
      <c r="C190" s="660" t="s">
        <v>1622</v>
      </c>
      <c r="D190" s="661"/>
      <c r="E190" s="239">
        <v>6</v>
      </c>
      <c r="F190" s="240"/>
      <c r="G190" s="241"/>
      <c r="H190" s="242"/>
      <c r="I190" s="236"/>
      <c r="J190" s="243"/>
      <c r="K190" s="236"/>
      <c r="M190" s="237" t="s">
        <v>1622</v>
      </c>
      <c r="O190" s="225"/>
    </row>
    <row r="191" spans="1:80" ht="12.75">
      <c r="A191" s="226">
        <v>82</v>
      </c>
      <c r="B191" s="227" t="s">
        <v>1623</v>
      </c>
      <c r="C191" s="228" t="s">
        <v>1624</v>
      </c>
      <c r="D191" s="229" t="s">
        <v>1141</v>
      </c>
      <c r="E191" s="230">
        <v>10.45</v>
      </c>
      <c r="F191" s="230"/>
      <c r="G191" s="231">
        <f>E191*F191</f>
        <v>0</v>
      </c>
      <c r="H191" s="232">
        <v>0.11666</v>
      </c>
      <c r="I191" s="233">
        <f>E191*H191</f>
        <v>1.2190969999999999</v>
      </c>
      <c r="J191" s="232">
        <v>0</v>
      </c>
      <c r="K191" s="233">
        <f>E191*J191</f>
        <v>0</v>
      </c>
      <c r="O191" s="225">
        <v>2</v>
      </c>
      <c r="AA191" s="198">
        <v>1</v>
      </c>
      <c r="AB191" s="198">
        <v>1</v>
      </c>
      <c r="AC191" s="198">
        <v>1</v>
      </c>
      <c r="AZ191" s="198">
        <v>1</v>
      </c>
      <c r="BA191" s="198">
        <f>IF(AZ191=1,G191,0)</f>
        <v>0</v>
      </c>
      <c r="BB191" s="198">
        <f>IF(AZ191=2,G191,0)</f>
        <v>0</v>
      </c>
      <c r="BC191" s="198">
        <f>IF(AZ191=3,G191,0)</f>
        <v>0</v>
      </c>
      <c r="BD191" s="198">
        <f>IF(AZ191=4,G191,0)</f>
        <v>0</v>
      </c>
      <c r="BE191" s="198">
        <f>IF(AZ191=5,G191,0)</f>
        <v>0</v>
      </c>
      <c r="CA191" s="225">
        <v>1</v>
      </c>
      <c r="CB191" s="225">
        <v>1</v>
      </c>
    </row>
    <row r="192" spans="1:15" ht="45">
      <c r="A192" s="234"/>
      <c r="B192" s="235"/>
      <c r="C192" s="657" t="s">
        <v>1002</v>
      </c>
      <c r="D192" s="658"/>
      <c r="E192" s="658"/>
      <c r="F192" s="658"/>
      <c r="G192" s="659"/>
      <c r="I192" s="236"/>
      <c r="K192" s="236"/>
      <c r="L192" s="237" t="s">
        <v>1002</v>
      </c>
      <c r="O192" s="225">
        <v>3</v>
      </c>
    </row>
    <row r="193" spans="1:15" ht="12.75">
      <c r="A193" s="234"/>
      <c r="B193" s="235"/>
      <c r="C193" s="657" t="s">
        <v>1604</v>
      </c>
      <c r="D193" s="658"/>
      <c r="E193" s="658"/>
      <c r="F193" s="658"/>
      <c r="G193" s="659"/>
      <c r="I193" s="236"/>
      <c r="K193" s="236"/>
      <c r="L193" s="237" t="s">
        <v>1604</v>
      </c>
      <c r="O193" s="225">
        <v>3</v>
      </c>
    </row>
    <row r="194" spans="1:15" ht="12.75">
      <c r="A194" s="234"/>
      <c r="B194" s="238"/>
      <c r="C194" s="660" t="s">
        <v>1003</v>
      </c>
      <c r="D194" s="661"/>
      <c r="E194" s="239">
        <v>10.45</v>
      </c>
      <c r="F194" s="240"/>
      <c r="G194" s="241"/>
      <c r="H194" s="242"/>
      <c r="I194" s="236"/>
      <c r="J194" s="243"/>
      <c r="K194" s="236"/>
      <c r="M194" s="237" t="s">
        <v>1003</v>
      </c>
      <c r="O194" s="225"/>
    </row>
    <row r="195" spans="1:80" ht="12.75">
      <c r="A195" s="226">
        <v>83</v>
      </c>
      <c r="B195" s="227" t="s">
        <v>1004</v>
      </c>
      <c r="C195" s="228" t="s">
        <v>1005</v>
      </c>
      <c r="D195" s="229" t="s">
        <v>1141</v>
      </c>
      <c r="E195" s="230">
        <v>96.225</v>
      </c>
      <c r="F195" s="230"/>
      <c r="G195" s="231">
        <f>E195*F195</f>
        <v>0</v>
      </c>
      <c r="H195" s="232">
        <v>0.14137</v>
      </c>
      <c r="I195" s="233">
        <f>E195*H195</f>
        <v>13.603328249999999</v>
      </c>
      <c r="J195" s="232">
        <v>0</v>
      </c>
      <c r="K195" s="233">
        <f>E195*J195</f>
        <v>0</v>
      </c>
      <c r="O195" s="225">
        <v>2</v>
      </c>
      <c r="AA195" s="198">
        <v>1</v>
      </c>
      <c r="AB195" s="198">
        <v>1</v>
      </c>
      <c r="AC195" s="198">
        <v>1</v>
      </c>
      <c r="AZ195" s="198">
        <v>1</v>
      </c>
      <c r="BA195" s="198">
        <f>IF(AZ195=1,G195,0)</f>
        <v>0</v>
      </c>
      <c r="BB195" s="198">
        <f>IF(AZ195=2,G195,0)</f>
        <v>0</v>
      </c>
      <c r="BC195" s="198">
        <f>IF(AZ195=3,G195,0)</f>
        <v>0</v>
      </c>
      <c r="BD195" s="198">
        <f>IF(AZ195=4,G195,0)</f>
        <v>0</v>
      </c>
      <c r="BE195" s="198">
        <f>IF(AZ195=5,G195,0)</f>
        <v>0</v>
      </c>
      <c r="CA195" s="225">
        <v>1</v>
      </c>
      <c r="CB195" s="225">
        <v>1</v>
      </c>
    </row>
    <row r="196" spans="1:15" ht="45">
      <c r="A196" s="234"/>
      <c r="B196" s="235"/>
      <c r="C196" s="657" t="s">
        <v>1002</v>
      </c>
      <c r="D196" s="658"/>
      <c r="E196" s="658"/>
      <c r="F196" s="658"/>
      <c r="G196" s="659"/>
      <c r="I196" s="236"/>
      <c r="K196" s="236"/>
      <c r="L196" s="237" t="s">
        <v>1002</v>
      </c>
      <c r="O196" s="225">
        <v>3</v>
      </c>
    </row>
    <row r="197" spans="1:15" ht="12.75">
      <c r="A197" s="234"/>
      <c r="B197" s="235"/>
      <c r="C197" s="657" t="s">
        <v>1604</v>
      </c>
      <c r="D197" s="658"/>
      <c r="E197" s="658"/>
      <c r="F197" s="658"/>
      <c r="G197" s="659"/>
      <c r="I197" s="236"/>
      <c r="K197" s="236"/>
      <c r="L197" s="237" t="s">
        <v>1604</v>
      </c>
      <c r="O197" s="225">
        <v>3</v>
      </c>
    </row>
    <row r="198" spans="1:15" ht="22.5">
      <c r="A198" s="234"/>
      <c r="B198" s="238"/>
      <c r="C198" s="660" t="s">
        <v>1006</v>
      </c>
      <c r="D198" s="661"/>
      <c r="E198" s="239">
        <v>96.225</v>
      </c>
      <c r="F198" s="240"/>
      <c r="G198" s="241"/>
      <c r="H198" s="242"/>
      <c r="I198" s="236"/>
      <c r="J198" s="243"/>
      <c r="K198" s="236"/>
      <c r="M198" s="237" t="s">
        <v>1006</v>
      </c>
      <c r="O198" s="225"/>
    </row>
    <row r="199" spans="1:80" ht="12.75">
      <c r="A199" s="226">
        <v>84</v>
      </c>
      <c r="B199" s="227" t="s">
        <v>1007</v>
      </c>
      <c r="C199" s="228" t="s">
        <v>1008</v>
      </c>
      <c r="D199" s="229" t="s">
        <v>1009</v>
      </c>
      <c r="E199" s="230">
        <v>66</v>
      </c>
      <c r="F199" s="230"/>
      <c r="G199" s="231">
        <f>E199*F199</f>
        <v>0</v>
      </c>
      <c r="H199" s="232">
        <v>0.00102</v>
      </c>
      <c r="I199" s="233">
        <f>E199*H199</f>
        <v>0.06732</v>
      </c>
      <c r="J199" s="232">
        <v>0</v>
      </c>
      <c r="K199" s="233">
        <f>E199*J199</f>
        <v>0</v>
      </c>
      <c r="O199" s="225">
        <v>2</v>
      </c>
      <c r="AA199" s="198">
        <v>1</v>
      </c>
      <c r="AB199" s="198">
        <v>1</v>
      </c>
      <c r="AC199" s="198">
        <v>1</v>
      </c>
      <c r="AZ199" s="198">
        <v>1</v>
      </c>
      <c r="BA199" s="198">
        <f>IF(AZ199=1,G199,0)</f>
        <v>0</v>
      </c>
      <c r="BB199" s="198">
        <f>IF(AZ199=2,G199,0)</f>
        <v>0</v>
      </c>
      <c r="BC199" s="198">
        <f>IF(AZ199=3,G199,0)</f>
        <v>0</v>
      </c>
      <c r="BD199" s="198">
        <f>IF(AZ199=4,G199,0)</f>
        <v>0</v>
      </c>
      <c r="BE199" s="198">
        <f>IF(AZ199=5,G199,0)</f>
        <v>0</v>
      </c>
      <c r="CA199" s="225">
        <v>1</v>
      </c>
      <c r="CB199" s="225">
        <v>1</v>
      </c>
    </row>
    <row r="200" spans="1:15" ht="12.75">
      <c r="A200" s="234"/>
      <c r="B200" s="238"/>
      <c r="C200" s="660" t="s">
        <v>1010</v>
      </c>
      <c r="D200" s="661"/>
      <c r="E200" s="239">
        <v>66</v>
      </c>
      <c r="F200" s="240"/>
      <c r="G200" s="241"/>
      <c r="H200" s="242"/>
      <c r="I200" s="236"/>
      <c r="J200" s="243"/>
      <c r="K200" s="236"/>
      <c r="M200" s="237" t="s">
        <v>1010</v>
      </c>
      <c r="O200" s="225"/>
    </row>
    <row r="201" spans="1:80" ht="12.75">
      <c r="A201" s="226">
        <v>85</v>
      </c>
      <c r="B201" s="227" t="s">
        <v>1011</v>
      </c>
      <c r="C201" s="228" t="s">
        <v>1012</v>
      </c>
      <c r="D201" s="229" t="s">
        <v>1141</v>
      </c>
      <c r="E201" s="230">
        <v>24.4375</v>
      </c>
      <c r="F201" s="230"/>
      <c r="G201" s="231">
        <f>E201*F201</f>
        <v>0</v>
      </c>
      <c r="H201" s="232">
        <v>0.12548</v>
      </c>
      <c r="I201" s="233">
        <f>E201*H201</f>
        <v>3.0664175</v>
      </c>
      <c r="J201" s="232">
        <v>0</v>
      </c>
      <c r="K201" s="233">
        <f>E201*J201</f>
        <v>0</v>
      </c>
      <c r="O201" s="225">
        <v>2</v>
      </c>
      <c r="AA201" s="198">
        <v>1</v>
      </c>
      <c r="AB201" s="198">
        <v>1</v>
      </c>
      <c r="AC201" s="198">
        <v>1</v>
      </c>
      <c r="AZ201" s="198">
        <v>1</v>
      </c>
      <c r="BA201" s="198">
        <f>IF(AZ201=1,G201,0)</f>
        <v>0</v>
      </c>
      <c r="BB201" s="198">
        <f>IF(AZ201=2,G201,0)</f>
        <v>0</v>
      </c>
      <c r="BC201" s="198">
        <f>IF(AZ201=3,G201,0)</f>
        <v>0</v>
      </c>
      <c r="BD201" s="198">
        <f>IF(AZ201=4,G201,0)</f>
        <v>0</v>
      </c>
      <c r="BE201" s="198">
        <f>IF(AZ201=5,G201,0)</f>
        <v>0</v>
      </c>
      <c r="CA201" s="225">
        <v>1</v>
      </c>
      <c r="CB201" s="225">
        <v>1</v>
      </c>
    </row>
    <row r="202" spans="1:15" ht="12.75">
      <c r="A202" s="234"/>
      <c r="B202" s="238"/>
      <c r="C202" s="660" t="s">
        <v>1013</v>
      </c>
      <c r="D202" s="661"/>
      <c r="E202" s="239">
        <v>24.4375</v>
      </c>
      <c r="F202" s="240"/>
      <c r="G202" s="241"/>
      <c r="H202" s="242"/>
      <c r="I202" s="236"/>
      <c r="J202" s="243"/>
      <c r="K202" s="236"/>
      <c r="M202" s="237" t="s">
        <v>1013</v>
      </c>
      <c r="O202" s="225"/>
    </row>
    <row r="203" spans="1:80" ht="12.75">
      <c r="A203" s="226">
        <v>86</v>
      </c>
      <c r="B203" s="227" t="s">
        <v>1014</v>
      </c>
      <c r="C203" s="228" t="s">
        <v>1015</v>
      </c>
      <c r="D203" s="229" t="s">
        <v>1203</v>
      </c>
      <c r="E203" s="230">
        <v>6</v>
      </c>
      <c r="F203" s="230"/>
      <c r="G203" s="231">
        <f>E203*F203</f>
        <v>0</v>
      </c>
      <c r="H203" s="232">
        <v>0.00825</v>
      </c>
      <c r="I203" s="233">
        <f>E203*H203</f>
        <v>0.0495</v>
      </c>
      <c r="J203" s="232"/>
      <c r="K203" s="233">
        <f>E203*J203</f>
        <v>0</v>
      </c>
      <c r="O203" s="225">
        <v>2</v>
      </c>
      <c r="AA203" s="198">
        <v>3</v>
      </c>
      <c r="AB203" s="198">
        <v>1</v>
      </c>
      <c r="AC203" s="198">
        <v>553462015</v>
      </c>
      <c r="AZ203" s="198">
        <v>1</v>
      </c>
      <c r="BA203" s="198">
        <f>IF(AZ203=1,G203,0)</f>
        <v>0</v>
      </c>
      <c r="BB203" s="198">
        <f>IF(AZ203=2,G203,0)</f>
        <v>0</v>
      </c>
      <c r="BC203" s="198">
        <f>IF(AZ203=3,G203,0)</f>
        <v>0</v>
      </c>
      <c r="BD203" s="198">
        <f>IF(AZ203=4,G203,0)</f>
        <v>0</v>
      </c>
      <c r="BE203" s="198">
        <f>IF(AZ203=5,G203,0)</f>
        <v>0</v>
      </c>
      <c r="CA203" s="225">
        <v>3</v>
      </c>
      <c r="CB203" s="225">
        <v>1</v>
      </c>
    </row>
    <row r="204" spans="1:15" ht="12.75">
      <c r="A204" s="234"/>
      <c r="B204" s="235"/>
      <c r="C204" s="657" t="s">
        <v>1016</v>
      </c>
      <c r="D204" s="658"/>
      <c r="E204" s="658"/>
      <c r="F204" s="658"/>
      <c r="G204" s="659"/>
      <c r="I204" s="236"/>
      <c r="K204" s="236"/>
      <c r="L204" s="237" t="s">
        <v>1016</v>
      </c>
      <c r="O204" s="225">
        <v>3</v>
      </c>
    </row>
    <row r="205" spans="1:15" ht="12.75">
      <c r="A205" s="234"/>
      <c r="B205" s="238"/>
      <c r="C205" s="660" t="s">
        <v>1622</v>
      </c>
      <c r="D205" s="661"/>
      <c r="E205" s="239">
        <v>6</v>
      </c>
      <c r="F205" s="240"/>
      <c r="G205" s="241"/>
      <c r="H205" s="242"/>
      <c r="I205" s="236"/>
      <c r="J205" s="243"/>
      <c r="K205" s="236"/>
      <c r="M205" s="237" t="s">
        <v>1622</v>
      </c>
      <c r="O205" s="225"/>
    </row>
    <row r="206" spans="1:80" ht="12.75">
      <c r="A206" s="226">
        <v>87</v>
      </c>
      <c r="B206" s="227" t="s">
        <v>1017</v>
      </c>
      <c r="C206" s="228" t="s">
        <v>1018</v>
      </c>
      <c r="D206" s="229" t="s">
        <v>1203</v>
      </c>
      <c r="E206" s="230">
        <v>3</v>
      </c>
      <c r="F206" s="230"/>
      <c r="G206" s="231">
        <f>E206*F206</f>
        <v>0</v>
      </c>
      <c r="H206" s="232">
        <v>0.006</v>
      </c>
      <c r="I206" s="233">
        <f>E206*H206</f>
        <v>0.018000000000000002</v>
      </c>
      <c r="J206" s="232"/>
      <c r="K206" s="233">
        <f>E206*J206</f>
        <v>0</v>
      </c>
      <c r="O206" s="225">
        <v>2</v>
      </c>
      <c r="AA206" s="198">
        <v>3</v>
      </c>
      <c r="AB206" s="198">
        <v>1</v>
      </c>
      <c r="AC206" s="198">
        <v>553462050</v>
      </c>
      <c r="AZ206" s="198">
        <v>1</v>
      </c>
      <c r="BA206" s="198">
        <f>IF(AZ206=1,G206,0)</f>
        <v>0</v>
      </c>
      <c r="BB206" s="198">
        <f>IF(AZ206=2,G206,0)</f>
        <v>0</v>
      </c>
      <c r="BC206" s="198">
        <f>IF(AZ206=3,G206,0)</f>
        <v>0</v>
      </c>
      <c r="BD206" s="198">
        <f>IF(AZ206=4,G206,0)</f>
        <v>0</v>
      </c>
      <c r="BE206" s="198">
        <f>IF(AZ206=5,G206,0)</f>
        <v>0</v>
      </c>
      <c r="CA206" s="225">
        <v>3</v>
      </c>
      <c r="CB206" s="225">
        <v>1</v>
      </c>
    </row>
    <row r="207" spans="1:15" ht="12.75">
      <c r="A207" s="234"/>
      <c r="B207" s="238"/>
      <c r="C207" s="660" t="s">
        <v>1618</v>
      </c>
      <c r="D207" s="661"/>
      <c r="E207" s="239">
        <v>3</v>
      </c>
      <c r="F207" s="240"/>
      <c r="G207" s="241"/>
      <c r="H207" s="242"/>
      <c r="I207" s="236"/>
      <c r="J207" s="243"/>
      <c r="K207" s="236"/>
      <c r="M207" s="237" t="s">
        <v>1618</v>
      </c>
      <c r="O207" s="225"/>
    </row>
    <row r="208" spans="1:80" ht="12.75">
      <c r="A208" s="226">
        <v>88</v>
      </c>
      <c r="B208" s="227" t="s">
        <v>1019</v>
      </c>
      <c r="C208" s="228" t="s">
        <v>1020</v>
      </c>
      <c r="D208" s="229" t="s">
        <v>1203</v>
      </c>
      <c r="E208" s="230">
        <v>3</v>
      </c>
      <c r="F208" s="230"/>
      <c r="G208" s="231">
        <f>E208*F208</f>
        <v>0</v>
      </c>
      <c r="H208" s="232">
        <v>0.0007</v>
      </c>
      <c r="I208" s="233">
        <f>E208*H208</f>
        <v>0.0021</v>
      </c>
      <c r="J208" s="232"/>
      <c r="K208" s="233">
        <f>E208*J208</f>
        <v>0</v>
      </c>
      <c r="O208" s="225">
        <v>2</v>
      </c>
      <c r="AA208" s="198">
        <v>3</v>
      </c>
      <c r="AB208" s="198">
        <v>1</v>
      </c>
      <c r="AC208" s="198">
        <v>55346489</v>
      </c>
      <c r="AZ208" s="198">
        <v>1</v>
      </c>
      <c r="BA208" s="198">
        <f>IF(AZ208=1,G208,0)</f>
        <v>0</v>
      </c>
      <c r="BB208" s="198">
        <f>IF(AZ208=2,G208,0)</f>
        <v>0</v>
      </c>
      <c r="BC208" s="198">
        <f>IF(AZ208=3,G208,0)</f>
        <v>0</v>
      </c>
      <c r="BD208" s="198">
        <f>IF(AZ208=4,G208,0)</f>
        <v>0</v>
      </c>
      <c r="BE208" s="198">
        <f>IF(AZ208=5,G208,0)</f>
        <v>0</v>
      </c>
      <c r="CA208" s="225">
        <v>3</v>
      </c>
      <c r="CB208" s="225">
        <v>1</v>
      </c>
    </row>
    <row r="209" spans="1:15" ht="12.75">
      <c r="A209" s="234"/>
      <c r="B209" s="238"/>
      <c r="C209" s="660" t="s">
        <v>1595</v>
      </c>
      <c r="D209" s="661"/>
      <c r="E209" s="239">
        <v>3</v>
      </c>
      <c r="F209" s="240"/>
      <c r="G209" s="241"/>
      <c r="H209" s="242"/>
      <c r="I209" s="236"/>
      <c r="J209" s="243"/>
      <c r="K209" s="236"/>
      <c r="M209" s="237">
        <v>3</v>
      </c>
      <c r="O209" s="225"/>
    </row>
    <row r="210" spans="1:57" ht="12.75">
      <c r="A210" s="244"/>
      <c r="B210" s="245" t="s">
        <v>1129</v>
      </c>
      <c r="C210" s="246" t="s">
        <v>1597</v>
      </c>
      <c r="D210" s="247"/>
      <c r="E210" s="248"/>
      <c r="F210" s="249"/>
      <c r="G210" s="250">
        <f>SUM(G172:G209)</f>
        <v>0</v>
      </c>
      <c r="H210" s="251"/>
      <c r="I210" s="252">
        <f>SUM(I172:I209)</f>
        <v>76.89499955</v>
      </c>
      <c r="J210" s="251"/>
      <c r="K210" s="252">
        <f>SUM(K172:K209)</f>
        <v>0</v>
      </c>
      <c r="O210" s="225">
        <v>4</v>
      </c>
      <c r="BA210" s="253">
        <f>SUM(BA172:BA209)</f>
        <v>0</v>
      </c>
      <c r="BB210" s="253">
        <f>SUM(BB172:BB209)</f>
        <v>0</v>
      </c>
      <c r="BC210" s="253">
        <f>SUM(BC172:BC209)</f>
        <v>0</v>
      </c>
      <c r="BD210" s="253">
        <f>SUM(BD172:BD209)</f>
        <v>0</v>
      </c>
      <c r="BE210" s="253">
        <f>SUM(BE172:BE209)</f>
        <v>0</v>
      </c>
    </row>
    <row r="211" spans="1:15" ht="12.75">
      <c r="A211" s="215" t="s">
        <v>1126</v>
      </c>
      <c r="B211" s="216" t="s">
        <v>1306</v>
      </c>
      <c r="C211" s="217" t="s">
        <v>1021</v>
      </c>
      <c r="D211" s="218"/>
      <c r="E211" s="219"/>
      <c r="F211" s="219"/>
      <c r="G211" s="220"/>
      <c r="H211" s="221"/>
      <c r="I211" s="222"/>
      <c r="J211" s="223"/>
      <c r="K211" s="224"/>
      <c r="O211" s="225">
        <v>1</v>
      </c>
    </row>
    <row r="212" spans="1:80" ht="22.5">
      <c r="A212" s="226">
        <v>89</v>
      </c>
      <c r="B212" s="227" t="s">
        <v>1023</v>
      </c>
      <c r="C212" s="228" t="s">
        <v>1024</v>
      </c>
      <c r="D212" s="229" t="s">
        <v>1216</v>
      </c>
      <c r="E212" s="230">
        <v>6.788</v>
      </c>
      <c r="F212" s="230"/>
      <c r="G212" s="231">
        <f>E212*F212</f>
        <v>0</v>
      </c>
      <c r="H212" s="232">
        <v>2.52511</v>
      </c>
      <c r="I212" s="233">
        <f>E212*H212</f>
        <v>17.14044668</v>
      </c>
      <c r="J212" s="232">
        <v>0</v>
      </c>
      <c r="K212" s="233">
        <f>E212*J212</f>
        <v>0</v>
      </c>
      <c r="O212" s="225">
        <v>2</v>
      </c>
      <c r="AA212" s="198">
        <v>1</v>
      </c>
      <c r="AB212" s="198">
        <v>1</v>
      </c>
      <c r="AC212" s="198">
        <v>1</v>
      </c>
      <c r="AZ212" s="198">
        <v>1</v>
      </c>
      <c r="BA212" s="198">
        <f>IF(AZ212=1,G212,0)</f>
        <v>0</v>
      </c>
      <c r="BB212" s="198">
        <f>IF(AZ212=2,G212,0)</f>
        <v>0</v>
      </c>
      <c r="BC212" s="198">
        <f>IF(AZ212=3,G212,0)</f>
        <v>0</v>
      </c>
      <c r="BD212" s="198">
        <f>IF(AZ212=4,G212,0)</f>
        <v>0</v>
      </c>
      <c r="BE212" s="198">
        <f>IF(AZ212=5,G212,0)</f>
        <v>0</v>
      </c>
      <c r="CA212" s="225">
        <v>1</v>
      </c>
      <c r="CB212" s="225">
        <v>1</v>
      </c>
    </row>
    <row r="213" spans="1:15" ht="12.75">
      <c r="A213" s="234"/>
      <c r="B213" s="238"/>
      <c r="C213" s="660" t="s">
        <v>1025</v>
      </c>
      <c r="D213" s="661"/>
      <c r="E213" s="239">
        <v>0</v>
      </c>
      <c r="F213" s="240"/>
      <c r="G213" s="241"/>
      <c r="H213" s="242"/>
      <c r="I213" s="236"/>
      <c r="J213" s="243"/>
      <c r="K213" s="236"/>
      <c r="M213" s="237" t="s">
        <v>1025</v>
      </c>
      <c r="O213" s="225"/>
    </row>
    <row r="214" spans="1:15" ht="12.75">
      <c r="A214" s="234"/>
      <c r="B214" s="238"/>
      <c r="C214" s="660" t="s">
        <v>1026</v>
      </c>
      <c r="D214" s="661"/>
      <c r="E214" s="239">
        <v>1.086</v>
      </c>
      <c r="F214" s="240"/>
      <c r="G214" s="241"/>
      <c r="H214" s="242"/>
      <c r="I214" s="236"/>
      <c r="J214" s="243"/>
      <c r="K214" s="236"/>
      <c r="M214" s="237" t="s">
        <v>1026</v>
      </c>
      <c r="O214" s="225"/>
    </row>
    <row r="215" spans="1:15" ht="12.75">
      <c r="A215" s="234"/>
      <c r="B215" s="238"/>
      <c r="C215" s="660" t="s">
        <v>1027</v>
      </c>
      <c r="D215" s="661"/>
      <c r="E215" s="239">
        <v>0.8036</v>
      </c>
      <c r="F215" s="240"/>
      <c r="G215" s="241"/>
      <c r="H215" s="242"/>
      <c r="I215" s="236"/>
      <c r="J215" s="243"/>
      <c r="K215" s="236"/>
      <c r="M215" s="237" t="s">
        <v>1027</v>
      </c>
      <c r="O215" s="225"/>
    </row>
    <row r="216" spans="1:15" ht="12.75">
      <c r="A216" s="234"/>
      <c r="B216" s="238"/>
      <c r="C216" s="660" t="s">
        <v>1028</v>
      </c>
      <c r="D216" s="661"/>
      <c r="E216" s="239">
        <v>1.3901</v>
      </c>
      <c r="F216" s="240"/>
      <c r="G216" s="241"/>
      <c r="H216" s="242"/>
      <c r="I216" s="236"/>
      <c r="J216" s="243"/>
      <c r="K216" s="236"/>
      <c r="M216" s="237" t="s">
        <v>1028</v>
      </c>
      <c r="O216" s="225"/>
    </row>
    <row r="217" spans="1:15" ht="12.75">
      <c r="A217" s="234"/>
      <c r="B217" s="238"/>
      <c r="C217" s="660" t="s">
        <v>1029</v>
      </c>
      <c r="D217" s="661"/>
      <c r="E217" s="239">
        <v>0.7776</v>
      </c>
      <c r="F217" s="240"/>
      <c r="G217" s="241"/>
      <c r="H217" s="242"/>
      <c r="I217" s="236"/>
      <c r="J217" s="243"/>
      <c r="K217" s="236"/>
      <c r="M217" s="237" t="s">
        <v>1029</v>
      </c>
      <c r="O217" s="225"/>
    </row>
    <row r="218" spans="1:15" ht="12.75">
      <c r="A218" s="234"/>
      <c r="B218" s="238"/>
      <c r="C218" s="660" t="s">
        <v>1030</v>
      </c>
      <c r="D218" s="661"/>
      <c r="E218" s="239">
        <v>0.9457</v>
      </c>
      <c r="F218" s="240"/>
      <c r="G218" s="241"/>
      <c r="H218" s="242"/>
      <c r="I218" s="236"/>
      <c r="J218" s="243"/>
      <c r="K218" s="236"/>
      <c r="M218" s="237" t="s">
        <v>1030</v>
      </c>
      <c r="O218" s="225"/>
    </row>
    <row r="219" spans="1:15" ht="12.75">
      <c r="A219" s="234"/>
      <c r="B219" s="238"/>
      <c r="C219" s="660" t="s">
        <v>1031</v>
      </c>
      <c r="D219" s="661"/>
      <c r="E219" s="239">
        <v>1.785</v>
      </c>
      <c r="F219" s="240"/>
      <c r="G219" s="241"/>
      <c r="H219" s="242"/>
      <c r="I219" s="236"/>
      <c r="J219" s="243"/>
      <c r="K219" s="236"/>
      <c r="M219" s="237" t="s">
        <v>1031</v>
      </c>
      <c r="O219" s="225"/>
    </row>
    <row r="220" spans="1:80" ht="12.75">
      <c r="A220" s="226">
        <v>90</v>
      </c>
      <c r="B220" s="227" t="s">
        <v>1032</v>
      </c>
      <c r="C220" s="228" t="s">
        <v>1033</v>
      </c>
      <c r="D220" s="229" t="s">
        <v>1141</v>
      </c>
      <c r="E220" s="230">
        <v>106.73</v>
      </c>
      <c r="F220" s="230"/>
      <c r="G220" s="231">
        <f>E220*F220</f>
        <v>0</v>
      </c>
      <c r="H220" s="232">
        <v>0.00782</v>
      </c>
      <c r="I220" s="233">
        <f>E220*H220</f>
        <v>0.8346286</v>
      </c>
      <c r="J220" s="232">
        <v>0</v>
      </c>
      <c r="K220" s="233">
        <f>E220*J220</f>
        <v>0</v>
      </c>
      <c r="O220" s="225">
        <v>2</v>
      </c>
      <c r="AA220" s="198">
        <v>1</v>
      </c>
      <c r="AB220" s="198">
        <v>1</v>
      </c>
      <c r="AC220" s="198">
        <v>1</v>
      </c>
      <c r="AZ220" s="198">
        <v>1</v>
      </c>
      <c r="BA220" s="198">
        <f>IF(AZ220=1,G220,0)</f>
        <v>0</v>
      </c>
      <c r="BB220" s="198">
        <f>IF(AZ220=2,G220,0)</f>
        <v>0</v>
      </c>
      <c r="BC220" s="198">
        <f>IF(AZ220=3,G220,0)</f>
        <v>0</v>
      </c>
      <c r="BD220" s="198">
        <f>IF(AZ220=4,G220,0)</f>
        <v>0</v>
      </c>
      <c r="BE220" s="198">
        <f>IF(AZ220=5,G220,0)</f>
        <v>0</v>
      </c>
      <c r="CA220" s="225">
        <v>1</v>
      </c>
      <c r="CB220" s="225">
        <v>1</v>
      </c>
    </row>
    <row r="221" spans="1:15" ht="12.75">
      <c r="A221" s="234"/>
      <c r="B221" s="238"/>
      <c r="C221" s="660" t="s">
        <v>1034</v>
      </c>
      <c r="D221" s="661"/>
      <c r="E221" s="239">
        <v>0</v>
      </c>
      <c r="F221" s="240"/>
      <c r="G221" s="241"/>
      <c r="H221" s="242"/>
      <c r="I221" s="236"/>
      <c r="J221" s="243"/>
      <c r="K221" s="236"/>
      <c r="M221" s="237" t="s">
        <v>1034</v>
      </c>
      <c r="O221" s="225"/>
    </row>
    <row r="222" spans="1:15" ht="12.75">
      <c r="A222" s="234"/>
      <c r="B222" s="238"/>
      <c r="C222" s="660" t="s">
        <v>1035</v>
      </c>
      <c r="D222" s="661"/>
      <c r="E222" s="239">
        <v>12.67</v>
      </c>
      <c r="F222" s="240"/>
      <c r="G222" s="241"/>
      <c r="H222" s="242"/>
      <c r="I222" s="236"/>
      <c r="J222" s="243"/>
      <c r="K222" s="236"/>
      <c r="M222" s="237" t="s">
        <v>1035</v>
      </c>
      <c r="O222" s="225"/>
    </row>
    <row r="223" spans="1:15" ht="12.75">
      <c r="A223" s="234"/>
      <c r="B223" s="238"/>
      <c r="C223" s="660" t="s">
        <v>1036</v>
      </c>
      <c r="D223" s="661"/>
      <c r="E223" s="239">
        <v>12.67</v>
      </c>
      <c r="F223" s="240"/>
      <c r="G223" s="241"/>
      <c r="H223" s="242"/>
      <c r="I223" s="236"/>
      <c r="J223" s="243"/>
      <c r="K223" s="236"/>
      <c r="M223" s="237" t="s">
        <v>1036</v>
      </c>
      <c r="O223" s="225"/>
    </row>
    <row r="224" spans="1:15" ht="12.75">
      <c r="A224" s="234"/>
      <c r="B224" s="238"/>
      <c r="C224" s="660" t="s">
        <v>1037</v>
      </c>
      <c r="D224" s="661"/>
      <c r="E224" s="239">
        <v>16.29</v>
      </c>
      <c r="F224" s="240"/>
      <c r="G224" s="241"/>
      <c r="H224" s="242"/>
      <c r="I224" s="236"/>
      <c r="J224" s="243"/>
      <c r="K224" s="236"/>
      <c r="M224" s="237" t="s">
        <v>1037</v>
      </c>
      <c r="O224" s="225"/>
    </row>
    <row r="225" spans="1:15" ht="12.75">
      <c r="A225" s="234"/>
      <c r="B225" s="238"/>
      <c r="C225" s="660" t="s">
        <v>1038</v>
      </c>
      <c r="D225" s="661"/>
      <c r="E225" s="239">
        <v>11.52</v>
      </c>
      <c r="F225" s="240"/>
      <c r="G225" s="241"/>
      <c r="H225" s="242"/>
      <c r="I225" s="236"/>
      <c r="J225" s="243"/>
      <c r="K225" s="236"/>
      <c r="M225" s="237" t="s">
        <v>1038</v>
      </c>
      <c r="O225" s="225"/>
    </row>
    <row r="226" spans="1:15" ht="12.75">
      <c r="A226" s="234"/>
      <c r="B226" s="238"/>
      <c r="C226" s="660" t="s">
        <v>1039</v>
      </c>
      <c r="D226" s="661"/>
      <c r="E226" s="239">
        <v>12.78</v>
      </c>
      <c r="F226" s="240"/>
      <c r="G226" s="241"/>
      <c r="H226" s="242"/>
      <c r="I226" s="236"/>
      <c r="J226" s="243"/>
      <c r="K226" s="236"/>
      <c r="M226" s="237" t="s">
        <v>1039</v>
      </c>
      <c r="O226" s="225"/>
    </row>
    <row r="227" spans="1:15" ht="12.75">
      <c r="A227" s="234"/>
      <c r="B227" s="238"/>
      <c r="C227" s="660" t="s">
        <v>1040</v>
      </c>
      <c r="D227" s="661"/>
      <c r="E227" s="239">
        <v>40.8</v>
      </c>
      <c r="F227" s="240"/>
      <c r="G227" s="241"/>
      <c r="H227" s="242"/>
      <c r="I227" s="236"/>
      <c r="J227" s="243"/>
      <c r="K227" s="236"/>
      <c r="M227" s="237" t="s">
        <v>1040</v>
      </c>
      <c r="O227" s="225"/>
    </row>
    <row r="228" spans="1:80" ht="12.75">
      <c r="A228" s="226">
        <v>91</v>
      </c>
      <c r="B228" s="227" t="s">
        <v>1041</v>
      </c>
      <c r="C228" s="228" t="s">
        <v>1042</v>
      </c>
      <c r="D228" s="229" t="s">
        <v>1141</v>
      </c>
      <c r="E228" s="230">
        <v>106.73</v>
      </c>
      <c r="F228" s="230"/>
      <c r="G228" s="231">
        <f>E228*F228</f>
        <v>0</v>
      </c>
      <c r="H228" s="232">
        <v>0</v>
      </c>
      <c r="I228" s="233">
        <f>E228*H228</f>
        <v>0</v>
      </c>
      <c r="J228" s="232">
        <v>0</v>
      </c>
      <c r="K228" s="233">
        <f>E228*J228</f>
        <v>0</v>
      </c>
      <c r="O228" s="225">
        <v>2</v>
      </c>
      <c r="AA228" s="198">
        <v>1</v>
      </c>
      <c r="AB228" s="198">
        <v>1</v>
      </c>
      <c r="AC228" s="198">
        <v>1</v>
      </c>
      <c r="AZ228" s="198">
        <v>1</v>
      </c>
      <c r="BA228" s="198">
        <f>IF(AZ228=1,G228,0)</f>
        <v>0</v>
      </c>
      <c r="BB228" s="198">
        <f>IF(AZ228=2,G228,0)</f>
        <v>0</v>
      </c>
      <c r="BC228" s="198">
        <f>IF(AZ228=3,G228,0)</f>
        <v>0</v>
      </c>
      <c r="BD228" s="198">
        <f>IF(AZ228=4,G228,0)</f>
        <v>0</v>
      </c>
      <c r="BE228" s="198">
        <f>IF(AZ228=5,G228,0)</f>
        <v>0</v>
      </c>
      <c r="CA228" s="225">
        <v>1</v>
      </c>
      <c r="CB228" s="225">
        <v>1</v>
      </c>
    </row>
    <row r="229" spans="1:15" ht="12.75">
      <c r="A229" s="234"/>
      <c r="B229" s="238"/>
      <c r="C229" s="660" t="s">
        <v>1043</v>
      </c>
      <c r="D229" s="661"/>
      <c r="E229" s="239">
        <v>106.73</v>
      </c>
      <c r="F229" s="240"/>
      <c r="G229" s="241"/>
      <c r="H229" s="242"/>
      <c r="I229" s="236"/>
      <c r="J229" s="243"/>
      <c r="K229" s="236"/>
      <c r="M229" s="237" t="s">
        <v>1043</v>
      </c>
      <c r="O229" s="225"/>
    </row>
    <row r="230" spans="1:80" ht="12.75">
      <c r="A230" s="226">
        <v>92</v>
      </c>
      <c r="B230" s="227" t="s">
        <v>1044</v>
      </c>
      <c r="C230" s="228" t="s">
        <v>1045</v>
      </c>
      <c r="D230" s="229" t="s">
        <v>1264</v>
      </c>
      <c r="E230" s="230">
        <v>0.7304</v>
      </c>
      <c r="F230" s="230"/>
      <c r="G230" s="231">
        <f>E230*F230</f>
        <v>0</v>
      </c>
      <c r="H230" s="232">
        <v>1.01665</v>
      </c>
      <c r="I230" s="233">
        <f>E230*H230</f>
        <v>0.74256116</v>
      </c>
      <c r="J230" s="232">
        <v>0</v>
      </c>
      <c r="K230" s="233">
        <f>E230*J230</f>
        <v>0</v>
      </c>
      <c r="O230" s="225">
        <v>2</v>
      </c>
      <c r="AA230" s="198">
        <v>1</v>
      </c>
      <c r="AB230" s="198">
        <v>1</v>
      </c>
      <c r="AC230" s="198">
        <v>1</v>
      </c>
      <c r="AZ230" s="198">
        <v>1</v>
      </c>
      <c r="BA230" s="198">
        <f>IF(AZ230=1,G230,0)</f>
        <v>0</v>
      </c>
      <c r="BB230" s="198">
        <f>IF(AZ230=2,G230,0)</f>
        <v>0</v>
      </c>
      <c r="BC230" s="198">
        <f>IF(AZ230=3,G230,0)</f>
        <v>0</v>
      </c>
      <c r="BD230" s="198">
        <f>IF(AZ230=4,G230,0)</f>
        <v>0</v>
      </c>
      <c r="BE230" s="198">
        <f>IF(AZ230=5,G230,0)</f>
        <v>0</v>
      </c>
      <c r="CA230" s="225">
        <v>1</v>
      </c>
      <c r="CB230" s="225">
        <v>1</v>
      </c>
    </row>
    <row r="231" spans="1:15" ht="12.75">
      <c r="A231" s="234"/>
      <c r="B231" s="238"/>
      <c r="C231" s="660" t="s">
        <v>1046</v>
      </c>
      <c r="D231" s="661"/>
      <c r="E231" s="239">
        <v>0.7304</v>
      </c>
      <c r="F231" s="240"/>
      <c r="G231" s="241"/>
      <c r="H231" s="242"/>
      <c r="I231" s="236"/>
      <c r="J231" s="243"/>
      <c r="K231" s="236"/>
      <c r="M231" s="237" t="s">
        <v>1046</v>
      </c>
      <c r="O231" s="225"/>
    </row>
    <row r="232" spans="1:80" ht="12.75">
      <c r="A232" s="226">
        <v>93</v>
      </c>
      <c r="B232" s="227" t="s">
        <v>1047</v>
      </c>
      <c r="C232" s="228" t="s">
        <v>1048</v>
      </c>
      <c r="D232" s="229" t="s">
        <v>1141</v>
      </c>
      <c r="E232" s="230">
        <v>2.3</v>
      </c>
      <c r="F232" s="230"/>
      <c r="G232" s="231">
        <f>E232*F232</f>
        <v>0</v>
      </c>
      <c r="H232" s="232">
        <v>0.04597</v>
      </c>
      <c r="I232" s="233">
        <f>E232*H232</f>
        <v>0.10573099999999999</v>
      </c>
      <c r="J232" s="232">
        <v>0</v>
      </c>
      <c r="K232" s="233">
        <f>E232*J232</f>
        <v>0</v>
      </c>
      <c r="O232" s="225">
        <v>2</v>
      </c>
      <c r="AA232" s="198">
        <v>1</v>
      </c>
      <c r="AB232" s="198">
        <v>1</v>
      </c>
      <c r="AC232" s="198">
        <v>1</v>
      </c>
      <c r="AZ232" s="198">
        <v>1</v>
      </c>
      <c r="BA232" s="198">
        <f>IF(AZ232=1,G232,0)</f>
        <v>0</v>
      </c>
      <c r="BB232" s="198">
        <f>IF(AZ232=2,G232,0)</f>
        <v>0</v>
      </c>
      <c r="BC232" s="198">
        <f>IF(AZ232=3,G232,0)</f>
        <v>0</v>
      </c>
      <c r="BD232" s="198">
        <f>IF(AZ232=4,G232,0)</f>
        <v>0</v>
      </c>
      <c r="BE232" s="198">
        <f>IF(AZ232=5,G232,0)</f>
        <v>0</v>
      </c>
      <c r="CA232" s="225">
        <v>1</v>
      </c>
      <c r="CB232" s="225">
        <v>1</v>
      </c>
    </row>
    <row r="233" spans="1:15" ht="12.75">
      <c r="A233" s="234"/>
      <c r="B233" s="238"/>
      <c r="C233" s="660" t="s">
        <v>1049</v>
      </c>
      <c r="D233" s="661"/>
      <c r="E233" s="239">
        <v>2.3</v>
      </c>
      <c r="F233" s="240"/>
      <c r="G233" s="241"/>
      <c r="H233" s="242"/>
      <c r="I233" s="236"/>
      <c r="J233" s="243"/>
      <c r="K233" s="236"/>
      <c r="M233" s="237" t="s">
        <v>1049</v>
      </c>
      <c r="O233" s="225"/>
    </row>
    <row r="234" spans="1:80" ht="12.75">
      <c r="A234" s="226">
        <v>94</v>
      </c>
      <c r="B234" s="227" t="s">
        <v>1050</v>
      </c>
      <c r="C234" s="228" t="s">
        <v>1051</v>
      </c>
      <c r="D234" s="229" t="s">
        <v>1141</v>
      </c>
      <c r="E234" s="230">
        <v>2.3</v>
      </c>
      <c r="F234" s="230"/>
      <c r="G234" s="231">
        <f>E234*F234</f>
        <v>0</v>
      </c>
      <c r="H234" s="232">
        <v>0</v>
      </c>
      <c r="I234" s="233">
        <f>E234*H234</f>
        <v>0</v>
      </c>
      <c r="J234" s="232">
        <v>0</v>
      </c>
      <c r="K234" s="233">
        <f>E234*J234</f>
        <v>0</v>
      </c>
      <c r="O234" s="225">
        <v>2</v>
      </c>
      <c r="AA234" s="198">
        <v>1</v>
      </c>
      <c r="AB234" s="198">
        <v>1</v>
      </c>
      <c r="AC234" s="198">
        <v>1</v>
      </c>
      <c r="AZ234" s="198">
        <v>1</v>
      </c>
      <c r="BA234" s="198">
        <f>IF(AZ234=1,G234,0)</f>
        <v>0</v>
      </c>
      <c r="BB234" s="198">
        <f>IF(AZ234=2,G234,0)</f>
        <v>0</v>
      </c>
      <c r="BC234" s="198">
        <f>IF(AZ234=3,G234,0)</f>
        <v>0</v>
      </c>
      <c r="BD234" s="198">
        <f>IF(AZ234=4,G234,0)</f>
        <v>0</v>
      </c>
      <c r="BE234" s="198">
        <f>IF(AZ234=5,G234,0)</f>
        <v>0</v>
      </c>
      <c r="CA234" s="225">
        <v>1</v>
      </c>
      <c r="CB234" s="225">
        <v>1</v>
      </c>
    </row>
    <row r="235" spans="1:15" ht="12.75">
      <c r="A235" s="234"/>
      <c r="B235" s="238"/>
      <c r="C235" s="660" t="s">
        <v>1052</v>
      </c>
      <c r="D235" s="661"/>
      <c r="E235" s="239">
        <v>2.3</v>
      </c>
      <c r="F235" s="240"/>
      <c r="G235" s="241"/>
      <c r="H235" s="242"/>
      <c r="I235" s="236"/>
      <c r="J235" s="243"/>
      <c r="K235" s="236"/>
      <c r="M235" s="237" t="s">
        <v>1052</v>
      </c>
      <c r="O235" s="225"/>
    </row>
    <row r="236" spans="1:80" ht="12.75">
      <c r="A236" s="226">
        <v>95</v>
      </c>
      <c r="B236" s="227" t="s">
        <v>1053</v>
      </c>
      <c r="C236" s="228" t="s">
        <v>1054</v>
      </c>
      <c r="D236" s="229" t="s">
        <v>1009</v>
      </c>
      <c r="E236" s="230">
        <v>14</v>
      </c>
      <c r="F236" s="230"/>
      <c r="G236" s="231">
        <f>E236*F236</f>
        <v>0</v>
      </c>
      <c r="H236" s="232">
        <v>0.03462</v>
      </c>
      <c r="I236" s="233">
        <f>E236*H236</f>
        <v>0.48468</v>
      </c>
      <c r="J236" s="232">
        <v>0</v>
      </c>
      <c r="K236" s="233">
        <f>E236*J236</f>
        <v>0</v>
      </c>
      <c r="O236" s="225">
        <v>2</v>
      </c>
      <c r="AA236" s="198">
        <v>1</v>
      </c>
      <c r="AB236" s="198">
        <v>1</v>
      </c>
      <c r="AC236" s="198">
        <v>1</v>
      </c>
      <c r="AZ236" s="198">
        <v>1</v>
      </c>
      <c r="BA236" s="198">
        <f>IF(AZ236=1,G236,0)</f>
        <v>0</v>
      </c>
      <c r="BB236" s="198">
        <f>IF(AZ236=2,G236,0)</f>
        <v>0</v>
      </c>
      <c r="BC236" s="198">
        <f>IF(AZ236=3,G236,0)</f>
        <v>0</v>
      </c>
      <c r="BD236" s="198">
        <f>IF(AZ236=4,G236,0)</f>
        <v>0</v>
      </c>
      <c r="BE236" s="198">
        <f>IF(AZ236=5,G236,0)</f>
        <v>0</v>
      </c>
      <c r="CA236" s="225">
        <v>1</v>
      </c>
      <c r="CB236" s="225">
        <v>1</v>
      </c>
    </row>
    <row r="237" spans="1:15" ht="22.5">
      <c r="A237" s="234"/>
      <c r="B237" s="235"/>
      <c r="C237" s="657" t="s">
        <v>1055</v>
      </c>
      <c r="D237" s="658"/>
      <c r="E237" s="658"/>
      <c r="F237" s="658"/>
      <c r="G237" s="659"/>
      <c r="I237" s="236"/>
      <c r="K237" s="236"/>
      <c r="L237" s="237" t="s">
        <v>1055</v>
      </c>
      <c r="O237" s="225">
        <v>3</v>
      </c>
    </row>
    <row r="238" spans="1:15" ht="12.75">
      <c r="A238" s="234"/>
      <c r="B238" s="238"/>
      <c r="C238" s="660" t="s">
        <v>1056</v>
      </c>
      <c r="D238" s="661"/>
      <c r="E238" s="239">
        <v>14</v>
      </c>
      <c r="F238" s="240"/>
      <c r="G238" s="241"/>
      <c r="H238" s="242"/>
      <c r="I238" s="236"/>
      <c r="J238" s="243"/>
      <c r="K238" s="236"/>
      <c r="M238" s="237" t="s">
        <v>1056</v>
      </c>
      <c r="O238" s="225"/>
    </row>
    <row r="239" spans="1:80" ht="12.75">
      <c r="A239" s="226">
        <v>96</v>
      </c>
      <c r="B239" s="227" t="s">
        <v>1057</v>
      </c>
      <c r="C239" s="228" t="s">
        <v>1058</v>
      </c>
      <c r="D239" s="229" t="s">
        <v>1009</v>
      </c>
      <c r="E239" s="230">
        <v>14</v>
      </c>
      <c r="F239" s="230"/>
      <c r="G239" s="231">
        <f>E239*F239</f>
        <v>0</v>
      </c>
      <c r="H239" s="232">
        <v>0.11369</v>
      </c>
      <c r="I239" s="233">
        <f>E239*H239</f>
        <v>1.59166</v>
      </c>
      <c r="J239" s="232">
        <v>0</v>
      </c>
      <c r="K239" s="233">
        <f>E239*J239</f>
        <v>0</v>
      </c>
      <c r="O239" s="225">
        <v>2</v>
      </c>
      <c r="AA239" s="198">
        <v>1</v>
      </c>
      <c r="AB239" s="198">
        <v>1</v>
      </c>
      <c r="AC239" s="198">
        <v>1</v>
      </c>
      <c r="AZ239" s="198">
        <v>1</v>
      </c>
      <c r="BA239" s="198">
        <f>IF(AZ239=1,G239,0)</f>
        <v>0</v>
      </c>
      <c r="BB239" s="198">
        <f>IF(AZ239=2,G239,0)</f>
        <v>0</v>
      </c>
      <c r="BC239" s="198">
        <f>IF(AZ239=3,G239,0)</f>
        <v>0</v>
      </c>
      <c r="BD239" s="198">
        <f>IF(AZ239=4,G239,0)</f>
        <v>0</v>
      </c>
      <c r="BE239" s="198">
        <f>IF(AZ239=5,G239,0)</f>
        <v>0</v>
      </c>
      <c r="CA239" s="225">
        <v>1</v>
      </c>
      <c r="CB239" s="225">
        <v>1</v>
      </c>
    </row>
    <row r="240" spans="1:15" ht="12.75">
      <c r="A240" s="234"/>
      <c r="B240" s="238"/>
      <c r="C240" s="660" t="s">
        <v>1059</v>
      </c>
      <c r="D240" s="661"/>
      <c r="E240" s="239">
        <v>14</v>
      </c>
      <c r="F240" s="240"/>
      <c r="G240" s="241"/>
      <c r="H240" s="242"/>
      <c r="I240" s="236"/>
      <c r="J240" s="243"/>
      <c r="K240" s="236"/>
      <c r="M240" s="237" t="s">
        <v>1059</v>
      </c>
      <c r="O240" s="225"/>
    </row>
    <row r="241" spans="1:80" ht="12.75">
      <c r="A241" s="226">
        <v>97</v>
      </c>
      <c r="B241" s="227" t="s">
        <v>1060</v>
      </c>
      <c r="C241" s="228" t="s">
        <v>1061</v>
      </c>
      <c r="D241" s="229" t="s">
        <v>1141</v>
      </c>
      <c r="E241" s="230">
        <v>6.72</v>
      </c>
      <c r="F241" s="230"/>
      <c r="G241" s="231">
        <f>E241*F241</f>
        <v>0</v>
      </c>
      <c r="H241" s="232">
        <v>0.01693</v>
      </c>
      <c r="I241" s="233">
        <f>E241*H241</f>
        <v>0.1137696</v>
      </c>
      <c r="J241" s="232">
        <v>0</v>
      </c>
      <c r="K241" s="233">
        <f>E241*J241</f>
        <v>0</v>
      </c>
      <c r="O241" s="225">
        <v>2</v>
      </c>
      <c r="AA241" s="198">
        <v>1</v>
      </c>
      <c r="AB241" s="198">
        <v>1</v>
      </c>
      <c r="AC241" s="198">
        <v>1</v>
      </c>
      <c r="AZ241" s="198">
        <v>1</v>
      </c>
      <c r="BA241" s="198">
        <f>IF(AZ241=1,G241,0)</f>
        <v>0</v>
      </c>
      <c r="BB241" s="198">
        <f>IF(AZ241=2,G241,0)</f>
        <v>0</v>
      </c>
      <c r="BC241" s="198">
        <f>IF(AZ241=3,G241,0)</f>
        <v>0</v>
      </c>
      <c r="BD241" s="198">
        <f>IF(AZ241=4,G241,0)</f>
        <v>0</v>
      </c>
      <c r="BE241" s="198">
        <f>IF(AZ241=5,G241,0)</f>
        <v>0</v>
      </c>
      <c r="CA241" s="225">
        <v>1</v>
      </c>
      <c r="CB241" s="225">
        <v>1</v>
      </c>
    </row>
    <row r="242" spans="1:15" ht="12.75">
      <c r="A242" s="234"/>
      <c r="B242" s="238"/>
      <c r="C242" s="660" t="s">
        <v>1062</v>
      </c>
      <c r="D242" s="661"/>
      <c r="E242" s="239">
        <v>6.72</v>
      </c>
      <c r="F242" s="240"/>
      <c r="G242" s="241"/>
      <c r="H242" s="242"/>
      <c r="I242" s="236"/>
      <c r="J242" s="243"/>
      <c r="K242" s="236"/>
      <c r="M242" s="237" t="s">
        <v>1062</v>
      </c>
      <c r="O242" s="225"/>
    </row>
    <row r="243" spans="1:80" ht="12.75">
      <c r="A243" s="226">
        <v>98</v>
      </c>
      <c r="B243" s="227" t="s">
        <v>1063</v>
      </c>
      <c r="C243" s="228" t="s">
        <v>0</v>
      </c>
      <c r="D243" s="229" t="s">
        <v>1141</v>
      </c>
      <c r="E243" s="230">
        <v>6.72</v>
      </c>
      <c r="F243" s="230"/>
      <c r="G243" s="231">
        <f>E243*F243</f>
        <v>0</v>
      </c>
      <c r="H243" s="232">
        <v>0</v>
      </c>
      <c r="I243" s="233">
        <f>E243*H243</f>
        <v>0</v>
      </c>
      <c r="J243" s="232">
        <v>0</v>
      </c>
      <c r="K243" s="233">
        <f>E243*J243</f>
        <v>0</v>
      </c>
      <c r="O243" s="225">
        <v>2</v>
      </c>
      <c r="AA243" s="198">
        <v>1</v>
      </c>
      <c r="AB243" s="198">
        <v>1</v>
      </c>
      <c r="AC243" s="198">
        <v>1</v>
      </c>
      <c r="AZ243" s="198">
        <v>1</v>
      </c>
      <c r="BA243" s="198">
        <f>IF(AZ243=1,G243,0)</f>
        <v>0</v>
      </c>
      <c r="BB243" s="198">
        <f>IF(AZ243=2,G243,0)</f>
        <v>0</v>
      </c>
      <c r="BC243" s="198">
        <f>IF(AZ243=3,G243,0)</f>
        <v>0</v>
      </c>
      <c r="BD243" s="198">
        <f>IF(AZ243=4,G243,0)</f>
        <v>0</v>
      </c>
      <c r="BE243" s="198">
        <f>IF(AZ243=5,G243,0)</f>
        <v>0</v>
      </c>
      <c r="CA243" s="225">
        <v>1</v>
      </c>
      <c r="CB243" s="225">
        <v>1</v>
      </c>
    </row>
    <row r="244" spans="1:15" ht="12.75">
      <c r="A244" s="234"/>
      <c r="B244" s="238"/>
      <c r="C244" s="660" t="s">
        <v>1</v>
      </c>
      <c r="D244" s="661"/>
      <c r="E244" s="239">
        <v>6.72</v>
      </c>
      <c r="F244" s="240"/>
      <c r="G244" s="241"/>
      <c r="H244" s="242"/>
      <c r="I244" s="236"/>
      <c r="J244" s="243"/>
      <c r="K244" s="236"/>
      <c r="M244" s="237" t="s">
        <v>1</v>
      </c>
      <c r="O244" s="225"/>
    </row>
    <row r="245" spans="1:80" ht="22.5">
      <c r="A245" s="226">
        <v>99</v>
      </c>
      <c r="B245" s="227" t="s">
        <v>2</v>
      </c>
      <c r="C245" s="228" t="s">
        <v>3</v>
      </c>
      <c r="D245" s="229" t="s">
        <v>1141</v>
      </c>
      <c r="E245" s="230">
        <v>183.8</v>
      </c>
      <c r="F245" s="230"/>
      <c r="G245" s="231">
        <f>E245*F245</f>
        <v>0</v>
      </c>
      <c r="H245" s="232">
        <v>0.01731</v>
      </c>
      <c r="I245" s="233">
        <f>E245*H245</f>
        <v>3.181578</v>
      </c>
      <c r="J245" s="232">
        <v>0</v>
      </c>
      <c r="K245" s="233">
        <f>E245*J245</f>
        <v>0</v>
      </c>
      <c r="O245" s="225">
        <v>2</v>
      </c>
      <c r="AA245" s="198">
        <v>1</v>
      </c>
      <c r="AB245" s="198">
        <v>1</v>
      </c>
      <c r="AC245" s="198">
        <v>1</v>
      </c>
      <c r="AZ245" s="198">
        <v>1</v>
      </c>
      <c r="BA245" s="198">
        <f>IF(AZ245=1,G245,0)</f>
        <v>0</v>
      </c>
      <c r="BB245" s="198">
        <f>IF(AZ245=2,G245,0)</f>
        <v>0</v>
      </c>
      <c r="BC245" s="198">
        <f>IF(AZ245=3,G245,0)</f>
        <v>0</v>
      </c>
      <c r="BD245" s="198">
        <f>IF(AZ245=4,G245,0)</f>
        <v>0</v>
      </c>
      <c r="BE245" s="198">
        <f>IF(AZ245=5,G245,0)</f>
        <v>0</v>
      </c>
      <c r="CA245" s="225">
        <v>1</v>
      </c>
      <c r="CB245" s="225">
        <v>1</v>
      </c>
    </row>
    <row r="246" spans="1:15" ht="33.75">
      <c r="A246" s="234"/>
      <c r="B246" s="235"/>
      <c r="C246" s="657" t="s">
        <v>4</v>
      </c>
      <c r="D246" s="658"/>
      <c r="E246" s="658"/>
      <c r="F246" s="658"/>
      <c r="G246" s="659"/>
      <c r="I246" s="236"/>
      <c r="K246" s="236"/>
      <c r="L246" s="237" t="s">
        <v>4</v>
      </c>
      <c r="O246" s="225">
        <v>3</v>
      </c>
    </row>
    <row r="247" spans="1:15" ht="12.75">
      <c r="A247" s="234"/>
      <c r="B247" s="235"/>
      <c r="C247" s="657"/>
      <c r="D247" s="658"/>
      <c r="E247" s="658"/>
      <c r="F247" s="658"/>
      <c r="G247" s="659"/>
      <c r="I247" s="236"/>
      <c r="K247" s="236"/>
      <c r="L247" s="237"/>
      <c r="O247" s="225">
        <v>3</v>
      </c>
    </row>
    <row r="248" spans="1:15" ht="33.75">
      <c r="A248" s="234"/>
      <c r="B248" s="238"/>
      <c r="C248" s="660" t="s">
        <v>5</v>
      </c>
      <c r="D248" s="661"/>
      <c r="E248" s="239">
        <v>183.8</v>
      </c>
      <c r="F248" s="240"/>
      <c r="G248" s="241"/>
      <c r="H248" s="242"/>
      <c r="I248" s="236"/>
      <c r="J248" s="243"/>
      <c r="K248" s="236"/>
      <c r="M248" s="237" t="s">
        <v>5</v>
      </c>
      <c r="O248" s="225"/>
    </row>
    <row r="249" spans="1:80" ht="12.75">
      <c r="A249" s="226">
        <v>100</v>
      </c>
      <c r="B249" s="227" t="s">
        <v>6</v>
      </c>
      <c r="C249" s="228" t="s">
        <v>7</v>
      </c>
      <c r="D249" s="229" t="s">
        <v>1203</v>
      </c>
      <c r="E249" s="230">
        <v>14</v>
      </c>
      <c r="F249" s="230"/>
      <c r="G249" s="231">
        <f>E249*F249</f>
        <v>0</v>
      </c>
      <c r="H249" s="232">
        <v>0.119</v>
      </c>
      <c r="I249" s="233">
        <f>E249*H249</f>
        <v>1.666</v>
      </c>
      <c r="J249" s="232"/>
      <c r="K249" s="233">
        <f>E249*J249</f>
        <v>0</v>
      </c>
      <c r="O249" s="225">
        <v>2</v>
      </c>
      <c r="AA249" s="198">
        <v>3</v>
      </c>
      <c r="AB249" s="198">
        <v>1</v>
      </c>
      <c r="AC249" s="198">
        <v>59228521</v>
      </c>
      <c r="AZ249" s="198">
        <v>1</v>
      </c>
      <c r="BA249" s="198">
        <f>IF(AZ249=1,G249,0)</f>
        <v>0</v>
      </c>
      <c r="BB249" s="198">
        <f>IF(AZ249=2,G249,0)</f>
        <v>0</v>
      </c>
      <c r="BC249" s="198">
        <f>IF(AZ249=3,G249,0)</f>
        <v>0</v>
      </c>
      <c r="BD249" s="198">
        <f>IF(AZ249=4,G249,0)</f>
        <v>0</v>
      </c>
      <c r="BE249" s="198">
        <f>IF(AZ249=5,G249,0)</f>
        <v>0</v>
      </c>
      <c r="CA249" s="225">
        <v>3</v>
      </c>
      <c r="CB249" s="225">
        <v>1</v>
      </c>
    </row>
    <row r="250" spans="1:15" ht="12.75">
      <c r="A250" s="234"/>
      <c r="B250" s="235"/>
      <c r="C250" s="657" t="s">
        <v>8</v>
      </c>
      <c r="D250" s="658"/>
      <c r="E250" s="658"/>
      <c r="F250" s="658"/>
      <c r="G250" s="659"/>
      <c r="I250" s="236"/>
      <c r="K250" s="236"/>
      <c r="L250" s="237" t="s">
        <v>8</v>
      </c>
      <c r="O250" s="225">
        <v>3</v>
      </c>
    </row>
    <row r="251" spans="1:15" ht="12.75">
      <c r="A251" s="234"/>
      <c r="B251" s="235"/>
      <c r="C251" s="657" t="s">
        <v>9</v>
      </c>
      <c r="D251" s="658"/>
      <c r="E251" s="658"/>
      <c r="F251" s="658"/>
      <c r="G251" s="659"/>
      <c r="I251" s="236"/>
      <c r="K251" s="236"/>
      <c r="L251" s="237" t="s">
        <v>9</v>
      </c>
      <c r="O251" s="225">
        <v>3</v>
      </c>
    </row>
    <row r="252" spans="1:15" ht="12.75">
      <c r="A252" s="234"/>
      <c r="B252" s="235"/>
      <c r="C252" s="657" t="s">
        <v>10</v>
      </c>
      <c r="D252" s="658"/>
      <c r="E252" s="658"/>
      <c r="F252" s="658"/>
      <c r="G252" s="659"/>
      <c r="I252" s="236"/>
      <c r="K252" s="236"/>
      <c r="L252" s="237" t="s">
        <v>10</v>
      </c>
      <c r="O252" s="225">
        <v>3</v>
      </c>
    </row>
    <row r="253" spans="1:15" ht="12.75">
      <c r="A253" s="234"/>
      <c r="B253" s="235"/>
      <c r="C253" s="657" t="s">
        <v>11</v>
      </c>
      <c r="D253" s="658"/>
      <c r="E253" s="658"/>
      <c r="F253" s="658"/>
      <c r="G253" s="659"/>
      <c r="I253" s="236"/>
      <c r="K253" s="236"/>
      <c r="L253" s="237" t="s">
        <v>11</v>
      </c>
      <c r="O253" s="225">
        <v>3</v>
      </c>
    </row>
    <row r="254" spans="1:15" ht="12.75">
      <c r="A254" s="234"/>
      <c r="B254" s="235"/>
      <c r="C254" s="657"/>
      <c r="D254" s="658"/>
      <c r="E254" s="658"/>
      <c r="F254" s="658"/>
      <c r="G254" s="659"/>
      <c r="I254" s="236"/>
      <c r="K254" s="236"/>
      <c r="L254" s="237"/>
      <c r="O254" s="225">
        <v>3</v>
      </c>
    </row>
    <row r="255" spans="1:15" ht="12.75">
      <c r="A255" s="234"/>
      <c r="B255" s="235"/>
      <c r="C255" s="657" t="s">
        <v>12</v>
      </c>
      <c r="D255" s="658"/>
      <c r="E255" s="658"/>
      <c r="F255" s="658"/>
      <c r="G255" s="659"/>
      <c r="I255" s="236"/>
      <c r="K255" s="236"/>
      <c r="L255" s="237" t="s">
        <v>12</v>
      </c>
      <c r="O255" s="225">
        <v>3</v>
      </c>
    </row>
    <row r="256" spans="1:15" ht="12.75">
      <c r="A256" s="234"/>
      <c r="B256" s="235"/>
      <c r="C256" s="657" t="s">
        <v>13</v>
      </c>
      <c r="D256" s="658"/>
      <c r="E256" s="658"/>
      <c r="F256" s="658"/>
      <c r="G256" s="659"/>
      <c r="I256" s="236"/>
      <c r="K256" s="236"/>
      <c r="L256" s="237" t="s">
        <v>13</v>
      </c>
      <c r="O256" s="225">
        <v>3</v>
      </c>
    </row>
    <row r="257" spans="1:15" ht="12.75">
      <c r="A257" s="234"/>
      <c r="B257" s="235"/>
      <c r="C257" s="657" t="s">
        <v>14</v>
      </c>
      <c r="D257" s="658"/>
      <c r="E257" s="658"/>
      <c r="F257" s="658"/>
      <c r="G257" s="659"/>
      <c r="I257" s="236"/>
      <c r="K257" s="236"/>
      <c r="L257" s="237" t="s">
        <v>14</v>
      </c>
      <c r="O257" s="225">
        <v>3</v>
      </c>
    </row>
    <row r="258" spans="1:15" ht="12.75">
      <c r="A258" s="234"/>
      <c r="B258" s="238"/>
      <c r="C258" s="660" t="s">
        <v>15</v>
      </c>
      <c r="D258" s="661"/>
      <c r="E258" s="239">
        <v>14</v>
      </c>
      <c r="F258" s="240"/>
      <c r="G258" s="241"/>
      <c r="H258" s="242"/>
      <c r="I258" s="236"/>
      <c r="J258" s="243"/>
      <c r="K258" s="236"/>
      <c r="M258" s="237" t="s">
        <v>15</v>
      </c>
      <c r="O258" s="225"/>
    </row>
    <row r="259" spans="1:57" ht="12.75">
      <c r="A259" s="244"/>
      <c r="B259" s="245" t="s">
        <v>1129</v>
      </c>
      <c r="C259" s="246" t="s">
        <v>1022</v>
      </c>
      <c r="D259" s="247"/>
      <c r="E259" s="248"/>
      <c r="F259" s="249"/>
      <c r="G259" s="250">
        <f>SUM(G211:G258)</f>
        <v>0</v>
      </c>
      <c r="H259" s="251"/>
      <c r="I259" s="252">
        <f>SUM(I211:I258)</f>
        <v>25.86105504</v>
      </c>
      <c r="J259" s="251"/>
      <c r="K259" s="252">
        <f>SUM(K211:K258)</f>
        <v>0</v>
      </c>
      <c r="O259" s="225">
        <v>4</v>
      </c>
      <c r="BA259" s="253">
        <f>SUM(BA211:BA258)</f>
        <v>0</v>
      </c>
      <c r="BB259" s="253">
        <f>SUM(BB211:BB258)</f>
        <v>0</v>
      </c>
      <c r="BC259" s="253">
        <f>SUM(BC211:BC258)</f>
        <v>0</v>
      </c>
      <c r="BD259" s="253">
        <f>SUM(BD211:BD258)</f>
        <v>0</v>
      </c>
      <c r="BE259" s="253">
        <f>SUM(BE211:BE258)</f>
        <v>0</v>
      </c>
    </row>
    <row r="260" spans="1:15" ht="12.75">
      <c r="A260" s="215" t="s">
        <v>1126</v>
      </c>
      <c r="B260" s="216" t="s">
        <v>16</v>
      </c>
      <c r="C260" s="217" t="s">
        <v>17</v>
      </c>
      <c r="D260" s="218"/>
      <c r="E260" s="219"/>
      <c r="F260" s="219"/>
      <c r="G260" s="220"/>
      <c r="H260" s="221"/>
      <c r="I260" s="222"/>
      <c r="J260" s="223"/>
      <c r="K260" s="224"/>
      <c r="O260" s="225">
        <v>1</v>
      </c>
    </row>
    <row r="261" spans="1:80" ht="12.75">
      <c r="A261" s="226">
        <v>101</v>
      </c>
      <c r="B261" s="227" t="s">
        <v>19</v>
      </c>
      <c r="C261" s="228" t="s">
        <v>20</v>
      </c>
      <c r="D261" s="229" t="s">
        <v>1141</v>
      </c>
      <c r="E261" s="230">
        <v>5.2</v>
      </c>
      <c r="F261" s="230"/>
      <c r="G261" s="231">
        <f>E261*F261</f>
        <v>0</v>
      </c>
      <c r="H261" s="232">
        <v>0.33075</v>
      </c>
      <c r="I261" s="233">
        <f>E261*H261</f>
        <v>1.7199</v>
      </c>
      <c r="J261" s="232">
        <v>0</v>
      </c>
      <c r="K261" s="233">
        <f>E261*J261</f>
        <v>0</v>
      </c>
      <c r="O261" s="225">
        <v>2</v>
      </c>
      <c r="AA261" s="198">
        <v>1</v>
      </c>
      <c r="AB261" s="198">
        <v>1</v>
      </c>
      <c r="AC261" s="198">
        <v>1</v>
      </c>
      <c r="AZ261" s="198">
        <v>1</v>
      </c>
      <c r="BA261" s="198">
        <f>IF(AZ261=1,G261,0)</f>
        <v>0</v>
      </c>
      <c r="BB261" s="198">
        <f>IF(AZ261=2,G261,0)</f>
        <v>0</v>
      </c>
      <c r="BC261" s="198">
        <f>IF(AZ261=3,G261,0)</f>
        <v>0</v>
      </c>
      <c r="BD261" s="198">
        <f>IF(AZ261=4,G261,0)</f>
        <v>0</v>
      </c>
      <c r="BE261" s="198">
        <f>IF(AZ261=5,G261,0)</f>
        <v>0</v>
      </c>
      <c r="CA261" s="225">
        <v>1</v>
      </c>
      <c r="CB261" s="225">
        <v>1</v>
      </c>
    </row>
    <row r="262" spans="1:15" ht="12.75">
      <c r="A262" s="234"/>
      <c r="B262" s="238"/>
      <c r="C262" s="660" t="s">
        <v>21</v>
      </c>
      <c r="D262" s="661"/>
      <c r="E262" s="239">
        <v>5.2</v>
      </c>
      <c r="F262" s="240"/>
      <c r="G262" s="241"/>
      <c r="H262" s="242"/>
      <c r="I262" s="236"/>
      <c r="J262" s="243"/>
      <c r="K262" s="236"/>
      <c r="M262" s="237" t="s">
        <v>21</v>
      </c>
      <c r="O262" s="225"/>
    </row>
    <row r="263" spans="1:80" ht="12.75">
      <c r="A263" s="226">
        <v>102</v>
      </c>
      <c r="B263" s="227" t="s">
        <v>22</v>
      </c>
      <c r="C263" s="228" t="s">
        <v>23</v>
      </c>
      <c r="D263" s="229" t="s">
        <v>1141</v>
      </c>
      <c r="E263" s="230">
        <v>152.699</v>
      </c>
      <c r="F263" s="230"/>
      <c r="G263" s="231">
        <f>E263*F263</f>
        <v>0</v>
      </c>
      <c r="H263" s="232">
        <v>0.441</v>
      </c>
      <c r="I263" s="233">
        <f>E263*H263</f>
        <v>67.340259</v>
      </c>
      <c r="J263" s="232">
        <v>0</v>
      </c>
      <c r="K263" s="233">
        <f>E263*J263</f>
        <v>0</v>
      </c>
      <c r="O263" s="225">
        <v>2</v>
      </c>
      <c r="AA263" s="198">
        <v>1</v>
      </c>
      <c r="AB263" s="198">
        <v>1</v>
      </c>
      <c r="AC263" s="198">
        <v>1</v>
      </c>
      <c r="AZ263" s="198">
        <v>1</v>
      </c>
      <c r="BA263" s="198">
        <f>IF(AZ263=1,G263,0)</f>
        <v>0</v>
      </c>
      <c r="BB263" s="198">
        <f>IF(AZ263=2,G263,0)</f>
        <v>0</v>
      </c>
      <c r="BC263" s="198">
        <f>IF(AZ263=3,G263,0)</f>
        <v>0</v>
      </c>
      <c r="BD263" s="198">
        <f>IF(AZ263=4,G263,0)</f>
        <v>0</v>
      </c>
      <c r="BE263" s="198">
        <f>IF(AZ263=5,G263,0)</f>
        <v>0</v>
      </c>
      <c r="CA263" s="225">
        <v>1</v>
      </c>
      <c r="CB263" s="225">
        <v>1</v>
      </c>
    </row>
    <row r="264" spans="1:15" ht="33.75">
      <c r="A264" s="234"/>
      <c r="B264" s="238"/>
      <c r="C264" s="660" t="s">
        <v>24</v>
      </c>
      <c r="D264" s="661"/>
      <c r="E264" s="239">
        <v>152.699</v>
      </c>
      <c r="F264" s="240"/>
      <c r="G264" s="241"/>
      <c r="H264" s="242"/>
      <c r="I264" s="236"/>
      <c r="J264" s="243"/>
      <c r="K264" s="236"/>
      <c r="M264" s="237" t="s">
        <v>24</v>
      </c>
      <c r="O264" s="225"/>
    </row>
    <row r="265" spans="1:80" ht="12.75">
      <c r="A265" s="226">
        <v>103</v>
      </c>
      <c r="B265" s="227" t="s">
        <v>25</v>
      </c>
      <c r="C265" s="228" t="s">
        <v>26</v>
      </c>
      <c r="D265" s="229" t="s">
        <v>1141</v>
      </c>
      <c r="E265" s="230">
        <v>152.699</v>
      </c>
      <c r="F265" s="230"/>
      <c r="G265" s="231">
        <f>E265*F265</f>
        <v>0</v>
      </c>
      <c r="H265" s="232">
        <v>0.48574</v>
      </c>
      <c r="I265" s="233">
        <f>E265*H265</f>
        <v>74.17201226</v>
      </c>
      <c r="J265" s="232">
        <v>0</v>
      </c>
      <c r="K265" s="233">
        <f>E265*J265</f>
        <v>0</v>
      </c>
      <c r="O265" s="225">
        <v>2</v>
      </c>
      <c r="AA265" s="198">
        <v>1</v>
      </c>
      <c r="AB265" s="198">
        <v>1</v>
      </c>
      <c r="AC265" s="198">
        <v>1</v>
      </c>
      <c r="AZ265" s="198">
        <v>1</v>
      </c>
      <c r="BA265" s="198">
        <f>IF(AZ265=1,G265,0)</f>
        <v>0</v>
      </c>
      <c r="BB265" s="198">
        <f>IF(AZ265=2,G265,0)</f>
        <v>0</v>
      </c>
      <c r="BC265" s="198">
        <f>IF(AZ265=3,G265,0)</f>
        <v>0</v>
      </c>
      <c r="BD265" s="198">
        <f>IF(AZ265=4,G265,0)</f>
        <v>0</v>
      </c>
      <c r="BE265" s="198">
        <f>IF(AZ265=5,G265,0)</f>
        <v>0</v>
      </c>
      <c r="CA265" s="225">
        <v>1</v>
      </c>
      <c r="CB265" s="225">
        <v>1</v>
      </c>
    </row>
    <row r="266" spans="1:15" ht="33.75">
      <c r="A266" s="234"/>
      <c r="B266" s="238"/>
      <c r="C266" s="660" t="s">
        <v>27</v>
      </c>
      <c r="D266" s="661"/>
      <c r="E266" s="239">
        <v>152.699</v>
      </c>
      <c r="F266" s="240"/>
      <c r="G266" s="241"/>
      <c r="H266" s="242"/>
      <c r="I266" s="236"/>
      <c r="J266" s="243"/>
      <c r="K266" s="236"/>
      <c r="M266" s="237" t="s">
        <v>27</v>
      </c>
      <c r="O266" s="225"/>
    </row>
    <row r="267" spans="1:80" ht="12.75">
      <c r="A267" s="226">
        <v>104</v>
      </c>
      <c r="B267" s="227" t="s">
        <v>28</v>
      </c>
      <c r="C267" s="228" t="s">
        <v>29</v>
      </c>
      <c r="D267" s="229" t="s">
        <v>1141</v>
      </c>
      <c r="E267" s="230">
        <v>152.699</v>
      </c>
      <c r="F267" s="230"/>
      <c r="G267" s="231">
        <f>E267*F267</f>
        <v>0</v>
      </c>
      <c r="H267" s="232">
        <v>0.0739</v>
      </c>
      <c r="I267" s="233">
        <f>E267*H267</f>
        <v>11.2844561</v>
      </c>
      <c r="J267" s="232">
        <v>0</v>
      </c>
      <c r="K267" s="233">
        <f>E267*J267</f>
        <v>0</v>
      </c>
      <c r="O267" s="225">
        <v>2</v>
      </c>
      <c r="AA267" s="198">
        <v>1</v>
      </c>
      <c r="AB267" s="198">
        <v>1</v>
      </c>
      <c r="AC267" s="198">
        <v>1</v>
      </c>
      <c r="AZ267" s="198">
        <v>1</v>
      </c>
      <c r="BA267" s="198">
        <f>IF(AZ267=1,G267,0)</f>
        <v>0</v>
      </c>
      <c r="BB267" s="198">
        <f>IF(AZ267=2,G267,0)</f>
        <v>0</v>
      </c>
      <c r="BC267" s="198">
        <f>IF(AZ267=3,G267,0)</f>
        <v>0</v>
      </c>
      <c r="BD267" s="198">
        <f>IF(AZ267=4,G267,0)</f>
        <v>0</v>
      </c>
      <c r="BE267" s="198">
        <f>IF(AZ267=5,G267,0)</f>
        <v>0</v>
      </c>
      <c r="CA267" s="225">
        <v>1</v>
      </c>
      <c r="CB267" s="225">
        <v>1</v>
      </c>
    </row>
    <row r="268" spans="1:15" ht="33.75">
      <c r="A268" s="234"/>
      <c r="B268" s="238"/>
      <c r="C268" s="660" t="s">
        <v>30</v>
      </c>
      <c r="D268" s="661"/>
      <c r="E268" s="239">
        <v>152.699</v>
      </c>
      <c r="F268" s="240"/>
      <c r="G268" s="241"/>
      <c r="H268" s="242"/>
      <c r="I268" s="236"/>
      <c r="J268" s="243"/>
      <c r="K268" s="236"/>
      <c r="M268" s="237" t="s">
        <v>30</v>
      </c>
      <c r="O268" s="225"/>
    </row>
    <row r="269" spans="1:80" ht="12.75">
      <c r="A269" s="226">
        <v>105</v>
      </c>
      <c r="B269" s="227" t="s">
        <v>31</v>
      </c>
      <c r="C269" s="228" t="s">
        <v>32</v>
      </c>
      <c r="D269" s="229" t="s">
        <v>1009</v>
      </c>
      <c r="E269" s="230">
        <v>67.6</v>
      </c>
      <c r="F269" s="230"/>
      <c r="G269" s="231">
        <f>E269*F269</f>
        <v>0</v>
      </c>
      <c r="H269" s="232">
        <v>0.00033</v>
      </c>
      <c r="I269" s="233">
        <f>E269*H269</f>
        <v>0.022307999999999998</v>
      </c>
      <c r="J269" s="232">
        <v>0</v>
      </c>
      <c r="K269" s="233">
        <f>E269*J269</f>
        <v>0</v>
      </c>
      <c r="O269" s="225">
        <v>2</v>
      </c>
      <c r="AA269" s="198">
        <v>1</v>
      </c>
      <c r="AB269" s="198">
        <v>1</v>
      </c>
      <c r="AC269" s="198">
        <v>1</v>
      </c>
      <c r="AZ269" s="198">
        <v>1</v>
      </c>
      <c r="BA269" s="198">
        <f>IF(AZ269=1,G269,0)</f>
        <v>0</v>
      </c>
      <c r="BB269" s="198">
        <f>IF(AZ269=2,G269,0)</f>
        <v>0</v>
      </c>
      <c r="BC269" s="198">
        <f>IF(AZ269=3,G269,0)</f>
        <v>0</v>
      </c>
      <c r="BD269" s="198">
        <f>IF(AZ269=4,G269,0)</f>
        <v>0</v>
      </c>
      <c r="BE269" s="198">
        <f>IF(AZ269=5,G269,0)</f>
        <v>0</v>
      </c>
      <c r="CA269" s="225">
        <v>1</v>
      </c>
      <c r="CB269" s="225">
        <v>1</v>
      </c>
    </row>
    <row r="270" spans="1:15" ht="33.75">
      <c r="A270" s="234"/>
      <c r="B270" s="238"/>
      <c r="C270" s="660" t="s">
        <v>33</v>
      </c>
      <c r="D270" s="661"/>
      <c r="E270" s="239">
        <v>67.6</v>
      </c>
      <c r="F270" s="240"/>
      <c r="G270" s="241"/>
      <c r="H270" s="242"/>
      <c r="I270" s="236"/>
      <c r="J270" s="243"/>
      <c r="K270" s="236"/>
      <c r="M270" s="237" t="s">
        <v>33</v>
      </c>
      <c r="O270" s="225"/>
    </row>
    <row r="271" spans="1:80" ht="12.75">
      <c r="A271" s="226">
        <v>106</v>
      </c>
      <c r="B271" s="227" t="s">
        <v>34</v>
      </c>
      <c r="C271" s="228" t="s">
        <v>35</v>
      </c>
      <c r="D271" s="229" t="s">
        <v>1141</v>
      </c>
      <c r="E271" s="230">
        <v>154</v>
      </c>
      <c r="F271" s="230"/>
      <c r="G271" s="231">
        <f>E271*F271</f>
        <v>0</v>
      </c>
      <c r="H271" s="232">
        <v>0.113</v>
      </c>
      <c r="I271" s="233">
        <f>E271*H271</f>
        <v>17.402</v>
      </c>
      <c r="J271" s="232"/>
      <c r="K271" s="233">
        <f>E271*J271</f>
        <v>0</v>
      </c>
      <c r="O271" s="225">
        <v>2</v>
      </c>
      <c r="AA271" s="198">
        <v>3</v>
      </c>
      <c r="AB271" s="198">
        <v>1</v>
      </c>
      <c r="AC271" s="198">
        <v>59245304</v>
      </c>
      <c r="AZ271" s="198">
        <v>1</v>
      </c>
      <c r="BA271" s="198">
        <f>IF(AZ271=1,G271,0)</f>
        <v>0</v>
      </c>
      <c r="BB271" s="198">
        <f>IF(AZ271=2,G271,0)</f>
        <v>0</v>
      </c>
      <c r="BC271" s="198">
        <f>IF(AZ271=3,G271,0)</f>
        <v>0</v>
      </c>
      <c r="BD271" s="198">
        <f>IF(AZ271=4,G271,0)</f>
        <v>0</v>
      </c>
      <c r="BE271" s="198">
        <f>IF(AZ271=5,G271,0)</f>
        <v>0</v>
      </c>
      <c r="CA271" s="225">
        <v>3</v>
      </c>
      <c r="CB271" s="225">
        <v>1</v>
      </c>
    </row>
    <row r="272" spans="1:15" ht="12.75">
      <c r="A272" s="234"/>
      <c r="B272" s="238"/>
      <c r="C272" s="660" t="s">
        <v>36</v>
      </c>
      <c r="D272" s="661"/>
      <c r="E272" s="239">
        <v>156</v>
      </c>
      <c r="F272" s="240"/>
      <c r="G272" s="241"/>
      <c r="H272" s="242"/>
      <c r="I272" s="236"/>
      <c r="J272" s="243"/>
      <c r="K272" s="236"/>
      <c r="M272" s="237" t="s">
        <v>36</v>
      </c>
      <c r="O272" s="225"/>
    </row>
    <row r="273" spans="1:15" ht="12.75">
      <c r="A273" s="234"/>
      <c r="B273" s="238"/>
      <c r="C273" s="660" t="s">
        <v>37</v>
      </c>
      <c r="D273" s="661"/>
      <c r="E273" s="239">
        <v>-2</v>
      </c>
      <c r="F273" s="240"/>
      <c r="G273" s="241"/>
      <c r="H273" s="242"/>
      <c r="I273" s="236"/>
      <c r="J273" s="243"/>
      <c r="K273" s="236"/>
      <c r="M273" s="237" t="s">
        <v>37</v>
      </c>
      <c r="O273" s="225"/>
    </row>
    <row r="274" spans="1:80" ht="12.75">
      <c r="A274" s="226">
        <v>107</v>
      </c>
      <c r="B274" s="227" t="s">
        <v>38</v>
      </c>
      <c r="C274" s="228" t="s">
        <v>39</v>
      </c>
      <c r="D274" s="229" t="s">
        <v>1141</v>
      </c>
      <c r="E274" s="230">
        <v>2</v>
      </c>
      <c r="F274" s="230"/>
      <c r="G274" s="231">
        <f>E274*F274</f>
        <v>0</v>
      </c>
      <c r="H274" s="232">
        <v>0.136</v>
      </c>
      <c r="I274" s="233">
        <f>E274*H274</f>
        <v>0.272</v>
      </c>
      <c r="J274" s="232"/>
      <c r="K274" s="233">
        <f>E274*J274</f>
        <v>0</v>
      </c>
      <c r="O274" s="225">
        <v>2</v>
      </c>
      <c r="AA274" s="198">
        <v>3</v>
      </c>
      <c r="AB274" s="198">
        <v>1</v>
      </c>
      <c r="AC274" s="198">
        <v>592453040</v>
      </c>
      <c r="AZ274" s="198">
        <v>1</v>
      </c>
      <c r="BA274" s="198">
        <f>IF(AZ274=1,G274,0)</f>
        <v>0</v>
      </c>
      <c r="BB274" s="198">
        <f>IF(AZ274=2,G274,0)</f>
        <v>0</v>
      </c>
      <c r="BC274" s="198">
        <f>IF(AZ274=3,G274,0)</f>
        <v>0</v>
      </c>
      <c r="BD274" s="198">
        <f>IF(AZ274=4,G274,0)</f>
        <v>0</v>
      </c>
      <c r="BE274" s="198">
        <f>IF(AZ274=5,G274,0)</f>
        <v>0</v>
      </c>
      <c r="CA274" s="225">
        <v>3</v>
      </c>
      <c r="CB274" s="225">
        <v>1</v>
      </c>
    </row>
    <row r="275" spans="1:15" ht="12.75">
      <c r="A275" s="234"/>
      <c r="B275" s="238"/>
      <c r="C275" s="660" t="s">
        <v>40</v>
      </c>
      <c r="D275" s="661"/>
      <c r="E275" s="239">
        <v>2</v>
      </c>
      <c r="F275" s="240"/>
      <c r="G275" s="241"/>
      <c r="H275" s="242"/>
      <c r="I275" s="236"/>
      <c r="J275" s="243"/>
      <c r="K275" s="236"/>
      <c r="M275" s="237" t="s">
        <v>40</v>
      </c>
      <c r="O275" s="225"/>
    </row>
    <row r="276" spans="1:57" ht="12.75">
      <c r="A276" s="244"/>
      <c r="B276" s="245" t="s">
        <v>1129</v>
      </c>
      <c r="C276" s="246" t="s">
        <v>18</v>
      </c>
      <c r="D276" s="247"/>
      <c r="E276" s="248"/>
      <c r="F276" s="249"/>
      <c r="G276" s="250">
        <f>SUM(G260:G275)</f>
        <v>0</v>
      </c>
      <c r="H276" s="251"/>
      <c r="I276" s="252">
        <f>SUM(I260:I275)</f>
        <v>172.21293536000002</v>
      </c>
      <c r="J276" s="251"/>
      <c r="K276" s="252">
        <f>SUM(K260:K275)</f>
        <v>0</v>
      </c>
      <c r="O276" s="225">
        <v>4</v>
      </c>
      <c r="BA276" s="253">
        <f>SUM(BA260:BA275)</f>
        <v>0</v>
      </c>
      <c r="BB276" s="253">
        <f>SUM(BB260:BB275)</f>
        <v>0</v>
      </c>
      <c r="BC276" s="253">
        <f>SUM(BC260:BC275)</f>
        <v>0</v>
      </c>
      <c r="BD276" s="253">
        <f>SUM(BD260:BD275)</f>
        <v>0</v>
      </c>
      <c r="BE276" s="253">
        <f>SUM(BE260:BE275)</f>
        <v>0</v>
      </c>
    </row>
    <row r="277" spans="1:15" ht="12.75">
      <c r="A277" s="215" t="s">
        <v>1126</v>
      </c>
      <c r="B277" s="216" t="s">
        <v>41</v>
      </c>
      <c r="C277" s="217" t="s">
        <v>42</v>
      </c>
      <c r="D277" s="218"/>
      <c r="E277" s="219"/>
      <c r="F277" s="219"/>
      <c r="G277" s="220"/>
      <c r="H277" s="221"/>
      <c r="I277" s="222"/>
      <c r="J277" s="223"/>
      <c r="K277" s="224"/>
      <c r="O277" s="225">
        <v>1</v>
      </c>
    </row>
    <row r="278" spans="1:80" ht="12.75">
      <c r="A278" s="226">
        <v>108</v>
      </c>
      <c r="B278" s="227" t="s">
        <v>44</v>
      </c>
      <c r="C278" s="228" t="s">
        <v>45</v>
      </c>
      <c r="D278" s="229" t="s">
        <v>1009</v>
      </c>
      <c r="E278" s="230">
        <v>67.5</v>
      </c>
      <c r="F278" s="230"/>
      <c r="G278" s="231">
        <f>E278*F278</f>
        <v>0</v>
      </c>
      <c r="H278" s="232">
        <v>0.00023</v>
      </c>
      <c r="I278" s="233">
        <f>E278*H278</f>
        <v>0.015525</v>
      </c>
      <c r="J278" s="232">
        <v>0</v>
      </c>
      <c r="K278" s="233">
        <f>E278*J278</f>
        <v>0</v>
      </c>
      <c r="O278" s="225">
        <v>2</v>
      </c>
      <c r="AA278" s="198">
        <v>1</v>
      </c>
      <c r="AB278" s="198">
        <v>1</v>
      </c>
      <c r="AC278" s="198">
        <v>1</v>
      </c>
      <c r="AZ278" s="198">
        <v>1</v>
      </c>
      <c r="BA278" s="198">
        <f>IF(AZ278=1,G278,0)</f>
        <v>0</v>
      </c>
      <c r="BB278" s="198">
        <f>IF(AZ278=2,G278,0)</f>
        <v>0</v>
      </c>
      <c r="BC278" s="198">
        <f>IF(AZ278=3,G278,0)</f>
        <v>0</v>
      </c>
      <c r="BD278" s="198">
        <f>IF(AZ278=4,G278,0)</f>
        <v>0</v>
      </c>
      <c r="BE278" s="198">
        <f>IF(AZ278=5,G278,0)</f>
        <v>0</v>
      </c>
      <c r="CA278" s="225">
        <v>1</v>
      </c>
      <c r="CB278" s="225">
        <v>1</v>
      </c>
    </row>
    <row r="279" spans="1:15" ht="12.75">
      <c r="A279" s="234"/>
      <c r="B279" s="238"/>
      <c r="C279" s="660" t="s">
        <v>46</v>
      </c>
      <c r="D279" s="661"/>
      <c r="E279" s="239">
        <v>67.5</v>
      </c>
      <c r="F279" s="240"/>
      <c r="G279" s="241"/>
      <c r="H279" s="242"/>
      <c r="I279" s="236"/>
      <c r="J279" s="243"/>
      <c r="K279" s="236"/>
      <c r="M279" s="237" t="s">
        <v>46</v>
      </c>
      <c r="O279" s="225"/>
    </row>
    <row r="280" spans="1:80" ht="12.75">
      <c r="A280" s="226">
        <v>109</v>
      </c>
      <c r="B280" s="227" t="s">
        <v>47</v>
      </c>
      <c r="C280" s="228" t="s">
        <v>48</v>
      </c>
      <c r="D280" s="229" t="s">
        <v>1141</v>
      </c>
      <c r="E280" s="230">
        <v>28.542</v>
      </c>
      <c r="F280" s="230"/>
      <c r="G280" s="231">
        <f>E280*F280</f>
        <v>0</v>
      </c>
      <c r="H280" s="232">
        <v>4E-05</v>
      </c>
      <c r="I280" s="233">
        <f>E280*H280</f>
        <v>0.0011416800000000002</v>
      </c>
      <c r="J280" s="232">
        <v>0</v>
      </c>
      <c r="K280" s="233">
        <f>E280*J280</f>
        <v>0</v>
      </c>
      <c r="O280" s="225">
        <v>2</v>
      </c>
      <c r="AA280" s="198">
        <v>1</v>
      </c>
      <c r="AB280" s="198">
        <v>1</v>
      </c>
      <c r="AC280" s="198">
        <v>1</v>
      </c>
      <c r="AZ280" s="198">
        <v>1</v>
      </c>
      <c r="BA280" s="198">
        <f>IF(AZ280=1,G280,0)</f>
        <v>0</v>
      </c>
      <c r="BB280" s="198">
        <f>IF(AZ280=2,G280,0)</f>
        <v>0</v>
      </c>
      <c r="BC280" s="198">
        <f>IF(AZ280=3,G280,0)</f>
        <v>0</v>
      </c>
      <c r="BD280" s="198">
        <f>IF(AZ280=4,G280,0)</f>
        <v>0</v>
      </c>
      <c r="BE280" s="198">
        <f>IF(AZ280=5,G280,0)</f>
        <v>0</v>
      </c>
      <c r="CA280" s="225">
        <v>1</v>
      </c>
      <c r="CB280" s="225">
        <v>1</v>
      </c>
    </row>
    <row r="281" spans="1:15" ht="12.75">
      <c r="A281" s="234"/>
      <c r="B281" s="238"/>
      <c r="C281" s="660" t="s">
        <v>49</v>
      </c>
      <c r="D281" s="661"/>
      <c r="E281" s="239">
        <v>28.542</v>
      </c>
      <c r="F281" s="240"/>
      <c r="G281" s="241"/>
      <c r="H281" s="242"/>
      <c r="I281" s="236"/>
      <c r="J281" s="243"/>
      <c r="K281" s="236"/>
      <c r="M281" s="237" t="s">
        <v>49</v>
      </c>
      <c r="O281" s="225"/>
    </row>
    <row r="282" spans="1:80" ht="12.75">
      <c r="A282" s="226">
        <v>110</v>
      </c>
      <c r="B282" s="227" t="s">
        <v>50</v>
      </c>
      <c r="C282" s="228" t="s">
        <v>51</v>
      </c>
      <c r="D282" s="229" t="s">
        <v>1141</v>
      </c>
      <c r="E282" s="230">
        <v>5.94</v>
      </c>
      <c r="F282" s="230"/>
      <c r="G282" s="231">
        <f>E282*F282</f>
        <v>0</v>
      </c>
      <c r="H282" s="232">
        <v>0.05284</v>
      </c>
      <c r="I282" s="233">
        <f>E282*H282</f>
        <v>0.3138696</v>
      </c>
      <c r="J282" s="232">
        <v>0</v>
      </c>
      <c r="K282" s="233">
        <f>E282*J282</f>
        <v>0</v>
      </c>
      <c r="O282" s="225">
        <v>2</v>
      </c>
      <c r="AA282" s="198">
        <v>1</v>
      </c>
      <c r="AB282" s="198">
        <v>1</v>
      </c>
      <c r="AC282" s="198">
        <v>1</v>
      </c>
      <c r="AZ282" s="198">
        <v>1</v>
      </c>
      <c r="BA282" s="198">
        <f>IF(AZ282=1,G282,0)</f>
        <v>0</v>
      </c>
      <c r="BB282" s="198">
        <f>IF(AZ282=2,G282,0)</f>
        <v>0</v>
      </c>
      <c r="BC282" s="198">
        <f>IF(AZ282=3,G282,0)</f>
        <v>0</v>
      </c>
      <c r="BD282" s="198">
        <f>IF(AZ282=4,G282,0)</f>
        <v>0</v>
      </c>
      <c r="BE282" s="198">
        <f>IF(AZ282=5,G282,0)</f>
        <v>0</v>
      </c>
      <c r="CA282" s="225">
        <v>1</v>
      </c>
      <c r="CB282" s="225">
        <v>1</v>
      </c>
    </row>
    <row r="283" spans="1:15" ht="12.75">
      <c r="A283" s="234"/>
      <c r="B283" s="238"/>
      <c r="C283" s="660" t="s">
        <v>52</v>
      </c>
      <c r="D283" s="661"/>
      <c r="E283" s="239">
        <v>0</v>
      </c>
      <c r="F283" s="240"/>
      <c r="G283" s="241"/>
      <c r="H283" s="242"/>
      <c r="I283" s="236"/>
      <c r="J283" s="243"/>
      <c r="K283" s="236"/>
      <c r="M283" s="237" t="s">
        <v>52</v>
      </c>
      <c r="O283" s="225"/>
    </row>
    <row r="284" spans="1:15" ht="12.75">
      <c r="A284" s="234"/>
      <c r="B284" s="238"/>
      <c r="C284" s="660" t="s">
        <v>53</v>
      </c>
      <c r="D284" s="661"/>
      <c r="E284" s="239">
        <v>1.32</v>
      </c>
      <c r="F284" s="240"/>
      <c r="G284" s="241"/>
      <c r="H284" s="242"/>
      <c r="I284" s="236"/>
      <c r="J284" s="243"/>
      <c r="K284" s="236"/>
      <c r="M284" s="237" t="s">
        <v>53</v>
      </c>
      <c r="O284" s="225"/>
    </row>
    <row r="285" spans="1:15" ht="12.75">
      <c r="A285" s="234"/>
      <c r="B285" s="238"/>
      <c r="C285" s="660" t="s">
        <v>54</v>
      </c>
      <c r="D285" s="661"/>
      <c r="E285" s="239">
        <v>0.66</v>
      </c>
      <c r="F285" s="240"/>
      <c r="G285" s="241"/>
      <c r="H285" s="242"/>
      <c r="I285" s="236"/>
      <c r="J285" s="243"/>
      <c r="K285" s="236"/>
      <c r="M285" s="237" t="s">
        <v>54</v>
      </c>
      <c r="O285" s="225"/>
    </row>
    <row r="286" spans="1:15" ht="12.75">
      <c r="A286" s="234"/>
      <c r="B286" s="238"/>
      <c r="C286" s="660" t="s">
        <v>55</v>
      </c>
      <c r="D286" s="661"/>
      <c r="E286" s="239">
        <v>1.32</v>
      </c>
      <c r="F286" s="240"/>
      <c r="G286" s="241"/>
      <c r="H286" s="242"/>
      <c r="I286" s="236"/>
      <c r="J286" s="243"/>
      <c r="K286" s="236"/>
      <c r="M286" s="237" t="s">
        <v>55</v>
      </c>
      <c r="O286" s="225"/>
    </row>
    <row r="287" spans="1:15" ht="12.75">
      <c r="A287" s="234"/>
      <c r="B287" s="238"/>
      <c r="C287" s="660" t="s">
        <v>56</v>
      </c>
      <c r="D287" s="661"/>
      <c r="E287" s="239">
        <v>1.32</v>
      </c>
      <c r="F287" s="240"/>
      <c r="G287" s="241"/>
      <c r="H287" s="242"/>
      <c r="I287" s="236"/>
      <c r="J287" s="243"/>
      <c r="K287" s="236"/>
      <c r="M287" s="237" t="s">
        <v>56</v>
      </c>
      <c r="O287" s="225"/>
    </row>
    <row r="288" spans="1:15" ht="12.75">
      <c r="A288" s="234"/>
      <c r="B288" s="238"/>
      <c r="C288" s="660" t="s">
        <v>57</v>
      </c>
      <c r="D288" s="661"/>
      <c r="E288" s="239">
        <v>1.32</v>
      </c>
      <c r="F288" s="240"/>
      <c r="G288" s="241"/>
      <c r="H288" s="242"/>
      <c r="I288" s="236"/>
      <c r="J288" s="243"/>
      <c r="K288" s="236"/>
      <c r="M288" s="237" t="s">
        <v>57</v>
      </c>
      <c r="O288" s="225"/>
    </row>
    <row r="289" spans="1:80" ht="12.75">
      <c r="A289" s="226">
        <v>111</v>
      </c>
      <c r="B289" s="227" t="s">
        <v>58</v>
      </c>
      <c r="C289" s="228" t="s">
        <v>59</v>
      </c>
      <c r="D289" s="229" t="s">
        <v>1141</v>
      </c>
      <c r="E289" s="230">
        <v>9.735</v>
      </c>
      <c r="F289" s="230"/>
      <c r="G289" s="231">
        <f>E289*F289</f>
        <v>0</v>
      </c>
      <c r="H289" s="232">
        <v>0.05369</v>
      </c>
      <c r="I289" s="233">
        <f>E289*H289</f>
        <v>0.52267215</v>
      </c>
      <c r="J289" s="232">
        <v>0</v>
      </c>
      <c r="K289" s="233">
        <f>E289*J289</f>
        <v>0</v>
      </c>
      <c r="O289" s="225">
        <v>2</v>
      </c>
      <c r="AA289" s="198">
        <v>1</v>
      </c>
      <c r="AB289" s="198">
        <v>1</v>
      </c>
      <c r="AC289" s="198">
        <v>1</v>
      </c>
      <c r="AZ289" s="198">
        <v>1</v>
      </c>
      <c r="BA289" s="198">
        <f>IF(AZ289=1,G289,0)</f>
        <v>0</v>
      </c>
      <c r="BB289" s="198">
        <f>IF(AZ289=2,G289,0)</f>
        <v>0</v>
      </c>
      <c r="BC289" s="198">
        <f>IF(AZ289=3,G289,0)</f>
        <v>0</v>
      </c>
      <c r="BD289" s="198">
        <f>IF(AZ289=4,G289,0)</f>
        <v>0</v>
      </c>
      <c r="BE289" s="198">
        <f>IF(AZ289=5,G289,0)</f>
        <v>0</v>
      </c>
      <c r="CA289" s="225">
        <v>1</v>
      </c>
      <c r="CB289" s="225">
        <v>1</v>
      </c>
    </row>
    <row r="290" spans="1:15" ht="12.75">
      <c r="A290" s="234"/>
      <c r="B290" s="238"/>
      <c r="C290" s="660" t="s">
        <v>60</v>
      </c>
      <c r="D290" s="661"/>
      <c r="E290" s="239">
        <v>0</v>
      </c>
      <c r="F290" s="240"/>
      <c r="G290" s="241"/>
      <c r="H290" s="242"/>
      <c r="I290" s="236"/>
      <c r="J290" s="243"/>
      <c r="K290" s="236"/>
      <c r="M290" s="237" t="s">
        <v>60</v>
      </c>
      <c r="O290" s="225"/>
    </row>
    <row r="291" spans="1:15" ht="12.75">
      <c r="A291" s="234"/>
      <c r="B291" s="238"/>
      <c r="C291" s="660" t="s">
        <v>61</v>
      </c>
      <c r="D291" s="661"/>
      <c r="E291" s="239">
        <v>4.44</v>
      </c>
      <c r="F291" s="240"/>
      <c r="G291" s="241"/>
      <c r="H291" s="242"/>
      <c r="I291" s="236"/>
      <c r="J291" s="243"/>
      <c r="K291" s="236"/>
      <c r="M291" s="237" t="s">
        <v>61</v>
      </c>
      <c r="O291" s="225"/>
    </row>
    <row r="292" spans="1:15" ht="12.75">
      <c r="A292" s="234"/>
      <c r="B292" s="238"/>
      <c r="C292" s="660" t="s">
        <v>62</v>
      </c>
      <c r="D292" s="661"/>
      <c r="E292" s="239">
        <v>0.345</v>
      </c>
      <c r="F292" s="240"/>
      <c r="G292" s="241"/>
      <c r="H292" s="242"/>
      <c r="I292" s="236"/>
      <c r="J292" s="243"/>
      <c r="K292" s="236"/>
      <c r="M292" s="237" t="s">
        <v>62</v>
      </c>
      <c r="O292" s="225"/>
    </row>
    <row r="293" spans="1:15" ht="12.75">
      <c r="A293" s="234"/>
      <c r="B293" s="238"/>
      <c r="C293" s="660" t="s">
        <v>63</v>
      </c>
      <c r="D293" s="661"/>
      <c r="E293" s="239">
        <v>0.69</v>
      </c>
      <c r="F293" s="240"/>
      <c r="G293" s="241"/>
      <c r="H293" s="242"/>
      <c r="I293" s="236"/>
      <c r="J293" s="243"/>
      <c r="K293" s="236"/>
      <c r="M293" s="237" t="s">
        <v>63</v>
      </c>
      <c r="O293" s="225"/>
    </row>
    <row r="294" spans="1:15" ht="12.75">
      <c r="A294" s="234"/>
      <c r="B294" s="238"/>
      <c r="C294" s="660" t="s">
        <v>64</v>
      </c>
      <c r="D294" s="661"/>
      <c r="E294" s="239">
        <v>0.75</v>
      </c>
      <c r="F294" s="240"/>
      <c r="G294" s="241"/>
      <c r="H294" s="242"/>
      <c r="I294" s="236"/>
      <c r="J294" s="243"/>
      <c r="K294" s="236"/>
      <c r="M294" s="237" t="s">
        <v>64</v>
      </c>
      <c r="O294" s="225"/>
    </row>
    <row r="295" spans="1:15" ht="12.75">
      <c r="A295" s="234"/>
      <c r="B295" s="238"/>
      <c r="C295" s="660" t="s">
        <v>65</v>
      </c>
      <c r="D295" s="661"/>
      <c r="E295" s="239">
        <v>0.75</v>
      </c>
      <c r="F295" s="240"/>
      <c r="G295" s="241"/>
      <c r="H295" s="242"/>
      <c r="I295" s="236"/>
      <c r="J295" s="243"/>
      <c r="K295" s="236"/>
      <c r="M295" s="237" t="s">
        <v>65</v>
      </c>
      <c r="O295" s="225"/>
    </row>
    <row r="296" spans="1:15" ht="12.75">
      <c r="A296" s="234"/>
      <c r="B296" s="238"/>
      <c r="C296" s="660" t="s">
        <v>66</v>
      </c>
      <c r="D296" s="661"/>
      <c r="E296" s="239">
        <v>0.63</v>
      </c>
      <c r="F296" s="240"/>
      <c r="G296" s="241"/>
      <c r="H296" s="242"/>
      <c r="I296" s="236"/>
      <c r="J296" s="243"/>
      <c r="K296" s="236"/>
      <c r="M296" s="237" t="s">
        <v>66</v>
      </c>
      <c r="O296" s="225"/>
    </row>
    <row r="297" spans="1:15" ht="12.75">
      <c r="A297" s="234"/>
      <c r="B297" s="238"/>
      <c r="C297" s="660" t="s">
        <v>67</v>
      </c>
      <c r="D297" s="661"/>
      <c r="E297" s="239">
        <v>2.13</v>
      </c>
      <c r="F297" s="240"/>
      <c r="G297" s="241"/>
      <c r="H297" s="242"/>
      <c r="I297" s="236"/>
      <c r="J297" s="243"/>
      <c r="K297" s="236"/>
      <c r="M297" s="237" t="s">
        <v>67</v>
      </c>
      <c r="O297" s="225"/>
    </row>
    <row r="298" spans="1:80" ht="12.75">
      <c r="A298" s="226">
        <v>112</v>
      </c>
      <c r="B298" s="227" t="s">
        <v>68</v>
      </c>
      <c r="C298" s="228" t="s">
        <v>69</v>
      </c>
      <c r="D298" s="229" t="s">
        <v>1141</v>
      </c>
      <c r="E298" s="230">
        <v>431.78</v>
      </c>
      <c r="F298" s="230"/>
      <c r="G298" s="231">
        <f>E298*F298</f>
        <v>0</v>
      </c>
      <c r="H298" s="232">
        <v>0.02075</v>
      </c>
      <c r="I298" s="233">
        <f>E298*H298</f>
        <v>8.959435</v>
      </c>
      <c r="J298" s="232">
        <v>0</v>
      </c>
      <c r="K298" s="233">
        <f>E298*J298</f>
        <v>0</v>
      </c>
      <c r="O298" s="225">
        <v>2</v>
      </c>
      <c r="AA298" s="198">
        <v>1</v>
      </c>
      <c r="AB298" s="198">
        <v>1</v>
      </c>
      <c r="AC298" s="198">
        <v>1</v>
      </c>
      <c r="AZ298" s="198">
        <v>1</v>
      </c>
      <c r="BA298" s="198">
        <f>IF(AZ298=1,G298,0)</f>
        <v>0</v>
      </c>
      <c r="BB298" s="198">
        <f>IF(AZ298=2,G298,0)</f>
        <v>0</v>
      </c>
      <c r="BC298" s="198">
        <f>IF(AZ298=3,G298,0)</f>
        <v>0</v>
      </c>
      <c r="BD298" s="198">
        <f>IF(AZ298=4,G298,0)</f>
        <v>0</v>
      </c>
      <c r="BE298" s="198">
        <f>IF(AZ298=5,G298,0)</f>
        <v>0</v>
      </c>
      <c r="CA298" s="225">
        <v>1</v>
      </c>
      <c r="CB298" s="225">
        <v>1</v>
      </c>
    </row>
    <row r="299" spans="1:15" ht="12.75">
      <c r="A299" s="234"/>
      <c r="B299" s="235"/>
      <c r="C299" s="657" t="s">
        <v>70</v>
      </c>
      <c r="D299" s="658"/>
      <c r="E299" s="658"/>
      <c r="F299" s="658"/>
      <c r="G299" s="659"/>
      <c r="I299" s="236"/>
      <c r="K299" s="236"/>
      <c r="L299" s="237" t="s">
        <v>70</v>
      </c>
      <c r="O299" s="225">
        <v>3</v>
      </c>
    </row>
    <row r="300" spans="1:15" ht="12.75">
      <c r="A300" s="234"/>
      <c r="B300" s="238"/>
      <c r="C300" s="660" t="s">
        <v>52</v>
      </c>
      <c r="D300" s="661"/>
      <c r="E300" s="239">
        <v>0</v>
      </c>
      <c r="F300" s="240"/>
      <c r="G300" s="241"/>
      <c r="H300" s="242"/>
      <c r="I300" s="236"/>
      <c r="J300" s="243"/>
      <c r="K300" s="236"/>
      <c r="M300" s="237" t="s">
        <v>52</v>
      </c>
      <c r="O300" s="225"/>
    </row>
    <row r="301" spans="1:15" ht="12.75">
      <c r="A301" s="234"/>
      <c r="B301" s="238"/>
      <c r="C301" s="660" t="s">
        <v>71</v>
      </c>
      <c r="D301" s="661"/>
      <c r="E301" s="239">
        <v>87.92</v>
      </c>
      <c r="F301" s="240"/>
      <c r="G301" s="241"/>
      <c r="H301" s="242"/>
      <c r="I301" s="236"/>
      <c r="J301" s="243"/>
      <c r="K301" s="236"/>
      <c r="M301" s="237" t="s">
        <v>71</v>
      </c>
      <c r="O301" s="225"/>
    </row>
    <row r="302" spans="1:15" ht="12.75">
      <c r="A302" s="234"/>
      <c r="B302" s="238"/>
      <c r="C302" s="660" t="s">
        <v>72</v>
      </c>
      <c r="D302" s="661"/>
      <c r="E302" s="239">
        <v>57.64</v>
      </c>
      <c r="F302" s="240"/>
      <c r="G302" s="241"/>
      <c r="H302" s="242"/>
      <c r="I302" s="236"/>
      <c r="J302" s="243"/>
      <c r="K302" s="236"/>
      <c r="M302" s="237" t="s">
        <v>72</v>
      </c>
      <c r="O302" s="225"/>
    </row>
    <row r="303" spans="1:15" ht="12.75">
      <c r="A303" s="234"/>
      <c r="B303" s="238"/>
      <c r="C303" s="660" t="s">
        <v>73</v>
      </c>
      <c r="D303" s="661"/>
      <c r="E303" s="239">
        <v>74.8</v>
      </c>
      <c r="F303" s="240"/>
      <c r="G303" s="241"/>
      <c r="H303" s="242"/>
      <c r="I303" s="236"/>
      <c r="J303" s="243"/>
      <c r="K303" s="236"/>
      <c r="M303" s="237" t="s">
        <v>73</v>
      </c>
      <c r="O303" s="225"/>
    </row>
    <row r="304" spans="1:15" ht="12.75">
      <c r="A304" s="234"/>
      <c r="B304" s="238"/>
      <c r="C304" s="660" t="s">
        <v>74</v>
      </c>
      <c r="D304" s="661"/>
      <c r="E304" s="239">
        <v>32.26</v>
      </c>
      <c r="F304" s="240"/>
      <c r="G304" s="241"/>
      <c r="H304" s="242"/>
      <c r="I304" s="236"/>
      <c r="J304" s="243"/>
      <c r="K304" s="236"/>
      <c r="M304" s="237" t="s">
        <v>74</v>
      </c>
      <c r="O304" s="225"/>
    </row>
    <row r="305" spans="1:15" ht="12.75">
      <c r="A305" s="234"/>
      <c r="B305" s="238"/>
      <c r="C305" s="660" t="s">
        <v>75</v>
      </c>
      <c r="D305" s="661"/>
      <c r="E305" s="239">
        <v>21.56</v>
      </c>
      <c r="F305" s="240"/>
      <c r="G305" s="241"/>
      <c r="H305" s="242"/>
      <c r="I305" s="236"/>
      <c r="J305" s="243"/>
      <c r="K305" s="236"/>
      <c r="M305" s="237" t="s">
        <v>75</v>
      </c>
      <c r="O305" s="225"/>
    </row>
    <row r="306" spans="1:15" ht="12.75">
      <c r="A306" s="234"/>
      <c r="B306" s="238"/>
      <c r="C306" s="660" t="s">
        <v>76</v>
      </c>
      <c r="D306" s="661"/>
      <c r="E306" s="239">
        <v>32.64</v>
      </c>
      <c r="F306" s="240"/>
      <c r="G306" s="241"/>
      <c r="H306" s="242"/>
      <c r="I306" s="236"/>
      <c r="J306" s="243"/>
      <c r="K306" s="236"/>
      <c r="M306" s="237" t="s">
        <v>76</v>
      </c>
      <c r="O306" s="225"/>
    </row>
    <row r="307" spans="1:15" ht="12.75">
      <c r="A307" s="234"/>
      <c r="B307" s="238"/>
      <c r="C307" s="660" t="s">
        <v>77</v>
      </c>
      <c r="D307" s="661"/>
      <c r="E307" s="239">
        <v>58.3</v>
      </c>
      <c r="F307" s="240"/>
      <c r="G307" s="241"/>
      <c r="H307" s="242"/>
      <c r="I307" s="236"/>
      <c r="J307" s="243"/>
      <c r="K307" s="236"/>
      <c r="M307" s="237" t="s">
        <v>77</v>
      </c>
      <c r="O307" s="225"/>
    </row>
    <row r="308" spans="1:15" ht="12.75">
      <c r="A308" s="234"/>
      <c r="B308" s="238"/>
      <c r="C308" s="660" t="s">
        <v>78</v>
      </c>
      <c r="D308" s="661"/>
      <c r="E308" s="239">
        <v>66.66</v>
      </c>
      <c r="F308" s="240"/>
      <c r="G308" s="241"/>
      <c r="H308" s="242"/>
      <c r="I308" s="236"/>
      <c r="J308" s="243"/>
      <c r="K308" s="236"/>
      <c r="M308" s="237" t="s">
        <v>78</v>
      </c>
      <c r="O308" s="225"/>
    </row>
    <row r="309" spans="1:80" ht="12.75">
      <c r="A309" s="226">
        <v>113</v>
      </c>
      <c r="B309" s="227" t="s">
        <v>79</v>
      </c>
      <c r="C309" s="228" t="s">
        <v>80</v>
      </c>
      <c r="D309" s="229" t="s">
        <v>1009</v>
      </c>
      <c r="E309" s="230">
        <v>186.9</v>
      </c>
      <c r="F309" s="230"/>
      <c r="G309" s="231">
        <f>E309*F309</f>
        <v>0</v>
      </c>
      <c r="H309" s="232">
        <v>0.00046</v>
      </c>
      <c r="I309" s="233">
        <f>E309*H309</f>
        <v>0.08597400000000001</v>
      </c>
      <c r="J309" s="232">
        <v>0</v>
      </c>
      <c r="K309" s="233">
        <f>E309*J309</f>
        <v>0</v>
      </c>
      <c r="O309" s="225">
        <v>2</v>
      </c>
      <c r="AA309" s="198">
        <v>1</v>
      </c>
      <c r="AB309" s="198">
        <v>1</v>
      </c>
      <c r="AC309" s="198">
        <v>1</v>
      </c>
      <c r="AZ309" s="198">
        <v>1</v>
      </c>
      <c r="BA309" s="198">
        <f>IF(AZ309=1,G309,0)</f>
        <v>0</v>
      </c>
      <c r="BB309" s="198">
        <f>IF(AZ309=2,G309,0)</f>
        <v>0</v>
      </c>
      <c r="BC309" s="198">
        <f>IF(AZ309=3,G309,0)</f>
        <v>0</v>
      </c>
      <c r="BD309" s="198">
        <f>IF(AZ309=4,G309,0)</f>
        <v>0</v>
      </c>
      <c r="BE309" s="198">
        <f>IF(AZ309=5,G309,0)</f>
        <v>0</v>
      </c>
      <c r="CA309" s="225">
        <v>1</v>
      </c>
      <c r="CB309" s="225">
        <v>1</v>
      </c>
    </row>
    <row r="310" spans="1:15" ht="22.5">
      <c r="A310" s="234"/>
      <c r="B310" s="238"/>
      <c r="C310" s="660" t="s">
        <v>81</v>
      </c>
      <c r="D310" s="661"/>
      <c r="E310" s="239">
        <v>166.9</v>
      </c>
      <c r="F310" s="240"/>
      <c r="G310" s="241"/>
      <c r="H310" s="242"/>
      <c r="I310" s="236"/>
      <c r="J310" s="243"/>
      <c r="K310" s="236"/>
      <c r="M310" s="237" t="s">
        <v>81</v>
      </c>
      <c r="O310" s="225"/>
    </row>
    <row r="311" spans="1:15" ht="12.75">
      <c r="A311" s="234"/>
      <c r="B311" s="238"/>
      <c r="C311" s="660" t="s">
        <v>82</v>
      </c>
      <c r="D311" s="661"/>
      <c r="E311" s="239">
        <v>20</v>
      </c>
      <c r="F311" s="240"/>
      <c r="G311" s="241"/>
      <c r="H311" s="242"/>
      <c r="I311" s="236"/>
      <c r="J311" s="243"/>
      <c r="K311" s="236"/>
      <c r="M311" s="237">
        <v>20</v>
      </c>
      <c r="O311" s="225"/>
    </row>
    <row r="312" spans="1:80" ht="22.5">
      <c r="A312" s="226">
        <v>114</v>
      </c>
      <c r="B312" s="227" t="s">
        <v>83</v>
      </c>
      <c r="C312" s="228" t="s">
        <v>84</v>
      </c>
      <c r="D312" s="229" t="s">
        <v>1141</v>
      </c>
      <c r="E312" s="230">
        <v>185.2</v>
      </c>
      <c r="F312" s="230"/>
      <c r="G312" s="231">
        <f>E312*F312</f>
        <v>0</v>
      </c>
      <c r="H312" s="232">
        <v>0.02888</v>
      </c>
      <c r="I312" s="233">
        <f>E312*H312</f>
        <v>5.3485759999999996</v>
      </c>
      <c r="J312" s="232">
        <v>0</v>
      </c>
      <c r="K312" s="233">
        <f>E312*J312</f>
        <v>0</v>
      </c>
      <c r="O312" s="225">
        <v>2</v>
      </c>
      <c r="AA312" s="198">
        <v>1</v>
      </c>
      <c r="AB312" s="198">
        <v>1</v>
      </c>
      <c r="AC312" s="198">
        <v>1</v>
      </c>
      <c r="AZ312" s="198">
        <v>1</v>
      </c>
      <c r="BA312" s="198">
        <f>IF(AZ312=1,G312,0)</f>
        <v>0</v>
      </c>
      <c r="BB312" s="198">
        <f>IF(AZ312=2,G312,0)</f>
        <v>0</v>
      </c>
      <c r="BC312" s="198">
        <f>IF(AZ312=3,G312,0)</f>
        <v>0</v>
      </c>
      <c r="BD312" s="198">
        <f>IF(AZ312=4,G312,0)</f>
        <v>0</v>
      </c>
      <c r="BE312" s="198">
        <f>IF(AZ312=5,G312,0)</f>
        <v>0</v>
      </c>
      <c r="CA312" s="225">
        <v>1</v>
      </c>
      <c r="CB312" s="225">
        <v>1</v>
      </c>
    </row>
    <row r="313" spans="1:15" ht="22.5">
      <c r="A313" s="234"/>
      <c r="B313" s="235"/>
      <c r="C313" s="657" t="s">
        <v>85</v>
      </c>
      <c r="D313" s="658"/>
      <c r="E313" s="658"/>
      <c r="F313" s="658"/>
      <c r="G313" s="659"/>
      <c r="I313" s="236"/>
      <c r="K313" s="236"/>
      <c r="L313" s="237" t="s">
        <v>85</v>
      </c>
      <c r="O313" s="225">
        <v>3</v>
      </c>
    </row>
    <row r="314" spans="1:15" ht="12.75">
      <c r="A314" s="234"/>
      <c r="B314" s="238"/>
      <c r="C314" s="660" t="s">
        <v>60</v>
      </c>
      <c r="D314" s="661"/>
      <c r="E314" s="239">
        <v>0</v>
      </c>
      <c r="F314" s="240"/>
      <c r="G314" s="241"/>
      <c r="H314" s="242"/>
      <c r="I314" s="236"/>
      <c r="J314" s="243"/>
      <c r="K314" s="236"/>
      <c r="M314" s="237" t="s">
        <v>60</v>
      </c>
      <c r="O314" s="225"/>
    </row>
    <row r="315" spans="1:15" ht="22.5">
      <c r="A315" s="234"/>
      <c r="B315" s="238"/>
      <c r="C315" s="660" t="s">
        <v>86</v>
      </c>
      <c r="D315" s="661"/>
      <c r="E315" s="239">
        <v>37.255</v>
      </c>
      <c r="F315" s="240"/>
      <c r="G315" s="241"/>
      <c r="H315" s="242"/>
      <c r="I315" s="236"/>
      <c r="J315" s="243"/>
      <c r="K315" s="236"/>
      <c r="M315" s="237" t="s">
        <v>86</v>
      </c>
      <c r="O315" s="225"/>
    </row>
    <row r="316" spans="1:15" ht="12.75">
      <c r="A316" s="234"/>
      <c r="B316" s="238"/>
      <c r="C316" s="660" t="s">
        <v>87</v>
      </c>
      <c r="D316" s="661"/>
      <c r="E316" s="239">
        <v>9.57</v>
      </c>
      <c r="F316" s="240"/>
      <c r="G316" s="241"/>
      <c r="H316" s="242"/>
      <c r="I316" s="236"/>
      <c r="J316" s="243"/>
      <c r="K316" s="236"/>
      <c r="M316" s="237" t="s">
        <v>87</v>
      </c>
      <c r="O316" s="225"/>
    </row>
    <row r="317" spans="1:15" ht="12.75">
      <c r="A317" s="234"/>
      <c r="B317" s="238"/>
      <c r="C317" s="660" t="s">
        <v>88</v>
      </c>
      <c r="D317" s="661"/>
      <c r="E317" s="239">
        <v>17.115</v>
      </c>
      <c r="F317" s="240"/>
      <c r="G317" s="241"/>
      <c r="H317" s="242"/>
      <c r="I317" s="236"/>
      <c r="J317" s="243"/>
      <c r="K317" s="236"/>
      <c r="M317" s="237" t="s">
        <v>88</v>
      </c>
      <c r="O317" s="225"/>
    </row>
    <row r="318" spans="1:15" ht="12.75">
      <c r="A318" s="234"/>
      <c r="B318" s="238"/>
      <c r="C318" s="660" t="s">
        <v>89</v>
      </c>
      <c r="D318" s="661"/>
      <c r="E318" s="239">
        <v>11.28</v>
      </c>
      <c r="F318" s="240"/>
      <c r="G318" s="241"/>
      <c r="H318" s="242"/>
      <c r="I318" s="236"/>
      <c r="J318" s="243"/>
      <c r="K318" s="236"/>
      <c r="M318" s="237" t="s">
        <v>89</v>
      </c>
      <c r="O318" s="225"/>
    </row>
    <row r="319" spans="1:15" ht="22.5">
      <c r="A319" s="234"/>
      <c r="B319" s="238"/>
      <c r="C319" s="660" t="s">
        <v>90</v>
      </c>
      <c r="D319" s="661"/>
      <c r="E319" s="239">
        <v>32.97</v>
      </c>
      <c r="F319" s="240"/>
      <c r="G319" s="241"/>
      <c r="H319" s="242"/>
      <c r="I319" s="236"/>
      <c r="J319" s="243"/>
      <c r="K319" s="236"/>
      <c r="M319" s="237" t="s">
        <v>90</v>
      </c>
      <c r="O319" s="225"/>
    </row>
    <row r="320" spans="1:15" ht="12.75">
      <c r="A320" s="234"/>
      <c r="B320" s="238"/>
      <c r="C320" s="660" t="s">
        <v>91</v>
      </c>
      <c r="D320" s="661"/>
      <c r="E320" s="239">
        <v>13.3</v>
      </c>
      <c r="F320" s="240"/>
      <c r="G320" s="241"/>
      <c r="H320" s="242"/>
      <c r="I320" s="236"/>
      <c r="J320" s="243"/>
      <c r="K320" s="236"/>
      <c r="M320" s="237" t="s">
        <v>91</v>
      </c>
      <c r="O320" s="225"/>
    </row>
    <row r="321" spans="1:15" ht="12.75">
      <c r="A321" s="234"/>
      <c r="B321" s="238"/>
      <c r="C321" s="660" t="s">
        <v>92</v>
      </c>
      <c r="D321" s="661"/>
      <c r="E321" s="239">
        <v>26.2</v>
      </c>
      <c r="F321" s="240"/>
      <c r="G321" s="241"/>
      <c r="H321" s="242"/>
      <c r="I321" s="236"/>
      <c r="J321" s="243"/>
      <c r="K321" s="236"/>
      <c r="M321" s="237" t="s">
        <v>92</v>
      </c>
      <c r="O321" s="225"/>
    </row>
    <row r="322" spans="1:15" ht="22.5">
      <c r="A322" s="234"/>
      <c r="B322" s="238"/>
      <c r="C322" s="660" t="s">
        <v>93</v>
      </c>
      <c r="D322" s="661"/>
      <c r="E322" s="239">
        <v>37.51</v>
      </c>
      <c r="F322" s="240"/>
      <c r="G322" s="241"/>
      <c r="H322" s="242"/>
      <c r="I322" s="236"/>
      <c r="J322" s="243"/>
      <c r="K322" s="236"/>
      <c r="M322" s="237" t="s">
        <v>93</v>
      </c>
      <c r="O322" s="225"/>
    </row>
    <row r="323" spans="1:80" ht="22.5">
      <c r="A323" s="226">
        <v>115</v>
      </c>
      <c r="B323" s="227" t="s">
        <v>94</v>
      </c>
      <c r="C323" s="228" t="s">
        <v>95</v>
      </c>
      <c r="D323" s="229" t="s">
        <v>1141</v>
      </c>
      <c r="E323" s="230">
        <v>71.89</v>
      </c>
      <c r="F323" s="230"/>
      <c r="G323" s="231">
        <f>E323*F323</f>
        <v>0</v>
      </c>
      <c r="H323" s="232">
        <v>0.00367</v>
      </c>
      <c r="I323" s="233">
        <f>E323*H323</f>
        <v>0.2638363</v>
      </c>
      <c r="J323" s="232">
        <v>0</v>
      </c>
      <c r="K323" s="233">
        <f>E323*J323</f>
        <v>0</v>
      </c>
      <c r="O323" s="225">
        <v>2</v>
      </c>
      <c r="AA323" s="198">
        <v>1</v>
      </c>
      <c r="AB323" s="198">
        <v>1</v>
      </c>
      <c r="AC323" s="198">
        <v>1</v>
      </c>
      <c r="AZ323" s="198">
        <v>1</v>
      </c>
      <c r="BA323" s="198">
        <f>IF(AZ323=1,G323,0)</f>
        <v>0</v>
      </c>
      <c r="BB323" s="198">
        <f>IF(AZ323=2,G323,0)</f>
        <v>0</v>
      </c>
      <c r="BC323" s="198">
        <f>IF(AZ323=3,G323,0)</f>
        <v>0</v>
      </c>
      <c r="BD323" s="198">
        <f>IF(AZ323=4,G323,0)</f>
        <v>0</v>
      </c>
      <c r="BE323" s="198">
        <f>IF(AZ323=5,G323,0)</f>
        <v>0</v>
      </c>
      <c r="CA323" s="225">
        <v>1</v>
      </c>
      <c r="CB323" s="225">
        <v>1</v>
      </c>
    </row>
    <row r="324" spans="1:15" ht="33.75">
      <c r="A324" s="234"/>
      <c r="B324" s="238"/>
      <c r="C324" s="660" t="s">
        <v>96</v>
      </c>
      <c r="D324" s="661"/>
      <c r="E324" s="239">
        <v>42.7</v>
      </c>
      <c r="F324" s="240"/>
      <c r="G324" s="241"/>
      <c r="H324" s="242"/>
      <c r="I324" s="236"/>
      <c r="J324" s="243"/>
      <c r="K324" s="236"/>
      <c r="M324" s="237" t="s">
        <v>96</v>
      </c>
      <c r="O324" s="225"/>
    </row>
    <row r="325" spans="1:15" ht="12.75">
      <c r="A325" s="234"/>
      <c r="B325" s="238"/>
      <c r="C325" s="660" t="s">
        <v>97</v>
      </c>
      <c r="D325" s="661"/>
      <c r="E325" s="239">
        <v>29.19</v>
      </c>
      <c r="F325" s="240"/>
      <c r="G325" s="241"/>
      <c r="H325" s="242"/>
      <c r="I325" s="236"/>
      <c r="J325" s="243"/>
      <c r="K325" s="236"/>
      <c r="M325" s="237" t="s">
        <v>97</v>
      </c>
      <c r="O325" s="225"/>
    </row>
    <row r="326" spans="1:57" ht="12.75">
      <c r="A326" s="244"/>
      <c r="B326" s="245" t="s">
        <v>1129</v>
      </c>
      <c r="C326" s="246" t="s">
        <v>43</v>
      </c>
      <c r="D326" s="247"/>
      <c r="E326" s="248"/>
      <c r="F326" s="249"/>
      <c r="G326" s="250">
        <f>SUM(G277:G325)</f>
        <v>0</v>
      </c>
      <c r="H326" s="251"/>
      <c r="I326" s="252">
        <f>SUM(I277:I325)</f>
        <v>15.511029729999999</v>
      </c>
      <c r="J326" s="251"/>
      <c r="K326" s="252">
        <f>SUM(K277:K325)</f>
        <v>0</v>
      </c>
      <c r="O326" s="225">
        <v>4</v>
      </c>
      <c r="BA326" s="253">
        <f>SUM(BA277:BA325)</f>
        <v>0</v>
      </c>
      <c r="BB326" s="253">
        <f>SUM(BB277:BB325)</f>
        <v>0</v>
      </c>
      <c r="BC326" s="253">
        <f>SUM(BC277:BC325)</f>
        <v>0</v>
      </c>
      <c r="BD326" s="253">
        <f>SUM(BD277:BD325)</f>
        <v>0</v>
      </c>
      <c r="BE326" s="253">
        <f>SUM(BE277:BE325)</f>
        <v>0</v>
      </c>
    </row>
    <row r="327" spans="1:15" ht="12.75">
      <c r="A327" s="215" t="s">
        <v>1126</v>
      </c>
      <c r="B327" s="216" t="s">
        <v>98</v>
      </c>
      <c r="C327" s="217" t="s">
        <v>99</v>
      </c>
      <c r="D327" s="218"/>
      <c r="E327" s="219"/>
      <c r="F327" s="219"/>
      <c r="G327" s="220"/>
      <c r="H327" s="221"/>
      <c r="I327" s="222"/>
      <c r="J327" s="223"/>
      <c r="K327" s="224"/>
      <c r="O327" s="225">
        <v>1</v>
      </c>
    </row>
    <row r="328" spans="1:80" ht="22.5">
      <c r="A328" s="226">
        <v>116</v>
      </c>
      <c r="B328" s="227" t="s">
        <v>101</v>
      </c>
      <c r="C328" s="228" t="s">
        <v>102</v>
      </c>
      <c r="D328" s="229" t="s">
        <v>1141</v>
      </c>
      <c r="E328" s="230">
        <v>16.242</v>
      </c>
      <c r="F328" s="230"/>
      <c r="G328" s="231">
        <f>E328*F328</f>
        <v>0</v>
      </c>
      <c r="H328" s="232">
        <v>0.00618</v>
      </c>
      <c r="I328" s="233">
        <f>E328*H328</f>
        <v>0.10037556</v>
      </c>
      <c r="J328" s="232">
        <v>0</v>
      </c>
      <c r="K328" s="233">
        <f>E328*J328</f>
        <v>0</v>
      </c>
      <c r="O328" s="225">
        <v>2</v>
      </c>
      <c r="AA328" s="198">
        <v>1</v>
      </c>
      <c r="AB328" s="198">
        <v>1</v>
      </c>
      <c r="AC328" s="198">
        <v>1</v>
      </c>
      <c r="AZ328" s="198">
        <v>1</v>
      </c>
      <c r="BA328" s="198">
        <f>IF(AZ328=1,G328,0)</f>
        <v>0</v>
      </c>
      <c r="BB328" s="198">
        <f>IF(AZ328=2,G328,0)</f>
        <v>0</v>
      </c>
      <c r="BC328" s="198">
        <f>IF(AZ328=3,G328,0)</f>
        <v>0</v>
      </c>
      <c r="BD328" s="198">
        <f>IF(AZ328=4,G328,0)</f>
        <v>0</v>
      </c>
      <c r="BE328" s="198">
        <f>IF(AZ328=5,G328,0)</f>
        <v>0</v>
      </c>
      <c r="CA328" s="225">
        <v>1</v>
      </c>
      <c r="CB328" s="225">
        <v>1</v>
      </c>
    </row>
    <row r="329" spans="1:15" ht="33.75">
      <c r="A329" s="234"/>
      <c r="B329" s="235"/>
      <c r="C329" s="657" t="s">
        <v>103</v>
      </c>
      <c r="D329" s="658"/>
      <c r="E329" s="658"/>
      <c r="F329" s="658"/>
      <c r="G329" s="659"/>
      <c r="I329" s="236"/>
      <c r="K329" s="236"/>
      <c r="L329" s="237" t="s">
        <v>103</v>
      </c>
      <c r="O329" s="225">
        <v>3</v>
      </c>
    </row>
    <row r="330" spans="1:15" ht="12.75">
      <c r="A330" s="234"/>
      <c r="B330" s="235"/>
      <c r="C330" s="657" t="s">
        <v>104</v>
      </c>
      <c r="D330" s="658"/>
      <c r="E330" s="658"/>
      <c r="F330" s="658"/>
      <c r="G330" s="659"/>
      <c r="I330" s="236"/>
      <c r="K330" s="236"/>
      <c r="L330" s="237" t="s">
        <v>104</v>
      </c>
      <c r="O330" s="225">
        <v>3</v>
      </c>
    </row>
    <row r="331" spans="1:15" ht="22.5">
      <c r="A331" s="234"/>
      <c r="B331" s="238"/>
      <c r="C331" s="660" t="s">
        <v>105</v>
      </c>
      <c r="D331" s="661"/>
      <c r="E331" s="239">
        <v>16.242</v>
      </c>
      <c r="F331" s="240"/>
      <c r="G331" s="241"/>
      <c r="H331" s="242"/>
      <c r="I331" s="236"/>
      <c r="J331" s="243"/>
      <c r="K331" s="236"/>
      <c r="M331" s="237" t="s">
        <v>105</v>
      </c>
      <c r="O331" s="225"/>
    </row>
    <row r="332" spans="1:80" ht="22.5">
      <c r="A332" s="226">
        <v>117</v>
      </c>
      <c r="B332" s="227" t="s">
        <v>106</v>
      </c>
      <c r="C332" s="228" t="s">
        <v>95</v>
      </c>
      <c r="D332" s="229" t="s">
        <v>1141</v>
      </c>
      <c r="E332" s="230">
        <v>16.242</v>
      </c>
      <c r="F332" s="230"/>
      <c r="G332" s="231">
        <f>E332*F332</f>
        <v>0</v>
      </c>
      <c r="H332" s="232">
        <v>0.00367</v>
      </c>
      <c r="I332" s="233">
        <f>E332*H332</f>
        <v>0.059608140000000004</v>
      </c>
      <c r="J332" s="232">
        <v>0</v>
      </c>
      <c r="K332" s="233">
        <f>E332*J332</f>
        <v>0</v>
      </c>
      <c r="O332" s="225">
        <v>2</v>
      </c>
      <c r="AA332" s="198">
        <v>1</v>
      </c>
      <c r="AB332" s="198">
        <v>1</v>
      </c>
      <c r="AC332" s="198">
        <v>1</v>
      </c>
      <c r="AZ332" s="198">
        <v>1</v>
      </c>
      <c r="BA332" s="198">
        <f>IF(AZ332=1,G332,0)</f>
        <v>0</v>
      </c>
      <c r="BB332" s="198">
        <f>IF(AZ332=2,G332,0)</f>
        <v>0</v>
      </c>
      <c r="BC332" s="198">
        <f>IF(AZ332=3,G332,0)</f>
        <v>0</v>
      </c>
      <c r="BD332" s="198">
        <f>IF(AZ332=4,G332,0)</f>
        <v>0</v>
      </c>
      <c r="BE332" s="198">
        <f>IF(AZ332=5,G332,0)</f>
        <v>0</v>
      </c>
      <c r="CA332" s="225">
        <v>1</v>
      </c>
      <c r="CB332" s="225">
        <v>1</v>
      </c>
    </row>
    <row r="333" spans="1:15" ht="12.75">
      <c r="A333" s="234"/>
      <c r="B333" s="235"/>
      <c r="C333" s="657" t="s">
        <v>107</v>
      </c>
      <c r="D333" s="658"/>
      <c r="E333" s="658"/>
      <c r="F333" s="658"/>
      <c r="G333" s="659"/>
      <c r="I333" s="236"/>
      <c r="K333" s="236"/>
      <c r="L333" s="237" t="s">
        <v>107</v>
      </c>
      <c r="O333" s="225">
        <v>3</v>
      </c>
    </row>
    <row r="334" spans="1:15" ht="22.5">
      <c r="A334" s="234"/>
      <c r="B334" s="238"/>
      <c r="C334" s="660" t="s">
        <v>108</v>
      </c>
      <c r="D334" s="661"/>
      <c r="E334" s="239">
        <v>16.242</v>
      </c>
      <c r="F334" s="240"/>
      <c r="G334" s="241"/>
      <c r="H334" s="242"/>
      <c r="I334" s="236"/>
      <c r="J334" s="243"/>
      <c r="K334" s="236"/>
      <c r="M334" s="237" t="s">
        <v>108</v>
      </c>
      <c r="O334" s="225"/>
    </row>
    <row r="335" spans="1:57" ht="12.75">
      <c r="A335" s="244"/>
      <c r="B335" s="245" t="s">
        <v>1129</v>
      </c>
      <c r="C335" s="246" t="s">
        <v>100</v>
      </c>
      <c r="D335" s="247"/>
      <c r="E335" s="248"/>
      <c r="F335" s="249"/>
      <c r="G335" s="250">
        <f>SUM(G327:G334)</f>
        <v>0</v>
      </c>
      <c r="H335" s="251"/>
      <c r="I335" s="252">
        <f>SUM(I327:I334)</f>
        <v>0.1599837</v>
      </c>
      <c r="J335" s="251"/>
      <c r="K335" s="252">
        <f>SUM(K327:K334)</f>
        <v>0</v>
      </c>
      <c r="O335" s="225">
        <v>4</v>
      </c>
      <c r="BA335" s="253">
        <f>SUM(BA327:BA334)</f>
        <v>0</v>
      </c>
      <c r="BB335" s="253">
        <f>SUM(BB327:BB334)</f>
        <v>0</v>
      </c>
      <c r="BC335" s="253">
        <f>SUM(BC327:BC334)</f>
        <v>0</v>
      </c>
      <c r="BD335" s="253">
        <f>SUM(BD327:BD334)</f>
        <v>0</v>
      </c>
      <c r="BE335" s="253">
        <f>SUM(BE327:BE334)</f>
        <v>0</v>
      </c>
    </row>
    <row r="336" spans="1:15" ht="12.75">
      <c r="A336" s="215" t="s">
        <v>1126</v>
      </c>
      <c r="B336" s="216" t="s">
        <v>109</v>
      </c>
      <c r="C336" s="217" t="s">
        <v>110</v>
      </c>
      <c r="D336" s="218"/>
      <c r="E336" s="219"/>
      <c r="F336" s="219"/>
      <c r="G336" s="220"/>
      <c r="H336" s="221"/>
      <c r="I336" s="222"/>
      <c r="J336" s="223"/>
      <c r="K336" s="224"/>
      <c r="O336" s="225">
        <v>1</v>
      </c>
    </row>
    <row r="337" spans="1:80" ht="12.75">
      <c r="A337" s="226">
        <v>118</v>
      </c>
      <c r="B337" s="227" t="s">
        <v>112</v>
      </c>
      <c r="C337" s="228" t="s">
        <v>113</v>
      </c>
      <c r="D337" s="229" t="s">
        <v>1216</v>
      </c>
      <c r="E337" s="230">
        <v>2.205</v>
      </c>
      <c r="F337" s="230"/>
      <c r="G337" s="231">
        <f>E337*F337</f>
        <v>0</v>
      </c>
      <c r="H337" s="232">
        <v>2.525</v>
      </c>
      <c r="I337" s="233">
        <f>E337*H337</f>
        <v>5.567625</v>
      </c>
      <c r="J337" s="232">
        <v>0</v>
      </c>
      <c r="K337" s="233">
        <f>E337*J337</f>
        <v>0</v>
      </c>
      <c r="O337" s="225">
        <v>2</v>
      </c>
      <c r="AA337" s="198">
        <v>1</v>
      </c>
      <c r="AB337" s="198">
        <v>1</v>
      </c>
      <c r="AC337" s="198">
        <v>1</v>
      </c>
      <c r="AZ337" s="198">
        <v>1</v>
      </c>
      <c r="BA337" s="198">
        <f>IF(AZ337=1,G337,0)</f>
        <v>0</v>
      </c>
      <c r="BB337" s="198">
        <f>IF(AZ337=2,G337,0)</f>
        <v>0</v>
      </c>
      <c r="BC337" s="198">
        <f>IF(AZ337=3,G337,0)</f>
        <v>0</v>
      </c>
      <c r="BD337" s="198">
        <f>IF(AZ337=4,G337,0)</f>
        <v>0</v>
      </c>
      <c r="BE337" s="198">
        <f>IF(AZ337=5,G337,0)</f>
        <v>0</v>
      </c>
      <c r="CA337" s="225">
        <v>1</v>
      </c>
      <c r="CB337" s="225">
        <v>1</v>
      </c>
    </row>
    <row r="338" spans="1:15" ht="33.75">
      <c r="A338" s="234"/>
      <c r="B338" s="238"/>
      <c r="C338" s="660" t="s">
        <v>114</v>
      </c>
      <c r="D338" s="661"/>
      <c r="E338" s="239">
        <v>2.0444</v>
      </c>
      <c r="F338" s="240"/>
      <c r="G338" s="241"/>
      <c r="H338" s="242"/>
      <c r="I338" s="236"/>
      <c r="J338" s="243"/>
      <c r="K338" s="236"/>
      <c r="M338" s="237" t="s">
        <v>114</v>
      </c>
      <c r="O338" s="225"/>
    </row>
    <row r="339" spans="1:15" ht="12.75">
      <c r="A339" s="234"/>
      <c r="B339" s="238"/>
      <c r="C339" s="660" t="s">
        <v>115</v>
      </c>
      <c r="D339" s="661"/>
      <c r="E339" s="239">
        <v>0.1606</v>
      </c>
      <c r="F339" s="240"/>
      <c r="G339" s="241"/>
      <c r="H339" s="242"/>
      <c r="I339" s="236"/>
      <c r="J339" s="243"/>
      <c r="K339" s="236"/>
      <c r="M339" s="237" t="s">
        <v>115</v>
      </c>
      <c r="O339" s="225"/>
    </row>
    <row r="340" spans="1:80" ht="12.75">
      <c r="A340" s="226">
        <v>119</v>
      </c>
      <c r="B340" s="227" t="s">
        <v>116</v>
      </c>
      <c r="C340" s="228" t="s">
        <v>117</v>
      </c>
      <c r="D340" s="229" t="s">
        <v>1216</v>
      </c>
      <c r="E340" s="230">
        <v>16.4564</v>
      </c>
      <c r="F340" s="230"/>
      <c r="G340" s="231">
        <f>E340*F340</f>
        <v>0</v>
      </c>
      <c r="H340" s="232">
        <v>2.525</v>
      </c>
      <c r="I340" s="233">
        <f>E340*H340</f>
        <v>41.552409999999995</v>
      </c>
      <c r="J340" s="232">
        <v>0</v>
      </c>
      <c r="K340" s="233">
        <f>E340*J340</f>
        <v>0</v>
      </c>
      <c r="O340" s="225">
        <v>2</v>
      </c>
      <c r="AA340" s="198">
        <v>1</v>
      </c>
      <c r="AB340" s="198">
        <v>1</v>
      </c>
      <c r="AC340" s="198">
        <v>1</v>
      </c>
      <c r="AZ340" s="198">
        <v>1</v>
      </c>
      <c r="BA340" s="198">
        <f>IF(AZ340=1,G340,0)</f>
        <v>0</v>
      </c>
      <c r="BB340" s="198">
        <f>IF(AZ340=2,G340,0)</f>
        <v>0</v>
      </c>
      <c r="BC340" s="198">
        <f>IF(AZ340=3,G340,0)</f>
        <v>0</v>
      </c>
      <c r="BD340" s="198">
        <f>IF(AZ340=4,G340,0)</f>
        <v>0</v>
      </c>
      <c r="BE340" s="198">
        <f>IF(AZ340=5,G340,0)</f>
        <v>0</v>
      </c>
      <c r="CA340" s="225">
        <v>1</v>
      </c>
      <c r="CB340" s="225">
        <v>1</v>
      </c>
    </row>
    <row r="341" spans="1:15" ht="12.75">
      <c r="A341" s="234"/>
      <c r="B341" s="238"/>
      <c r="C341" s="660" t="s">
        <v>118</v>
      </c>
      <c r="D341" s="661"/>
      <c r="E341" s="239">
        <v>0</v>
      </c>
      <c r="F341" s="240"/>
      <c r="G341" s="241"/>
      <c r="H341" s="242"/>
      <c r="I341" s="236"/>
      <c r="J341" s="243"/>
      <c r="K341" s="236"/>
      <c r="M341" s="237" t="s">
        <v>118</v>
      </c>
      <c r="O341" s="225"/>
    </row>
    <row r="342" spans="1:15" ht="12.75">
      <c r="A342" s="234"/>
      <c r="B342" s="238"/>
      <c r="C342" s="660" t="s">
        <v>119</v>
      </c>
      <c r="D342" s="661"/>
      <c r="E342" s="239">
        <v>4.6246</v>
      </c>
      <c r="F342" s="240"/>
      <c r="G342" s="241"/>
      <c r="H342" s="242"/>
      <c r="I342" s="236"/>
      <c r="J342" s="243"/>
      <c r="K342" s="236"/>
      <c r="M342" s="237" t="s">
        <v>119</v>
      </c>
      <c r="O342" s="225"/>
    </row>
    <row r="343" spans="1:15" ht="12.75">
      <c r="A343" s="234"/>
      <c r="B343" s="238"/>
      <c r="C343" s="660" t="s">
        <v>120</v>
      </c>
      <c r="D343" s="661"/>
      <c r="E343" s="239">
        <v>1.4976</v>
      </c>
      <c r="F343" s="240"/>
      <c r="G343" s="241"/>
      <c r="H343" s="242"/>
      <c r="I343" s="236"/>
      <c r="J343" s="243"/>
      <c r="K343" s="236"/>
      <c r="M343" s="237" t="s">
        <v>120</v>
      </c>
      <c r="O343" s="225"/>
    </row>
    <row r="344" spans="1:15" ht="12.75">
      <c r="A344" s="234"/>
      <c r="B344" s="238"/>
      <c r="C344" s="660" t="s">
        <v>121</v>
      </c>
      <c r="D344" s="661"/>
      <c r="E344" s="239">
        <v>6.7388</v>
      </c>
      <c r="F344" s="240"/>
      <c r="G344" s="241"/>
      <c r="H344" s="242"/>
      <c r="I344" s="236"/>
      <c r="J344" s="243"/>
      <c r="K344" s="236"/>
      <c r="M344" s="237" t="s">
        <v>121</v>
      </c>
      <c r="O344" s="225"/>
    </row>
    <row r="345" spans="1:15" ht="12.75">
      <c r="A345" s="234"/>
      <c r="B345" s="238"/>
      <c r="C345" s="660" t="s">
        <v>122</v>
      </c>
      <c r="D345" s="661"/>
      <c r="E345" s="239">
        <v>1.2806</v>
      </c>
      <c r="F345" s="240"/>
      <c r="G345" s="241"/>
      <c r="H345" s="242"/>
      <c r="I345" s="236"/>
      <c r="J345" s="243"/>
      <c r="K345" s="236"/>
      <c r="M345" s="237" t="s">
        <v>122</v>
      </c>
      <c r="O345" s="225"/>
    </row>
    <row r="346" spans="1:15" ht="12.75">
      <c r="A346" s="234"/>
      <c r="B346" s="238"/>
      <c r="C346" s="660" t="s">
        <v>123</v>
      </c>
      <c r="D346" s="661"/>
      <c r="E346" s="239">
        <v>2.3148</v>
      </c>
      <c r="F346" s="240"/>
      <c r="G346" s="241"/>
      <c r="H346" s="242"/>
      <c r="I346" s="236"/>
      <c r="J346" s="243"/>
      <c r="K346" s="236"/>
      <c r="M346" s="237" t="s">
        <v>123</v>
      </c>
      <c r="O346" s="225"/>
    </row>
    <row r="347" spans="1:80" ht="12.75">
      <c r="A347" s="226">
        <v>120</v>
      </c>
      <c r="B347" s="227" t="s">
        <v>124</v>
      </c>
      <c r="C347" s="228" t="s">
        <v>125</v>
      </c>
      <c r="D347" s="229" t="s">
        <v>1216</v>
      </c>
      <c r="E347" s="230">
        <v>16.4564</v>
      </c>
      <c r="F347" s="230"/>
      <c r="G347" s="231">
        <f>E347*F347</f>
        <v>0</v>
      </c>
      <c r="H347" s="232">
        <v>0</v>
      </c>
      <c r="I347" s="233">
        <f>E347*H347</f>
        <v>0</v>
      </c>
      <c r="J347" s="232">
        <v>0</v>
      </c>
      <c r="K347" s="233">
        <f>E347*J347</f>
        <v>0</v>
      </c>
      <c r="O347" s="225">
        <v>2</v>
      </c>
      <c r="AA347" s="198">
        <v>1</v>
      </c>
      <c r="AB347" s="198">
        <v>1</v>
      </c>
      <c r="AC347" s="198">
        <v>1</v>
      </c>
      <c r="AZ347" s="198">
        <v>1</v>
      </c>
      <c r="BA347" s="198">
        <f>IF(AZ347=1,G347,0)</f>
        <v>0</v>
      </c>
      <c r="BB347" s="198">
        <f>IF(AZ347=2,G347,0)</f>
        <v>0</v>
      </c>
      <c r="BC347" s="198">
        <f>IF(AZ347=3,G347,0)</f>
        <v>0</v>
      </c>
      <c r="BD347" s="198">
        <f>IF(AZ347=4,G347,0)</f>
        <v>0</v>
      </c>
      <c r="BE347" s="198">
        <f>IF(AZ347=5,G347,0)</f>
        <v>0</v>
      </c>
      <c r="CA347" s="225">
        <v>1</v>
      </c>
      <c r="CB347" s="225">
        <v>1</v>
      </c>
    </row>
    <row r="348" spans="1:15" ht="12.75">
      <c r="A348" s="234"/>
      <c r="B348" s="238"/>
      <c r="C348" s="660" t="s">
        <v>126</v>
      </c>
      <c r="D348" s="661"/>
      <c r="E348" s="239">
        <v>16.4564</v>
      </c>
      <c r="F348" s="240"/>
      <c r="G348" s="241"/>
      <c r="H348" s="242"/>
      <c r="I348" s="236"/>
      <c r="J348" s="243"/>
      <c r="K348" s="236"/>
      <c r="M348" s="264">
        <v>164564</v>
      </c>
      <c r="O348" s="225"/>
    </row>
    <row r="349" spans="1:80" ht="12.75">
      <c r="A349" s="226">
        <v>121</v>
      </c>
      <c r="B349" s="227" t="s">
        <v>127</v>
      </c>
      <c r="C349" s="228" t="s">
        <v>128</v>
      </c>
      <c r="D349" s="229" t="s">
        <v>1216</v>
      </c>
      <c r="E349" s="230">
        <v>2.205</v>
      </c>
      <c r="F349" s="230"/>
      <c r="G349" s="231">
        <f>E349*F349</f>
        <v>0</v>
      </c>
      <c r="H349" s="232">
        <v>0</v>
      </c>
      <c r="I349" s="233">
        <f>E349*H349</f>
        <v>0</v>
      </c>
      <c r="J349" s="232">
        <v>0</v>
      </c>
      <c r="K349" s="233">
        <f>E349*J349</f>
        <v>0</v>
      </c>
      <c r="O349" s="225">
        <v>2</v>
      </c>
      <c r="AA349" s="198">
        <v>1</v>
      </c>
      <c r="AB349" s="198">
        <v>1</v>
      </c>
      <c r="AC349" s="198">
        <v>1</v>
      </c>
      <c r="AZ349" s="198">
        <v>1</v>
      </c>
      <c r="BA349" s="198">
        <f>IF(AZ349=1,G349,0)</f>
        <v>0</v>
      </c>
      <c r="BB349" s="198">
        <f>IF(AZ349=2,G349,0)</f>
        <v>0</v>
      </c>
      <c r="BC349" s="198">
        <f>IF(AZ349=3,G349,0)</f>
        <v>0</v>
      </c>
      <c r="BD349" s="198">
        <f>IF(AZ349=4,G349,0)</f>
        <v>0</v>
      </c>
      <c r="BE349" s="198">
        <f>IF(AZ349=5,G349,0)</f>
        <v>0</v>
      </c>
      <c r="CA349" s="225">
        <v>1</v>
      </c>
      <c r="CB349" s="225">
        <v>1</v>
      </c>
    </row>
    <row r="350" spans="1:15" ht="12.75">
      <c r="A350" s="234"/>
      <c r="B350" s="238"/>
      <c r="C350" s="660" t="s">
        <v>129</v>
      </c>
      <c r="D350" s="661"/>
      <c r="E350" s="239">
        <v>2.205</v>
      </c>
      <c r="F350" s="240"/>
      <c r="G350" s="241"/>
      <c r="H350" s="242"/>
      <c r="I350" s="236"/>
      <c r="J350" s="243"/>
      <c r="K350" s="236"/>
      <c r="M350" s="264">
        <v>2205</v>
      </c>
      <c r="O350" s="225"/>
    </row>
    <row r="351" spans="1:80" ht="12.75">
      <c r="A351" s="226">
        <v>122</v>
      </c>
      <c r="B351" s="227" t="s">
        <v>130</v>
      </c>
      <c r="C351" s="228" t="s">
        <v>131</v>
      </c>
      <c r="D351" s="229" t="s">
        <v>1216</v>
      </c>
      <c r="E351" s="230">
        <v>16.4564</v>
      </c>
      <c r="F351" s="230"/>
      <c r="G351" s="231">
        <f>E351*F351</f>
        <v>0</v>
      </c>
      <c r="H351" s="232">
        <v>0</v>
      </c>
      <c r="I351" s="233">
        <f>E351*H351</f>
        <v>0</v>
      </c>
      <c r="J351" s="232">
        <v>0</v>
      </c>
      <c r="K351" s="233">
        <f>E351*J351</f>
        <v>0</v>
      </c>
      <c r="O351" s="225">
        <v>2</v>
      </c>
      <c r="AA351" s="198">
        <v>1</v>
      </c>
      <c r="AB351" s="198">
        <v>1</v>
      </c>
      <c r="AC351" s="198">
        <v>1</v>
      </c>
      <c r="AZ351" s="198">
        <v>1</v>
      </c>
      <c r="BA351" s="198">
        <f>IF(AZ351=1,G351,0)</f>
        <v>0</v>
      </c>
      <c r="BB351" s="198">
        <f>IF(AZ351=2,G351,0)</f>
        <v>0</v>
      </c>
      <c r="BC351" s="198">
        <f>IF(AZ351=3,G351,0)</f>
        <v>0</v>
      </c>
      <c r="BD351" s="198">
        <f>IF(AZ351=4,G351,0)</f>
        <v>0</v>
      </c>
      <c r="BE351" s="198">
        <f>IF(AZ351=5,G351,0)</f>
        <v>0</v>
      </c>
      <c r="CA351" s="225">
        <v>1</v>
      </c>
      <c r="CB351" s="225">
        <v>1</v>
      </c>
    </row>
    <row r="352" spans="1:15" ht="12.75">
      <c r="A352" s="234"/>
      <c r="B352" s="238"/>
      <c r="C352" s="660" t="s">
        <v>126</v>
      </c>
      <c r="D352" s="661"/>
      <c r="E352" s="239">
        <v>16.4564</v>
      </c>
      <c r="F352" s="240"/>
      <c r="G352" s="241"/>
      <c r="H352" s="242"/>
      <c r="I352" s="236"/>
      <c r="J352" s="243"/>
      <c r="K352" s="236"/>
      <c r="M352" s="264">
        <v>164564</v>
      </c>
      <c r="O352" s="225"/>
    </row>
    <row r="353" spans="1:80" ht="12.75">
      <c r="A353" s="226">
        <v>123</v>
      </c>
      <c r="B353" s="227" t="s">
        <v>132</v>
      </c>
      <c r="C353" s="228" t="s">
        <v>133</v>
      </c>
      <c r="D353" s="229" t="s">
        <v>1216</v>
      </c>
      <c r="E353" s="230">
        <v>16.4564</v>
      </c>
      <c r="F353" s="230"/>
      <c r="G353" s="231">
        <f>E353*F353</f>
        <v>0</v>
      </c>
      <c r="H353" s="232">
        <v>0</v>
      </c>
      <c r="I353" s="233">
        <f>E353*H353</f>
        <v>0</v>
      </c>
      <c r="J353" s="232">
        <v>0</v>
      </c>
      <c r="K353" s="233">
        <f>E353*J353</f>
        <v>0</v>
      </c>
      <c r="O353" s="225">
        <v>2</v>
      </c>
      <c r="AA353" s="198">
        <v>1</v>
      </c>
      <c r="AB353" s="198">
        <v>1</v>
      </c>
      <c r="AC353" s="198">
        <v>1</v>
      </c>
      <c r="AZ353" s="198">
        <v>1</v>
      </c>
      <c r="BA353" s="198">
        <f>IF(AZ353=1,G353,0)</f>
        <v>0</v>
      </c>
      <c r="BB353" s="198">
        <f>IF(AZ353=2,G353,0)</f>
        <v>0</v>
      </c>
      <c r="BC353" s="198">
        <f>IF(AZ353=3,G353,0)</f>
        <v>0</v>
      </c>
      <c r="BD353" s="198">
        <f>IF(AZ353=4,G353,0)</f>
        <v>0</v>
      </c>
      <c r="BE353" s="198">
        <f>IF(AZ353=5,G353,0)</f>
        <v>0</v>
      </c>
      <c r="CA353" s="225">
        <v>1</v>
      </c>
      <c r="CB353" s="225">
        <v>1</v>
      </c>
    </row>
    <row r="354" spans="1:15" ht="12.75">
      <c r="A354" s="234"/>
      <c r="B354" s="238"/>
      <c r="C354" s="660" t="s">
        <v>126</v>
      </c>
      <c r="D354" s="661"/>
      <c r="E354" s="239">
        <v>16.4564</v>
      </c>
      <c r="F354" s="240"/>
      <c r="G354" s="241"/>
      <c r="H354" s="242"/>
      <c r="I354" s="236"/>
      <c r="J354" s="243"/>
      <c r="K354" s="236"/>
      <c r="M354" s="264">
        <v>164564</v>
      </c>
      <c r="O354" s="225"/>
    </row>
    <row r="355" spans="1:80" ht="12.75">
      <c r="A355" s="226">
        <v>124</v>
      </c>
      <c r="B355" s="227" t="s">
        <v>134</v>
      </c>
      <c r="C355" s="228" t="s">
        <v>135</v>
      </c>
      <c r="D355" s="229" t="s">
        <v>1216</v>
      </c>
      <c r="E355" s="230">
        <v>2.205</v>
      </c>
      <c r="F355" s="230"/>
      <c r="G355" s="231">
        <f>E355*F355</f>
        <v>0</v>
      </c>
      <c r="H355" s="232">
        <v>0</v>
      </c>
      <c r="I355" s="233">
        <f>E355*H355</f>
        <v>0</v>
      </c>
      <c r="J355" s="232">
        <v>0</v>
      </c>
      <c r="K355" s="233">
        <f>E355*J355</f>
        <v>0</v>
      </c>
      <c r="O355" s="225">
        <v>2</v>
      </c>
      <c r="AA355" s="198">
        <v>1</v>
      </c>
      <c r="AB355" s="198">
        <v>1</v>
      </c>
      <c r="AC355" s="198">
        <v>1</v>
      </c>
      <c r="AZ355" s="198">
        <v>1</v>
      </c>
      <c r="BA355" s="198">
        <f>IF(AZ355=1,G355,0)</f>
        <v>0</v>
      </c>
      <c r="BB355" s="198">
        <f>IF(AZ355=2,G355,0)</f>
        <v>0</v>
      </c>
      <c r="BC355" s="198">
        <f>IF(AZ355=3,G355,0)</f>
        <v>0</v>
      </c>
      <c r="BD355" s="198">
        <f>IF(AZ355=4,G355,0)</f>
        <v>0</v>
      </c>
      <c r="BE355" s="198">
        <f>IF(AZ355=5,G355,0)</f>
        <v>0</v>
      </c>
      <c r="CA355" s="225">
        <v>1</v>
      </c>
      <c r="CB355" s="225">
        <v>1</v>
      </c>
    </row>
    <row r="356" spans="1:15" ht="12.75">
      <c r="A356" s="234"/>
      <c r="B356" s="238"/>
      <c r="C356" s="660" t="s">
        <v>129</v>
      </c>
      <c r="D356" s="661"/>
      <c r="E356" s="239">
        <v>2.205</v>
      </c>
      <c r="F356" s="240"/>
      <c r="G356" s="241"/>
      <c r="H356" s="242"/>
      <c r="I356" s="236"/>
      <c r="J356" s="243"/>
      <c r="K356" s="236"/>
      <c r="M356" s="264">
        <v>2205</v>
      </c>
      <c r="O356" s="225"/>
    </row>
    <row r="357" spans="1:80" ht="22.5">
      <c r="A357" s="226">
        <v>125</v>
      </c>
      <c r="B357" s="227" t="s">
        <v>136</v>
      </c>
      <c r="C357" s="228" t="s">
        <v>137</v>
      </c>
      <c r="D357" s="229" t="s">
        <v>1264</v>
      </c>
      <c r="E357" s="230">
        <v>0.7438</v>
      </c>
      <c r="F357" s="230"/>
      <c r="G357" s="231">
        <f>E357*F357</f>
        <v>0</v>
      </c>
      <c r="H357" s="232">
        <v>1.06625</v>
      </c>
      <c r="I357" s="233">
        <f>E357*H357</f>
        <v>0.79307675</v>
      </c>
      <c r="J357" s="232">
        <v>0</v>
      </c>
      <c r="K357" s="233">
        <f>E357*J357</f>
        <v>0</v>
      </c>
      <c r="O357" s="225">
        <v>2</v>
      </c>
      <c r="AA357" s="198">
        <v>1</v>
      </c>
      <c r="AB357" s="198">
        <v>1</v>
      </c>
      <c r="AC357" s="198">
        <v>1</v>
      </c>
      <c r="AZ357" s="198">
        <v>1</v>
      </c>
      <c r="BA357" s="198">
        <f>IF(AZ357=1,G357,0)</f>
        <v>0</v>
      </c>
      <c r="BB357" s="198">
        <f>IF(AZ357=2,G357,0)</f>
        <v>0</v>
      </c>
      <c r="BC357" s="198">
        <f>IF(AZ357=3,G357,0)</f>
        <v>0</v>
      </c>
      <c r="BD357" s="198">
        <f>IF(AZ357=4,G357,0)</f>
        <v>0</v>
      </c>
      <c r="BE357" s="198">
        <f>IF(AZ357=5,G357,0)</f>
        <v>0</v>
      </c>
      <c r="CA357" s="225">
        <v>1</v>
      </c>
      <c r="CB357" s="225">
        <v>1</v>
      </c>
    </row>
    <row r="358" spans="1:15" ht="12.75">
      <c r="A358" s="234"/>
      <c r="B358" s="238"/>
      <c r="C358" s="660" t="s">
        <v>118</v>
      </c>
      <c r="D358" s="661"/>
      <c r="E358" s="239">
        <v>0</v>
      </c>
      <c r="F358" s="240"/>
      <c r="G358" s="241"/>
      <c r="H358" s="242"/>
      <c r="I358" s="236"/>
      <c r="J358" s="243"/>
      <c r="K358" s="236"/>
      <c r="M358" s="237" t="s">
        <v>118</v>
      </c>
      <c r="O358" s="225"/>
    </row>
    <row r="359" spans="1:15" ht="12.75">
      <c r="A359" s="234"/>
      <c r="B359" s="238"/>
      <c r="C359" s="660" t="s">
        <v>138</v>
      </c>
      <c r="D359" s="661"/>
      <c r="E359" s="239">
        <v>0.197</v>
      </c>
      <c r="F359" s="240"/>
      <c r="G359" s="241"/>
      <c r="H359" s="242"/>
      <c r="I359" s="236"/>
      <c r="J359" s="243"/>
      <c r="K359" s="236"/>
      <c r="M359" s="237" t="s">
        <v>138</v>
      </c>
      <c r="O359" s="225"/>
    </row>
    <row r="360" spans="1:15" ht="12.75">
      <c r="A360" s="234"/>
      <c r="B360" s="238"/>
      <c r="C360" s="660" t="s">
        <v>139</v>
      </c>
      <c r="D360" s="661"/>
      <c r="E360" s="239">
        <v>0.0673</v>
      </c>
      <c r="F360" s="240"/>
      <c r="G360" s="241"/>
      <c r="H360" s="242"/>
      <c r="I360" s="236"/>
      <c r="J360" s="243"/>
      <c r="K360" s="236"/>
      <c r="M360" s="237" t="s">
        <v>139</v>
      </c>
      <c r="O360" s="225"/>
    </row>
    <row r="361" spans="1:15" ht="12.75">
      <c r="A361" s="234"/>
      <c r="B361" s="238"/>
      <c r="C361" s="660" t="s">
        <v>140</v>
      </c>
      <c r="D361" s="661"/>
      <c r="E361" s="239">
        <v>0.3208</v>
      </c>
      <c r="F361" s="240"/>
      <c r="G361" s="241"/>
      <c r="H361" s="242"/>
      <c r="I361" s="236"/>
      <c r="J361" s="243"/>
      <c r="K361" s="236"/>
      <c r="M361" s="237" t="s">
        <v>140</v>
      </c>
      <c r="O361" s="225"/>
    </row>
    <row r="362" spans="1:15" ht="12.75">
      <c r="A362" s="234"/>
      <c r="B362" s="238"/>
      <c r="C362" s="660" t="s">
        <v>141</v>
      </c>
      <c r="D362" s="661"/>
      <c r="E362" s="239">
        <v>0.0546</v>
      </c>
      <c r="F362" s="240"/>
      <c r="G362" s="241"/>
      <c r="H362" s="242"/>
      <c r="I362" s="236"/>
      <c r="J362" s="243"/>
      <c r="K362" s="236"/>
      <c r="M362" s="237" t="s">
        <v>141</v>
      </c>
      <c r="O362" s="225"/>
    </row>
    <row r="363" spans="1:15" ht="12.75">
      <c r="A363" s="234"/>
      <c r="B363" s="238"/>
      <c r="C363" s="660" t="s">
        <v>142</v>
      </c>
      <c r="D363" s="661"/>
      <c r="E363" s="239">
        <v>0.1041</v>
      </c>
      <c r="F363" s="240"/>
      <c r="G363" s="241"/>
      <c r="H363" s="242"/>
      <c r="I363" s="236"/>
      <c r="J363" s="243"/>
      <c r="K363" s="236"/>
      <c r="M363" s="237" t="s">
        <v>142</v>
      </c>
      <c r="O363" s="225"/>
    </row>
    <row r="364" spans="1:80" ht="22.5">
      <c r="A364" s="226">
        <v>126</v>
      </c>
      <c r="B364" s="227" t="s">
        <v>143</v>
      </c>
      <c r="C364" s="228" t="s">
        <v>144</v>
      </c>
      <c r="D364" s="229" t="s">
        <v>1141</v>
      </c>
      <c r="E364" s="230">
        <v>183.8</v>
      </c>
      <c r="F364" s="230"/>
      <c r="G364" s="231">
        <f>E364*F364</f>
        <v>0</v>
      </c>
      <c r="H364" s="232">
        <v>0.01092</v>
      </c>
      <c r="I364" s="233">
        <f>E364*H364</f>
        <v>2.0070959999999998</v>
      </c>
      <c r="J364" s="232">
        <v>0</v>
      </c>
      <c r="K364" s="233">
        <f>E364*J364</f>
        <v>0</v>
      </c>
      <c r="O364" s="225">
        <v>2</v>
      </c>
      <c r="AA364" s="198">
        <v>1</v>
      </c>
      <c r="AB364" s="198">
        <v>1</v>
      </c>
      <c r="AC364" s="198">
        <v>1</v>
      </c>
      <c r="AZ364" s="198">
        <v>1</v>
      </c>
      <c r="BA364" s="198">
        <f>IF(AZ364=1,G364,0)</f>
        <v>0</v>
      </c>
      <c r="BB364" s="198">
        <f>IF(AZ364=2,G364,0)</f>
        <v>0</v>
      </c>
      <c r="BC364" s="198">
        <f>IF(AZ364=3,G364,0)</f>
        <v>0</v>
      </c>
      <c r="BD364" s="198">
        <f>IF(AZ364=4,G364,0)</f>
        <v>0</v>
      </c>
      <c r="BE364" s="198">
        <f>IF(AZ364=5,G364,0)</f>
        <v>0</v>
      </c>
      <c r="CA364" s="225">
        <v>1</v>
      </c>
      <c r="CB364" s="225">
        <v>1</v>
      </c>
    </row>
    <row r="365" spans="1:15" ht="22.5">
      <c r="A365" s="234"/>
      <c r="B365" s="235"/>
      <c r="C365" s="657" t="s">
        <v>145</v>
      </c>
      <c r="D365" s="658"/>
      <c r="E365" s="658"/>
      <c r="F365" s="658"/>
      <c r="G365" s="659"/>
      <c r="I365" s="236"/>
      <c r="K365" s="236"/>
      <c r="L365" s="237" t="s">
        <v>145</v>
      </c>
      <c r="O365" s="225">
        <v>3</v>
      </c>
    </row>
    <row r="366" spans="1:15" ht="12.75">
      <c r="A366" s="234"/>
      <c r="B366" s="238"/>
      <c r="C366" s="660" t="s">
        <v>146</v>
      </c>
      <c r="D366" s="661"/>
      <c r="E366" s="239">
        <v>0</v>
      </c>
      <c r="F366" s="240"/>
      <c r="G366" s="241"/>
      <c r="H366" s="242"/>
      <c r="I366" s="236"/>
      <c r="J366" s="243"/>
      <c r="K366" s="236"/>
      <c r="M366" s="237" t="s">
        <v>146</v>
      </c>
      <c r="O366" s="225"/>
    </row>
    <row r="367" spans="1:15" ht="12.75">
      <c r="A367" s="234"/>
      <c r="B367" s="238"/>
      <c r="C367" s="660" t="s">
        <v>147</v>
      </c>
      <c r="D367" s="661"/>
      <c r="E367" s="239">
        <v>48.68</v>
      </c>
      <c r="F367" s="240"/>
      <c r="G367" s="241"/>
      <c r="H367" s="242"/>
      <c r="I367" s="236"/>
      <c r="J367" s="243"/>
      <c r="K367" s="236"/>
      <c r="M367" s="237" t="s">
        <v>147</v>
      </c>
      <c r="O367" s="225"/>
    </row>
    <row r="368" spans="1:15" ht="12.75">
      <c r="A368" s="234"/>
      <c r="B368" s="238"/>
      <c r="C368" s="660" t="s">
        <v>148</v>
      </c>
      <c r="D368" s="661"/>
      <c r="E368" s="239">
        <v>16.64</v>
      </c>
      <c r="F368" s="240"/>
      <c r="G368" s="241"/>
      <c r="H368" s="242"/>
      <c r="I368" s="236"/>
      <c r="J368" s="243"/>
      <c r="K368" s="236"/>
      <c r="M368" s="237" t="s">
        <v>148</v>
      </c>
      <c r="O368" s="225"/>
    </row>
    <row r="369" spans="1:15" ht="12.75">
      <c r="A369" s="234"/>
      <c r="B369" s="238"/>
      <c r="C369" s="660" t="s">
        <v>149</v>
      </c>
      <c r="D369" s="661"/>
      <c r="E369" s="239">
        <v>79.28</v>
      </c>
      <c r="F369" s="240"/>
      <c r="G369" s="241"/>
      <c r="H369" s="242"/>
      <c r="I369" s="236"/>
      <c r="J369" s="243"/>
      <c r="K369" s="236"/>
      <c r="M369" s="237" t="s">
        <v>149</v>
      </c>
      <c r="O369" s="225"/>
    </row>
    <row r="370" spans="1:15" ht="12.75">
      <c r="A370" s="234"/>
      <c r="B370" s="238"/>
      <c r="C370" s="660" t="s">
        <v>150</v>
      </c>
      <c r="D370" s="661"/>
      <c r="E370" s="239">
        <v>13.48</v>
      </c>
      <c r="F370" s="240"/>
      <c r="G370" s="241"/>
      <c r="H370" s="242"/>
      <c r="I370" s="236"/>
      <c r="J370" s="243"/>
      <c r="K370" s="236"/>
      <c r="M370" s="237" t="s">
        <v>150</v>
      </c>
      <c r="O370" s="225"/>
    </row>
    <row r="371" spans="1:15" ht="12.75">
      <c r="A371" s="234"/>
      <c r="B371" s="238"/>
      <c r="C371" s="660" t="s">
        <v>151</v>
      </c>
      <c r="D371" s="661"/>
      <c r="E371" s="239">
        <v>25.72</v>
      </c>
      <c r="F371" s="240"/>
      <c r="G371" s="241"/>
      <c r="H371" s="242"/>
      <c r="I371" s="236"/>
      <c r="J371" s="243"/>
      <c r="K371" s="236"/>
      <c r="M371" s="237" t="s">
        <v>151</v>
      </c>
      <c r="O371" s="225"/>
    </row>
    <row r="372" spans="1:80" ht="12.75">
      <c r="A372" s="226">
        <v>127</v>
      </c>
      <c r="B372" s="227" t="s">
        <v>152</v>
      </c>
      <c r="C372" s="228" t="s">
        <v>153</v>
      </c>
      <c r="D372" s="229" t="s">
        <v>1141</v>
      </c>
      <c r="E372" s="230">
        <v>7.88</v>
      </c>
      <c r="F372" s="230"/>
      <c r="G372" s="231">
        <f>E372*F372</f>
        <v>0</v>
      </c>
      <c r="H372" s="232">
        <v>0.18</v>
      </c>
      <c r="I372" s="233">
        <f>E372*H372</f>
        <v>1.4183999999999999</v>
      </c>
      <c r="J372" s="232">
        <v>0</v>
      </c>
      <c r="K372" s="233">
        <f>E372*J372</f>
        <v>0</v>
      </c>
      <c r="O372" s="225">
        <v>2</v>
      </c>
      <c r="AA372" s="198">
        <v>1</v>
      </c>
      <c r="AB372" s="198">
        <v>1</v>
      </c>
      <c r="AC372" s="198">
        <v>1</v>
      </c>
      <c r="AZ372" s="198">
        <v>1</v>
      </c>
      <c r="BA372" s="198">
        <f>IF(AZ372=1,G372,0)</f>
        <v>0</v>
      </c>
      <c r="BB372" s="198">
        <f>IF(AZ372=2,G372,0)</f>
        <v>0</v>
      </c>
      <c r="BC372" s="198">
        <f>IF(AZ372=3,G372,0)</f>
        <v>0</v>
      </c>
      <c r="BD372" s="198">
        <f>IF(AZ372=4,G372,0)</f>
        <v>0</v>
      </c>
      <c r="BE372" s="198">
        <f>IF(AZ372=5,G372,0)</f>
        <v>0</v>
      </c>
      <c r="CA372" s="225">
        <v>1</v>
      </c>
      <c r="CB372" s="225">
        <v>1</v>
      </c>
    </row>
    <row r="373" spans="1:15" ht="12.75">
      <c r="A373" s="234"/>
      <c r="B373" s="238"/>
      <c r="C373" s="660" t="s">
        <v>154</v>
      </c>
      <c r="D373" s="661"/>
      <c r="E373" s="239">
        <v>7.88</v>
      </c>
      <c r="F373" s="240"/>
      <c r="G373" s="241"/>
      <c r="H373" s="242"/>
      <c r="I373" s="236"/>
      <c r="J373" s="243"/>
      <c r="K373" s="236"/>
      <c r="M373" s="237" t="s">
        <v>154</v>
      </c>
      <c r="O373" s="225"/>
    </row>
    <row r="374" spans="1:80" ht="12.75">
      <c r="A374" s="226">
        <v>128</v>
      </c>
      <c r="B374" s="227" t="s">
        <v>155</v>
      </c>
      <c r="C374" s="228" t="s">
        <v>156</v>
      </c>
      <c r="D374" s="229" t="s">
        <v>1141</v>
      </c>
      <c r="E374" s="230">
        <v>7.88</v>
      </c>
      <c r="F374" s="230"/>
      <c r="G374" s="231">
        <f>E374*F374</f>
        <v>0</v>
      </c>
      <c r="H374" s="232">
        <v>0.24</v>
      </c>
      <c r="I374" s="233">
        <f>E374*H374</f>
        <v>1.8912</v>
      </c>
      <c r="J374" s="232">
        <v>0</v>
      </c>
      <c r="K374" s="233">
        <f>E374*J374</f>
        <v>0</v>
      </c>
      <c r="O374" s="225">
        <v>2</v>
      </c>
      <c r="AA374" s="198">
        <v>1</v>
      </c>
      <c r="AB374" s="198">
        <v>1</v>
      </c>
      <c r="AC374" s="198">
        <v>1</v>
      </c>
      <c r="AZ374" s="198">
        <v>1</v>
      </c>
      <c r="BA374" s="198">
        <f>IF(AZ374=1,G374,0)</f>
        <v>0</v>
      </c>
      <c r="BB374" s="198">
        <f>IF(AZ374=2,G374,0)</f>
        <v>0</v>
      </c>
      <c r="BC374" s="198">
        <f>IF(AZ374=3,G374,0)</f>
        <v>0</v>
      </c>
      <c r="BD374" s="198">
        <f>IF(AZ374=4,G374,0)</f>
        <v>0</v>
      </c>
      <c r="BE374" s="198">
        <f>IF(AZ374=5,G374,0)</f>
        <v>0</v>
      </c>
      <c r="CA374" s="225">
        <v>1</v>
      </c>
      <c r="CB374" s="225">
        <v>1</v>
      </c>
    </row>
    <row r="375" spans="1:15" ht="12.75">
      <c r="A375" s="234"/>
      <c r="B375" s="238"/>
      <c r="C375" s="660" t="s">
        <v>157</v>
      </c>
      <c r="D375" s="661"/>
      <c r="E375" s="239">
        <v>7.88</v>
      </c>
      <c r="F375" s="240"/>
      <c r="G375" s="241"/>
      <c r="H375" s="242"/>
      <c r="I375" s="236"/>
      <c r="J375" s="243"/>
      <c r="K375" s="236"/>
      <c r="M375" s="237" t="s">
        <v>157</v>
      </c>
      <c r="O375" s="225"/>
    </row>
    <row r="376" spans="1:80" ht="12.75">
      <c r="A376" s="226">
        <v>129</v>
      </c>
      <c r="B376" s="227" t="s">
        <v>158</v>
      </c>
      <c r="C376" s="228" t="s">
        <v>159</v>
      </c>
      <c r="D376" s="229" t="s">
        <v>1141</v>
      </c>
      <c r="E376" s="230">
        <v>12.06</v>
      </c>
      <c r="F376" s="230"/>
      <c r="G376" s="231">
        <f>E376*F376</f>
        <v>0</v>
      </c>
      <c r="H376" s="232">
        <v>0</v>
      </c>
      <c r="I376" s="233">
        <f>E376*H376</f>
        <v>0</v>
      </c>
      <c r="J376" s="232">
        <v>0</v>
      </c>
      <c r="K376" s="233">
        <f>E376*J376</f>
        <v>0</v>
      </c>
      <c r="O376" s="225">
        <v>2</v>
      </c>
      <c r="AA376" s="198">
        <v>1</v>
      </c>
      <c r="AB376" s="198">
        <v>1</v>
      </c>
      <c r="AC376" s="198">
        <v>1</v>
      </c>
      <c r="AZ376" s="198">
        <v>1</v>
      </c>
      <c r="BA376" s="198">
        <f>IF(AZ376=1,G376,0)</f>
        <v>0</v>
      </c>
      <c r="BB376" s="198">
        <f>IF(AZ376=2,G376,0)</f>
        <v>0</v>
      </c>
      <c r="BC376" s="198">
        <f>IF(AZ376=3,G376,0)</f>
        <v>0</v>
      </c>
      <c r="BD376" s="198">
        <f>IF(AZ376=4,G376,0)</f>
        <v>0</v>
      </c>
      <c r="BE376" s="198">
        <f>IF(AZ376=5,G376,0)</f>
        <v>0</v>
      </c>
      <c r="CA376" s="225">
        <v>1</v>
      </c>
      <c r="CB376" s="225">
        <v>1</v>
      </c>
    </row>
    <row r="377" spans="1:15" ht="12.75">
      <c r="A377" s="234"/>
      <c r="B377" s="238"/>
      <c r="C377" s="660" t="s">
        <v>160</v>
      </c>
      <c r="D377" s="661"/>
      <c r="E377" s="239">
        <v>12.06</v>
      </c>
      <c r="F377" s="240"/>
      <c r="G377" s="241"/>
      <c r="H377" s="242"/>
      <c r="I377" s="236"/>
      <c r="J377" s="243"/>
      <c r="K377" s="236"/>
      <c r="M377" s="237" t="s">
        <v>160</v>
      </c>
      <c r="O377" s="225"/>
    </row>
    <row r="378" spans="1:57" ht="12.75">
      <c r="A378" s="244"/>
      <c r="B378" s="245" t="s">
        <v>1129</v>
      </c>
      <c r="C378" s="246" t="s">
        <v>111</v>
      </c>
      <c r="D378" s="247"/>
      <c r="E378" s="248"/>
      <c r="F378" s="249"/>
      <c r="G378" s="250">
        <f>SUM(G336:G377)</f>
        <v>0</v>
      </c>
      <c r="H378" s="251"/>
      <c r="I378" s="252">
        <f>SUM(I336:I377)</f>
        <v>53.229807749999985</v>
      </c>
      <c r="J378" s="251"/>
      <c r="K378" s="252">
        <f>SUM(K336:K377)</f>
        <v>0</v>
      </c>
      <c r="O378" s="225">
        <v>4</v>
      </c>
      <c r="BA378" s="253">
        <f>SUM(BA336:BA377)</f>
        <v>0</v>
      </c>
      <c r="BB378" s="253">
        <f>SUM(BB336:BB377)</f>
        <v>0</v>
      </c>
      <c r="BC378" s="253">
        <f>SUM(BC336:BC377)</f>
        <v>0</v>
      </c>
      <c r="BD378" s="253">
        <f>SUM(BD336:BD377)</f>
        <v>0</v>
      </c>
      <c r="BE378" s="253">
        <f>SUM(BE336:BE377)</f>
        <v>0</v>
      </c>
    </row>
    <row r="379" spans="1:15" ht="12.75">
      <c r="A379" s="215" t="s">
        <v>1126</v>
      </c>
      <c r="B379" s="216" t="s">
        <v>161</v>
      </c>
      <c r="C379" s="217" t="s">
        <v>162</v>
      </c>
      <c r="D379" s="218"/>
      <c r="E379" s="219"/>
      <c r="F379" s="219"/>
      <c r="G379" s="220"/>
      <c r="H379" s="221"/>
      <c r="I379" s="222"/>
      <c r="J379" s="223"/>
      <c r="K379" s="224"/>
      <c r="O379" s="225">
        <v>1</v>
      </c>
    </row>
    <row r="380" spans="1:80" ht="12.75">
      <c r="A380" s="226">
        <v>130</v>
      </c>
      <c r="B380" s="227" t="s">
        <v>164</v>
      </c>
      <c r="C380" s="228" t="s">
        <v>165</v>
      </c>
      <c r="D380" s="229" t="s">
        <v>1009</v>
      </c>
      <c r="E380" s="230">
        <v>20.2</v>
      </c>
      <c r="F380" s="230"/>
      <c r="G380" s="231">
        <f>E380*F380</f>
        <v>0</v>
      </c>
      <c r="H380" s="232">
        <v>0.1525</v>
      </c>
      <c r="I380" s="233">
        <f>E380*H380</f>
        <v>3.0805</v>
      </c>
      <c r="J380" s="232">
        <v>0</v>
      </c>
      <c r="K380" s="233">
        <f>E380*J380</f>
        <v>0</v>
      </c>
      <c r="O380" s="225">
        <v>2</v>
      </c>
      <c r="AA380" s="198">
        <v>1</v>
      </c>
      <c r="AB380" s="198">
        <v>1</v>
      </c>
      <c r="AC380" s="198">
        <v>1</v>
      </c>
      <c r="AZ380" s="198">
        <v>1</v>
      </c>
      <c r="BA380" s="198">
        <f>IF(AZ380=1,G380,0)</f>
        <v>0</v>
      </c>
      <c r="BB380" s="198">
        <f>IF(AZ380=2,G380,0)</f>
        <v>0</v>
      </c>
      <c r="BC380" s="198">
        <f>IF(AZ380=3,G380,0)</f>
        <v>0</v>
      </c>
      <c r="BD380" s="198">
        <f>IF(AZ380=4,G380,0)</f>
        <v>0</v>
      </c>
      <c r="BE380" s="198">
        <f>IF(AZ380=5,G380,0)</f>
        <v>0</v>
      </c>
      <c r="CA380" s="225">
        <v>1</v>
      </c>
      <c r="CB380" s="225">
        <v>1</v>
      </c>
    </row>
    <row r="381" spans="1:15" ht="12.75">
      <c r="A381" s="234"/>
      <c r="B381" s="238"/>
      <c r="C381" s="660" t="s">
        <v>166</v>
      </c>
      <c r="D381" s="661"/>
      <c r="E381" s="239">
        <v>20.2</v>
      </c>
      <c r="F381" s="240"/>
      <c r="G381" s="241"/>
      <c r="H381" s="242"/>
      <c r="I381" s="236"/>
      <c r="J381" s="243"/>
      <c r="K381" s="236"/>
      <c r="M381" s="237" t="s">
        <v>166</v>
      </c>
      <c r="O381" s="225"/>
    </row>
    <row r="382" spans="1:80" ht="12.75">
      <c r="A382" s="226">
        <v>131</v>
      </c>
      <c r="B382" s="227" t="s">
        <v>167</v>
      </c>
      <c r="C382" s="228" t="s">
        <v>168</v>
      </c>
      <c r="D382" s="229" t="s">
        <v>1009</v>
      </c>
      <c r="E382" s="230">
        <v>61.3</v>
      </c>
      <c r="F382" s="230"/>
      <c r="G382" s="231">
        <f>E382*F382</f>
        <v>0</v>
      </c>
      <c r="H382" s="232">
        <v>0.188</v>
      </c>
      <c r="I382" s="233">
        <f>E382*H382</f>
        <v>11.5244</v>
      </c>
      <c r="J382" s="232">
        <v>0</v>
      </c>
      <c r="K382" s="233">
        <f>E382*J382</f>
        <v>0</v>
      </c>
      <c r="O382" s="225">
        <v>2</v>
      </c>
      <c r="AA382" s="198">
        <v>1</v>
      </c>
      <c r="AB382" s="198">
        <v>1</v>
      </c>
      <c r="AC382" s="198">
        <v>1</v>
      </c>
      <c r="AZ382" s="198">
        <v>1</v>
      </c>
      <c r="BA382" s="198">
        <f>IF(AZ382=1,G382,0)</f>
        <v>0</v>
      </c>
      <c r="BB382" s="198">
        <f>IF(AZ382=2,G382,0)</f>
        <v>0</v>
      </c>
      <c r="BC382" s="198">
        <f>IF(AZ382=3,G382,0)</f>
        <v>0</v>
      </c>
      <c r="BD382" s="198">
        <f>IF(AZ382=4,G382,0)</f>
        <v>0</v>
      </c>
      <c r="BE382" s="198">
        <f>IF(AZ382=5,G382,0)</f>
        <v>0</v>
      </c>
      <c r="CA382" s="225">
        <v>1</v>
      </c>
      <c r="CB382" s="225">
        <v>1</v>
      </c>
    </row>
    <row r="383" spans="1:15" ht="22.5">
      <c r="A383" s="234"/>
      <c r="B383" s="238"/>
      <c r="C383" s="660" t="s">
        <v>169</v>
      </c>
      <c r="D383" s="661"/>
      <c r="E383" s="239">
        <v>61.3</v>
      </c>
      <c r="F383" s="240"/>
      <c r="G383" s="241"/>
      <c r="H383" s="242"/>
      <c r="I383" s="236"/>
      <c r="J383" s="243"/>
      <c r="K383" s="236"/>
      <c r="M383" s="237" t="s">
        <v>169</v>
      </c>
      <c r="O383" s="225"/>
    </row>
    <row r="384" spans="1:80" ht="12.75">
      <c r="A384" s="226">
        <v>132</v>
      </c>
      <c r="B384" s="227" t="s">
        <v>170</v>
      </c>
      <c r="C384" s="228" t="s">
        <v>171</v>
      </c>
      <c r="D384" s="229" t="s">
        <v>1216</v>
      </c>
      <c r="E384" s="230">
        <v>2.142</v>
      </c>
      <c r="F384" s="230"/>
      <c r="G384" s="231">
        <f>E384*F384</f>
        <v>0</v>
      </c>
      <c r="H384" s="232">
        <v>2.525</v>
      </c>
      <c r="I384" s="233">
        <f>E384*H384</f>
        <v>5.40855</v>
      </c>
      <c r="J384" s="232">
        <v>0</v>
      </c>
      <c r="K384" s="233">
        <f>E384*J384</f>
        <v>0</v>
      </c>
      <c r="O384" s="225">
        <v>2</v>
      </c>
      <c r="AA384" s="198">
        <v>1</v>
      </c>
      <c r="AB384" s="198">
        <v>1</v>
      </c>
      <c r="AC384" s="198">
        <v>1</v>
      </c>
      <c r="AZ384" s="198">
        <v>1</v>
      </c>
      <c r="BA384" s="198">
        <f>IF(AZ384=1,G384,0)</f>
        <v>0</v>
      </c>
      <c r="BB384" s="198">
        <f>IF(AZ384=2,G384,0)</f>
        <v>0</v>
      </c>
      <c r="BC384" s="198">
        <f>IF(AZ384=3,G384,0)</f>
        <v>0</v>
      </c>
      <c r="BD384" s="198">
        <f>IF(AZ384=4,G384,0)</f>
        <v>0</v>
      </c>
      <c r="BE384" s="198">
        <f>IF(AZ384=5,G384,0)</f>
        <v>0</v>
      </c>
      <c r="CA384" s="225">
        <v>1</v>
      </c>
      <c r="CB384" s="225">
        <v>1</v>
      </c>
    </row>
    <row r="385" spans="1:15" ht="12.75">
      <c r="A385" s="234"/>
      <c r="B385" s="238"/>
      <c r="C385" s="660" t="s">
        <v>172</v>
      </c>
      <c r="D385" s="661"/>
      <c r="E385" s="239">
        <v>2.142</v>
      </c>
      <c r="F385" s="240"/>
      <c r="G385" s="241"/>
      <c r="H385" s="242"/>
      <c r="I385" s="236"/>
      <c r="J385" s="243"/>
      <c r="K385" s="236"/>
      <c r="M385" s="237" t="s">
        <v>172</v>
      </c>
      <c r="O385" s="225"/>
    </row>
    <row r="386" spans="1:80" ht="12.75">
      <c r="A386" s="226">
        <v>133</v>
      </c>
      <c r="B386" s="227" t="s">
        <v>173</v>
      </c>
      <c r="C386" s="228" t="s">
        <v>174</v>
      </c>
      <c r="D386" s="229" t="s">
        <v>1203</v>
      </c>
      <c r="E386" s="230">
        <v>64</v>
      </c>
      <c r="F386" s="230"/>
      <c r="G386" s="231">
        <f>E386*F386</f>
        <v>0</v>
      </c>
      <c r="H386" s="232">
        <v>0.086</v>
      </c>
      <c r="I386" s="233">
        <f>E386*H386</f>
        <v>5.504</v>
      </c>
      <c r="J386" s="232"/>
      <c r="K386" s="233">
        <f>E386*J386</f>
        <v>0</v>
      </c>
      <c r="O386" s="225">
        <v>2</v>
      </c>
      <c r="AA386" s="198">
        <v>3</v>
      </c>
      <c r="AB386" s="198">
        <v>1</v>
      </c>
      <c r="AC386" s="198">
        <v>59217504</v>
      </c>
      <c r="AZ386" s="198">
        <v>1</v>
      </c>
      <c r="BA386" s="198">
        <f>IF(AZ386=1,G386,0)</f>
        <v>0</v>
      </c>
      <c r="BB386" s="198">
        <f>IF(AZ386=2,G386,0)</f>
        <v>0</v>
      </c>
      <c r="BC386" s="198">
        <f>IF(AZ386=3,G386,0)</f>
        <v>0</v>
      </c>
      <c r="BD386" s="198">
        <f>IF(AZ386=4,G386,0)</f>
        <v>0</v>
      </c>
      <c r="BE386" s="198">
        <f>IF(AZ386=5,G386,0)</f>
        <v>0</v>
      </c>
      <c r="CA386" s="225">
        <v>3</v>
      </c>
      <c r="CB386" s="225">
        <v>1</v>
      </c>
    </row>
    <row r="387" spans="1:15" ht="12.75">
      <c r="A387" s="234"/>
      <c r="B387" s="238"/>
      <c r="C387" s="660" t="s">
        <v>175</v>
      </c>
      <c r="D387" s="661"/>
      <c r="E387" s="239">
        <v>64</v>
      </c>
      <c r="F387" s="240"/>
      <c r="G387" s="241"/>
      <c r="H387" s="242"/>
      <c r="I387" s="236"/>
      <c r="J387" s="243"/>
      <c r="K387" s="236"/>
      <c r="M387" s="237" t="s">
        <v>175</v>
      </c>
      <c r="O387" s="225"/>
    </row>
    <row r="388" spans="1:80" ht="12.75">
      <c r="A388" s="226">
        <v>134</v>
      </c>
      <c r="B388" s="227" t="s">
        <v>176</v>
      </c>
      <c r="C388" s="228" t="s">
        <v>177</v>
      </c>
      <c r="D388" s="229" t="s">
        <v>1203</v>
      </c>
      <c r="E388" s="230">
        <v>42</v>
      </c>
      <c r="F388" s="230"/>
      <c r="G388" s="231">
        <f>E388*F388</f>
        <v>0</v>
      </c>
      <c r="H388" s="232">
        <v>0.011</v>
      </c>
      <c r="I388" s="233">
        <f>E388*H388</f>
        <v>0.46199999999999997</v>
      </c>
      <c r="J388" s="232"/>
      <c r="K388" s="233">
        <f>E388*J388</f>
        <v>0</v>
      </c>
      <c r="O388" s="225">
        <v>2</v>
      </c>
      <c r="AA388" s="198">
        <v>3</v>
      </c>
      <c r="AB388" s="198">
        <v>1</v>
      </c>
      <c r="AC388" s="198">
        <v>59217512</v>
      </c>
      <c r="AZ388" s="198">
        <v>1</v>
      </c>
      <c r="BA388" s="198">
        <f>IF(AZ388=1,G388,0)</f>
        <v>0</v>
      </c>
      <c r="BB388" s="198">
        <f>IF(AZ388=2,G388,0)</f>
        <v>0</v>
      </c>
      <c r="BC388" s="198">
        <f>IF(AZ388=3,G388,0)</f>
        <v>0</v>
      </c>
      <c r="BD388" s="198">
        <f>IF(AZ388=4,G388,0)</f>
        <v>0</v>
      </c>
      <c r="BE388" s="198">
        <f>IF(AZ388=5,G388,0)</f>
        <v>0</v>
      </c>
      <c r="CA388" s="225">
        <v>3</v>
      </c>
      <c r="CB388" s="225">
        <v>1</v>
      </c>
    </row>
    <row r="389" spans="1:15" ht="12.75">
      <c r="A389" s="234"/>
      <c r="B389" s="238"/>
      <c r="C389" s="660" t="s">
        <v>178</v>
      </c>
      <c r="D389" s="661"/>
      <c r="E389" s="239">
        <v>42</v>
      </c>
      <c r="F389" s="240"/>
      <c r="G389" s="241"/>
      <c r="H389" s="242"/>
      <c r="I389" s="236"/>
      <c r="J389" s="243"/>
      <c r="K389" s="236"/>
      <c r="M389" s="237" t="s">
        <v>178</v>
      </c>
      <c r="O389" s="225"/>
    </row>
    <row r="390" spans="1:57" ht="12.75">
      <c r="A390" s="244"/>
      <c r="B390" s="245" t="s">
        <v>1129</v>
      </c>
      <c r="C390" s="246" t="s">
        <v>163</v>
      </c>
      <c r="D390" s="247"/>
      <c r="E390" s="248"/>
      <c r="F390" s="249"/>
      <c r="G390" s="250">
        <f>SUM(G379:G389)</f>
        <v>0</v>
      </c>
      <c r="H390" s="251"/>
      <c r="I390" s="252">
        <f>SUM(I379:I389)</f>
        <v>25.979449999999996</v>
      </c>
      <c r="J390" s="251"/>
      <c r="K390" s="252">
        <f>SUM(K379:K389)</f>
        <v>0</v>
      </c>
      <c r="O390" s="225">
        <v>4</v>
      </c>
      <c r="BA390" s="253">
        <f>SUM(BA379:BA389)</f>
        <v>0</v>
      </c>
      <c r="BB390" s="253">
        <f>SUM(BB379:BB389)</f>
        <v>0</v>
      </c>
      <c r="BC390" s="253">
        <f>SUM(BC379:BC389)</f>
        <v>0</v>
      </c>
      <c r="BD390" s="253">
        <f>SUM(BD379:BD389)</f>
        <v>0</v>
      </c>
      <c r="BE390" s="253">
        <f>SUM(BE379:BE389)</f>
        <v>0</v>
      </c>
    </row>
    <row r="391" spans="1:15" ht="12.75">
      <c r="A391" s="215" t="s">
        <v>1126</v>
      </c>
      <c r="B391" s="216" t="s">
        <v>179</v>
      </c>
      <c r="C391" s="217" t="s">
        <v>180</v>
      </c>
      <c r="D391" s="218"/>
      <c r="E391" s="219"/>
      <c r="F391" s="219"/>
      <c r="G391" s="220"/>
      <c r="H391" s="221"/>
      <c r="I391" s="222"/>
      <c r="J391" s="223"/>
      <c r="K391" s="224"/>
      <c r="O391" s="225">
        <v>1</v>
      </c>
    </row>
    <row r="392" spans="1:80" ht="12.75">
      <c r="A392" s="226">
        <v>135</v>
      </c>
      <c r="B392" s="227" t="s">
        <v>182</v>
      </c>
      <c r="C392" s="228" t="s">
        <v>183</v>
      </c>
      <c r="D392" s="229" t="s">
        <v>1203</v>
      </c>
      <c r="E392" s="230">
        <v>2</v>
      </c>
      <c r="F392" s="230"/>
      <c r="G392" s="231">
        <f>E392*F392</f>
        <v>0</v>
      </c>
      <c r="H392" s="232">
        <v>0.00437</v>
      </c>
      <c r="I392" s="233">
        <f>E392*H392</f>
        <v>0.00874</v>
      </c>
      <c r="J392" s="232">
        <v>0</v>
      </c>
      <c r="K392" s="233">
        <f>E392*J392</f>
        <v>0</v>
      </c>
      <c r="O392" s="225">
        <v>2</v>
      </c>
      <c r="AA392" s="198">
        <v>1</v>
      </c>
      <c r="AB392" s="198">
        <v>7</v>
      </c>
      <c r="AC392" s="198">
        <v>7</v>
      </c>
      <c r="AZ392" s="198">
        <v>1</v>
      </c>
      <c r="BA392" s="198">
        <f>IF(AZ392=1,G392,0)</f>
        <v>0</v>
      </c>
      <c r="BB392" s="198">
        <f>IF(AZ392=2,G392,0)</f>
        <v>0</v>
      </c>
      <c r="BC392" s="198">
        <f>IF(AZ392=3,G392,0)</f>
        <v>0</v>
      </c>
      <c r="BD392" s="198">
        <f>IF(AZ392=4,G392,0)</f>
        <v>0</v>
      </c>
      <c r="BE392" s="198">
        <f>IF(AZ392=5,G392,0)</f>
        <v>0</v>
      </c>
      <c r="CA392" s="225">
        <v>1</v>
      </c>
      <c r="CB392" s="225">
        <v>7</v>
      </c>
    </row>
    <row r="393" spans="1:15" ht="12.75">
      <c r="A393" s="234"/>
      <c r="B393" s="238"/>
      <c r="C393" s="660" t="s">
        <v>184</v>
      </c>
      <c r="D393" s="661"/>
      <c r="E393" s="239">
        <v>2</v>
      </c>
      <c r="F393" s="240"/>
      <c r="G393" s="241"/>
      <c r="H393" s="242"/>
      <c r="I393" s="236"/>
      <c r="J393" s="243"/>
      <c r="K393" s="236"/>
      <c r="M393" s="237" t="s">
        <v>184</v>
      </c>
      <c r="O393" s="225"/>
    </row>
    <row r="394" spans="1:80" ht="12.75">
      <c r="A394" s="226">
        <v>136</v>
      </c>
      <c r="B394" s="227" t="s">
        <v>185</v>
      </c>
      <c r="C394" s="228" t="s">
        <v>186</v>
      </c>
      <c r="D394" s="229" t="s">
        <v>1009</v>
      </c>
      <c r="E394" s="230">
        <v>4.8</v>
      </c>
      <c r="F394" s="230"/>
      <c r="G394" s="231">
        <f>E394*F394</f>
        <v>0</v>
      </c>
      <c r="H394" s="232">
        <v>0.00074</v>
      </c>
      <c r="I394" s="233">
        <f>E394*H394</f>
        <v>0.0035519999999999996</v>
      </c>
      <c r="J394" s="232">
        <v>0</v>
      </c>
      <c r="K394" s="233">
        <f>E394*J394</f>
        <v>0</v>
      </c>
      <c r="O394" s="225">
        <v>2</v>
      </c>
      <c r="AA394" s="198">
        <v>1</v>
      </c>
      <c r="AB394" s="198">
        <v>1</v>
      </c>
      <c r="AC394" s="198">
        <v>1</v>
      </c>
      <c r="AZ394" s="198">
        <v>1</v>
      </c>
      <c r="BA394" s="198">
        <f>IF(AZ394=1,G394,0)</f>
        <v>0</v>
      </c>
      <c r="BB394" s="198">
        <f>IF(AZ394=2,G394,0)</f>
        <v>0</v>
      </c>
      <c r="BC394" s="198">
        <f>IF(AZ394=3,G394,0)</f>
        <v>0</v>
      </c>
      <c r="BD394" s="198">
        <f>IF(AZ394=4,G394,0)</f>
        <v>0</v>
      </c>
      <c r="BE394" s="198">
        <f>IF(AZ394=5,G394,0)</f>
        <v>0</v>
      </c>
      <c r="CA394" s="225">
        <v>1</v>
      </c>
      <c r="CB394" s="225">
        <v>1</v>
      </c>
    </row>
    <row r="395" spans="1:15" ht="12.75">
      <c r="A395" s="234"/>
      <c r="B395" s="238"/>
      <c r="C395" s="660" t="s">
        <v>187</v>
      </c>
      <c r="D395" s="661"/>
      <c r="E395" s="239">
        <v>4.8</v>
      </c>
      <c r="F395" s="240"/>
      <c r="G395" s="241"/>
      <c r="H395" s="242"/>
      <c r="I395" s="236"/>
      <c r="J395" s="243"/>
      <c r="K395" s="236"/>
      <c r="M395" s="237" t="s">
        <v>187</v>
      </c>
      <c r="O395" s="225"/>
    </row>
    <row r="396" spans="1:80" ht="12.75">
      <c r="A396" s="226">
        <v>137</v>
      </c>
      <c r="B396" s="227" t="s">
        <v>188</v>
      </c>
      <c r="C396" s="228" t="s">
        <v>189</v>
      </c>
      <c r="D396" s="229" t="s">
        <v>1009</v>
      </c>
      <c r="E396" s="230">
        <v>1</v>
      </c>
      <c r="F396" s="230"/>
      <c r="G396" s="231">
        <f>E396*F396</f>
        <v>0</v>
      </c>
      <c r="H396" s="232">
        <v>0</v>
      </c>
      <c r="I396" s="233">
        <f>E396*H396</f>
        <v>0</v>
      </c>
      <c r="J396" s="232">
        <v>-0.00287</v>
      </c>
      <c r="K396" s="233">
        <f>E396*J396</f>
        <v>-0.00287</v>
      </c>
      <c r="O396" s="225">
        <v>2</v>
      </c>
      <c r="AA396" s="198">
        <v>1</v>
      </c>
      <c r="AB396" s="198">
        <v>1</v>
      </c>
      <c r="AC396" s="198">
        <v>1</v>
      </c>
      <c r="AZ396" s="198">
        <v>1</v>
      </c>
      <c r="BA396" s="198">
        <f>IF(AZ396=1,G396,0)</f>
        <v>0</v>
      </c>
      <c r="BB396" s="198">
        <f>IF(AZ396=2,G396,0)</f>
        <v>0</v>
      </c>
      <c r="BC396" s="198">
        <f>IF(AZ396=3,G396,0)</f>
        <v>0</v>
      </c>
      <c r="BD396" s="198">
        <f>IF(AZ396=4,G396,0)</f>
        <v>0</v>
      </c>
      <c r="BE396" s="198">
        <f>IF(AZ396=5,G396,0)</f>
        <v>0</v>
      </c>
      <c r="CA396" s="225">
        <v>1</v>
      </c>
      <c r="CB396" s="225">
        <v>1</v>
      </c>
    </row>
    <row r="397" spans="1:15" ht="12.75">
      <c r="A397" s="234"/>
      <c r="B397" s="238"/>
      <c r="C397" s="660" t="s">
        <v>190</v>
      </c>
      <c r="D397" s="661"/>
      <c r="E397" s="239">
        <v>1</v>
      </c>
      <c r="F397" s="240"/>
      <c r="G397" s="241"/>
      <c r="H397" s="242"/>
      <c r="I397" s="236"/>
      <c r="J397" s="243"/>
      <c r="K397" s="236"/>
      <c r="M397" s="237" t="s">
        <v>190</v>
      </c>
      <c r="O397" s="225"/>
    </row>
    <row r="398" spans="1:80" ht="12.75">
      <c r="A398" s="226">
        <v>138</v>
      </c>
      <c r="B398" s="227" t="s">
        <v>191</v>
      </c>
      <c r="C398" s="228" t="s">
        <v>192</v>
      </c>
      <c r="D398" s="229" t="s">
        <v>1009</v>
      </c>
      <c r="E398" s="230">
        <v>1</v>
      </c>
      <c r="F398" s="230"/>
      <c r="G398" s="231">
        <f>E398*F398</f>
        <v>0</v>
      </c>
      <c r="H398" s="232">
        <v>1E-05</v>
      </c>
      <c r="I398" s="233">
        <f>E398*H398</f>
        <v>1E-05</v>
      </c>
      <c r="J398" s="232">
        <v>0</v>
      </c>
      <c r="K398" s="233">
        <f>E398*J398</f>
        <v>0</v>
      </c>
      <c r="O398" s="225">
        <v>2</v>
      </c>
      <c r="AA398" s="198">
        <v>1</v>
      </c>
      <c r="AB398" s="198">
        <v>1</v>
      </c>
      <c r="AC398" s="198">
        <v>1</v>
      </c>
      <c r="AZ398" s="198">
        <v>1</v>
      </c>
      <c r="BA398" s="198">
        <f>IF(AZ398=1,G398,0)</f>
        <v>0</v>
      </c>
      <c r="BB398" s="198">
        <f>IF(AZ398=2,G398,0)</f>
        <v>0</v>
      </c>
      <c r="BC398" s="198">
        <f>IF(AZ398=3,G398,0)</f>
        <v>0</v>
      </c>
      <c r="BD398" s="198">
        <f>IF(AZ398=4,G398,0)</f>
        <v>0</v>
      </c>
      <c r="BE398" s="198">
        <f>IF(AZ398=5,G398,0)</f>
        <v>0</v>
      </c>
      <c r="CA398" s="225">
        <v>1</v>
      </c>
      <c r="CB398" s="225">
        <v>1</v>
      </c>
    </row>
    <row r="399" spans="1:15" ht="12.75">
      <c r="A399" s="234"/>
      <c r="B399" s="238"/>
      <c r="C399" s="660" t="s">
        <v>1127</v>
      </c>
      <c r="D399" s="661"/>
      <c r="E399" s="239">
        <v>1</v>
      </c>
      <c r="F399" s="240"/>
      <c r="G399" s="241"/>
      <c r="H399" s="242"/>
      <c r="I399" s="236"/>
      <c r="J399" s="243"/>
      <c r="K399" s="236"/>
      <c r="M399" s="237">
        <v>1</v>
      </c>
      <c r="O399" s="225"/>
    </row>
    <row r="400" spans="1:80" ht="22.5">
      <c r="A400" s="226">
        <v>139</v>
      </c>
      <c r="B400" s="227" t="s">
        <v>193</v>
      </c>
      <c r="C400" s="228" t="s">
        <v>194</v>
      </c>
      <c r="D400" s="229" t="s">
        <v>1203</v>
      </c>
      <c r="E400" s="230">
        <v>2</v>
      </c>
      <c r="F400" s="230"/>
      <c r="G400" s="231">
        <f>E400*F400</f>
        <v>0</v>
      </c>
      <c r="H400" s="232">
        <v>0</v>
      </c>
      <c r="I400" s="233">
        <f>E400*H400</f>
        <v>0</v>
      </c>
      <c r="J400" s="232"/>
      <c r="K400" s="233">
        <f>E400*J400</f>
        <v>0</v>
      </c>
      <c r="O400" s="225">
        <v>2</v>
      </c>
      <c r="AA400" s="198">
        <v>12</v>
      </c>
      <c r="AB400" s="198">
        <v>0</v>
      </c>
      <c r="AC400" s="198">
        <v>327</v>
      </c>
      <c r="AZ400" s="198">
        <v>1</v>
      </c>
      <c r="BA400" s="198">
        <f>IF(AZ400=1,G400,0)</f>
        <v>0</v>
      </c>
      <c r="BB400" s="198">
        <f>IF(AZ400=2,G400,0)</f>
        <v>0</v>
      </c>
      <c r="BC400" s="198">
        <f>IF(AZ400=3,G400,0)</f>
        <v>0</v>
      </c>
      <c r="BD400" s="198">
        <f>IF(AZ400=4,G400,0)</f>
        <v>0</v>
      </c>
      <c r="BE400" s="198">
        <f>IF(AZ400=5,G400,0)</f>
        <v>0</v>
      </c>
      <c r="CA400" s="225">
        <v>12</v>
      </c>
      <c r="CB400" s="225">
        <v>0</v>
      </c>
    </row>
    <row r="401" spans="1:57" ht="12.75">
      <c r="A401" s="244"/>
      <c r="B401" s="245" t="s">
        <v>1129</v>
      </c>
      <c r="C401" s="246" t="s">
        <v>181</v>
      </c>
      <c r="D401" s="247"/>
      <c r="E401" s="248"/>
      <c r="F401" s="249"/>
      <c r="G401" s="250">
        <f>SUM(G391:G400)</f>
        <v>0</v>
      </c>
      <c r="H401" s="251"/>
      <c r="I401" s="252">
        <f>SUM(I391:I400)</f>
        <v>0.012301999999999999</v>
      </c>
      <c r="J401" s="251"/>
      <c r="K401" s="252">
        <f>SUM(K391:K400)</f>
        <v>-0.00287</v>
      </c>
      <c r="O401" s="225">
        <v>4</v>
      </c>
      <c r="BA401" s="253">
        <f>SUM(BA391:BA400)</f>
        <v>0</v>
      </c>
      <c r="BB401" s="253">
        <f>SUM(BB391:BB400)</f>
        <v>0</v>
      </c>
      <c r="BC401" s="253">
        <f>SUM(BC391:BC400)</f>
        <v>0</v>
      </c>
      <c r="BD401" s="253">
        <f>SUM(BD391:BD400)</f>
        <v>0</v>
      </c>
      <c r="BE401" s="253">
        <f>SUM(BE391:BE400)</f>
        <v>0</v>
      </c>
    </row>
    <row r="402" spans="1:15" ht="12.75">
      <c r="A402" s="215" t="s">
        <v>1126</v>
      </c>
      <c r="B402" s="216" t="s">
        <v>195</v>
      </c>
      <c r="C402" s="217" t="s">
        <v>196</v>
      </c>
      <c r="D402" s="218"/>
      <c r="E402" s="219"/>
      <c r="F402" s="219"/>
      <c r="G402" s="220"/>
      <c r="H402" s="221"/>
      <c r="I402" s="222"/>
      <c r="J402" s="223"/>
      <c r="K402" s="224"/>
      <c r="O402" s="225">
        <v>1</v>
      </c>
    </row>
    <row r="403" spans="1:80" ht="12.75">
      <c r="A403" s="226">
        <v>140</v>
      </c>
      <c r="B403" s="227" t="s">
        <v>198</v>
      </c>
      <c r="C403" s="228" t="s">
        <v>199</v>
      </c>
      <c r="D403" s="229" t="s">
        <v>1141</v>
      </c>
      <c r="E403" s="230">
        <v>298.8</v>
      </c>
      <c r="F403" s="230"/>
      <c r="G403" s="231">
        <f>E403*F403</f>
        <v>0</v>
      </c>
      <c r="H403" s="232">
        <v>0.01838</v>
      </c>
      <c r="I403" s="233">
        <f>E403*H403</f>
        <v>5.491944</v>
      </c>
      <c r="J403" s="232">
        <v>0</v>
      </c>
      <c r="K403" s="233">
        <f>E403*J403</f>
        <v>0</v>
      </c>
      <c r="O403" s="225">
        <v>2</v>
      </c>
      <c r="AA403" s="198">
        <v>1</v>
      </c>
      <c r="AB403" s="198">
        <v>1</v>
      </c>
      <c r="AC403" s="198">
        <v>1</v>
      </c>
      <c r="AZ403" s="198">
        <v>1</v>
      </c>
      <c r="BA403" s="198">
        <f>IF(AZ403=1,G403,0)</f>
        <v>0</v>
      </c>
      <c r="BB403" s="198">
        <f>IF(AZ403=2,G403,0)</f>
        <v>0</v>
      </c>
      <c r="BC403" s="198">
        <f>IF(AZ403=3,G403,0)</f>
        <v>0</v>
      </c>
      <c r="BD403" s="198">
        <f>IF(AZ403=4,G403,0)</f>
        <v>0</v>
      </c>
      <c r="BE403" s="198">
        <f>IF(AZ403=5,G403,0)</f>
        <v>0</v>
      </c>
      <c r="CA403" s="225">
        <v>1</v>
      </c>
      <c r="CB403" s="225">
        <v>1</v>
      </c>
    </row>
    <row r="404" spans="1:15" ht="12.75">
      <c r="A404" s="234"/>
      <c r="B404" s="238"/>
      <c r="C404" s="660" t="s">
        <v>200</v>
      </c>
      <c r="D404" s="661"/>
      <c r="E404" s="239">
        <v>0</v>
      </c>
      <c r="F404" s="240"/>
      <c r="G404" s="241"/>
      <c r="H404" s="242"/>
      <c r="I404" s="236"/>
      <c r="J404" s="243"/>
      <c r="K404" s="236"/>
      <c r="M404" s="237" t="s">
        <v>200</v>
      </c>
      <c r="O404" s="225"/>
    </row>
    <row r="405" spans="1:15" ht="12.75">
      <c r="A405" s="234"/>
      <c r="B405" s="238"/>
      <c r="C405" s="660" t="s">
        <v>201</v>
      </c>
      <c r="D405" s="661"/>
      <c r="E405" s="239">
        <v>81.2</v>
      </c>
      <c r="F405" s="240"/>
      <c r="G405" s="241"/>
      <c r="H405" s="242"/>
      <c r="I405" s="236"/>
      <c r="J405" s="243"/>
      <c r="K405" s="236"/>
      <c r="M405" s="237" t="s">
        <v>201</v>
      </c>
      <c r="O405" s="225"/>
    </row>
    <row r="406" spans="1:15" ht="12.75">
      <c r="A406" s="234"/>
      <c r="B406" s="238"/>
      <c r="C406" s="660" t="s">
        <v>202</v>
      </c>
      <c r="D406" s="661"/>
      <c r="E406" s="239">
        <v>81.2</v>
      </c>
      <c r="F406" s="240"/>
      <c r="G406" s="241"/>
      <c r="H406" s="242"/>
      <c r="I406" s="236"/>
      <c r="J406" s="243"/>
      <c r="K406" s="236"/>
      <c r="M406" s="237" t="s">
        <v>202</v>
      </c>
      <c r="O406" s="225"/>
    </row>
    <row r="407" spans="1:15" ht="12.75">
      <c r="A407" s="234"/>
      <c r="B407" s="238"/>
      <c r="C407" s="660" t="s">
        <v>203</v>
      </c>
      <c r="D407" s="661"/>
      <c r="E407" s="239">
        <v>80.8</v>
      </c>
      <c r="F407" s="240"/>
      <c r="G407" s="241"/>
      <c r="H407" s="242"/>
      <c r="I407" s="236"/>
      <c r="J407" s="243"/>
      <c r="K407" s="236"/>
      <c r="M407" s="237" t="s">
        <v>203</v>
      </c>
      <c r="O407" s="225"/>
    </row>
    <row r="408" spans="1:15" ht="12.75">
      <c r="A408" s="234"/>
      <c r="B408" s="238"/>
      <c r="C408" s="660" t="s">
        <v>204</v>
      </c>
      <c r="D408" s="661"/>
      <c r="E408" s="239">
        <v>55.6</v>
      </c>
      <c r="F408" s="240"/>
      <c r="G408" s="241"/>
      <c r="H408" s="242"/>
      <c r="I408" s="236"/>
      <c r="J408" s="243"/>
      <c r="K408" s="236"/>
      <c r="M408" s="237" t="s">
        <v>204</v>
      </c>
      <c r="O408" s="225"/>
    </row>
    <row r="409" spans="1:80" ht="12.75">
      <c r="A409" s="226">
        <v>141</v>
      </c>
      <c r="B409" s="227" t="s">
        <v>205</v>
      </c>
      <c r="C409" s="228" t="s">
        <v>206</v>
      </c>
      <c r="D409" s="229" t="s">
        <v>1141</v>
      </c>
      <c r="E409" s="230">
        <v>747</v>
      </c>
      <c r="F409" s="230"/>
      <c r="G409" s="231">
        <f>E409*F409</f>
        <v>0</v>
      </c>
      <c r="H409" s="232">
        <v>0.00085</v>
      </c>
      <c r="I409" s="233">
        <f>E409*H409</f>
        <v>0.63495</v>
      </c>
      <c r="J409" s="232">
        <v>0</v>
      </c>
      <c r="K409" s="233">
        <f>E409*J409</f>
        <v>0</v>
      </c>
      <c r="O409" s="225">
        <v>2</v>
      </c>
      <c r="AA409" s="198">
        <v>1</v>
      </c>
      <c r="AB409" s="198">
        <v>1</v>
      </c>
      <c r="AC409" s="198">
        <v>1</v>
      </c>
      <c r="AZ409" s="198">
        <v>1</v>
      </c>
      <c r="BA409" s="198">
        <f>IF(AZ409=1,G409,0)</f>
        <v>0</v>
      </c>
      <c r="BB409" s="198">
        <f>IF(AZ409=2,G409,0)</f>
        <v>0</v>
      </c>
      <c r="BC409" s="198">
        <f>IF(AZ409=3,G409,0)</f>
        <v>0</v>
      </c>
      <c r="BD409" s="198">
        <f>IF(AZ409=4,G409,0)</f>
        <v>0</v>
      </c>
      <c r="BE409" s="198">
        <f>IF(AZ409=5,G409,0)</f>
        <v>0</v>
      </c>
      <c r="CA409" s="225">
        <v>1</v>
      </c>
      <c r="CB409" s="225">
        <v>1</v>
      </c>
    </row>
    <row r="410" spans="1:15" ht="12.75">
      <c r="A410" s="234"/>
      <c r="B410" s="238"/>
      <c r="C410" s="660" t="s">
        <v>207</v>
      </c>
      <c r="D410" s="661"/>
      <c r="E410" s="239">
        <v>747</v>
      </c>
      <c r="F410" s="240"/>
      <c r="G410" s="241"/>
      <c r="H410" s="242"/>
      <c r="I410" s="236"/>
      <c r="J410" s="243"/>
      <c r="K410" s="236"/>
      <c r="M410" s="237" t="s">
        <v>207</v>
      </c>
      <c r="O410" s="225"/>
    </row>
    <row r="411" spans="1:80" ht="12.75">
      <c r="A411" s="226">
        <v>142</v>
      </c>
      <c r="B411" s="227" t="s">
        <v>208</v>
      </c>
      <c r="C411" s="228" t="s">
        <v>209</v>
      </c>
      <c r="D411" s="229" t="s">
        <v>1141</v>
      </c>
      <c r="E411" s="230">
        <v>298.8</v>
      </c>
      <c r="F411" s="230"/>
      <c r="G411" s="231">
        <f>E411*F411</f>
        <v>0</v>
      </c>
      <c r="H411" s="232">
        <v>0</v>
      </c>
      <c r="I411" s="233">
        <f>E411*H411</f>
        <v>0</v>
      </c>
      <c r="J411" s="232">
        <v>0</v>
      </c>
      <c r="K411" s="233">
        <f>E411*J411</f>
        <v>0</v>
      </c>
      <c r="O411" s="225">
        <v>2</v>
      </c>
      <c r="AA411" s="198">
        <v>1</v>
      </c>
      <c r="AB411" s="198">
        <v>1</v>
      </c>
      <c r="AC411" s="198">
        <v>1</v>
      </c>
      <c r="AZ411" s="198">
        <v>1</v>
      </c>
      <c r="BA411" s="198">
        <f>IF(AZ411=1,G411,0)</f>
        <v>0</v>
      </c>
      <c r="BB411" s="198">
        <f>IF(AZ411=2,G411,0)</f>
        <v>0</v>
      </c>
      <c r="BC411" s="198">
        <f>IF(AZ411=3,G411,0)</f>
        <v>0</v>
      </c>
      <c r="BD411" s="198">
        <f>IF(AZ411=4,G411,0)</f>
        <v>0</v>
      </c>
      <c r="BE411" s="198">
        <f>IF(AZ411=5,G411,0)</f>
        <v>0</v>
      </c>
      <c r="CA411" s="225">
        <v>1</v>
      </c>
      <c r="CB411" s="225">
        <v>1</v>
      </c>
    </row>
    <row r="412" spans="1:15" ht="12.75">
      <c r="A412" s="234"/>
      <c r="B412" s="238"/>
      <c r="C412" s="660" t="s">
        <v>210</v>
      </c>
      <c r="D412" s="661"/>
      <c r="E412" s="239">
        <v>298.8</v>
      </c>
      <c r="F412" s="240"/>
      <c r="G412" s="241"/>
      <c r="H412" s="242"/>
      <c r="I412" s="236"/>
      <c r="J412" s="243"/>
      <c r="K412" s="236"/>
      <c r="M412" s="237" t="s">
        <v>210</v>
      </c>
      <c r="O412" s="225"/>
    </row>
    <row r="413" spans="1:80" ht="12.75">
      <c r="A413" s="226">
        <v>143</v>
      </c>
      <c r="B413" s="227" t="s">
        <v>211</v>
      </c>
      <c r="C413" s="228" t="s">
        <v>212</v>
      </c>
      <c r="D413" s="229" t="s">
        <v>1141</v>
      </c>
      <c r="E413" s="230">
        <v>196.05</v>
      </c>
      <c r="F413" s="230"/>
      <c r="G413" s="231">
        <f>E413*F413</f>
        <v>0</v>
      </c>
      <c r="H413" s="232">
        <v>0.00121</v>
      </c>
      <c r="I413" s="233">
        <f>E413*H413</f>
        <v>0.2372205</v>
      </c>
      <c r="J413" s="232">
        <v>0</v>
      </c>
      <c r="K413" s="233">
        <f>E413*J413</f>
        <v>0</v>
      </c>
      <c r="O413" s="225">
        <v>2</v>
      </c>
      <c r="AA413" s="198">
        <v>1</v>
      </c>
      <c r="AB413" s="198">
        <v>1</v>
      </c>
      <c r="AC413" s="198">
        <v>1</v>
      </c>
      <c r="AZ413" s="198">
        <v>1</v>
      </c>
      <c r="BA413" s="198">
        <f>IF(AZ413=1,G413,0)</f>
        <v>0</v>
      </c>
      <c r="BB413" s="198">
        <f>IF(AZ413=2,G413,0)</f>
        <v>0</v>
      </c>
      <c r="BC413" s="198">
        <f>IF(AZ413=3,G413,0)</f>
        <v>0</v>
      </c>
      <c r="BD413" s="198">
        <f>IF(AZ413=4,G413,0)</f>
        <v>0</v>
      </c>
      <c r="BE413" s="198">
        <f>IF(AZ413=5,G413,0)</f>
        <v>0</v>
      </c>
      <c r="CA413" s="225">
        <v>1</v>
      </c>
      <c r="CB413" s="225">
        <v>1</v>
      </c>
    </row>
    <row r="414" spans="1:15" ht="33.75">
      <c r="A414" s="234"/>
      <c r="B414" s="238"/>
      <c r="C414" s="660" t="s">
        <v>1339</v>
      </c>
      <c r="D414" s="661"/>
      <c r="E414" s="239">
        <v>183.8</v>
      </c>
      <c r="F414" s="240"/>
      <c r="G414" s="241"/>
      <c r="H414" s="242"/>
      <c r="I414" s="236"/>
      <c r="J414" s="243"/>
      <c r="K414" s="236"/>
      <c r="M414" s="237" t="s">
        <v>1339</v>
      </c>
      <c r="O414" s="225"/>
    </row>
    <row r="415" spans="1:15" ht="12.75">
      <c r="A415" s="234"/>
      <c r="B415" s="238"/>
      <c r="C415" s="660" t="s">
        <v>1340</v>
      </c>
      <c r="D415" s="661"/>
      <c r="E415" s="239">
        <v>12.25</v>
      </c>
      <c r="F415" s="240"/>
      <c r="G415" s="241"/>
      <c r="H415" s="242"/>
      <c r="I415" s="236"/>
      <c r="J415" s="243"/>
      <c r="K415" s="236"/>
      <c r="M415" s="237" t="s">
        <v>1340</v>
      </c>
      <c r="O415" s="225"/>
    </row>
    <row r="416" spans="1:80" ht="12.75">
      <c r="A416" s="226">
        <v>144</v>
      </c>
      <c r="B416" s="227" t="s">
        <v>1341</v>
      </c>
      <c r="C416" s="228" t="s">
        <v>1342</v>
      </c>
      <c r="D416" s="229" t="s">
        <v>1141</v>
      </c>
      <c r="E416" s="230">
        <v>298.8</v>
      </c>
      <c r="F416" s="230"/>
      <c r="G416" s="231">
        <f>E416*F416</f>
        <v>0</v>
      </c>
      <c r="H416" s="232">
        <v>0</v>
      </c>
      <c r="I416" s="233">
        <f>E416*H416</f>
        <v>0</v>
      </c>
      <c r="J416" s="232">
        <v>0</v>
      </c>
      <c r="K416" s="233">
        <f>E416*J416</f>
        <v>0</v>
      </c>
      <c r="O416" s="225">
        <v>2</v>
      </c>
      <c r="AA416" s="198">
        <v>1</v>
      </c>
      <c r="AB416" s="198">
        <v>1</v>
      </c>
      <c r="AC416" s="198">
        <v>1</v>
      </c>
      <c r="AZ416" s="198">
        <v>1</v>
      </c>
      <c r="BA416" s="198">
        <f>IF(AZ416=1,G416,0)</f>
        <v>0</v>
      </c>
      <c r="BB416" s="198">
        <f>IF(AZ416=2,G416,0)</f>
        <v>0</v>
      </c>
      <c r="BC416" s="198">
        <f>IF(AZ416=3,G416,0)</f>
        <v>0</v>
      </c>
      <c r="BD416" s="198">
        <f>IF(AZ416=4,G416,0)</f>
        <v>0</v>
      </c>
      <c r="BE416" s="198">
        <f>IF(AZ416=5,G416,0)</f>
        <v>0</v>
      </c>
      <c r="CA416" s="225">
        <v>1</v>
      </c>
      <c r="CB416" s="225">
        <v>1</v>
      </c>
    </row>
    <row r="417" spans="1:15" ht="12.75">
      <c r="A417" s="234"/>
      <c r="B417" s="238"/>
      <c r="C417" s="660" t="s">
        <v>1343</v>
      </c>
      <c r="D417" s="661"/>
      <c r="E417" s="239">
        <v>0</v>
      </c>
      <c r="F417" s="240"/>
      <c r="G417" s="241"/>
      <c r="H417" s="242"/>
      <c r="I417" s="236"/>
      <c r="J417" s="243"/>
      <c r="K417" s="236"/>
      <c r="M417" s="237" t="s">
        <v>1343</v>
      </c>
      <c r="O417" s="225"/>
    </row>
    <row r="418" spans="1:15" ht="12.75">
      <c r="A418" s="234"/>
      <c r="B418" s="238"/>
      <c r="C418" s="660" t="s">
        <v>201</v>
      </c>
      <c r="D418" s="661"/>
      <c r="E418" s="239">
        <v>81.2</v>
      </c>
      <c r="F418" s="240"/>
      <c r="G418" s="241"/>
      <c r="H418" s="242"/>
      <c r="I418" s="236"/>
      <c r="J418" s="243"/>
      <c r="K418" s="236"/>
      <c r="M418" s="237" t="s">
        <v>201</v>
      </c>
      <c r="O418" s="225"/>
    </row>
    <row r="419" spans="1:15" ht="12.75">
      <c r="A419" s="234"/>
      <c r="B419" s="238"/>
      <c r="C419" s="660" t="s">
        <v>202</v>
      </c>
      <c r="D419" s="661"/>
      <c r="E419" s="239">
        <v>81.2</v>
      </c>
      <c r="F419" s="240"/>
      <c r="G419" s="241"/>
      <c r="H419" s="242"/>
      <c r="I419" s="236"/>
      <c r="J419" s="243"/>
      <c r="K419" s="236"/>
      <c r="M419" s="237" t="s">
        <v>202</v>
      </c>
      <c r="O419" s="225"/>
    </row>
    <row r="420" spans="1:15" ht="12.75">
      <c r="A420" s="234"/>
      <c r="B420" s="238"/>
      <c r="C420" s="660" t="s">
        <v>203</v>
      </c>
      <c r="D420" s="661"/>
      <c r="E420" s="239">
        <v>80.8</v>
      </c>
      <c r="F420" s="240"/>
      <c r="G420" s="241"/>
      <c r="H420" s="242"/>
      <c r="I420" s="236"/>
      <c r="J420" s="243"/>
      <c r="K420" s="236"/>
      <c r="M420" s="237" t="s">
        <v>203</v>
      </c>
      <c r="O420" s="225"/>
    </row>
    <row r="421" spans="1:15" ht="12.75">
      <c r="A421" s="234"/>
      <c r="B421" s="238"/>
      <c r="C421" s="660" t="s">
        <v>204</v>
      </c>
      <c r="D421" s="661"/>
      <c r="E421" s="239">
        <v>55.6</v>
      </c>
      <c r="F421" s="240"/>
      <c r="G421" s="241"/>
      <c r="H421" s="242"/>
      <c r="I421" s="236"/>
      <c r="J421" s="243"/>
      <c r="K421" s="236"/>
      <c r="M421" s="237" t="s">
        <v>204</v>
      </c>
      <c r="O421" s="225"/>
    </row>
    <row r="422" spans="1:80" ht="12.75">
      <c r="A422" s="226">
        <v>145</v>
      </c>
      <c r="B422" s="227" t="s">
        <v>1344</v>
      </c>
      <c r="C422" s="228" t="s">
        <v>1345</v>
      </c>
      <c r="D422" s="229" t="s">
        <v>1141</v>
      </c>
      <c r="E422" s="230">
        <v>747</v>
      </c>
      <c r="F422" s="230"/>
      <c r="G422" s="231">
        <f>E422*F422</f>
        <v>0</v>
      </c>
      <c r="H422" s="232">
        <v>5E-05</v>
      </c>
      <c r="I422" s="233">
        <f>E422*H422</f>
        <v>0.03735</v>
      </c>
      <c r="J422" s="232">
        <v>0</v>
      </c>
      <c r="K422" s="233">
        <f>E422*J422</f>
        <v>0</v>
      </c>
      <c r="O422" s="225">
        <v>2</v>
      </c>
      <c r="AA422" s="198">
        <v>1</v>
      </c>
      <c r="AB422" s="198">
        <v>1</v>
      </c>
      <c r="AC422" s="198">
        <v>1</v>
      </c>
      <c r="AZ422" s="198">
        <v>1</v>
      </c>
      <c r="BA422" s="198">
        <f>IF(AZ422=1,G422,0)</f>
        <v>0</v>
      </c>
      <c r="BB422" s="198">
        <f>IF(AZ422=2,G422,0)</f>
        <v>0</v>
      </c>
      <c r="BC422" s="198">
        <f>IF(AZ422=3,G422,0)</f>
        <v>0</v>
      </c>
      <c r="BD422" s="198">
        <f>IF(AZ422=4,G422,0)</f>
        <v>0</v>
      </c>
      <c r="BE422" s="198">
        <f>IF(AZ422=5,G422,0)</f>
        <v>0</v>
      </c>
      <c r="CA422" s="225">
        <v>1</v>
      </c>
      <c r="CB422" s="225">
        <v>1</v>
      </c>
    </row>
    <row r="423" spans="1:15" ht="12.75">
      <c r="A423" s="234"/>
      <c r="B423" s="238"/>
      <c r="C423" s="660" t="s">
        <v>207</v>
      </c>
      <c r="D423" s="661"/>
      <c r="E423" s="239">
        <v>747</v>
      </c>
      <c r="F423" s="240"/>
      <c r="G423" s="241"/>
      <c r="H423" s="242"/>
      <c r="I423" s="236"/>
      <c r="J423" s="243"/>
      <c r="K423" s="236"/>
      <c r="M423" s="237" t="s">
        <v>207</v>
      </c>
      <c r="O423" s="225"/>
    </row>
    <row r="424" spans="1:80" ht="12.75">
      <c r="A424" s="226">
        <v>146</v>
      </c>
      <c r="B424" s="227" t="s">
        <v>1346</v>
      </c>
      <c r="C424" s="228" t="s">
        <v>1347</v>
      </c>
      <c r="D424" s="229" t="s">
        <v>1141</v>
      </c>
      <c r="E424" s="230">
        <v>298.8</v>
      </c>
      <c r="F424" s="230"/>
      <c r="G424" s="231">
        <f>E424*F424</f>
        <v>0</v>
      </c>
      <c r="H424" s="232">
        <v>0</v>
      </c>
      <c r="I424" s="233">
        <f>E424*H424</f>
        <v>0</v>
      </c>
      <c r="J424" s="232">
        <v>0</v>
      </c>
      <c r="K424" s="233">
        <f>E424*J424</f>
        <v>0</v>
      </c>
      <c r="O424" s="225">
        <v>2</v>
      </c>
      <c r="AA424" s="198">
        <v>1</v>
      </c>
      <c r="AB424" s="198">
        <v>1</v>
      </c>
      <c r="AC424" s="198">
        <v>1</v>
      </c>
      <c r="AZ424" s="198">
        <v>1</v>
      </c>
      <c r="BA424" s="198">
        <f>IF(AZ424=1,G424,0)</f>
        <v>0</v>
      </c>
      <c r="BB424" s="198">
        <f>IF(AZ424=2,G424,0)</f>
        <v>0</v>
      </c>
      <c r="BC424" s="198">
        <f>IF(AZ424=3,G424,0)</f>
        <v>0</v>
      </c>
      <c r="BD424" s="198">
        <f>IF(AZ424=4,G424,0)</f>
        <v>0</v>
      </c>
      <c r="BE424" s="198">
        <f>IF(AZ424=5,G424,0)</f>
        <v>0</v>
      </c>
      <c r="CA424" s="225">
        <v>1</v>
      </c>
      <c r="CB424" s="225">
        <v>1</v>
      </c>
    </row>
    <row r="425" spans="1:15" ht="12.75">
      <c r="A425" s="234"/>
      <c r="B425" s="238"/>
      <c r="C425" s="660" t="s">
        <v>210</v>
      </c>
      <c r="D425" s="661"/>
      <c r="E425" s="239">
        <v>298.8</v>
      </c>
      <c r="F425" s="240"/>
      <c r="G425" s="241"/>
      <c r="H425" s="242"/>
      <c r="I425" s="236"/>
      <c r="J425" s="243"/>
      <c r="K425" s="236"/>
      <c r="M425" s="237" t="s">
        <v>210</v>
      </c>
      <c r="O425" s="225"/>
    </row>
    <row r="426" spans="1:57" ht="12.75">
      <c r="A426" s="244"/>
      <c r="B426" s="245" t="s">
        <v>1129</v>
      </c>
      <c r="C426" s="246" t="s">
        <v>197</v>
      </c>
      <c r="D426" s="247"/>
      <c r="E426" s="248"/>
      <c r="F426" s="249"/>
      <c r="G426" s="250">
        <f>SUM(G402:G425)</f>
        <v>0</v>
      </c>
      <c r="H426" s="251"/>
      <c r="I426" s="252">
        <f>SUM(I402:I425)</f>
        <v>6.4014645</v>
      </c>
      <c r="J426" s="251"/>
      <c r="K426" s="252">
        <f>SUM(K402:K425)</f>
        <v>0</v>
      </c>
      <c r="O426" s="225">
        <v>4</v>
      </c>
      <c r="BA426" s="253">
        <f>SUM(BA402:BA425)</f>
        <v>0</v>
      </c>
      <c r="BB426" s="253">
        <f>SUM(BB402:BB425)</f>
        <v>0</v>
      </c>
      <c r="BC426" s="253">
        <f>SUM(BC402:BC425)</f>
        <v>0</v>
      </c>
      <c r="BD426" s="253">
        <f>SUM(BD402:BD425)</f>
        <v>0</v>
      </c>
      <c r="BE426" s="253">
        <f>SUM(BE402:BE425)</f>
        <v>0</v>
      </c>
    </row>
    <row r="427" spans="1:15" ht="12.75">
      <c r="A427" s="215" t="s">
        <v>1126</v>
      </c>
      <c r="B427" s="216" t="s">
        <v>1348</v>
      </c>
      <c r="C427" s="217" t="s">
        <v>1349</v>
      </c>
      <c r="D427" s="218"/>
      <c r="E427" s="219"/>
      <c r="F427" s="219"/>
      <c r="G427" s="220"/>
      <c r="H427" s="221"/>
      <c r="I427" s="222"/>
      <c r="J427" s="223"/>
      <c r="K427" s="224"/>
      <c r="O427" s="225">
        <v>1</v>
      </c>
    </row>
    <row r="428" spans="1:80" ht="12.75">
      <c r="A428" s="226">
        <v>147</v>
      </c>
      <c r="B428" s="227" t="s">
        <v>1351</v>
      </c>
      <c r="C428" s="228" t="s">
        <v>1352</v>
      </c>
      <c r="D428" s="229" t="s">
        <v>1141</v>
      </c>
      <c r="E428" s="230">
        <v>183.8</v>
      </c>
      <c r="F428" s="230"/>
      <c r="G428" s="231">
        <f>E428*F428</f>
        <v>0</v>
      </c>
      <c r="H428" s="232">
        <v>4E-05</v>
      </c>
      <c r="I428" s="233">
        <f>E428*H428</f>
        <v>0.007352000000000001</v>
      </c>
      <c r="J428" s="232">
        <v>0</v>
      </c>
      <c r="K428" s="233">
        <f>E428*J428</f>
        <v>0</v>
      </c>
      <c r="O428" s="225">
        <v>2</v>
      </c>
      <c r="AA428" s="198">
        <v>1</v>
      </c>
      <c r="AB428" s="198">
        <v>1</v>
      </c>
      <c r="AC428" s="198">
        <v>1</v>
      </c>
      <c r="AZ428" s="198">
        <v>1</v>
      </c>
      <c r="BA428" s="198">
        <f>IF(AZ428=1,G428,0)</f>
        <v>0</v>
      </c>
      <c r="BB428" s="198">
        <f>IF(AZ428=2,G428,0)</f>
        <v>0</v>
      </c>
      <c r="BC428" s="198">
        <f>IF(AZ428=3,G428,0)</f>
        <v>0</v>
      </c>
      <c r="BD428" s="198">
        <f>IF(AZ428=4,G428,0)</f>
        <v>0</v>
      </c>
      <c r="BE428" s="198">
        <f>IF(AZ428=5,G428,0)</f>
        <v>0</v>
      </c>
      <c r="CA428" s="225">
        <v>1</v>
      </c>
      <c r="CB428" s="225">
        <v>1</v>
      </c>
    </row>
    <row r="429" spans="1:15" ht="33.75">
      <c r="A429" s="234"/>
      <c r="B429" s="238"/>
      <c r="C429" s="660" t="s">
        <v>1353</v>
      </c>
      <c r="D429" s="661"/>
      <c r="E429" s="239">
        <v>183.8</v>
      </c>
      <c r="F429" s="240"/>
      <c r="G429" s="241"/>
      <c r="H429" s="242"/>
      <c r="I429" s="236"/>
      <c r="J429" s="243"/>
      <c r="K429" s="236"/>
      <c r="M429" s="237" t="s">
        <v>1353</v>
      </c>
      <c r="O429" s="225"/>
    </row>
    <row r="430" spans="1:80" ht="22.5">
      <c r="A430" s="226">
        <v>148</v>
      </c>
      <c r="B430" s="227" t="s">
        <v>1354</v>
      </c>
      <c r="C430" s="228" t="s">
        <v>1355</v>
      </c>
      <c r="D430" s="229" t="s">
        <v>1203</v>
      </c>
      <c r="E430" s="230">
        <v>1</v>
      </c>
      <c r="F430" s="230"/>
      <c r="G430" s="231">
        <f>E430*F430</f>
        <v>0</v>
      </c>
      <c r="H430" s="232">
        <v>0</v>
      </c>
      <c r="I430" s="233">
        <f>E430*H430</f>
        <v>0</v>
      </c>
      <c r="J430" s="232"/>
      <c r="K430" s="233">
        <f>E430*J430</f>
        <v>0</v>
      </c>
      <c r="O430" s="225">
        <v>2</v>
      </c>
      <c r="AA430" s="198">
        <v>12</v>
      </c>
      <c r="AB430" s="198">
        <v>0</v>
      </c>
      <c r="AC430" s="198">
        <v>328</v>
      </c>
      <c r="AZ430" s="198">
        <v>1</v>
      </c>
      <c r="BA430" s="198">
        <f>IF(AZ430=1,G430,0)</f>
        <v>0</v>
      </c>
      <c r="BB430" s="198">
        <f>IF(AZ430=2,G430,0)</f>
        <v>0</v>
      </c>
      <c r="BC430" s="198">
        <f>IF(AZ430=3,G430,0)</f>
        <v>0</v>
      </c>
      <c r="BD430" s="198">
        <f>IF(AZ430=4,G430,0)</f>
        <v>0</v>
      </c>
      <c r="BE430" s="198">
        <f>IF(AZ430=5,G430,0)</f>
        <v>0</v>
      </c>
      <c r="CA430" s="225">
        <v>12</v>
      </c>
      <c r="CB430" s="225">
        <v>0</v>
      </c>
    </row>
    <row r="431" spans="1:80" ht="12.75">
      <c r="A431" s="226">
        <v>149</v>
      </c>
      <c r="B431" s="227" t="s">
        <v>1356</v>
      </c>
      <c r="C431" s="228" t="s">
        <v>1357</v>
      </c>
      <c r="D431" s="229" t="s">
        <v>1203</v>
      </c>
      <c r="E431" s="230">
        <v>3</v>
      </c>
      <c r="F431" s="230"/>
      <c r="G431" s="231">
        <f>E431*F431</f>
        <v>0</v>
      </c>
      <c r="H431" s="232">
        <v>0</v>
      </c>
      <c r="I431" s="233">
        <f>E431*H431</f>
        <v>0</v>
      </c>
      <c r="J431" s="232"/>
      <c r="K431" s="233">
        <f>E431*J431</f>
        <v>0</v>
      </c>
      <c r="O431" s="225">
        <v>2</v>
      </c>
      <c r="AA431" s="198">
        <v>12</v>
      </c>
      <c r="AB431" s="198">
        <v>0</v>
      </c>
      <c r="AC431" s="198">
        <v>339</v>
      </c>
      <c r="AZ431" s="198">
        <v>1</v>
      </c>
      <c r="BA431" s="198">
        <f>IF(AZ431=1,G431,0)</f>
        <v>0</v>
      </c>
      <c r="BB431" s="198">
        <f>IF(AZ431=2,G431,0)</f>
        <v>0</v>
      </c>
      <c r="BC431" s="198">
        <f>IF(AZ431=3,G431,0)</f>
        <v>0</v>
      </c>
      <c r="BD431" s="198">
        <f>IF(AZ431=4,G431,0)</f>
        <v>0</v>
      </c>
      <c r="BE431" s="198">
        <f>IF(AZ431=5,G431,0)</f>
        <v>0</v>
      </c>
      <c r="CA431" s="225">
        <v>12</v>
      </c>
      <c r="CB431" s="225">
        <v>0</v>
      </c>
    </row>
    <row r="432" spans="1:15" ht="12.75">
      <c r="A432" s="234"/>
      <c r="B432" s="238"/>
      <c r="C432" s="660" t="s">
        <v>1358</v>
      </c>
      <c r="D432" s="661"/>
      <c r="E432" s="239">
        <v>3</v>
      </c>
      <c r="F432" s="240"/>
      <c r="G432" s="241"/>
      <c r="H432" s="242"/>
      <c r="I432" s="236"/>
      <c r="J432" s="243"/>
      <c r="K432" s="236"/>
      <c r="M432" s="237" t="s">
        <v>1358</v>
      </c>
      <c r="O432" s="225"/>
    </row>
    <row r="433" spans="1:80" ht="12.75">
      <c r="A433" s="226">
        <v>150</v>
      </c>
      <c r="B433" s="227" t="s">
        <v>1359</v>
      </c>
      <c r="C433" s="228" t="s">
        <v>1360</v>
      </c>
      <c r="D433" s="229" t="s">
        <v>1203</v>
      </c>
      <c r="E433" s="230">
        <v>3</v>
      </c>
      <c r="F433" s="230"/>
      <c r="G433" s="231">
        <f>E433*F433</f>
        <v>0</v>
      </c>
      <c r="H433" s="232">
        <v>0.0155</v>
      </c>
      <c r="I433" s="233">
        <f>E433*H433</f>
        <v>0.0465</v>
      </c>
      <c r="J433" s="232"/>
      <c r="K433" s="233">
        <f>E433*J433</f>
        <v>0</v>
      </c>
      <c r="O433" s="225">
        <v>2</v>
      </c>
      <c r="AA433" s="198">
        <v>3</v>
      </c>
      <c r="AB433" s="198">
        <v>1</v>
      </c>
      <c r="AC433" s="198">
        <v>44984124</v>
      </c>
      <c r="AZ433" s="198">
        <v>1</v>
      </c>
      <c r="BA433" s="198">
        <f>IF(AZ433=1,G433,0)</f>
        <v>0</v>
      </c>
      <c r="BB433" s="198">
        <f>IF(AZ433=2,G433,0)</f>
        <v>0</v>
      </c>
      <c r="BC433" s="198">
        <f>IF(AZ433=3,G433,0)</f>
        <v>0</v>
      </c>
      <c r="BD433" s="198">
        <f>IF(AZ433=4,G433,0)</f>
        <v>0</v>
      </c>
      <c r="BE433" s="198">
        <f>IF(AZ433=5,G433,0)</f>
        <v>0</v>
      </c>
      <c r="CA433" s="225">
        <v>3</v>
      </c>
      <c r="CB433" s="225">
        <v>1</v>
      </c>
    </row>
    <row r="434" spans="1:15" ht="12.75">
      <c r="A434" s="234"/>
      <c r="B434" s="238"/>
      <c r="C434" s="660" t="s">
        <v>1358</v>
      </c>
      <c r="D434" s="661"/>
      <c r="E434" s="239">
        <v>3</v>
      </c>
      <c r="F434" s="240"/>
      <c r="G434" s="241"/>
      <c r="H434" s="242"/>
      <c r="I434" s="236"/>
      <c r="J434" s="243"/>
      <c r="K434" s="236"/>
      <c r="M434" s="237" t="s">
        <v>1358</v>
      </c>
      <c r="O434" s="225"/>
    </row>
    <row r="435" spans="1:80" ht="22.5">
      <c r="A435" s="226">
        <v>151</v>
      </c>
      <c r="B435" s="227" t="s">
        <v>1361</v>
      </c>
      <c r="C435" s="228" t="s">
        <v>1362</v>
      </c>
      <c r="D435" s="229" t="s">
        <v>1208</v>
      </c>
      <c r="E435" s="230">
        <v>50</v>
      </c>
      <c r="F435" s="230"/>
      <c r="G435" s="231">
        <f>E435*F435</f>
        <v>0</v>
      </c>
      <c r="H435" s="232">
        <v>0</v>
      </c>
      <c r="I435" s="233">
        <f>E435*H435</f>
        <v>0</v>
      </c>
      <c r="J435" s="232"/>
      <c r="K435" s="233">
        <f>E435*J435</f>
        <v>0</v>
      </c>
      <c r="O435" s="225">
        <v>2</v>
      </c>
      <c r="AA435" s="198">
        <v>10</v>
      </c>
      <c r="AB435" s="198">
        <v>0</v>
      </c>
      <c r="AC435" s="198">
        <v>8</v>
      </c>
      <c r="AZ435" s="198">
        <v>5</v>
      </c>
      <c r="BA435" s="198">
        <f>IF(AZ435=1,G435,0)</f>
        <v>0</v>
      </c>
      <c r="BB435" s="198">
        <f>IF(AZ435=2,G435,0)</f>
        <v>0</v>
      </c>
      <c r="BC435" s="198">
        <f>IF(AZ435=3,G435,0)</f>
        <v>0</v>
      </c>
      <c r="BD435" s="198">
        <f>IF(AZ435=4,G435,0)</f>
        <v>0</v>
      </c>
      <c r="BE435" s="198">
        <f>IF(AZ435=5,G435,0)</f>
        <v>0</v>
      </c>
      <c r="CA435" s="225">
        <v>10</v>
      </c>
      <c r="CB435" s="225">
        <v>0</v>
      </c>
    </row>
    <row r="436" spans="1:15" ht="12.75">
      <c r="A436" s="234"/>
      <c r="B436" s="238"/>
      <c r="C436" s="660" t="s">
        <v>1363</v>
      </c>
      <c r="D436" s="661"/>
      <c r="E436" s="239">
        <v>50</v>
      </c>
      <c r="F436" s="240"/>
      <c r="G436" s="241"/>
      <c r="H436" s="242"/>
      <c r="I436" s="236"/>
      <c r="J436" s="243"/>
      <c r="K436" s="236"/>
      <c r="M436" s="237" t="s">
        <v>1363</v>
      </c>
      <c r="O436" s="225"/>
    </row>
    <row r="437" spans="1:57" ht="12.75">
      <c r="A437" s="244"/>
      <c r="B437" s="245" t="s">
        <v>1129</v>
      </c>
      <c r="C437" s="246" t="s">
        <v>1350</v>
      </c>
      <c r="D437" s="247"/>
      <c r="E437" s="248"/>
      <c r="F437" s="249"/>
      <c r="G437" s="250">
        <f>SUM(G427:G436)</f>
        <v>0</v>
      </c>
      <c r="H437" s="251"/>
      <c r="I437" s="252">
        <f>SUM(I427:I436)</f>
        <v>0.053852</v>
      </c>
      <c r="J437" s="251"/>
      <c r="K437" s="252">
        <f>SUM(K427:K436)</f>
        <v>0</v>
      </c>
      <c r="O437" s="225">
        <v>4</v>
      </c>
      <c r="BA437" s="253">
        <f>SUM(BA427:BA436)</f>
        <v>0</v>
      </c>
      <c r="BB437" s="253">
        <f>SUM(BB427:BB436)</f>
        <v>0</v>
      </c>
      <c r="BC437" s="253">
        <f>SUM(BC427:BC436)</f>
        <v>0</v>
      </c>
      <c r="BD437" s="253">
        <f>SUM(BD427:BD436)</f>
        <v>0</v>
      </c>
      <c r="BE437" s="253">
        <f>SUM(BE427:BE436)</f>
        <v>0</v>
      </c>
    </row>
    <row r="438" spans="1:15" ht="12.75">
      <c r="A438" s="215" t="s">
        <v>1126</v>
      </c>
      <c r="B438" s="216" t="s">
        <v>1364</v>
      </c>
      <c r="C438" s="217" t="s">
        <v>1365</v>
      </c>
      <c r="D438" s="218"/>
      <c r="E438" s="219"/>
      <c r="F438" s="219"/>
      <c r="G438" s="220"/>
      <c r="H438" s="221"/>
      <c r="I438" s="222"/>
      <c r="J438" s="223"/>
      <c r="K438" s="224"/>
      <c r="O438" s="225">
        <v>1</v>
      </c>
    </row>
    <row r="439" spans="1:80" ht="12.75">
      <c r="A439" s="226">
        <v>152</v>
      </c>
      <c r="B439" s="227" t="s">
        <v>1367</v>
      </c>
      <c r="C439" s="228" t="s">
        <v>1368</v>
      </c>
      <c r="D439" s="229" t="s">
        <v>1264</v>
      </c>
      <c r="E439" s="230">
        <v>691.763203004</v>
      </c>
      <c r="F439" s="230"/>
      <c r="G439" s="231">
        <f>E439*F439</f>
        <v>0</v>
      </c>
      <c r="H439" s="232">
        <v>0</v>
      </c>
      <c r="I439" s="233">
        <f>E439*H439</f>
        <v>0</v>
      </c>
      <c r="J439" s="232"/>
      <c r="K439" s="233">
        <f>E439*J439</f>
        <v>0</v>
      </c>
      <c r="O439" s="225">
        <v>2</v>
      </c>
      <c r="AA439" s="198">
        <v>7</v>
      </c>
      <c r="AB439" s="198">
        <v>1</v>
      </c>
      <c r="AC439" s="198">
        <v>2</v>
      </c>
      <c r="AZ439" s="198">
        <v>1</v>
      </c>
      <c r="BA439" s="198">
        <f>IF(AZ439=1,G439,0)</f>
        <v>0</v>
      </c>
      <c r="BB439" s="198">
        <f>IF(AZ439=2,G439,0)</f>
        <v>0</v>
      </c>
      <c r="BC439" s="198">
        <f>IF(AZ439=3,G439,0)</f>
        <v>0</v>
      </c>
      <c r="BD439" s="198">
        <f>IF(AZ439=4,G439,0)</f>
        <v>0</v>
      </c>
      <c r="BE439" s="198">
        <f>IF(AZ439=5,G439,0)</f>
        <v>0</v>
      </c>
      <c r="CA439" s="225">
        <v>7</v>
      </c>
      <c r="CB439" s="225">
        <v>1</v>
      </c>
    </row>
    <row r="440" spans="1:57" ht="12.75">
      <c r="A440" s="244"/>
      <c r="B440" s="245" t="s">
        <v>1129</v>
      </c>
      <c r="C440" s="246" t="s">
        <v>1366</v>
      </c>
      <c r="D440" s="247"/>
      <c r="E440" s="248"/>
      <c r="F440" s="249"/>
      <c r="G440" s="250">
        <f>SUM(G438:G439)</f>
        <v>0</v>
      </c>
      <c r="H440" s="251"/>
      <c r="I440" s="252">
        <f>SUM(I438:I439)</f>
        <v>0</v>
      </c>
      <c r="J440" s="251"/>
      <c r="K440" s="252">
        <f>SUM(K438:K439)</f>
        <v>0</v>
      </c>
      <c r="O440" s="225">
        <v>4</v>
      </c>
      <c r="BA440" s="253">
        <f>SUM(BA438:BA439)</f>
        <v>0</v>
      </c>
      <c r="BB440" s="253">
        <f>SUM(BB438:BB439)</f>
        <v>0</v>
      </c>
      <c r="BC440" s="253">
        <f>SUM(BC438:BC439)</f>
        <v>0</v>
      </c>
      <c r="BD440" s="253">
        <f>SUM(BD438:BD439)</f>
        <v>0</v>
      </c>
      <c r="BE440" s="253">
        <f>SUM(BE438:BE439)</f>
        <v>0</v>
      </c>
    </row>
    <row r="441" spans="1:15" ht="12.75">
      <c r="A441" s="215" t="s">
        <v>1126</v>
      </c>
      <c r="B441" s="216" t="s">
        <v>1369</v>
      </c>
      <c r="C441" s="217" t="s">
        <v>1370</v>
      </c>
      <c r="D441" s="218"/>
      <c r="E441" s="219"/>
      <c r="F441" s="219"/>
      <c r="G441" s="220"/>
      <c r="H441" s="221"/>
      <c r="I441" s="222"/>
      <c r="J441" s="223"/>
      <c r="K441" s="224"/>
      <c r="O441" s="225">
        <v>1</v>
      </c>
    </row>
    <row r="442" spans="1:80" ht="12.75">
      <c r="A442" s="226">
        <v>153</v>
      </c>
      <c r="B442" s="227" t="s">
        <v>1372</v>
      </c>
      <c r="C442" s="228" t="s">
        <v>1373</v>
      </c>
      <c r="D442" s="229" t="s">
        <v>1141</v>
      </c>
      <c r="E442" s="230">
        <v>215.4825</v>
      </c>
      <c r="F442" s="230"/>
      <c r="G442" s="231">
        <f>E442*F442</f>
        <v>0</v>
      </c>
      <c r="H442" s="232">
        <v>0</v>
      </c>
      <c r="I442" s="233">
        <f>E442*H442</f>
        <v>0</v>
      </c>
      <c r="J442" s="232">
        <v>0</v>
      </c>
      <c r="K442" s="233">
        <f>E442*J442</f>
        <v>0</v>
      </c>
      <c r="O442" s="225">
        <v>2</v>
      </c>
      <c r="AA442" s="198">
        <v>1</v>
      </c>
      <c r="AB442" s="198">
        <v>7</v>
      </c>
      <c r="AC442" s="198">
        <v>7</v>
      </c>
      <c r="AZ442" s="198">
        <v>2</v>
      </c>
      <c r="BA442" s="198">
        <f>IF(AZ442=1,G442,0)</f>
        <v>0</v>
      </c>
      <c r="BB442" s="198">
        <f>IF(AZ442=2,G442,0)</f>
        <v>0</v>
      </c>
      <c r="BC442" s="198">
        <f>IF(AZ442=3,G442,0)</f>
        <v>0</v>
      </c>
      <c r="BD442" s="198">
        <f>IF(AZ442=4,G442,0)</f>
        <v>0</v>
      </c>
      <c r="BE442" s="198">
        <f>IF(AZ442=5,G442,0)</f>
        <v>0</v>
      </c>
      <c r="CA442" s="225">
        <v>1</v>
      </c>
      <c r="CB442" s="225">
        <v>7</v>
      </c>
    </row>
    <row r="443" spans="1:15" ht="12.75">
      <c r="A443" s="234"/>
      <c r="B443" s="238"/>
      <c r="C443" s="660" t="s">
        <v>1374</v>
      </c>
      <c r="D443" s="661"/>
      <c r="E443" s="239">
        <v>210.2825</v>
      </c>
      <c r="F443" s="240"/>
      <c r="G443" s="241"/>
      <c r="H443" s="242"/>
      <c r="I443" s="236"/>
      <c r="J443" s="243"/>
      <c r="K443" s="236"/>
      <c r="M443" s="237" t="s">
        <v>1374</v>
      </c>
      <c r="O443" s="225"/>
    </row>
    <row r="444" spans="1:15" ht="12.75">
      <c r="A444" s="234"/>
      <c r="B444" s="238"/>
      <c r="C444" s="660" t="s">
        <v>1375</v>
      </c>
      <c r="D444" s="661"/>
      <c r="E444" s="239">
        <v>5.2</v>
      </c>
      <c r="F444" s="240"/>
      <c r="G444" s="241"/>
      <c r="H444" s="242"/>
      <c r="I444" s="236"/>
      <c r="J444" s="243"/>
      <c r="K444" s="236"/>
      <c r="M444" s="237" t="s">
        <v>1375</v>
      </c>
      <c r="O444" s="225"/>
    </row>
    <row r="445" spans="1:80" ht="12.75">
      <c r="A445" s="226">
        <v>154</v>
      </c>
      <c r="B445" s="227" t="s">
        <v>1376</v>
      </c>
      <c r="C445" s="228" t="s">
        <v>1377</v>
      </c>
      <c r="D445" s="229" t="s">
        <v>1141</v>
      </c>
      <c r="E445" s="230">
        <v>35.28</v>
      </c>
      <c r="F445" s="230"/>
      <c r="G445" s="231">
        <f>E445*F445</f>
        <v>0</v>
      </c>
      <c r="H445" s="232">
        <v>0</v>
      </c>
      <c r="I445" s="233">
        <f>E445*H445</f>
        <v>0</v>
      </c>
      <c r="J445" s="232">
        <v>0</v>
      </c>
      <c r="K445" s="233">
        <f>E445*J445</f>
        <v>0</v>
      </c>
      <c r="O445" s="225">
        <v>2</v>
      </c>
      <c r="AA445" s="198">
        <v>1</v>
      </c>
      <c r="AB445" s="198">
        <v>7</v>
      </c>
      <c r="AC445" s="198">
        <v>7</v>
      </c>
      <c r="AZ445" s="198">
        <v>2</v>
      </c>
      <c r="BA445" s="198">
        <f>IF(AZ445=1,G445,0)</f>
        <v>0</v>
      </c>
      <c r="BB445" s="198">
        <f>IF(AZ445=2,G445,0)</f>
        <v>0</v>
      </c>
      <c r="BC445" s="198">
        <f>IF(AZ445=3,G445,0)</f>
        <v>0</v>
      </c>
      <c r="BD445" s="198">
        <f>IF(AZ445=4,G445,0)</f>
        <v>0</v>
      </c>
      <c r="BE445" s="198">
        <f>IF(AZ445=5,G445,0)</f>
        <v>0</v>
      </c>
      <c r="CA445" s="225">
        <v>1</v>
      </c>
      <c r="CB445" s="225">
        <v>7</v>
      </c>
    </row>
    <row r="446" spans="1:15" ht="22.5">
      <c r="A446" s="234"/>
      <c r="B446" s="238"/>
      <c r="C446" s="660" t="s">
        <v>1378</v>
      </c>
      <c r="D446" s="661"/>
      <c r="E446" s="239">
        <v>33.44</v>
      </c>
      <c r="F446" s="240"/>
      <c r="G446" s="241"/>
      <c r="H446" s="242"/>
      <c r="I446" s="236"/>
      <c r="J446" s="243"/>
      <c r="K446" s="236"/>
      <c r="M446" s="237" t="s">
        <v>1378</v>
      </c>
      <c r="O446" s="225"/>
    </row>
    <row r="447" spans="1:15" ht="12.75">
      <c r="A447" s="234"/>
      <c r="B447" s="238"/>
      <c r="C447" s="660" t="s">
        <v>1379</v>
      </c>
      <c r="D447" s="661"/>
      <c r="E447" s="239">
        <v>1.84</v>
      </c>
      <c r="F447" s="240"/>
      <c r="G447" s="241"/>
      <c r="H447" s="242"/>
      <c r="I447" s="236"/>
      <c r="J447" s="243"/>
      <c r="K447" s="236"/>
      <c r="M447" s="237" t="s">
        <v>1379</v>
      </c>
      <c r="O447" s="225"/>
    </row>
    <row r="448" spans="1:80" ht="12.75">
      <c r="A448" s="226">
        <v>155</v>
      </c>
      <c r="B448" s="227" t="s">
        <v>1380</v>
      </c>
      <c r="C448" s="228" t="s">
        <v>1381</v>
      </c>
      <c r="D448" s="229" t="s">
        <v>1141</v>
      </c>
      <c r="E448" s="230">
        <v>215.4825</v>
      </c>
      <c r="F448" s="230"/>
      <c r="G448" s="231">
        <f>E448*F448</f>
        <v>0</v>
      </c>
      <c r="H448" s="232">
        <v>0</v>
      </c>
      <c r="I448" s="233">
        <f>E448*H448</f>
        <v>0</v>
      </c>
      <c r="J448" s="232">
        <v>0</v>
      </c>
      <c r="K448" s="233">
        <f>E448*J448</f>
        <v>0</v>
      </c>
      <c r="O448" s="225">
        <v>2</v>
      </c>
      <c r="AA448" s="198">
        <v>1</v>
      </c>
      <c r="AB448" s="198">
        <v>7</v>
      </c>
      <c r="AC448" s="198">
        <v>7</v>
      </c>
      <c r="AZ448" s="198">
        <v>2</v>
      </c>
      <c r="BA448" s="198">
        <f>IF(AZ448=1,G448,0)</f>
        <v>0</v>
      </c>
      <c r="BB448" s="198">
        <f>IF(AZ448=2,G448,0)</f>
        <v>0</v>
      </c>
      <c r="BC448" s="198">
        <f>IF(AZ448=3,G448,0)</f>
        <v>0</v>
      </c>
      <c r="BD448" s="198">
        <f>IF(AZ448=4,G448,0)</f>
        <v>0</v>
      </c>
      <c r="BE448" s="198">
        <f>IF(AZ448=5,G448,0)</f>
        <v>0</v>
      </c>
      <c r="CA448" s="225">
        <v>1</v>
      </c>
      <c r="CB448" s="225">
        <v>7</v>
      </c>
    </row>
    <row r="449" spans="1:15" ht="12.75">
      <c r="A449" s="234"/>
      <c r="B449" s="238"/>
      <c r="C449" s="660" t="s">
        <v>1374</v>
      </c>
      <c r="D449" s="661"/>
      <c r="E449" s="239">
        <v>210.2825</v>
      </c>
      <c r="F449" s="240"/>
      <c r="G449" s="241"/>
      <c r="H449" s="242"/>
      <c r="I449" s="236"/>
      <c r="J449" s="243"/>
      <c r="K449" s="236"/>
      <c r="M449" s="237" t="s">
        <v>1374</v>
      </c>
      <c r="O449" s="225"/>
    </row>
    <row r="450" spans="1:15" ht="12.75">
      <c r="A450" s="234"/>
      <c r="B450" s="238"/>
      <c r="C450" s="660" t="s">
        <v>1375</v>
      </c>
      <c r="D450" s="661"/>
      <c r="E450" s="239">
        <v>5.2</v>
      </c>
      <c r="F450" s="240"/>
      <c r="G450" s="241"/>
      <c r="H450" s="242"/>
      <c r="I450" s="236"/>
      <c r="J450" s="243"/>
      <c r="K450" s="236"/>
      <c r="M450" s="237" t="s">
        <v>1375</v>
      </c>
      <c r="O450" s="225"/>
    </row>
    <row r="451" spans="1:80" ht="12.75">
      <c r="A451" s="226">
        <v>156</v>
      </c>
      <c r="B451" s="227" t="s">
        <v>1382</v>
      </c>
      <c r="C451" s="228" t="s">
        <v>1383</v>
      </c>
      <c r="D451" s="229" t="s">
        <v>1141</v>
      </c>
      <c r="E451" s="230">
        <v>215.4825</v>
      </c>
      <c r="F451" s="230"/>
      <c r="G451" s="231">
        <f>E451*F451</f>
        <v>0</v>
      </c>
      <c r="H451" s="232">
        <v>0</v>
      </c>
      <c r="I451" s="233">
        <f>E451*H451</f>
        <v>0</v>
      </c>
      <c r="J451" s="232">
        <v>0</v>
      </c>
      <c r="K451" s="233">
        <f>E451*J451</f>
        <v>0</v>
      </c>
      <c r="O451" s="225">
        <v>2</v>
      </c>
      <c r="AA451" s="198">
        <v>1</v>
      </c>
      <c r="AB451" s="198">
        <v>7</v>
      </c>
      <c r="AC451" s="198">
        <v>7</v>
      </c>
      <c r="AZ451" s="198">
        <v>2</v>
      </c>
      <c r="BA451" s="198">
        <f>IF(AZ451=1,G451,0)</f>
        <v>0</v>
      </c>
      <c r="BB451" s="198">
        <f>IF(AZ451=2,G451,0)</f>
        <v>0</v>
      </c>
      <c r="BC451" s="198">
        <f>IF(AZ451=3,G451,0)</f>
        <v>0</v>
      </c>
      <c r="BD451" s="198">
        <f>IF(AZ451=4,G451,0)</f>
        <v>0</v>
      </c>
      <c r="BE451" s="198">
        <f>IF(AZ451=5,G451,0)</f>
        <v>0</v>
      </c>
      <c r="CA451" s="225">
        <v>1</v>
      </c>
      <c r="CB451" s="225">
        <v>7</v>
      </c>
    </row>
    <row r="452" spans="1:15" ht="12.75">
      <c r="A452" s="234"/>
      <c r="B452" s="238"/>
      <c r="C452" s="660" t="s">
        <v>1374</v>
      </c>
      <c r="D452" s="661"/>
      <c r="E452" s="239">
        <v>210.2825</v>
      </c>
      <c r="F452" s="240"/>
      <c r="G452" s="241"/>
      <c r="H452" s="242"/>
      <c r="I452" s="236"/>
      <c r="J452" s="243"/>
      <c r="K452" s="236"/>
      <c r="M452" s="237" t="s">
        <v>1374</v>
      </c>
      <c r="O452" s="225"/>
    </row>
    <row r="453" spans="1:15" ht="12.75">
      <c r="A453" s="234"/>
      <c r="B453" s="238"/>
      <c r="C453" s="660" t="s">
        <v>1375</v>
      </c>
      <c r="D453" s="661"/>
      <c r="E453" s="239">
        <v>5.2</v>
      </c>
      <c r="F453" s="240"/>
      <c r="G453" s="241"/>
      <c r="H453" s="242"/>
      <c r="I453" s="236"/>
      <c r="J453" s="243"/>
      <c r="K453" s="236"/>
      <c r="M453" s="237" t="s">
        <v>1375</v>
      </c>
      <c r="O453" s="225"/>
    </row>
    <row r="454" spans="1:80" ht="12.75">
      <c r="A454" s="226">
        <v>157</v>
      </c>
      <c r="B454" s="227" t="s">
        <v>1384</v>
      </c>
      <c r="C454" s="228" t="s">
        <v>1385</v>
      </c>
      <c r="D454" s="229" t="s">
        <v>1141</v>
      </c>
      <c r="E454" s="230">
        <v>35.28</v>
      </c>
      <c r="F454" s="230"/>
      <c r="G454" s="231">
        <f>E454*F454</f>
        <v>0</v>
      </c>
      <c r="H454" s="232">
        <v>0</v>
      </c>
      <c r="I454" s="233">
        <f>E454*H454</f>
        <v>0</v>
      </c>
      <c r="J454" s="232">
        <v>0</v>
      </c>
      <c r="K454" s="233">
        <f>E454*J454</f>
        <v>0</v>
      </c>
      <c r="O454" s="225">
        <v>2</v>
      </c>
      <c r="AA454" s="198">
        <v>1</v>
      </c>
      <c r="AB454" s="198">
        <v>7</v>
      </c>
      <c r="AC454" s="198">
        <v>7</v>
      </c>
      <c r="AZ454" s="198">
        <v>2</v>
      </c>
      <c r="BA454" s="198">
        <f>IF(AZ454=1,G454,0)</f>
        <v>0</v>
      </c>
      <c r="BB454" s="198">
        <f>IF(AZ454=2,G454,0)</f>
        <v>0</v>
      </c>
      <c r="BC454" s="198">
        <f>IF(AZ454=3,G454,0)</f>
        <v>0</v>
      </c>
      <c r="BD454" s="198">
        <f>IF(AZ454=4,G454,0)</f>
        <v>0</v>
      </c>
      <c r="BE454" s="198">
        <f>IF(AZ454=5,G454,0)</f>
        <v>0</v>
      </c>
      <c r="CA454" s="225">
        <v>1</v>
      </c>
      <c r="CB454" s="225">
        <v>7</v>
      </c>
    </row>
    <row r="455" spans="1:15" ht="22.5">
      <c r="A455" s="234"/>
      <c r="B455" s="238"/>
      <c r="C455" s="660" t="s">
        <v>1378</v>
      </c>
      <c r="D455" s="661"/>
      <c r="E455" s="239">
        <v>33.44</v>
      </c>
      <c r="F455" s="240"/>
      <c r="G455" s="241"/>
      <c r="H455" s="242"/>
      <c r="I455" s="236"/>
      <c r="J455" s="243"/>
      <c r="K455" s="236"/>
      <c r="M455" s="237" t="s">
        <v>1378</v>
      </c>
      <c r="O455" s="225"/>
    </row>
    <row r="456" spans="1:15" ht="12.75">
      <c r="A456" s="234"/>
      <c r="B456" s="238"/>
      <c r="C456" s="660" t="s">
        <v>1379</v>
      </c>
      <c r="D456" s="661"/>
      <c r="E456" s="239">
        <v>1.84</v>
      </c>
      <c r="F456" s="240"/>
      <c r="G456" s="241"/>
      <c r="H456" s="242"/>
      <c r="I456" s="236"/>
      <c r="J456" s="243"/>
      <c r="K456" s="236"/>
      <c r="M456" s="237" t="s">
        <v>1379</v>
      </c>
      <c r="O456" s="225"/>
    </row>
    <row r="457" spans="1:80" ht="12.75">
      <c r="A457" s="226">
        <v>158</v>
      </c>
      <c r="B457" s="227" t="s">
        <v>1386</v>
      </c>
      <c r="C457" s="228" t="s">
        <v>1387</v>
      </c>
      <c r="D457" s="229" t="s">
        <v>1141</v>
      </c>
      <c r="E457" s="230">
        <v>35.28</v>
      </c>
      <c r="F457" s="230"/>
      <c r="G457" s="231">
        <f>E457*F457</f>
        <v>0</v>
      </c>
      <c r="H457" s="232">
        <v>0</v>
      </c>
      <c r="I457" s="233">
        <f>E457*H457</f>
        <v>0</v>
      </c>
      <c r="J457" s="232">
        <v>0</v>
      </c>
      <c r="K457" s="233">
        <f>E457*J457</f>
        <v>0</v>
      </c>
      <c r="O457" s="225">
        <v>2</v>
      </c>
      <c r="AA457" s="198">
        <v>1</v>
      </c>
      <c r="AB457" s="198">
        <v>7</v>
      </c>
      <c r="AC457" s="198">
        <v>7</v>
      </c>
      <c r="AZ457" s="198">
        <v>2</v>
      </c>
      <c r="BA457" s="198">
        <f>IF(AZ457=1,G457,0)</f>
        <v>0</v>
      </c>
      <c r="BB457" s="198">
        <f>IF(AZ457=2,G457,0)</f>
        <v>0</v>
      </c>
      <c r="BC457" s="198">
        <f>IF(AZ457=3,G457,0)</f>
        <v>0</v>
      </c>
      <c r="BD457" s="198">
        <f>IF(AZ457=4,G457,0)</f>
        <v>0</v>
      </c>
      <c r="BE457" s="198">
        <f>IF(AZ457=5,G457,0)</f>
        <v>0</v>
      </c>
      <c r="CA457" s="225">
        <v>1</v>
      </c>
      <c r="CB457" s="225">
        <v>7</v>
      </c>
    </row>
    <row r="458" spans="1:15" ht="22.5">
      <c r="A458" s="234"/>
      <c r="B458" s="238"/>
      <c r="C458" s="660" t="s">
        <v>1378</v>
      </c>
      <c r="D458" s="661"/>
      <c r="E458" s="239">
        <v>33.44</v>
      </c>
      <c r="F458" s="240"/>
      <c r="G458" s="241"/>
      <c r="H458" s="242"/>
      <c r="I458" s="236"/>
      <c r="J458" s="243"/>
      <c r="K458" s="236"/>
      <c r="M458" s="237" t="s">
        <v>1378</v>
      </c>
      <c r="O458" s="225"/>
    </row>
    <row r="459" spans="1:15" ht="12.75">
      <c r="A459" s="234"/>
      <c r="B459" s="238"/>
      <c r="C459" s="660" t="s">
        <v>1379</v>
      </c>
      <c r="D459" s="661"/>
      <c r="E459" s="239">
        <v>1.84</v>
      </c>
      <c r="F459" s="240"/>
      <c r="G459" s="241"/>
      <c r="H459" s="242"/>
      <c r="I459" s="236"/>
      <c r="J459" s="243"/>
      <c r="K459" s="236"/>
      <c r="M459" s="237" t="s">
        <v>1379</v>
      </c>
      <c r="O459" s="225"/>
    </row>
    <row r="460" spans="1:80" ht="12.75">
      <c r="A460" s="226">
        <v>159</v>
      </c>
      <c r="B460" s="227" t="s">
        <v>1388</v>
      </c>
      <c r="C460" s="228" t="s">
        <v>1389</v>
      </c>
      <c r="D460" s="229" t="s">
        <v>1141</v>
      </c>
      <c r="E460" s="230">
        <v>253.82</v>
      </c>
      <c r="F460" s="230"/>
      <c r="G460" s="231">
        <f>E460*F460</f>
        <v>0</v>
      </c>
      <c r="H460" s="232">
        <v>0.00021</v>
      </c>
      <c r="I460" s="233">
        <f>E460*H460</f>
        <v>0.0533022</v>
      </c>
      <c r="J460" s="232">
        <v>0</v>
      </c>
      <c r="K460" s="233">
        <f>E460*J460</f>
        <v>0</v>
      </c>
      <c r="O460" s="225">
        <v>2</v>
      </c>
      <c r="AA460" s="198">
        <v>1</v>
      </c>
      <c r="AB460" s="198">
        <v>7</v>
      </c>
      <c r="AC460" s="198">
        <v>7</v>
      </c>
      <c r="AZ460" s="198">
        <v>2</v>
      </c>
      <c r="BA460" s="198">
        <f>IF(AZ460=1,G460,0)</f>
        <v>0</v>
      </c>
      <c r="BB460" s="198">
        <f>IF(AZ460=2,G460,0)</f>
        <v>0</v>
      </c>
      <c r="BC460" s="198">
        <f>IF(AZ460=3,G460,0)</f>
        <v>0</v>
      </c>
      <c r="BD460" s="198">
        <f>IF(AZ460=4,G460,0)</f>
        <v>0</v>
      </c>
      <c r="BE460" s="198">
        <f>IF(AZ460=5,G460,0)</f>
        <v>0</v>
      </c>
      <c r="CA460" s="225">
        <v>1</v>
      </c>
      <c r="CB460" s="225">
        <v>7</v>
      </c>
    </row>
    <row r="461" spans="1:15" ht="12.75">
      <c r="A461" s="234"/>
      <c r="B461" s="238"/>
      <c r="C461" s="660" t="s">
        <v>1390</v>
      </c>
      <c r="D461" s="661"/>
      <c r="E461" s="239">
        <v>253.82</v>
      </c>
      <c r="F461" s="240"/>
      <c r="G461" s="241"/>
      <c r="H461" s="242"/>
      <c r="I461" s="236"/>
      <c r="J461" s="243"/>
      <c r="K461" s="236"/>
      <c r="M461" s="237" t="s">
        <v>1390</v>
      </c>
      <c r="O461" s="225"/>
    </row>
    <row r="462" spans="1:80" ht="12.75">
      <c r="A462" s="226">
        <v>160</v>
      </c>
      <c r="B462" s="227" t="s">
        <v>1391</v>
      </c>
      <c r="C462" s="228" t="s">
        <v>1392</v>
      </c>
      <c r="D462" s="229" t="s">
        <v>1141</v>
      </c>
      <c r="E462" s="230">
        <v>253.82</v>
      </c>
      <c r="F462" s="230"/>
      <c r="G462" s="231">
        <f>E462*F462</f>
        <v>0</v>
      </c>
      <c r="H462" s="232">
        <v>0.00126</v>
      </c>
      <c r="I462" s="233">
        <f>E462*H462</f>
        <v>0.3198132</v>
      </c>
      <c r="J462" s="232">
        <v>0</v>
      </c>
      <c r="K462" s="233">
        <f>E462*J462</f>
        <v>0</v>
      </c>
      <c r="O462" s="225">
        <v>2</v>
      </c>
      <c r="AA462" s="198">
        <v>1</v>
      </c>
      <c r="AB462" s="198">
        <v>7</v>
      </c>
      <c r="AC462" s="198">
        <v>7</v>
      </c>
      <c r="AZ462" s="198">
        <v>2</v>
      </c>
      <c r="BA462" s="198">
        <f>IF(AZ462=1,G462,0)</f>
        <v>0</v>
      </c>
      <c r="BB462" s="198">
        <f>IF(AZ462=2,G462,0)</f>
        <v>0</v>
      </c>
      <c r="BC462" s="198">
        <f>IF(AZ462=3,G462,0)</f>
        <v>0</v>
      </c>
      <c r="BD462" s="198">
        <f>IF(AZ462=4,G462,0)</f>
        <v>0</v>
      </c>
      <c r="BE462" s="198">
        <f>IF(AZ462=5,G462,0)</f>
        <v>0</v>
      </c>
      <c r="CA462" s="225">
        <v>1</v>
      </c>
      <c r="CB462" s="225">
        <v>7</v>
      </c>
    </row>
    <row r="463" spans="1:15" ht="12.75">
      <c r="A463" s="234"/>
      <c r="B463" s="235"/>
      <c r="C463" s="657" t="s">
        <v>1393</v>
      </c>
      <c r="D463" s="658"/>
      <c r="E463" s="658"/>
      <c r="F463" s="658"/>
      <c r="G463" s="659"/>
      <c r="I463" s="236"/>
      <c r="K463" s="236"/>
      <c r="L463" s="237" t="s">
        <v>1393</v>
      </c>
      <c r="O463" s="225">
        <v>3</v>
      </c>
    </row>
    <row r="464" spans="1:15" ht="12.75">
      <c r="A464" s="234"/>
      <c r="B464" s="238"/>
      <c r="C464" s="660" t="s">
        <v>1394</v>
      </c>
      <c r="D464" s="661"/>
      <c r="E464" s="239">
        <v>0</v>
      </c>
      <c r="F464" s="240"/>
      <c r="G464" s="241"/>
      <c r="H464" s="242"/>
      <c r="I464" s="236"/>
      <c r="J464" s="243"/>
      <c r="K464" s="236"/>
      <c r="M464" s="237" t="s">
        <v>1394</v>
      </c>
      <c r="O464" s="225"/>
    </row>
    <row r="465" spans="1:15" ht="22.5">
      <c r="A465" s="234"/>
      <c r="B465" s="238"/>
      <c r="C465" s="660" t="s">
        <v>1395</v>
      </c>
      <c r="D465" s="661"/>
      <c r="E465" s="239">
        <v>54.83</v>
      </c>
      <c r="F465" s="240"/>
      <c r="G465" s="241"/>
      <c r="H465" s="242"/>
      <c r="I465" s="236"/>
      <c r="J465" s="243"/>
      <c r="K465" s="236"/>
      <c r="M465" s="237" t="s">
        <v>1395</v>
      </c>
      <c r="O465" s="225"/>
    </row>
    <row r="466" spans="1:15" ht="33.75">
      <c r="A466" s="234"/>
      <c r="B466" s="238"/>
      <c r="C466" s="660" t="s">
        <v>1396</v>
      </c>
      <c r="D466" s="661"/>
      <c r="E466" s="239">
        <v>20.705</v>
      </c>
      <c r="F466" s="240"/>
      <c r="G466" s="241"/>
      <c r="H466" s="242"/>
      <c r="I466" s="236"/>
      <c r="J466" s="243"/>
      <c r="K466" s="236"/>
      <c r="M466" s="237" t="s">
        <v>1396</v>
      </c>
      <c r="O466" s="225"/>
    </row>
    <row r="467" spans="1:15" ht="12.75">
      <c r="A467" s="234"/>
      <c r="B467" s="238"/>
      <c r="C467" s="660" t="s">
        <v>1397</v>
      </c>
      <c r="D467" s="661"/>
      <c r="E467" s="239">
        <v>25.245</v>
      </c>
      <c r="F467" s="240"/>
      <c r="G467" s="241"/>
      <c r="H467" s="242"/>
      <c r="I467" s="236"/>
      <c r="J467" s="243"/>
      <c r="K467" s="236"/>
      <c r="M467" s="237" t="s">
        <v>1397</v>
      </c>
      <c r="O467" s="225"/>
    </row>
    <row r="468" spans="1:15" ht="22.5">
      <c r="A468" s="234"/>
      <c r="B468" s="238"/>
      <c r="C468" s="660" t="s">
        <v>1398</v>
      </c>
      <c r="D468" s="661"/>
      <c r="E468" s="239">
        <v>87.905</v>
      </c>
      <c r="F468" s="240"/>
      <c r="G468" s="241"/>
      <c r="H468" s="242"/>
      <c r="I468" s="236"/>
      <c r="J468" s="243"/>
      <c r="K468" s="236"/>
      <c r="M468" s="237" t="s">
        <v>1398</v>
      </c>
      <c r="O468" s="225"/>
    </row>
    <row r="469" spans="1:15" ht="12.75">
      <c r="A469" s="234"/>
      <c r="B469" s="238"/>
      <c r="C469" s="660" t="s">
        <v>1399</v>
      </c>
      <c r="D469" s="661"/>
      <c r="E469" s="239">
        <v>15.94</v>
      </c>
      <c r="F469" s="240"/>
      <c r="G469" s="241"/>
      <c r="H469" s="242"/>
      <c r="I469" s="236"/>
      <c r="J469" s="243"/>
      <c r="K469" s="236"/>
      <c r="M469" s="237" t="s">
        <v>1399</v>
      </c>
      <c r="O469" s="225"/>
    </row>
    <row r="470" spans="1:15" ht="12.75">
      <c r="A470" s="234"/>
      <c r="B470" s="238"/>
      <c r="C470" s="660" t="s">
        <v>1400</v>
      </c>
      <c r="D470" s="661"/>
      <c r="E470" s="239">
        <v>49.195</v>
      </c>
      <c r="F470" s="240"/>
      <c r="G470" s="241"/>
      <c r="H470" s="242"/>
      <c r="I470" s="236"/>
      <c r="J470" s="243"/>
      <c r="K470" s="236"/>
      <c r="M470" s="237" t="s">
        <v>1400</v>
      </c>
      <c r="O470" s="225"/>
    </row>
    <row r="471" spans="1:80" ht="22.5">
      <c r="A471" s="226">
        <v>161</v>
      </c>
      <c r="B471" s="227" t="s">
        <v>1401</v>
      </c>
      <c r="C471" s="228" t="s">
        <v>1402</v>
      </c>
      <c r="D471" s="229" t="s">
        <v>1009</v>
      </c>
      <c r="E471" s="230">
        <v>211.9</v>
      </c>
      <c r="F471" s="230"/>
      <c r="G471" s="231">
        <f>E471*F471</f>
        <v>0</v>
      </c>
      <c r="H471" s="232">
        <v>0.00032</v>
      </c>
      <c r="I471" s="233">
        <f>E471*H471</f>
        <v>0.06780800000000001</v>
      </c>
      <c r="J471" s="232">
        <v>0</v>
      </c>
      <c r="K471" s="233">
        <f>E471*J471</f>
        <v>0</v>
      </c>
      <c r="O471" s="225">
        <v>2</v>
      </c>
      <c r="AA471" s="198">
        <v>1</v>
      </c>
      <c r="AB471" s="198">
        <v>7</v>
      </c>
      <c r="AC471" s="198">
        <v>7</v>
      </c>
      <c r="AZ471" s="198">
        <v>2</v>
      </c>
      <c r="BA471" s="198">
        <f>IF(AZ471=1,G471,0)</f>
        <v>0</v>
      </c>
      <c r="BB471" s="198">
        <f>IF(AZ471=2,G471,0)</f>
        <v>0</v>
      </c>
      <c r="BC471" s="198">
        <f>IF(AZ471=3,G471,0)</f>
        <v>0</v>
      </c>
      <c r="BD471" s="198">
        <f>IF(AZ471=4,G471,0)</f>
        <v>0</v>
      </c>
      <c r="BE471" s="198">
        <f>IF(AZ471=5,G471,0)</f>
        <v>0</v>
      </c>
      <c r="CA471" s="225">
        <v>1</v>
      </c>
      <c r="CB471" s="225">
        <v>7</v>
      </c>
    </row>
    <row r="472" spans="1:15" ht="12.75">
      <c r="A472" s="234"/>
      <c r="B472" s="238"/>
      <c r="C472" s="660" t="s">
        <v>1403</v>
      </c>
      <c r="D472" s="661"/>
      <c r="E472" s="239">
        <v>0</v>
      </c>
      <c r="F472" s="240"/>
      <c r="G472" s="241"/>
      <c r="H472" s="242"/>
      <c r="I472" s="236"/>
      <c r="J472" s="243"/>
      <c r="K472" s="236"/>
      <c r="M472" s="237" t="s">
        <v>1403</v>
      </c>
      <c r="O472" s="225"/>
    </row>
    <row r="473" spans="1:15" ht="12.75">
      <c r="A473" s="234"/>
      <c r="B473" s="238"/>
      <c r="C473" s="660" t="s">
        <v>1404</v>
      </c>
      <c r="D473" s="661"/>
      <c r="E473" s="239">
        <v>42.5</v>
      </c>
      <c r="F473" s="240"/>
      <c r="G473" s="241"/>
      <c r="H473" s="242"/>
      <c r="I473" s="236"/>
      <c r="J473" s="243"/>
      <c r="K473" s="236"/>
      <c r="M473" s="237" t="s">
        <v>1404</v>
      </c>
      <c r="O473" s="225"/>
    </row>
    <row r="474" spans="1:15" ht="12.75">
      <c r="A474" s="234"/>
      <c r="B474" s="238"/>
      <c r="C474" s="660" t="s">
        <v>1405</v>
      </c>
      <c r="D474" s="661"/>
      <c r="E474" s="239">
        <v>37.3</v>
      </c>
      <c r="F474" s="240"/>
      <c r="G474" s="241"/>
      <c r="H474" s="242"/>
      <c r="I474" s="236"/>
      <c r="J474" s="243"/>
      <c r="K474" s="236"/>
      <c r="M474" s="237" t="s">
        <v>1405</v>
      </c>
      <c r="O474" s="225"/>
    </row>
    <row r="475" spans="1:15" ht="12.75">
      <c r="A475" s="234"/>
      <c r="B475" s="238"/>
      <c r="C475" s="660" t="s">
        <v>1406</v>
      </c>
      <c r="D475" s="661"/>
      <c r="E475" s="239">
        <v>19.1</v>
      </c>
      <c r="F475" s="240"/>
      <c r="G475" s="241"/>
      <c r="H475" s="242"/>
      <c r="I475" s="236"/>
      <c r="J475" s="243"/>
      <c r="K475" s="236"/>
      <c r="M475" s="237" t="s">
        <v>1406</v>
      </c>
      <c r="O475" s="225"/>
    </row>
    <row r="476" spans="1:15" ht="22.5">
      <c r="A476" s="234"/>
      <c r="B476" s="238"/>
      <c r="C476" s="660" t="s">
        <v>1407</v>
      </c>
      <c r="D476" s="661"/>
      <c r="E476" s="239">
        <v>59.9</v>
      </c>
      <c r="F476" s="240"/>
      <c r="G476" s="241"/>
      <c r="H476" s="242"/>
      <c r="I476" s="236"/>
      <c r="J476" s="243"/>
      <c r="K476" s="236"/>
      <c r="M476" s="237" t="s">
        <v>1407</v>
      </c>
      <c r="O476" s="225"/>
    </row>
    <row r="477" spans="1:15" ht="12.75">
      <c r="A477" s="234"/>
      <c r="B477" s="238"/>
      <c r="C477" s="660" t="s">
        <v>1408</v>
      </c>
      <c r="D477" s="661"/>
      <c r="E477" s="239">
        <v>17.6</v>
      </c>
      <c r="F477" s="240"/>
      <c r="G477" s="241"/>
      <c r="H477" s="242"/>
      <c r="I477" s="236"/>
      <c r="J477" s="243"/>
      <c r="K477" s="236"/>
      <c r="M477" s="237" t="s">
        <v>1408</v>
      </c>
      <c r="O477" s="225"/>
    </row>
    <row r="478" spans="1:15" ht="12.75">
      <c r="A478" s="234"/>
      <c r="B478" s="238"/>
      <c r="C478" s="660" t="s">
        <v>1409</v>
      </c>
      <c r="D478" s="661"/>
      <c r="E478" s="239">
        <v>35.5</v>
      </c>
      <c r="F478" s="240"/>
      <c r="G478" s="241"/>
      <c r="H478" s="242"/>
      <c r="I478" s="236"/>
      <c r="J478" s="243"/>
      <c r="K478" s="236"/>
      <c r="M478" s="237" t="s">
        <v>1409</v>
      </c>
      <c r="O478" s="225"/>
    </row>
    <row r="479" spans="1:80" ht="12.75">
      <c r="A479" s="226">
        <v>162</v>
      </c>
      <c r="B479" s="227" t="s">
        <v>182</v>
      </c>
      <c r="C479" s="228" t="s">
        <v>183</v>
      </c>
      <c r="D479" s="229" t="s">
        <v>1203</v>
      </c>
      <c r="E479" s="230">
        <v>42</v>
      </c>
      <c r="F479" s="230"/>
      <c r="G479" s="231">
        <f>E479*F479</f>
        <v>0</v>
      </c>
      <c r="H479" s="232">
        <v>0.00437</v>
      </c>
      <c r="I479" s="233">
        <f>E479*H479</f>
        <v>0.18353999999999998</v>
      </c>
      <c r="J479" s="232">
        <v>0</v>
      </c>
      <c r="K479" s="233">
        <f>E479*J479</f>
        <v>0</v>
      </c>
      <c r="O479" s="225">
        <v>2</v>
      </c>
      <c r="AA479" s="198">
        <v>1</v>
      </c>
      <c r="AB479" s="198">
        <v>7</v>
      </c>
      <c r="AC479" s="198">
        <v>7</v>
      </c>
      <c r="AZ479" s="198">
        <v>2</v>
      </c>
      <c r="BA479" s="198">
        <f>IF(AZ479=1,G479,0)</f>
        <v>0</v>
      </c>
      <c r="BB479" s="198">
        <f>IF(AZ479=2,G479,0)</f>
        <v>0</v>
      </c>
      <c r="BC479" s="198">
        <f>IF(AZ479=3,G479,0)</f>
        <v>0</v>
      </c>
      <c r="BD479" s="198">
        <f>IF(AZ479=4,G479,0)</f>
        <v>0</v>
      </c>
      <c r="BE479" s="198">
        <f>IF(AZ479=5,G479,0)</f>
        <v>0</v>
      </c>
      <c r="CA479" s="225">
        <v>1</v>
      </c>
      <c r="CB479" s="225">
        <v>7</v>
      </c>
    </row>
    <row r="480" spans="1:15" ht="12.75">
      <c r="A480" s="234"/>
      <c r="B480" s="235"/>
      <c r="C480" s="657" t="s">
        <v>1410</v>
      </c>
      <c r="D480" s="658"/>
      <c r="E480" s="658"/>
      <c r="F480" s="658"/>
      <c r="G480" s="659"/>
      <c r="I480" s="236"/>
      <c r="K480" s="236"/>
      <c r="L480" s="237" t="s">
        <v>1410</v>
      </c>
      <c r="O480" s="225">
        <v>3</v>
      </c>
    </row>
    <row r="481" spans="1:15" ht="12.75">
      <c r="A481" s="234"/>
      <c r="B481" s="238"/>
      <c r="C481" s="660" t="s">
        <v>1411</v>
      </c>
      <c r="D481" s="661"/>
      <c r="E481" s="239">
        <v>42</v>
      </c>
      <c r="F481" s="240"/>
      <c r="G481" s="241"/>
      <c r="H481" s="242"/>
      <c r="I481" s="236"/>
      <c r="J481" s="243"/>
      <c r="K481" s="236"/>
      <c r="M481" s="237" t="s">
        <v>1411</v>
      </c>
      <c r="O481" s="225"/>
    </row>
    <row r="482" spans="1:80" ht="12.75">
      <c r="A482" s="226">
        <v>163</v>
      </c>
      <c r="B482" s="227" t="s">
        <v>1412</v>
      </c>
      <c r="C482" s="228" t="s">
        <v>1413</v>
      </c>
      <c r="D482" s="229" t="s">
        <v>1141</v>
      </c>
      <c r="E482" s="230">
        <v>288</v>
      </c>
      <c r="F482" s="230"/>
      <c r="G482" s="231">
        <f>E482*F482</f>
        <v>0</v>
      </c>
      <c r="H482" s="232">
        <v>0.00254</v>
      </c>
      <c r="I482" s="233">
        <f>E482*H482</f>
        <v>0.7315200000000001</v>
      </c>
      <c r="J482" s="232"/>
      <c r="K482" s="233">
        <f>E482*J482</f>
        <v>0</v>
      </c>
      <c r="O482" s="225">
        <v>2</v>
      </c>
      <c r="AA482" s="198">
        <v>3</v>
      </c>
      <c r="AB482" s="198">
        <v>7</v>
      </c>
      <c r="AC482" s="198">
        <v>28322029</v>
      </c>
      <c r="AZ482" s="198">
        <v>2</v>
      </c>
      <c r="BA482" s="198">
        <f>IF(AZ482=1,G482,0)</f>
        <v>0</v>
      </c>
      <c r="BB482" s="198">
        <f>IF(AZ482=2,G482,0)</f>
        <v>0</v>
      </c>
      <c r="BC482" s="198">
        <f>IF(AZ482=3,G482,0)</f>
        <v>0</v>
      </c>
      <c r="BD482" s="198">
        <f>IF(AZ482=4,G482,0)</f>
        <v>0</v>
      </c>
      <c r="BE482" s="198">
        <f>IF(AZ482=5,G482,0)</f>
        <v>0</v>
      </c>
      <c r="CA482" s="225">
        <v>3</v>
      </c>
      <c r="CB482" s="225">
        <v>7</v>
      </c>
    </row>
    <row r="483" spans="1:15" ht="12.75">
      <c r="A483" s="234"/>
      <c r="B483" s="238"/>
      <c r="C483" s="660" t="s">
        <v>1414</v>
      </c>
      <c r="D483" s="661"/>
      <c r="E483" s="239">
        <v>276.45</v>
      </c>
      <c r="F483" s="240"/>
      <c r="G483" s="241"/>
      <c r="H483" s="242"/>
      <c r="I483" s="236"/>
      <c r="J483" s="243"/>
      <c r="K483" s="236"/>
      <c r="M483" s="237" t="s">
        <v>1414</v>
      </c>
      <c r="O483" s="225"/>
    </row>
    <row r="484" spans="1:15" ht="12.75">
      <c r="A484" s="234"/>
      <c r="B484" s="238"/>
      <c r="C484" s="660" t="s">
        <v>1415</v>
      </c>
      <c r="D484" s="661"/>
      <c r="E484" s="239">
        <v>11.55</v>
      </c>
      <c r="F484" s="240"/>
      <c r="G484" s="241"/>
      <c r="H484" s="242"/>
      <c r="I484" s="236"/>
      <c r="J484" s="243"/>
      <c r="K484" s="236"/>
      <c r="M484" s="237" t="s">
        <v>1415</v>
      </c>
      <c r="O484" s="225"/>
    </row>
    <row r="485" spans="1:80" ht="12.75">
      <c r="A485" s="226">
        <v>164</v>
      </c>
      <c r="B485" s="227" t="s">
        <v>1416</v>
      </c>
      <c r="C485" s="228" t="s">
        <v>1417</v>
      </c>
      <c r="D485" s="229" t="s">
        <v>1141</v>
      </c>
      <c r="E485" s="230">
        <v>575</v>
      </c>
      <c r="F485" s="230"/>
      <c r="G485" s="231">
        <f>E485*F485</f>
        <v>0</v>
      </c>
      <c r="H485" s="232">
        <v>0.0005</v>
      </c>
      <c r="I485" s="233">
        <f>E485*H485</f>
        <v>0.28750000000000003</v>
      </c>
      <c r="J485" s="232"/>
      <c r="K485" s="233">
        <f>E485*J485</f>
        <v>0</v>
      </c>
      <c r="O485" s="225">
        <v>2</v>
      </c>
      <c r="AA485" s="198">
        <v>3</v>
      </c>
      <c r="AB485" s="198">
        <v>7</v>
      </c>
      <c r="AC485" s="198">
        <v>69366199</v>
      </c>
      <c r="AZ485" s="198">
        <v>2</v>
      </c>
      <c r="BA485" s="198">
        <f>IF(AZ485=1,G485,0)</f>
        <v>0</v>
      </c>
      <c r="BB485" s="198">
        <f>IF(AZ485=2,G485,0)</f>
        <v>0</v>
      </c>
      <c r="BC485" s="198">
        <f>IF(AZ485=3,G485,0)</f>
        <v>0</v>
      </c>
      <c r="BD485" s="198">
        <f>IF(AZ485=4,G485,0)</f>
        <v>0</v>
      </c>
      <c r="BE485" s="198">
        <f>IF(AZ485=5,G485,0)</f>
        <v>0</v>
      </c>
      <c r="CA485" s="225">
        <v>3</v>
      </c>
      <c r="CB485" s="225">
        <v>7</v>
      </c>
    </row>
    <row r="486" spans="1:15" ht="12.75">
      <c r="A486" s="234"/>
      <c r="B486" s="238"/>
      <c r="C486" s="660" t="s">
        <v>1418</v>
      </c>
      <c r="D486" s="661"/>
      <c r="E486" s="239">
        <v>551.9</v>
      </c>
      <c r="F486" s="240"/>
      <c r="G486" s="241"/>
      <c r="H486" s="242"/>
      <c r="I486" s="236"/>
      <c r="J486" s="243"/>
      <c r="K486" s="236"/>
      <c r="M486" s="237" t="s">
        <v>1418</v>
      </c>
      <c r="O486" s="225"/>
    </row>
    <row r="487" spans="1:15" ht="12.75">
      <c r="A487" s="234"/>
      <c r="B487" s="238"/>
      <c r="C487" s="660" t="s">
        <v>1419</v>
      </c>
      <c r="D487" s="661"/>
      <c r="E487" s="239">
        <v>23.1</v>
      </c>
      <c r="F487" s="240"/>
      <c r="G487" s="241"/>
      <c r="H487" s="242"/>
      <c r="I487" s="236"/>
      <c r="J487" s="243"/>
      <c r="K487" s="236"/>
      <c r="M487" s="237" t="s">
        <v>1419</v>
      </c>
      <c r="O487" s="225"/>
    </row>
    <row r="488" spans="1:80" ht="12.75">
      <c r="A488" s="226">
        <v>165</v>
      </c>
      <c r="B488" s="227" t="s">
        <v>1420</v>
      </c>
      <c r="C488" s="228" t="s">
        <v>1421</v>
      </c>
      <c r="D488" s="229" t="s">
        <v>1264</v>
      </c>
      <c r="E488" s="230">
        <v>1.6434834</v>
      </c>
      <c r="F488" s="230"/>
      <c r="G488" s="231">
        <f>E488*F488</f>
        <v>0</v>
      </c>
      <c r="H488" s="232">
        <v>0</v>
      </c>
      <c r="I488" s="233">
        <f>E488*H488</f>
        <v>0</v>
      </c>
      <c r="J488" s="232"/>
      <c r="K488" s="233">
        <f>E488*J488</f>
        <v>0</v>
      </c>
      <c r="O488" s="225">
        <v>2</v>
      </c>
      <c r="AA488" s="198">
        <v>7</v>
      </c>
      <c r="AB488" s="198">
        <v>1001</v>
      </c>
      <c r="AC488" s="198">
        <v>5</v>
      </c>
      <c r="AZ488" s="198">
        <v>2</v>
      </c>
      <c r="BA488" s="198">
        <f>IF(AZ488=1,G488,0)</f>
        <v>0</v>
      </c>
      <c r="BB488" s="198">
        <f>IF(AZ488=2,G488,0)</f>
        <v>0</v>
      </c>
      <c r="BC488" s="198">
        <f>IF(AZ488=3,G488,0)</f>
        <v>0</v>
      </c>
      <c r="BD488" s="198">
        <f>IF(AZ488=4,G488,0)</f>
        <v>0</v>
      </c>
      <c r="BE488" s="198">
        <f>IF(AZ488=5,G488,0)</f>
        <v>0</v>
      </c>
      <c r="CA488" s="225">
        <v>7</v>
      </c>
      <c r="CB488" s="225">
        <v>1001</v>
      </c>
    </row>
    <row r="489" spans="1:57" ht="12.75">
      <c r="A489" s="244"/>
      <c r="B489" s="245" t="s">
        <v>1129</v>
      </c>
      <c r="C489" s="246" t="s">
        <v>1371</v>
      </c>
      <c r="D489" s="247"/>
      <c r="E489" s="248"/>
      <c r="F489" s="249"/>
      <c r="G489" s="250">
        <f>SUM(G441:G488)</f>
        <v>0</v>
      </c>
      <c r="H489" s="251"/>
      <c r="I489" s="252">
        <f>SUM(I441:I488)</f>
        <v>1.6434834</v>
      </c>
      <c r="J489" s="251"/>
      <c r="K489" s="252">
        <f>SUM(K441:K488)</f>
        <v>0</v>
      </c>
      <c r="O489" s="225">
        <v>4</v>
      </c>
      <c r="BA489" s="253">
        <f>SUM(BA441:BA488)</f>
        <v>0</v>
      </c>
      <c r="BB489" s="253">
        <f>SUM(BB441:BB488)</f>
        <v>0</v>
      </c>
      <c r="BC489" s="253">
        <f>SUM(BC441:BC488)</f>
        <v>0</v>
      </c>
      <c r="BD489" s="253">
        <f>SUM(BD441:BD488)</f>
        <v>0</v>
      </c>
      <c r="BE489" s="253">
        <f>SUM(BE441:BE488)</f>
        <v>0</v>
      </c>
    </row>
    <row r="490" spans="1:15" ht="12.75">
      <c r="A490" s="215" t="s">
        <v>1126</v>
      </c>
      <c r="B490" s="216" t="s">
        <v>1422</v>
      </c>
      <c r="C490" s="217" t="s">
        <v>1423</v>
      </c>
      <c r="D490" s="218"/>
      <c r="E490" s="219"/>
      <c r="F490" s="219"/>
      <c r="G490" s="220"/>
      <c r="H490" s="221"/>
      <c r="I490" s="222"/>
      <c r="J490" s="223"/>
      <c r="K490" s="224"/>
      <c r="O490" s="225">
        <v>1</v>
      </c>
    </row>
    <row r="491" spans="1:80" ht="22.5">
      <c r="A491" s="226">
        <v>166</v>
      </c>
      <c r="B491" s="227" t="s">
        <v>1425</v>
      </c>
      <c r="C491" s="228" t="s">
        <v>1426</v>
      </c>
      <c r="D491" s="229" t="s">
        <v>1203</v>
      </c>
      <c r="E491" s="230">
        <v>5</v>
      </c>
      <c r="F491" s="230"/>
      <c r="G491" s="231">
        <f>E491*F491</f>
        <v>0</v>
      </c>
      <c r="H491" s="232">
        <v>0.00336</v>
      </c>
      <c r="I491" s="233">
        <f>E491*H491</f>
        <v>0.016800000000000002</v>
      </c>
      <c r="J491" s="232">
        <v>0</v>
      </c>
      <c r="K491" s="233">
        <f>E491*J491</f>
        <v>0</v>
      </c>
      <c r="O491" s="225">
        <v>2</v>
      </c>
      <c r="AA491" s="198">
        <v>1</v>
      </c>
      <c r="AB491" s="198">
        <v>7</v>
      </c>
      <c r="AC491" s="198">
        <v>7</v>
      </c>
      <c r="AZ491" s="198">
        <v>2</v>
      </c>
      <c r="BA491" s="198">
        <f>IF(AZ491=1,G491,0)</f>
        <v>0</v>
      </c>
      <c r="BB491" s="198">
        <f>IF(AZ491=2,G491,0)</f>
        <v>0</v>
      </c>
      <c r="BC491" s="198">
        <f>IF(AZ491=3,G491,0)</f>
        <v>0</v>
      </c>
      <c r="BD491" s="198">
        <f>IF(AZ491=4,G491,0)</f>
        <v>0</v>
      </c>
      <c r="BE491" s="198">
        <f>IF(AZ491=5,G491,0)</f>
        <v>0</v>
      </c>
      <c r="CA491" s="225">
        <v>1</v>
      </c>
      <c r="CB491" s="225">
        <v>7</v>
      </c>
    </row>
    <row r="492" spans="1:15" ht="12.75">
      <c r="A492" s="234"/>
      <c r="B492" s="235"/>
      <c r="C492" s="657" t="s">
        <v>1427</v>
      </c>
      <c r="D492" s="658"/>
      <c r="E492" s="658"/>
      <c r="F492" s="658"/>
      <c r="G492" s="659"/>
      <c r="I492" s="236"/>
      <c r="K492" s="236"/>
      <c r="L492" s="237" t="s">
        <v>1427</v>
      </c>
      <c r="O492" s="225">
        <v>3</v>
      </c>
    </row>
    <row r="493" spans="1:15" ht="12.75">
      <c r="A493" s="234"/>
      <c r="B493" s="238"/>
      <c r="C493" s="660" t="s">
        <v>1428</v>
      </c>
      <c r="D493" s="661"/>
      <c r="E493" s="239">
        <v>5</v>
      </c>
      <c r="F493" s="240"/>
      <c r="G493" s="241"/>
      <c r="H493" s="242"/>
      <c r="I493" s="236"/>
      <c r="J493" s="243"/>
      <c r="K493" s="236"/>
      <c r="M493" s="237" t="s">
        <v>1428</v>
      </c>
      <c r="O493" s="225"/>
    </row>
    <row r="494" spans="1:80" ht="22.5">
      <c r="A494" s="226">
        <v>167</v>
      </c>
      <c r="B494" s="227" t="s">
        <v>1429</v>
      </c>
      <c r="C494" s="228" t="s">
        <v>1430</v>
      </c>
      <c r="D494" s="229" t="s">
        <v>1203</v>
      </c>
      <c r="E494" s="230">
        <v>2</v>
      </c>
      <c r="F494" s="230"/>
      <c r="G494" s="231">
        <f>E494*F494</f>
        <v>0</v>
      </c>
      <c r="H494" s="232">
        <v>0.00336</v>
      </c>
      <c r="I494" s="233">
        <f>E494*H494</f>
        <v>0.00672</v>
      </c>
      <c r="J494" s="232">
        <v>0</v>
      </c>
      <c r="K494" s="233">
        <f>E494*J494</f>
        <v>0</v>
      </c>
      <c r="O494" s="225">
        <v>2</v>
      </c>
      <c r="AA494" s="198">
        <v>1</v>
      </c>
      <c r="AB494" s="198">
        <v>7</v>
      </c>
      <c r="AC494" s="198">
        <v>7</v>
      </c>
      <c r="AZ494" s="198">
        <v>2</v>
      </c>
      <c r="BA494" s="198">
        <f>IF(AZ494=1,G494,0)</f>
        <v>0</v>
      </c>
      <c r="BB494" s="198">
        <f>IF(AZ494=2,G494,0)</f>
        <v>0</v>
      </c>
      <c r="BC494" s="198">
        <f>IF(AZ494=3,G494,0)</f>
        <v>0</v>
      </c>
      <c r="BD494" s="198">
        <f>IF(AZ494=4,G494,0)</f>
        <v>0</v>
      </c>
      <c r="BE494" s="198">
        <f>IF(AZ494=5,G494,0)</f>
        <v>0</v>
      </c>
      <c r="CA494" s="225">
        <v>1</v>
      </c>
      <c r="CB494" s="225">
        <v>7</v>
      </c>
    </row>
    <row r="495" spans="1:15" ht="12.75">
      <c r="A495" s="234"/>
      <c r="B495" s="235"/>
      <c r="C495" s="657" t="s">
        <v>1427</v>
      </c>
      <c r="D495" s="658"/>
      <c r="E495" s="658"/>
      <c r="F495" s="658"/>
      <c r="G495" s="659"/>
      <c r="I495" s="236"/>
      <c r="K495" s="236"/>
      <c r="L495" s="237" t="s">
        <v>1427</v>
      </c>
      <c r="O495" s="225">
        <v>3</v>
      </c>
    </row>
    <row r="496" spans="1:15" ht="12.75">
      <c r="A496" s="234"/>
      <c r="B496" s="238"/>
      <c r="C496" s="660" t="s">
        <v>1431</v>
      </c>
      <c r="D496" s="661"/>
      <c r="E496" s="239">
        <v>2</v>
      </c>
      <c r="F496" s="240"/>
      <c r="G496" s="241"/>
      <c r="H496" s="242"/>
      <c r="I496" s="236"/>
      <c r="J496" s="243"/>
      <c r="K496" s="236"/>
      <c r="M496" s="237" t="s">
        <v>1431</v>
      </c>
      <c r="O496" s="225"/>
    </row>
    <row r="497" spans="1:80" ht="22.5">
      <c r="A497" s="226">
        <v>168</v>
      </c>
      <c r="B497" s="227" t="s">
        <v>1432</v>
      </c>
      <c r="C497" s="228" t="s">
        <v>1433</v>
      </c>
      <c r="D497" s="229" t="s">
        <v>1203</v>
      </c>
      <c r="E497" s="230">
        <v>1</v>
      </c>
      <c r="F497" s="230"/>
      <c r="G497" s="231">
        <f>E497*F497</f>
        <v>0</v>
      </c>
      <c r="H497" s="232">
        <v>0.00475</v>
      </c>
      <c r="I497" s="233">
        <f>E497*H497</f>
        <v>0.00475</v>
      </c>
      <c r="J497" s="232">
        <v>0</v>
      </c>
      <c r="K497" s="233">
        <f>E497*J497</f>
        <v>0</v>
      </c>
      <c r="O497" s="225">
        <v>2</v>
      </c>
      <c r="AA497" s="198">
        <v>1</v>
      </c>
      <c r="AB497" s="198">
        <v>7</v>
      </c>
      <c r="AC497" s="198">
        <v>7</v>
      </c>
      <c r="AZ497" s="198">
        <v>2</v>
      </c>
      <c r="BA497" s="198">
        <f>IF(AZ497=1,G497,0)</f>
        <v>0</v>
      </c>
      <c r="BB497" s="198">
        <f>IF(AZ497=2,G497,0)</f>
        <v>0</v>
      </c>
      <c r="BC497" s="198">
        <f>IF(AZ497=3,G497,0)</f>
        <v>0</v>
      </c>
      <c r="BD497" s="198">
        <f>IF(AZ497=4,G497,0)</f>
        <v>0</v>
      </c>
      <c r="BE497" s="198">
        <f>IF(AZ497=5,G497,0)</f>
        <v>0</v>
      </c>
      <c r="CA497" s="225">
        <v>1</v>
      </c>
      <c r="CB497" s="225">
        <v>7</v>
      </c>
    </row>
    <row r="498" spans="1:15" ht="22.5">
      <c r="A498" s="234"/>
      <c r="B498" s="235"/>
      <c r="C498" s="657" t="s">
        <v>1434</v>
      </c>
      <c r="D498" s="658"/>
      <c r="E498" s="658"/>
      <c r="F498" s="658"/>
      <c r="G498" s="659"/>
      <c r="I498" s="236"/>
      <c r="K498" s="236"/>
      <c r="L498" s="237" t="s">
        <v>1434</v>
      </c>
      <c r="O498" s="225">
        <v>3</v>
      </c>
    </row>
    <row r="499" spans="1:15" ht="12.75">
      <c r="A499" s="234"/>
      <c r="B499" s="238"/>
      <c r="C499" s="660" t="s">
        <v>1435</v>
      </c>
      <c r="D499" s="661"/>
      <c r="E499" s="239">
        <v>1</v>
      </c>
      <c r="F499" s="240"/>
      <c r="G499" s="241"/>
      <c r="H499" s="242"/>
      <c r="I499" s="236"/>
      <c r="J499" s="243"/>
      <c r="K499" s="236"/>
      <c r="M499" s="237" t="s">
        <v>1435</v>
      </c>
      <c r="O499" s="225"/>
    </row>
    <row r="500" spans="1:80" ht="12.75">
      <c r="A500" s="226">
        <v>169</v>
      </c>
      <c r="B500" s="227" t="s">
        <v>1436</v>
      </c>
      <c r="C500" s="228" t="s">
        <v>1437</v>
      </c>
      <c r="D500" s="229" t="s">
        <v>1141</v>
      </c>
      <c r="E500" s="230">
        <v>239.8344</v>
      </c>
      <c r="F500" s="230"/>
      <c r="G500" s="231">
        <f>E500*F500</f>
        <v>0</v>
      </c>
      <c r="H500" s="232">
        <v>0</v>
      </c>
      <c r="I500" s="233">
        <f>E500*H500</f>
        <v>0</v>
      </c>
      <c r="J500" s="232">
        <v>0</v>
      </c>
      <c r="K500" s="233">
        <f>E500*J500</f>
        <v>0</v>
      </c>
      <c r="O500" s="225">
        <v>2</v>
      </c>
      <c r="AA500" s="198">
        <v>1</v>
      </c>
      <c r="AB500" s="198">
        <v>7</v>
      </c>
      <c r="AC500" s="198">
        <v>7</v>
      </c>
      <c r="AZ500" s="198">
        <v>2</v>
      </c>
      <c r="BA500" s="198">
        <f>IF(AZ500=1,G500,0)</f>
        <v>0</v>
      </c>
      <c r="BB500" s="198">
        <f>IF(AZ500=2,G500,0)</f>
        <v>0</v>
      </c>
      <c r="BC500" s="198">
        <f>IF(AZ500=3,G500,0)</f>
        <v>0</v>
      </c>
      <c r="BD500" s="198">
        <f>IF(AZ500=4,G500,0)</f>
        <v>0</v>
      </c>
      <c r="BE500" s="198">
        <f>IF(AZ500=5,G500,0)</f>
        <v>0</v>
      </c>
      <c r="CA500" s="225">
        <v>1</v>
      </c>
      <c r="CB500" s="225">
        <v>7</v>
      </c>
    </row>
    <row r="501" spans="1:15" ht="12.75">
      <c r="A501" s="234"/>
      <c r="B501" s="238"/>
      <c r="C501" s="660" t="s">
        <v>1438</v>
      </c>
      <c r="D501" s="661"/>
      <c r="E501" s="239">
        <v>226.8069</v>
      </c>
      <c r="F501" s="240"/>
      <c r="G501" s="241"/>
      <c r="H501" s="242"/>
      <c r="I501" s="236"/>
      <c r="J501" s="243"/>
      <c r="K501" s="236"/>
      <c r="M501" s="237" t="s">
        <v>1438</v>
      </c>
      <c r="O501" s="225"/>
    </row>
    <row r="502" spans="1:15" ht="22.5">
      <c r="A502" s="234"/>
      <c r="B502" s="238"/>
      <c r="C502" s="660" t="s">
        <v>1439</v>
      </c>
      <c r="D502" s="661"/>
      <c r="E502" s="239">
        <v>13.0275</v>
      </c>
      <c r="F502" s="240"/>
      <c r="G502" s="241"/>
      <c r="H502" s="242"/>
      <c r="I502" s="236"/>
      <c r="J502" s="243"/>
      <c r="K502" s="236"/>
      <c r="M502" s="237" t="s">
        <v>1439</v>
      </c>
      <c r="O502" s="225"/>
    </row>
    <row r="503" spans="1:80" ht="22.5">
      <c r="A503" s="226">
        <v>170</v>
      </c>
      <c r="B503" s="227" t="s">
        <v>1440</v>
      </c>
      <c r="C503" s="228" t="s">
        <v>1441</v>
      </c>
      <c r="D503" s="229" t="s">
        <v>1141</v>
      </c>
      <c r="E503" s="230">
        <v>257.0151</v>
      </c>
      <c r="F503" s="230"/>
      <c r="G503" s="231">
        <f>E503*F503</f>
        <v>0</v>
      </c>
      <c r="H503" s="232">
        <v>0</v>
      </c>
      <c r="I503" s="233">
        <f>E503*H503</f>
        <v>0</v>
      </c>
      <c r="J503" s="232">
        <v>0</v>
      </c>
      <c r="K503" s="233">
        <f>E503*J503</f>
        <v>0</v>
      </c>
      <c r="O503" s="225">
        <v>2</v>
      </c>
      <c r="AA503" s="198">
        <v>1</v>
      </c>
      <c r="AB503" s="198">
        <v>7</v>
      </c>
      <c r="AC503" s="198">
        <v>7</v>
      </c>
      <c r="AZ503" s="198">
        <v>2</v>
      </c>
      <c r="BA503" s="198">
        <f>IF(AZ503=1,G503,0)</f>
        <v>0</v>
      </c>
      <c r="BB503" s="198">
        <f>IF(AZ503=2,G503,0)</f>
        <v>0</v>
      </c>
      <c r="BC503" s="198">
        <f>IF(AZ503=3,G503,0)</f>
        <v>0</v>
      </c>
      <c r="BD503" s="198">
        <f>IF(AZ503=4,G503,0)</f>
        <v>0</v>
      </c>
      <c r="BE503" s="198">
        <f>IF(AZ503=5,G503,0)</f>
        <v>0</v>
      </c>
      <c r="CA503" s="225">
        <v>1</v>
      </c>
      <c r="CB503" s="225">
        <v>7</v>
      </c>
    </row>
    <row r="504" spans="1:15" ht="22.5">
      <c r="A504" s="234"/>
      <c r="B504" s="235"/>
      <c r="C504" s="657" t="s">
        <v>1442</v>
      </c>
      <c r="D504" s="658"/>
      <c r="E504" s="658"/>
      <c r="F504" s="658"/>
      <c r="G504" s="659"/>
      <c r="I504" s="236"/>
      <c r="K504" s="236"/>
      <c r="L504" s="237" t="s">
        <v>1442</v>
      </c>
      <c r="O504" s="225">
        <v>3</v>
      </c>
    </row>
    <row r="505" spans="1:15" ht="12.75">
      <c r="A505" s="234"/>
      <c r="B505" s="238"/>
      <c r="C505" s="660" t="s">
        <v>1443</v>
      </c>
      <c r="D505" s="661"/>
      <c r="E505" s="239">
        <v>221.7039</v>
      </c>
      <c r="F505" s="240"/>
      <c r="G505" s="241"/>
      <c r="H505" s="242"/>
      <c r="I505" s="236"/>
      <c r="J505" s="243"/>
      <c r="K505" s="236"/>
      <c r="M505" s="237" t="s">
        <v>1443</v>
      </c>
      <c r="O505" s="225"/>
    </row>
    <row r="506" spans="1:15" ht="22.5">
      <c r="A506" s="234"/>
      <c r="B506" s="238"/>
      <c r="C506" s="660" t="s">
        <v>1444</v>
      </c>
      <c r="D506" s="661"/>
      <c r="E506" s="239">
        <v>15.775</v>
      </c>
      <c r="F506" s="240"/>
      <c r="G506" s="241"/>
      <c r="H506" s="242"/>
      <c r="I506" s="236"/>
      <c r="J506" s="243"/>
      <c r="K506" s="236"/>
      <c r="M506" s="237" t="s">
        <v>1444</v>
      </c>
      <c r="O506" s="225"/>
    </row>
    <row r="507" spans="1:15" ht="22.5">
      <c r="A507" s="234"/>
      <c r="B507" s="238"/>
      <c r="C507" s="660" t="s">
        <v>1445</v>
      </c>
      <c r="D507" s="661"/>
      <c r="E507" s="239">
        <v>19.5362</v>
      </c>
      <c r="F507" s="240"/>
      <c r="G507" s="241"/>
      <c r="H507" s="242"/>
      <c r="I507" s="236"/>
      <c r="J507" s="243"/>
      <c r="K507" s="236"/>
      <c r="M507" s="237" t="s">
        <v>1445</v>
      </c>
      <c r="O507" s="225"/>
    </row>
    <row r="508" spans="1:80" ht="12.75">
      <c r="A508" s="226">
        <v>171</v>
      </c>
      <c r="B508" s="227" t="s">
        <v>1454</v>
      </c>
      <c r="C508" s="228" t="s">
        <v>1455</v>
      </c>
      <c r="D508" s="229" t="s">
        <v>1009</v>
      </c>
      <c r="E508" s="230">
        <v>48.2</v>
      </c>
      <c r="F508" s="230"/>
      <c r="G508" s="231">
        <f>E508*F508</f>
        <v>0</v>
      </c>
      <c r="H508" s="232">
        <v>0.00076</v>
      </c>
      <c r="I508" s="233">
        <f>E508*H508</f>
        <v>0.036632000000000005</v>
      </c>
      <c r="J508" s="232">
        <v>0</v>
      </c>
      <c r="K508" s="233">
        <f>E508*J508</f>
        <v>0</v>
      </c>
      <c r="O508" s="225">
        <v>2</v>
      </c>
      <c r="AA508" s="198">
        <v>1</v>
      </c>
      <c r="AB508" s="198">
        <v>7</v>
      </c>
      <c r="AC508" s="198">
        <v>7</v>
      </c>
      <c r="AZ508" s="198">
        <v>2</v>
      </c>
      <c r="BA508" s="198">
        <f>IF(AZ508=1,G508,0)</f>
        <v>0</v>
      </c>
      <c r="BB508" s="198">
        <f>IF(AZ508=2,G508,0)</f>
        <v>0</v>
      </c>
      <c r="BC508" s="198">
        <f>IF(AZ508=3,G508,0)</f>
        <v>0</v>
      </c>
      <c r="BD508" s="198">
        <f>IF(AZ508=4,G508,0)</f>
        <v>0</v>
      </c>
      <c r="BE508" s="198">
        <f>IF(AZ508=5,G508,0)</f>
        <v>0</v>
      </c>
      <c r="CA508" s="225">
        <v>1</v>
      </c>
      <c r="CB508" s="225">
        <v>7</v>
      </c>
    </row>
    <row r="509" spans="1:15" ht="22.5">
      <c r="A509" s="234"/>
      <c r="B509" s="235"/>
      <c r="C509" s="657" t="s">
        <v>1456</v>
      </c>
      <c r="D509" s="658"/>
      <c r="E509" s="658"/>
      <c r="F509" s="658"/>
      <c r="G509" s="659"/>
      <c r="I509" s="236"/>
      <c r="K509" s="236"/>
      <c r="L509" s="237" t="s">
        <v>1456</v>
      </c>
      <c r="O509" s="225">
        <v>3</v>
      </c>
    </row>
    <row r="510" spans="1:15" ht="12.75">
      <c r="A510" s="234"/>
      <c r="B510" s="238"/>
      <c r="C510" s="660" t="s">
        <v>1457</v>
      </c>
      <c r="D510" s="661"/>
      <c r="E510" s="239">
        <v>48.2</v>
      </c>
      <c r="F510" s="240"/>
      <c r="G510" s="241"/>
      <c r="H510" s="242"/>
      <c r="I510" s="236"/>
      <c r="J510" s="243"/>
      <c r="K510" s="236"/>
      <c r="M510" s="237" t="s">
        <v>1457</v>
      </c>
      <c r="O510" s="225"/>
    </row>
    <row r="511" spans="1:80" ht="22.5">
      <c r="A511" s="226">
        <v>172</v>
      </c>
      <c r="B511" s="227" t="s">
        <v>1458</v>
      </c>
      <c r="C511" s="228" t="s">
        <v>1459</v>
      </c>
      <c r="D511" s="229" t="s">
        <v>1203</v>
      </c>
      <c r="E511" s="230">
        <v>1</v>
      </c>
      <c r="F511" s="230"/>
      <c r="G511" s="231">
        <f>E511*F511</f>
        <v>0</v>
      </c>
      <c r="H511" s="232">
        <v>0.00215</v>
      </c>
      <c r="I511" s="233">
        <f>E511*H511</f>
        <v>0.00215</v>
      </c>
      <c r="J511" s="232">
        <v>0</v>
      </c>
      <c r="K511" s="233">
        <f>E511*J511</f>
        <v>0</v>
      </c>
      <c r="O511" s="225">
        <v>2</v>
      </c>
      <c r="AA511" s="198">
        <v>1</v>
      </c>
      <c r="AB511" s="198">
        <v>7</v>
      </c>
      <c r="AC511" s="198">
        <v>7</v>
      </c>
      <c r="AZ511" s="198">
        <v>2</v>
      </c>
      <c r="BA511" s="198">
        <f>IF(AZ511=1,G511,0)</f>
        <v>0</v>
      </c>
      <c r="BB511" s="198">
        <f>IF(AZ511=2,G511,0)</f>
        <v>0</v>
      </c>
      <c r="BC511" s="198">
        <f>IF(AZ511=3,G511,0)</f>
        <v>0</v>
      </c>
      <c r="BD511" s="198">
        <f>IF(AZ511=4,G511,0)</f>
        <v>0</v>
      </c>
      <c r="BE511" s="198">
        <f>IF(AZ511=5,G511,0)</f>
        <v>0</v>
      </c>
      <c r="CA511" s="225">
        <v>1</v>
      </c>
      <c r="CB511" s="225">
        <v>7</v>
      </c>
    </row>
    <row r="512" spans="1:15" ht="33.75">
      <c r="A512" s="234"/>
      <c r="B512" s="235"/>
      <c r="C512" s="657" t="s">
        <v>1460</v>
      </c>
      <c r="D512" s="658"/>
      <c r="E512" s="658"/>
      <c r="F512" s="658"/>
      <c r="G512" s="659"/>
      <c r="I512" s="236"/>
      <c r="K512" s="236"/>
      <c r="L512" s="237" t="s">
        <v>1460</v>
      </c>
      <c r="O512" s="225">
        <v>3</v>
      </c>
    </row>
    <row r="513" spans="1:15" ht="12.75">
      <c r="A513" s="234"/>
      <c r="B513" s="238"/>
      <c r="C513" s="660" t="s">
        <v>1435</v>
      </c>
      <c r="D513" s="661"/>
      <c r="E513" s="239">
        <v>1</v>
      </c>
      <c r="F513" s="240"/>
      <c r="G513" s="241"/>
      <c r="H513" s="242"/>
      <c r="I513" s="236"/>
      <c r="J513" s="243"/>
      <c r="K513" s="236"/>
      <c r="M513" s="237" t="s">
        <v>1435</v>
      </c>
      <c r="O513" s="225"/>
    </row>
    <row r="514" spans="1:80" ht="22.5">
      <c r="A514" s="226">
        <v>173</v>
      </c>
      <c r="B514" s="227" t="s">
        <v>1461</v>
      </c>
      <c r="C514" s="228" t="s">
        <v>1462</v>
      </c>
      <c r="D514" s="229" t="s">
        <v>1203</v>
      </c>
      <c r="E514" s="230">
        <v>5</v>
      </c>
      <c r="F514" s="230"/>
      <c r="G514" s="231">
        <f>E514*F514</f>
        <v>0</v>
      </c>
      <c r="H514" s="232">
        <v>0.0013</v>
      </c>
      <c r="I514" s="233">
        <f>E514*H514</f>
        <v>0.0065</v>
      </c>
      <c r="J514" s="232">
        <v>0</v>
      </c>
      <c r="K514" s="233">
        <f>E514*J514</f>
        <v>0</v>
      </c>
      <c r="O514" s="225">
        <v>2</v>
      </c>
      <c r="AA514" s="198">
        <v>1</v>
      </c>
      <c r="AB514" s="198">
        <v>7</v>
      </c>
      <c r="AC514" s="198">
        <v>7</v>
      </c>
      <c r="AZ514" s="198">
        <v>2</v>
      </c>
      <c r="BA514" s="198">
        <f>IF(AZ514=1,G514,0)</f>
        <v>0</v>
      </c>
      <c r="BB514" s="198">
        <f>IF(AZ514=2,G514,0)</f>
        <v>0</v>
      </c>
      <c r="BC514" s="198">
        <f>IF(AZ514=3,G514,0)</f>
        <v>0</v>
      </c>
      <c r="BD514" s="198">
        <f>IF(AZ514=4,G514,0)</f>
        <v>0</v>
      </c>
      <c r="BE514" s="198">
        <f>IF(AZ514=5,G514,0)</f>
        <v>0</v>
      </c>
      <c r="CA514" s="225">
        <v>1</v>
      </c>
      <c r="CB514" s="225">
        <v>7</v>
      </c>
    </row>
    <row r="515" spans="1:15" ht="12.75">
      <c r="A515" s="234"/>
      <c r="B515" s="235"/>
      <c r="C515" s="657" t="s">
        <v>1463</v>
      </c>
      <c r="D515" s="658"/>
      <c r="E515" s="658"/>
      <c r="F515" s="658"/>
      <c r="G515" s="659"/>
      <c r="I515" s="236"/>
      <c r="K515" s="236"/>
      <c r="L515" s="237" t="s">
        <v>1463</v>
      </c>
      <c r="O515" s="225">
        <v>3</v>
      </c>
    </row>
    <row r="516" spans="1:15" ht="12.75">
      <c r="A516" s="234"/>
      <c r="B516" s="238"/>
      <c r="C516" s="660" t="s">
        <v>1428</v>
      </c>
      <c r="D516" s="661"/>
      <c r="E516" s="239">
        <v>5</v>
      </c>
      <c r="F516" s="240"/>
      <c r="G516" s="241"/>
      <c r="H516" s="242"/>
      <c r="I516" s="236"/>
      <c r="J516" s="243"/>
      <c r="K516" s="236"/>
      <c r="M516" s="237" t="s">
        <v>1428</v>
      </c>
      <c r="O516" s="225"/>
    </row>
    <row r="517" spans="1:80" ht="22.5">
      <c r="A517" s="226">
        <v>174</v>
      </c>
      <c r="B517" s="227" t="s">
        <v>1464</v>
      </c>
      <c r="C517" s="228" t="s">
        <v>1465</v>
      </c>
      <c r="D517" s="229" t="s">
        <v>1203</v>
      </c>
      <c r="E517" s="230">
        <v>2</v>
      </c>
      <c r="F517" s="230"/>
      <c r="G517" s="231">
        <f>E517*F517</f>
        <v>0</v>
      </c>
      <c r="H517" s="232">
        <v>0.0013</v>
      </c>
      <c r="I517" s="233">
        <f>E517*H517</f>
        <v>0.0026</v>
      </c>
      <c r="J517" s="232">
        <v>0</v>
      </c>
      <c r="K517" s="233">
        <f>E517*J517</f>
        <v>0</v>
      </c>
      <c r="O517" s="225">
        <v>2</v>
      </c>
      <c r="AA517" s="198">
        <v>1</v>
      </c>
      <c r="AB517" s="198">
        <v>7</v>
      </c>
      <c r="AC517" s="198">
        <v>7</v>
      </c>
      <c r="AZ517" s="198">
        <v>2</v>
      </c>
      <c r="BA517" s="198">
        <f>IF(AZ517=1,G517,0)</f>
        <v>0</v>
      </c>
      <c r="BB517" s="198">
        <f>IF(AZ517=2,G517,0)</f>
        <v>0</v>
      </c>
      <c r="BC517" s="198">
        <f>IF(AZ517=3,G517,0)</f>
        <v>0</v>
      </c>
      <c r="BD517" s="198">
        <f>IF(AZ517=4,G517,0)</f>
        <v>0</v>
      </c>
      <c r="BE517" s="198">
        <f>IF(AZ517=5,G517,0)</f>
        <v>0</v>
      </c>
      <c r="CA517" s="225">
        <v>1</v>
      </c>
      <c r="CB517" s="225">
        <v>7</v>
      </c>
    </row>
    <row r="518" spans="1:15" ht="12.75">
      <c r="A518" s="234"/>
      <c r="B518" s="235"/>
      <c r="C518" s="657" t="s">
        <v>1463</v>
      </c>
      <c r="D518" s="658"/>
      <c r="E518" s="658"/>
      <c r="F518" s="658"/>
      <c r="G518" s="659"/>
      <c r="I518" s="236"/>
      <c r="K518" s="236"/>
      <c r="L518" s="237" t="s">
        <v>1463</v>
      </c>
      <c r="O518" s="225">
        <v>3</v>
      </c>
    </row>
    <row r="519" spans="1:15" ht="12.75">
      <c r="A519" s="234"/>
      <c r="B519" s="238"/>
      <c r="C519" s="660" t="s">
        <v>1431</v>
      </c>
      <c r="D519" s="661"/>
      <c r="E519" s="239">
        <v>2</v>
      </c>
      <c r="F519" s="240"/>
      <c r="G519" s="241"/>
      <c r="H519" s="242"/>
      <c r="I519" s="236"/>
      <c r="J519" s="243"/>
      <c r="K519" s="236"/>
      <c r="M519" s="237" t="s">
        <v>1431</v>
      </c>
      <c r="O519" s="225"/>
    </row>
    <row r="520" spans="1:80" ht="12.75">
      <c r="A520" s="226">
        <v>175</v>
      </c>
      <c r="B520" s="227" t="s">
        <v>1466</v>
      </c>
      <c r="C520" s="228" t="s">
        <v>1467</v>
      </c>
      <c r="D520" s="229" t="s">
        <v>1141</v>
      </c>
      <c r="E520" s="230">
        <v>257.0151</v>
      </c>
      <c r="F520" s="230"/>
      <c r="G520" s="231">
        <f>E520*F520</f>
        <v>0</v>
      </c>
      <c r="H520" s="232">
        <v>0</v>
      </c>
      <c r="I520" s="233">
        <f>E520*H520</f>
        <v>0</v>
      </c>
      <c r="J520" s="232">
        <v>0</v>
      </c>
      <c r="K520" s="233">
        <f>E520*J520</f>
        <v>0</v>
      </c>
      <c r="O520" s="225">
        <v>2</v>
      </c>
      <c r="AA520" s="198">
        <v>1</v>
      </c>
      <c r="AB520" s="198">
        <v>7</v>
      </c>
      <c r="AC520" s="198">
        <v>7</v>
      </c>
      <c r="AZ520" s="198">
        <v>2</v>
      </c>
      <c r="BA520" s="198">
        <f>IF(AZ520=1,G520,0)</f>
        <v>0</v>
      </c>
      <c r="BB520" s="198">
        <f>IF(AZ520=2,G520,0)</f>
        <v>0</v>
      </c>
      <c r="BC520" s="198">
        <f>IF(AZ520=3,G520,0)</f>
        <v>0</v>
      </c>
      <c r="BD520" s="198">
        <f>IF(AZ520=4,G520,0)</f>
        <v>0</v>
      </c>
      <c r="BE520" s="198">
        <f>IF(AZ520=5,G520,0)</f>
        <v>0</v>
      </c>
      <c r="CA520" s="225">
        <v>1</v>
      </c>
      <c r="CB520" s="225">
        <v>7</v>
      </c>
    </row>
    <row r="521" spans="1:15" ht="12.75">
      <c r="A521" s="234"/>
      <c r="B521" s="238"/>
      <c r="C521" s="660" t="s">
        <v>1443</v>
      </c>
      <c r="D521" s="661"/>
      <c r="E521" s="239">
        <v>221.7039</v>
      </c>
      <c r="F521" s="240"/>
      <c r="G521" s="241"/>
      <c r="H521" s="242"/>
      <c r="I521" s="236"/>
      <c r="J521" s="243"/>
      <c r="K521" s="236"/>
      <c r="M521" s="237" t="s">
        <v>1443</v>
      </c>
      <c r="O521" s="225"/>
    </row>
    <row r="522" spans="1:15" ht="22.5">
      <c r="A522" s="234"/>
      <c r="B522" s="238"/>
      <c r="C522" s="660" t="s">
        <v>1444</v>
      </c>
      <c r="D522" s="661"/>
      <c r="E522" s="239">
        <v>15.775</v>
      </c>
      <c r="F522" s="240"/>
      <c r="G522" s="241"/>
      <c r="H522" s="242"/>
      <c r="I522" s="236"/>
      <c r="J522" s="243"/>
      <c r="K522" s="236"/>
      <c r="M522" s="237" t="s">
        <v>1444</v>
      </c>
      <c r="O522" s="225"/>
    </row>
    <row r="523" spans="1:15" ht="22.5">
      <c r="A523" s="234"/>
      <c r="B523" s="238"/>
      <c r="C523" s="660" t="s">
        <v>1445</v>
      </c>
      <c r="D523" s="661"/>
      <c r="E523" s="239">
        <v>19.5362</v>
      </c>
      <c r="F523" s="240"/>
      <c r="G523" s="241"/>
      <c r="H523" s="242"/>
      <c r="I523" s="236"/>
      <c r="J523" s="243"/>
      <c r="K523" s="236"/>
      <c r="M523" s="237" t="s">
        <v>1445</v>
      </c>
      <c r="O523" s="225"/>
    </row>
    <row r="524" spans="1:80" ht="12.75">
      <c r="A524" s="226">
        <v>176</v>
      </c>
      <c r="B524" s="227" t="s">
        <v>1468</v>
      </c>
      <c r="C524" s="228" t="s">
        <v>1469</v>
      </c>
      <c r="D524" s="229" t="s">
        <v>1141</v>
      </c>
      <c r="E524" s="230">
        <v>283</v>
      </c>
      <c r="F524" s="230"/>
      <c r="G524" s="231">
        <f>E524*F524</f>
        <v>0</v>
      </c>
      <c r="H524" s="232">
        <v>0.00185</v>
      </c>
      <c r="I524" s="233">
        <f>E524*H524</f>
        <v>0.5235500000000001</v>
      </c>
      <c r="J524" s="232"/>
      <c r="K524" s="233">
        <f>E524*J524</f>
        <v>0</v>
      </c>
      <c r="O524" s="225">
        <v>2</v>
      </c>
      <c r="AA524" s="198">
        <v>3</v>
      </c>
      <c r="AB524" s="198">
        <v>7</v>
      </c>
      <c r="AC524" s="198">
        <v>283220012</v>
      </c>
      <c r="AZ524" s="198">
        <v>2</v>
      </c>
      <c r="BA524" s="198">
        <f>IF(AZ524=1,G524,0)</f>
        <v>0</v>
      </c>
      <c r="BB524" s="198">
        <f>IF(AZ524=2,G524,0)</f>
        <v>0</v>
      </c>
      <c r="BC524" s="198">
        <f>IF(AZ524=3,G524,0)</f>
        <v>0</v>
      </c>
      <c r="BD524" s="198">
        <f>IF(AZ524=4,G524,0)</f>
        <v>0</v>
      </c>
      <c r="BE524" s="198">
        <f>IF(AZ524=5,G524,0)</f>
        <v>0</v>
      </c>
      <c r="CA524" s="225">
        <v>3</v>
      </c>
      <c r="CB524" s="225">
        <v>7</v>
      </c>
    </row>
    <row r="525" spans="1:15" ht="45">
      <c r="A525" s="234"/>
      <c r="B525" s="235"/>
      <c r="C525" s="657" t="s">
        <v>1470</v>
      </c>
      <c r="D525" s="658"/>
      <c r="E525" s="658"/>
      <c r="F525" s="658"/>
      <c r="G525" s="659"/>
      <c r="I525" s="236"/>
      <c r="K525" s="236"/>
      <c r="L525" s="237" t="s">
        <v>1470</v>
      </c>
      <c r="O525" s="225">
        <v>3</v>
      </c>
    </row>
    <row r="526" spans="1:15" ht="12.75">
      <c r="A526" s="234"/>
      <c r="B526" s="235"/>
      <c r="C526" s="657" t="s">
        <v>1471</v>
      </c>
      <c r="D526" s="658"/>
      <c r="E526" s="658"/>
      <c r="F526" s="658"/>
      <c r="G526" s="659"/>
      <c r="I526" s="236"/>
      <c r="K526" s="236"/>
      <c r="L526" s="237" t="s">
        <v>1471</v>
      </c>
      <c r="O526" s="225">
        <v>3</v>
      </c>
    </row>
    <row r="527" spans="1:15" ht="12.75">
      <c r="A527" s="234"/>
      <c r="B527" s="235"/>
      <c r="C527" s="657" t="s">
        <v>1472</v>
      </c>
      <c r="D527" s="658"/>
      <c r="E527" s="658"/>
      <c r="F527" s="658"/>
      <c r="G527" s="659"/>
      <c r="I527" s="236"/>
      <c r="K527" s="236"/>
      <c r="L527" s="237" t="s">
        <v>1472</v>
      </c>
      <c r="O527" s="225">
        <v>3</v>
      </c>
    </row>
    <row r="528" spans="1:15" ht="12.75">
      <c r="A528" s="234"/>
      <c r="B528" s="235"/>
      <c r="C528" s="657" t="s">
        <v>1473</v>
      </c>
      <c r="D528" s="658"/>
      <c r="E528" s="658"/>
      <c r="F528" s="658"/>
      <c r="G528" s="659"/>
      <c r="I528" s="236"/>
      <c r="K528" s="236"/>
      <c r="L528" s="237" t="s">
        <v>1473</v>
      </c>
      <c r="O528" s="225">
        <v>3</v>
      </c>
    </row>
    <row r="529" spans="1:15" ht="22.5">
      <c r="A529" s="234"/>
      <c r="B529" s="238"/>
      <c r="C529" s="660" t="s">
        <v>1474</v>
      </c>
      <c r="D529" s="661"/>
      <c r="E529" s="239">
        <v>283</v>
      </c>
      <c r="F529" s="240"/>
      <c r="G529" s="241"/>
      <c r="H529" s="242"/>
      <c r="I529" s="236"/>
      <c r="J529" s="243"/>
      <c r="K529" s="236"/>
      <c r="M529" s="237" t="s">
        <v>1474</v>
      </c>
      <c r="O529" s="225"/>
    </row>
    <row r="530" spans="1:80" ht="12.75">
      <c r="A530" s="226">
        <v>177</v>
      </c>
      <c r="B530" s="227" t="s">
        <v>1475</v>
      </c>
      <c r="C530" s="228" t="s">
        <v>1476</v>
      </c>
      <c r="D530" s="229" t="s">
        <v>1141</v>
      </c>
      <c r="E530" s="230">
        <v>275.8096</v>
      </c>
      <c r="F530" s="230"/>
      <c r="G530" s="231">
        <f>E530*F530</f>
        <v>0</v>
      </c>
      <c r="H530" s="232">
        <v>0.0035</v>
      </c>
      <c r="I530" s="233">
        <f>E530*H530</f>
        <v>0.9653336</v>
      </c>
      <c r="J530" s="232"/>
      <c r="K530" s="233">
        <f>E530*J530</f>
        <v>0</v>
      </c>
      <c r="O530" s="225">
        <v>2</v>
      </c>
      <c r="AA530" s="198">
        <v>3</v>
      </c>
      <c r="AB530" s="198">
        <v>7</v>
      </c>
      <c r="AC530" s="198">
        <v>62852269</v>
      </c>
      <c r="AZ530" s="198">
        <v>2</v>
      </c>
      <c r="BA530" s="198">
        <f>IF(AZ530=1,G530,0)</f>
        <v>0</v>
      </c>
      <c r="BB530" s="198">
        <f>IF(AZ530=2,G530,0)</f>
        <v>0</v>
      </c>
      <c r="BC530" s="198">
        <f>IF(AZ530=3,G530,0)</f>
        <v>0</v>
      </c>
      <c r="BD530" s="198">
        <f>IF(AZ530=4,G530,0)</f>
        <v>0</v>
      </c>
      <c r="BE530" s="198">
        <f>IF(AZ530=5,G530,0)</f>
        <v>0</v>
      </c>
      <c r="CA530" s="225">
        <v>3</v>
      </c>
      <c r="CB530" s="225">
        <v>7</v>
      </c>
    </row>
    <row r="531" spans="1:15" ht="12.75">
      <c r="A531" s="234"/>
      <c r="B531" s="235"/>
      <c r="C531" s="657" t="s">
        <v>1477</v>
      </c>
      <c r="D531" s="658"/>
      <c r="E531" s="658"/>
      <c r="F531" s="658"/>
      <c r="G531" s="659"/>
      <c r="I531" s="236"/>
      <c r="K531" s="236"/>
      <c r="L531" s="237" t="s">
        <v>1477</v>
      </c>
      <c r="O531" s="225">
        <v>3</v>
      </c>
    </row>
    <row r="532" spans="1:15" ht="12.75">
      <c r="A532" s="234"/>
      <c r="B532" s="235"/>
      <c r="C532" s="657" t="s">
        <v>1478</v>
      </c>
      <c r="D532" s="658"/>
      <c r="E532" s="658"/>
      <c r="F532" s="658"/>
      <c r="G532" s="659"/>
      <c r="I532" s="236"/>
      <c r="K532" s="236"/>
      <c r="L532" s="237" t="s">
        <v>1478</v>
      </c>
      <c r="O532" s="225">
        <v>3</v>
      </c>
    </row>
    <row r="533" spans="1:15" ht="12.75">
      <c r="A533" s="234"/>
      <c r="B533" s="235"/>
      <c r="C533" s="657" t="s">
        <v>1479</v>
      </c>
      <c r="D533" s="658"/>
      <c r="E533" s="658"/>
      <c r="F533" s="658"/>
      <c r="G533" s="659"/>
      <c r="I533" s="236"/>
      <c r="K533" s="236"/>
      <c r="L533" s="237" t="s">
        <v>1479</v>
      </c>
      <c r="O533" s="225">
        <v>3</v>
      </c>
    </row>
    <row r="534" spans="1:15" ht="12.75">
      <c r="A534" s="234"/>
      <c r="B534" s="235"/>
      <c r="C534" s="657" t="s">
        <v>1480</v>
      </c>
      <c r="D534" s="658"/>
      <c r="E534" s="658"/>
      <c r="F534" s="658"/>
      <c r="G534" s="659"/>
      <c r="I534" s="236"/>
      <c r="K534" s="236"/>
      <c r="L534" s="237" t="s">
        <v>1480</v>
      </c>
      <c r="O534" s="225">
        <v>3</v>
      </c>
    </row>
    <row r="535" spans="1:15" ht="12.75">
      <c r="A535" s="234"/>
      <c r="B535" s="235"/>
      <c r="C535" s="657" t="s">
        <v>1481</v>
      </c>
      <c r="D535" s="658"/>
      <c r="E535" s="658"/>
      <c r="F535" s="658"/>
      <c r="G535" s="659"/>
      <c r="I535" s="236"/>
      <c r="K535" s="236"/>
      <c r="L535" s="237" t="s">
        <v>1481</v>
      </c>
      <c r="O535" s="225">
        <v>3</v>
      </c>
    </row>
    <row r="536" spans="1:15" ht="12.75">
      <c r="A536" s="234"/>
      <c r="B536" s="235"/>
      <c r="C536" s="657" t="s">
        <v>1482</v>
      </c>
      <c r="D536" s="658"/>
      <c r="E536" s="658"/>
      <c r="F536" s="658"/>
      <c r="G536" s="659"/>
      <c r="I536" s="236"/>
      <c r="K536" s="236"/>
      <c r="L536" s="237" t="s">
        <v>1482</v>
      </c>
      <c r="O536" s="225">
        <v>3</v>
      </c>
    </row>
    <row r="537" spans="1:15" ht="22.5">
      <c r="A537" s="234"/>
      <c r="B537" s="238"/>
      <c r="C537" s="660" t="s">
        <v>1483</v>
      </c>
      <c r="D537" s="661"/>
      <c r="E537" s="239">
        <v>275.8096</v>
      </c>
      <c r="F537" s="240"/>
      <c r="G537" s="241"/>
      <c r="H537" s="242"/>
      <c r="I537" s="236"/>
      <c r="J537" s="243"/>
      <c r="K537" s="236"/>
      <c r="M537" s="237" t="s">
        <v>1483</v>
      </c>
      <c r="O537" s="225"/>
    </row>
    <row r="538" spans="1:80" ht="12.75">
      <c r="A538" s="226">
        <v>178</v>
      </c>
      <c r="B538" s="227" t="s">
        <v>1484</v>
      </c>
      <c r="C538" s="228" t="s">
        <v>1485</v>
      </c>
      <c r="D538" s="229" t="s">
        <v>1141</v>
      </c>
      <c r="E538" s="230">
        <v>283</v>
      </c>
      <c r="F538" s="230"/>
      <c r="G538" s="231">
        <f>E538*F538</f>
        <v>0</v>
      </c>
      <c r="H538" s="232">
        <v>0.00015</v>
      </c>
      <c r="I538" s="233">
        <f>E538*H538</f>
        <v>0.042449999999999995</v>
      </c>
      <c r="J538" s="232"/>
      <c r="K538" s="233">
        <f>E538*J538</f>
        <v>0</v>
      </c>
      <c r="O538" s="225">
        <v>2</v>
      </c>
      <c r="AA538" s="198">
        <v>3</v>
      </c>
      <c r="AB538" s="198">
        <v>7</v>
      </c>
      <c r="AC538" s="198">
        <v>69366196</v>
      </c>
      <c r="AZ538" s="198">
        <v>2</v>
      </c>
      <c r="BA538" s="198">
        <f>IF(AZ538=1,G538,0)</f>
        <v>0</v>
      </c>
      <c r="BB538" s="198">
        <f>IF(AZ538=2,G538,0)</f>
        <v>0</v>
      </c>
      <c r="BC538" s="198">
        <f>IF(AZ538=3,G538,0)</f>
        <v>0</v>
      </c>
      <c r="BD538" s="198">
        <f>IF(AZ538=4,G538,0)</f>
        <v>0</v>
      </c>
      <c r="BE538" s="198">
        <f>IF(AZ538=5,G538,0)</f>
        <v>0</v>
      </c>
      <c r="CA538" s="225">
        <v>3</v>
      </c>
      <c r="CB538" s="225">
        <v>7</v>
      </c>
    </row>
    <row r="539" spans="1:15" ht="12.75">
      <c r="A539" s="234"/>
      <c r="B539" s="235"/>
      <c r="C539" s="657"/>
      <c r="D539" s="658"/>
      <c r="E539" s="658"/>
      <c r="F539" s="658"/>
      <c r="G539" s="659"/>
      <c r="I539" s="236"/>
      <c r="K539" s="236"/>
      <c r="L539" s="237"/>
      <c r="O539" s="225">
        <v>3</v>
      </c>
    </row>
    <row r="540" spans="1:15" ht="22.5">
      <c r="A540" s="234"/>
      <c r="B540" s="238"/>
      <c r="C540" s="660" t="s">
        <v>1474</v>
      </c>
      <c r="D540" s="661"/>
      <c r="E540" s="239">
        <v>283</v>
      </c>
      <c r="F540" s="240"/>
      <c r="G540" s="241"/>
      <c r="H540" s="242"/>
      <c r="I540" s="236"/>
      <c r="J540" s="243"/>
      <c r="K540" s="236"/>
      <c r="M540" s="237" t="s">
        <v>1474</v>
      </c>
      <c r="O540" s="225"/>
    </row>
    <row r="541" spans="1:80" ht="12.75">
      <c r="A541" s="226">
        <v>179</v>
      </c>
      <c r="B541" s="227" t="s">
        <v>1486</v>
      </c>
      <c r="C541" s="228" t="s">
        <v>1487</v>
      </c>
      <c r="D541" s="229" t="s">
        <v>1264</v>
      </c>
      <c r="E541" s="230">
        <v>1.6074856</v>
      </c>
      <c r="F541" s="230"/>
      <c r="G541" s="231">
        <f>E541*F541</f>
        <v>0</v>
      </c>
      <c r="H541" s="232">
        <v>0</v>
      </c>
      <c r="I541" s="233">
        <f>E541*H541</f>
        <v>0</v>
      </c>
      <c r="J541" s="232"/>
      <c r="K541" s="233">
        <f>E541*J541</f>
        <v>0</v>
      </c>
      <c r="O541" s="225">
        <v>2</v>
      </c>
      <c r="AA541" s="198">
        <v>7</v>
      </c>
      <c r="AB541" s="198">
        <v>1001</v>
      </c>
      <c r="AC541" s="198">
        <v>5</v>
      </c>
      <c r="AZ541" s="198">
        <v>2</v>
      </c>
      <c r="BA541" s="198">
        <f>IF(AZ541=1,G541,0)</f>
        <v>0</v>
      </c>
      <c r="BB541" s="198">
        <f>IF(AZ541=2,G541,0)</f>
        <v>0</v>
      </c>
      <c r="BC541" s="198">
        <f>IF(AZ541=3,G541,0)</f>
        <v>0</v>
      </c>
      <c r="BD541" s="198">
        <f>IF(AZ541=4,G541,0)</f>
        <v>0</v>
      </c>
      <c r="BE541" s="198">
        <f>IF(AZ541=5,G541,0)</f>
        <v>0</v>
      </c>
      <c r="CA541" s="225">
        <v>7</v>
      </c>
      <c r="CB541" s="225">
        <v>1001</v>
      </c>
    </row>
    <row r="542" spans="1:57" ht="12.75">
      <c r="A542" s="244"/>
      <c r="B542" s="245" t="s">
        <v>1129</v>
      </c>
      <c r="C542" s="246" t="s">
        <v>1424</v>
      </c>
      <c r="D542" s="247"/>
      <c r="E542" s="248"/>
      <c r="F542" s="249"/>
      <c r="G542" s="250">
        <f>SUM(G490:G541)</f>
        <v>0</v>
      </c>
      <c r="H542" s="251"/>
      <c r="I542" s="252">
        <f>SUM(I490:I541)</f>
        <v>1.6074856000000002</v>
      </c>
      <c r="J542" s="251"/>
      <c r="K542" s="252">
        <f>SUM(K490:K541)</f>
        <v>0</v>
      </c>
      <c r="O542" s="225">
        <v>4</v>
      </c>
      <c r="BA542" s="253">
        <f>SUM(BA490:BA541)</f>
        <v>0</v>
      </c>
      <c r="BB542" s="253">
        <f>SUM(BB490:BB541)</f>
        <v>0</v>
      </c>
      <c r="BC542" s="253">
        <f>SUM(BC490:BC541)</f>
        <v>0</v>
      </c>
      <c r="BD542" s="253">
        <f>SUM(BD490:BD541)</f>
        <v>0</v>
      </c>
      <c r="BE542" s="253">
        <f>SUM(BE490:BE541)</f>
        <v>0</v>
      </c>
    </row>
    <row r="543" spans="1:15" ht="12.75">
      <c r="A543" s="215" t="s">
        <v>1126</v>
      </c>
      <c r="B543" s="216" t="s">
        <v>1488</v>
      </c>
      <c r="C543" s="217" t="s">
        <v>1489</v>
      </c>
      <c r="D543" s="218"/>
      <c r="E543" s="219"/>
      <c r="F543" s="219"/>
      <c r="G543" s="220"/>
      <c r="H543" s="221"/>
      <c r="I543" s="222"/>
      <c r="J543" s="223"/>
      <c r="K543" s="224"/>
      <c r="O543" s="225">
        <v>1</v>
      </c>
    </row>
    <row r="544" spans="1:80" ht="12.75">
      <c r="A544" s="226">
        <v>180</v>
      </c>
      <c r="B544" s="227" t="s">
        <v>1491</v>
      </c>
      <c r="C544" s="228" t="s">
        <v>1492</v>
      </c>
      <c r="D544" s="229" t="s">
        <v>1141</v>
      </c>
      <c r="E544" s="230">
        <v>183.8</v>
      </c>
      <c r="F544" s="230"/>
      <c r="G544" s="231">
        <f>E544*F544</f>
        <v>0</v>
      </c>
      <c r="H544" s="232">
        <v>0</v>
      </c>
      <c r="I544" s="233">
        <f>E544*H544</f>
        <v>0</v>
      </c>
      <c r="J544" s="232">
        <v>0</v>
      </c>
      <c r="K544" s="233">
        <f>E544*J544</f>
        <v>0</v>
      </c>
      <c r="O544" s="225">
        <v>2</v>
      </c>
      <c r="AA544" s="198">
        <v>1</v>
      </c>
      <c r="AB544" s="198">
        <v>7</v>
      </c>
      <c r="AC544" s="198">
        <v>7</v>
      </c>
      <c r="AZ544" s="198">
        <v>2</v>
      </c>
      <c r="BA544" s="198">
        <f>IF(AZ544=1,G544,0)</f>
        <v>0</v>
      </c>
      <c r="BB544" s="198">
        <f>IF(AZ544=2,G544,0)</f>
        <v>0</v>
      </c>
      <c r="BC544" s="198">
        <f>IF(AZ544=3,G544,0)</f>
        <v>0</v>
      </c>
      <c r="BD544" s="198">
        <f>IF(AZ544=4,G544,0)</f>
        <v>0</v>
      </c>
      <c r="BE544" s="198">
        <f>IF(AZ544=5,G544,0)</f>
        <v>0</v>
      </c>
      <c r="CA544" s="225">
        <v>1</v>
      </c>
      <c r="CB544" s="225">
        <v>7</v>
      </c>
    </row>
    <row r="545" spans="1:15" ht="12.75">
      <c r="A545" s="234"/>
      <c r="B545" s="238"/>
      <c r="C545" s="660" t="s">
        <v>1493</v>
      </c>
      <c r="D545" s="661"/>
      <c r="E545" s="239">
        <v>0</v>
      </c>
      <c r="F545" s="240"/>
      <c r="G545" s="241"/>
      <c r="H545" s="242"/>
      <c r="I545" s="236"/>
      <c r="J545" s="243"/>
      <c r="K545" s="236"/>
      <c r="M545" s="237" t="s">
        <v>1493</v>
      </c>
      <c r="O545" s="225"/>
    </row>
    <row r="546" spans="1:15" ht="12.75">
      <c r="A546" s="234"/>
      <c r="B546" s="238"/>
      <c r="C546" s="660" t="s">
        <v>147</v>
      </c>
      <c r="D546" s="661"/>
      <c r="E546" s="239">
        <v>48.68</v>
      </c>
      <c r="F546" s="240"/>
      <c r="G546" s="241"/>
      <c r="H546" s="242"/>
      <c r="I546" s="236"/>
      <c r="J546" s="243"/>
      <c r="K546" s="236"/>
      <c r="M546" s="237" t="s">
        <v>147</v>
      </c>
      <c r="O546" s="225"/>
    </row>
    <row r="547" spans="1:15" ht="12.75">
      <c r="A547" s="234"/>
      <c r="B547" s="238"/>
      <c r="C547" s="660" t="s">
        <v>148</v>
      </c>
      <c r="D547" s="661"/>
      <c r="E547" s="239">
        <v>16.64</v>
      </c>
      <c r="F547" s="240"/>
      <c r="G547" s="241"/>
      <c r="H547" s="242"/>
      <c r="I547" s="236"/>
      <c r="J547" s="243"/>
      <c r="K547" s="236"/>
      <c r="M547" s="237" t="s">
        <v>148</v>
      </c>
      <c r="O547" s="225"/>
    </row>
    <row r="548" spans="1:15" ht="12.75">
      <c r="A548" s="234"/>
      <c r="B548" s="238"/>
      <c r="C548" s="660" t="s">
        <v>149</v>
      </c>
      <c r="D548" s="661"/>
      <c r="E548" s="239">
        <v>79.28</v>
      </c>
      <c r="F548" s="240"/>
      <c r="G548" s="241"/>
      <c r="H548" s="242"/>
      <c r="I548" s="236"/>
      <c r="J548" s="243"/>
      <c r="K548" s="236"/>
      <c r="M548" s="237" t="s">
        <v>149</v>
      </c>
      <c r="O548" s="225"/>
    </row>
    <row r="549" spans="1:15" ht="12.75">
      <c r="A549" s="234"/>
      <c r="B549" s="238"/>
      <c r="C549" s="660" t="s">
        <v>150</v>
      </c>
      <c r="D549" s="661"/>
      <c r="E549" s="239">
        <v>13.48</v>
      </c>
      <c r="F549" s="240"/>
      <c r="G549" s="241"/>
      <c r="H549" s="242"/>
      <c r="I549" s="236"/>
      <c r="J549" s="243"/>
      <c r="K549" s="236"/>
      <c r="M549" s="237" t="s">
        <v>150</v>
      </c>
      <c r="O549" s="225"/>
    </row>
    <row r="550" spans="1:15" ht="12.75">
      <c r="A550" s="234"/>
      <c r="B550" s="238"/>
      <c r="C550" s="660" t="s">
        <v>151</v>
      </c>
      <c r="D550" s="661"/>
      <c r="E550" s="239">
        <v>25.72</v>
      </c>
      <c r="F550" s="240"/>
      <c r="G550" s="241"/>
      <c r="H550" s="242"/>
      <c r="I550" s="236"/>
      <c r="J550" s="243"/>
      <c r="K550" s="236"/>
      <c r="M550" s="237" t="s">
        <v>151</v>
      </c>
      <c r="O550" s="225"/>
    </row>
    <row r="551" spans="1:80" ht="12.75">
      <c r="A551" s="226">
        <v>181</v>
      </c>
      <c r="B551" s="227" t="s">
        <v>1494</v>
      </c>
      <c r="C551" s="228" t="s">
        <v>1495</v>
      </c>
      <c r="D551" s="229" t="s">
        <v>1141</v>
      </c>
      <c r="E551" s="230">
        <v>48.942</v>
      </c>
      <c r="F551" s="230"/>
      <c r="G551" s="231">
        <f>E551*F551</f>
        <v>0</v>
      </c>
      <c r="H551" s="232">
        <v>0.003</v>
      </c>
      <c r="I551" s="233">
        <f>E551*H551</f>
        <v>0.146826</v>
      </c>
      <c r="J551" s="232">
        <v>0</v>
      </c>
      <c r="K551" s="233">
        <f>E551*J551</f>
        <v>0</v>
      </c>
      <c r="O551" s="225">
        <v>2</v>
      </c>
      <c r="AA551" s="198">
        <v>1</v>
      </c>
      <c r="AB551" s="198">
        <v>7</v>
      </c>
      <c r="AC551" s="198">
        <v>7</v>
      </c>
      <c r="AZ551" s="198">
        <v>2</v>
      </c>
      <c r="BA551" s="198">
        <f>IF(AZ551=1,G551,0)</f>
        <v>0</v>
      </c>
      <c r="BB551" s="198">
        <f>IF(AZ551=2,G551,0)</f>
        <v>0</v>
      </c>
      <c r="BC551" s="198">
        <f>IF(AZ551=3,G551,0)</f>
        <v>0</v>
      </c>
      <c r="BD551" s="198">
        <f>IF(AZ551=4,G551,0)</f>
        <v>0</v>
      </c>
      <c r="BE551" s="198">
        <f>IF(AZ551=5,G551,0)</f>
        <v>0</v>
      </c>
      <c r="CA551" s="225">
        <v>1</v>
      </c>
      <c r="CB551" s="225">
        <v>7</v>
      </c>
    </row>
    <row r="552" spans="1:15" ht="22.5">
      <c r="A552" s="234"/>
      <c r="B552" s="238"/>
      <c r="C552" s="660" t="s">
        <v>1496</v>
      </c>
      <c r="D552" s="661"/>
      <c r="E552" s="239">
        <v>48.942</v>
      </c>
      <c r="F552" s="240"/>
      <c r="G552" s="241"/>
      <c r="H552" s="242"/>
      <c r="I552" s="236"/>
      <c r="J552" s="243"/>
      <c r="K552" s="236"/>
      <c r="M552" s="237" t="s">
        <v>1496</v>
      </c>
      <c r="O552" s="225"/>
    </row>
    <row r="553" spans="1:80" ht="12.75">
      <c r="A553" s="226">
        <v>182</v>
      </c>
      <c r="B553" s="227" t="s">
        <v>1497</v>
      </c>
      <c r="C553" s="228" t="s">
        <v>1498</v>
      </c>
      <c r="D553" s="229" t="s">
        <v>1141</v>
      </c>
      <c r="E553" s="230">
        <v>221.7039</v>
      </c>
      <c r="F553" s="230"/>
      <c r="G553" s="231">
        <f>E553*F553</f>
        <v>0</v>
      </c>
      <c r="H553" s="232">
        <v>0</v>
      </c>
      <c r="I553" s="233">
        <f>E553*H553</f>
        <v>0</v>
      </c>
      <c r="J553" s="232">
        <v>0</v>
      </c>
      <c r="K553" s="233">
        <f>E553*J553</f>
        <v>0</v>
      </c>
      <c r="O553" s="225">
        <v>2</v>
      </c>
      <c r="AA553" s="198">
        <v>1</v>
      </c>
      <c r="AB553" s="198">
        <v>7</v>
      </c>
      <c r="AC553" s="198">
        <v>7</v>
      </c>
      <c r="AZ553" s="198">
        <v>2</v>
      </c>
      <c r="BA553" s="198">
        <f>IF(AZ553=1,G553,0)</f>
        <v>0</v>
      </c>
      <c r="BB553" s="198">
        <f>IF(AZ553=2,G553,0)</f>
        <v>0</v>
      </c>
      <c r="BC553" s="198">
        <f>IF(AZ553=3,G553,0)</f>
        <v>0</v>
      </c>
      <c r="BD553" s="198">
        <f>IF(AZ553=4,G553,0)</f>
        <v>0</v>
      </c>
      <c r="BE553" s="198">
        <f>IF(AZ553=5,G553,0)</f>
        <v>0</v>
      </c>
      <c r="CA553" s="225">
        <v>1</v>
      </c>
      <c r="CB553" s="225">
        <v>7</v>
      </c>
    </row>
    <row r="554" spans="1:15" ht="12.75">
      <c r="A554" s="234"/>
      <c r="B554" s="235"/>
      <c r="C554" s="657" t="s">
        <v>1499</v>
      </c>
      <c r="D554" s="658"/>
      <c r="E554" s="658"/>
      <c r="F554" s="658"/>
      <c r="G554" s="659"/>
      <c r="I554" s="236"/>
      <c r="K554" s="236"/>
      <c r="L554" s="237" t="s">
        <v>1499</v>
      </c>
      <c r="O554" s="225">
        <v>3</v>
      </c>
    </row>
    <row r="555" spans="1:15" ht="12.75">
      <c r="A555" s="234"/>
      <c r="B555" s="238"/>
      <c r="C555" s="660" t="s">
        <v>1500</v>
      </c>
      <c r="D555" s="661"/>
      <c r="E555" s="239">
        <v>221.7039</v>
      </c>
      <c r="F555" s="240"/>
      <c r="G555" s="241"/>
      <c r="H555" s="242"/>
      <c r="I555" s="236"/>
      <c r="J555" s="243"/>
      <c r="K555" s="236"/>
      <c r="M555" s="237" t="s">
        <v>1500</v>
      </c>
      <c r="O555" s="225"/>
    </row>
    <row r="556" spans="1:80" ht="12.75">
      <c r="A556" s="226">
        <v>183</v>
      </c>
      <c r="B556" s="227" t="s">
        <v>1501</v>
      </c>
      <c r="C556" s="228" t="s">
        <v>1502</v>
      </c>
      <c r="D556" s="229" t="s">
        <v>1141</v>
      </c>
      <c r="E556" s="230">
        <v>367.4425</v>
      </c>
      <c r="F556" s="230"/>
      <c r="G556" s="231">
        <f>E556*F556</f>
        <v>0</v>
      </c>
      <c r="H556" s="232">
        <v>1E-05</v>
      </c>
      <c r="I556" s="233">
        <f>E556*H556</f>
        <v>0.0036744250000000003</v>
      </c>
      <c r="J556" s="232">
        <v>0</v>
      </c>
      <c r="K556" s="233">
        <f>E556*J556</f>
        <v>0</v>
      </c>
      <c r="O556" s="225">
        <v>2</v>
      </c>
      <c r="AA556" s="198">
        <v>1</v>
      </c>
      <c r="AB556" s="198">
        <v>7</v>
      </c>
      <c r="AC556" s="198">
        <v>7</v>
      </c>
      <c r="AZ556" s="198">
        <v>2</v>
      </c>
      <c r="BA556" s="198">
        <f>IF(AZ556=1,G556,0)</f>
        <v>0</v>
      </c>
      <c r="BB556" s="198">
        <f>IF(AZ556=2,G556,0)</f>
        <v>0</v>
      </c>
      <c r="BC556" s="198">
        <f>IF(AZ556=3,G556,0)</f>
        <v>0</v>
      </c>
      <c r="BD556" s="198">
        <f>IF(AZ556=4,G556,0)</f>
        <v>0</v>
      </c>
      <c r="BE556" s="198">
        <f>IF(AZ556=5,G556,0)</f>
        <v>0</v>
      </c>
      <c r="CA556" s="225">
        <v>1</v>
      </c>
      <c r="CB556" s="225">
        <v>7</v>
      </c>
    </row>
    <row r="557" spans="1:15" ht="22.5">
      <c r="A557" s="234"/>
      <c r="B557" s="238"/>
      <c r="C557" s="660" t="s">
        <v>1503</v>
      </c>
      <c r="D557" s="661"/>
      <c r="E557" s="239">
        <v>183.6425</v>
      </c>
      <c r="F557" s="240"/>
      <c r="G557" s="241"/>
      <c r="H557" s="242"/>
      <c r="I557" s="236"/>
      <c r="J557" s="243"/>
      <c r="K557" s="236"/>
      <c r="M557" s="237" t="s">
        <v>1503</v>
      </c>
      <c r="O557" s="225"/>
    </row>
    <row r="558" spans="1:15" ht="12.75">
      <c r="A558" s="234"/>
      <c r="B558" s="238"/>
      <c r="C558" s="660" t="s">
        <v>1493</v>
      </c>
      <c r="D558" s="661"/>
      <c r="E558" s="239">
        <v>0</v>
      </c>
      <c r="F558" s="240"/>
      <c r="G558" s="241"/>
      <c r="H558" s="242"/>
      <c r="I558" s="236"/>
      <c r="J558" s="243"/>
      <c r="K558" s="236"/>
      <c r="M558" s="237" t="s">
        <v>1493</v>
      </c>
      <c r="O558" s="225"/>
    </row>
    <row r="559" spans="1:15" ht="12.75">
      <c r="A559" s="234"/>
      <c r="B559" s="238"/>
      <c r="C559" s="660" t="s">
        <v>147</v>
      </c>
      <c r="D559" s="661"/>
      <c r="E559" s="239">
        <v>48.68</v>
      </c>
      <c r="F559" s="240"/>
      <c r="G559" s="241"/>
      <c r="H559" s="242"/>
      <c r="I559" s="236"/>
      <c r="J559" s="243"/>
      <c r="K559" s="236"/>
      <c r="M559" s="237" t="s">
        <v>147</v>
      </c>
      <c r="O559" s="225"/>
    </row>
    <row r="560" spans="1:15" ht="12.75">
      <c r="A560" s="234"/>
      <c r="B560" s="238"/>
      <c r="C560" s="660" t="s">
        <v>148</v>
      </c>
      <c r="D560" s="661"/>
      <c r="E560" s="239">
        <v>16.64</v>
      </c>
      <c r="F560" s="240"/>
      <c r="G560" s="241"/>
      <c r="H560" s="242"/>
      <c r="I560" s="236"/>
      <c r="J560" s="243"/>
      <c r="K560" s="236"/>
      <c r="M560" s="237" t="s">
        <v>148</v>
      </c>
      <c r="O560" s="225"/>
    </row>
    <row r="561" spans="1:15" ht="12.75">
      <c r="A561" s="234"/>
      <c r="B561" s="238"/>
      <c r="C561" s="660" t="s">
        <v>149</v>
      </c>
      <c r="D561" s="661"/>
      <c r="E561" s="239">
        <v>79.28</v>
      </c>
      <c r="F561" s="240"/>
      <c r="G561" s="241"/>
      <c r="H561" s="242"/>
      <c r="I561" s="236"/>
      <c r="J561" s="243"/>
      <c r="K561" s="236"/>
      <c r="M561" s="237" t="s">
        <v>149</v>
      </c>
      <c r="O561" s="225"/>
    </row>
    <row r="562" spans="1:15" ht="12.75">
      <c r="A562" s="234"/>
      <c r="B562" s="238"/>
      <c r="C562" s="660" t="s">
        <v>150</v>
      </c>
      <c r="D562" s="661"/>
      <c r="E562" s="239">
        <v>13.48</v>
      </c>
      <c r="F562" s="240"/>
      <c r="G562" s="241"/>
      <c r="H562" s="242"/>
      <c r="I562" s="236"/>
      <c r="J562" s="243"/>
      <c r="K562" s="236"/>
      <c r="M562" s="237" t="s">
        <v>150</v>
      </c>
      <c r="O562" s="225"/>
    </row>
    <row r="563" spans="1:15" ht="12.75">
      <c r="A563" s="234"/>
      <c r="B563" s="238"/>
      <c r="C563" s="660" t="s">
        <v>151</v>
      </c>
      <c r="D563" s="661"/>
      <c r="E563" s="239">
        <v>25.72</v>
      </c>
      <c r="F563" s="240"/>
      <c r="G563" s="241"/>
      <c r="H563" s="242"/>
      <c r="I563" s="236"/>
      <c r="J563" s="243"/>
      <c r="K563" s="236"/>
      <c r="M563" s="237" t="s">
        <v>151</v>
      </c>
      <c r="O563" s="225"/>
    </row>
    <row r="564" spans="1:80" ht="12.75">
      <c r="A564" s="226">
        <v>184</v>
      </c>
      <c r="B564" s="227" t="s">
        <v>1504</v>
      </c>
      <c r="C564" s="228" t="s">
        <v>1505</v>
      </c>
      <c r="D564" s="229" t="s">
        <v>1009</v>
      </c>
      <c r="E564" s="230">
        <v>189.5</v>
      </c>
      <c r="F564" s="230"/>
      <c r="G564" s="231">
        <f>E564*F564</f>
        <v>0</v>
      </c>
      <c r="H564" s="232">
        <v>0</v>
      </c>
      <c r="I564" s="233">
        <f>E564*H564</f>
        <v>0</v>
      </c>
      <c r="J564" s="232">
        <v>0</v>
      </c>
      <c r="K564" s="233">
        <f>E564*J564</f>
        <v>0</v>
      </c>
      <c r="O564" s="225">
        <v>2</v>
      </c>
      <c r="AA564" s="198">
        <v>1</v>
      </c>
      <c r="AB564" s="198">
        <v>7</v>
      </c>
      <c r="AC564" s="198">
        <v>7</v>
      </c>
      <c r="AZ564" s="198">
        <v>2</v>
      </c>
      <c r="BA564" s="198">
        <f>IF(AZ564=1,G564,0)</f>
        <v>0</v>
      </c>
      <c r="BB564" s="198">
        <f>IF(AZ564=2,G564,0)</f>
        <v>0</v>
      </c>
      <c r="BC564" s="198">
        <f>IF(AZ564=3,G564,0)</f>
        <v>0</v>
      </c>
      <c r="BD564" s="198">
        <f>IF(AZ564=4,G564,0)</f>
        <v>0</v>
      </c>
      <c r="BE564" s="198">
        <f>IF(AZ564=5,G564,0)</f>
        <v>0</v>
      </c>
      <c r="CA564" s="225">
        <v>1</v>
      </c>
      <c r="CB564" s="225">
        <v>7</v>
      </c>
    </row>
    <row r="565" spans="1:15" ht="22.5">
      <c r="A565" s="234"/>
      <c r="B565" s="238"/>
      <c r="C565" s="660" t="s">
        <v>1506</v>
      </c>
      <c r="D565" s="661"/>
      <c r="E565" s="239">
        <v>111.5</v>
      </c>
      <c r="F565" s="240"/>
      <c r="G565" s="241"/>
      <c r="H565" s="242"/>
      <c r="I565" s="236"/>
      <c r="J565" s="243"/>
      <c r="K565" s="236"/>
      <c r="M565" s="237" t="s">
        <v>1506</v>
      </c>
      <c r="O565" s="225"/>
    </row>
    <row r="566" spans="1:15" ht="12.75">
      <c r="A566" s="234"/>
      <c r="B566" s="238"/>
      <c r="C566" s="660" t="s">
        <v>1507</v>
      </c>
      <c r="D566" s="661"/>
      <c r="E566" s="239">
        <v>78</v>
      </c>
      <c r="F566" s="240"/>
      <c r="G566" s="241"/>
      <c r="H566" s="242"/>
      <c r="I566" s="236"/>
      <c r="J566" s="243"/>
      <c r="K566" s="236"/>
      <c r="M566" s="237" t="s">
        <v>1507</v>
      </c>
      <c r="O566" s="225"/>
    </row>
    <row r="567" spans="1:80" ht="12.75">
      <c r="A567" s="226">
        <v>185</v>
      </c>
      <c r="B567" s="227" t="s">
        <v>1508</v>
      </c>
      <c r="C567" s="228" t="s">
        <v>1509</v>
      </c>
      <c r="D567" s="229" t="s">
        <v>1216</v>
      </c>
      <c r="E567" s="230">
        <v>30.5726</v>
      </c>
      <c r="F567" s="230"/>
      <c r="G567" s="231">
        <f>E567*F567</f>
        <v>0</v>
      </c>
      <c r="H567" s="232">
        <v>0.025</v>
      </c>
      <c r="I567" s="233">
        <f>E567*H567</f>
        <v>0.7643150000000001</v>
      </c>
      <c r="J567" s="232"/>
      <c r="K567" s="233">
        <f>E567*J567</f>
        <v>0</v>
      </c>
      <c r="O567" s="225">
        <v>2</v>
      </c>
      <c r="AA567" s="198">
        <v>3</v>
      </c>
      <c r="AB567" s="198">
        <v>7</v>
      </c>
      <c r="AC567" s="198" t="s">
        <v>1508</v>
      </c>
      <c r="AZ567" s="198">
        <v>2</v>
      </c>
      <c r="BA567" s="198">
        <f>IF(AZ567=1,G567,0)</f>
        <v>0</v>
      </c>
      <c r="BB567" s="198">
        <f>IF(AZ567=2,G567,0)</f>
        <v>0</v>
      </c>
      <c r="BC567" s="198">
        <f>IF(AZ567=3,G567,0)</f>
        <v>0</v>
      </c>
      <c r="BD567" s="198">
        <f>IF(AZ567=4,G567,0)</f>
        <v>0</v>
      </c>
      <c r="BE567" s="198">
        <f>IF(AZ567=5,G567,0)</f>
        <v>0</v>
      </c>
      <c r="CA567" s="225">
        <v>3</v>
      </c>
      <c r="CB567" s="225">
        <v>7</v>
      </c>
    </row>
    <row r="568" spans="1:15" ht="12.75">
      <c r="A568" s="234"/>
      <c r="B568" s="235"/>
      <c r="C568" s="657" t="s">
        <v>1510</v>
      </c>
      <c r="D568" s="658"/>
      <c r="E568" s="658"/>
      <c r="F568" s="658"/>
      <c r="G568" s="659"/>
      <c r="I568" s="236"/>
      <c r="K568" s="236"/>
      <c r="L568" s="237" t="s">
        <v>1510</v>
      </c>
      <c r="O568" s="225">
        <v>3</v>
      </c>
    </row>
    <row r="569" spans="1:15" ht="12.75">
      <c r="A569" s="234"/>
      <c r="B569" s="235"/>
      <c r="C569" s="657" t="s">
        <v>1511</v>
      </c>
      <c r="D569" s="658"/>
      <c r="E569" s="658"/>
      <c r="F569" s="658"/>
      <c r="G569" s="659"/>
      <c r="I569" s="236"/>
      <c r="K569" s="236"/>
      <c r="L569" s="237" t="s">
        <v>1511</v>
      </c>
      <c r="O569" s="225">
        <v>3</v>
      </c>
    </row>
    <row r="570" spans="1:15" ht="12.75">
      <c r="A570" s="234"/>
      <c r="B570" s="235"/>
      <c r="C570" s="657" t="s">
        <v>1512</v>
      </c>
      <c r="D570" s="658"/>
      <c r="E570" s="658"/>
      <c r="F570" s="658"/>
      <c r="G570" s="659"/>
      <c r="I570" s="236"/>
      <c r="K570" s="236"/>
      <c r="L570" s="237" t="s">
        <v>1512</v>
      </c>
      <c r="O570" s="225">
        <v>3</v>
      </c>
    </row>
    <row r="571" spans="1:15" ht="22.5">
      <c r="A571" s="234"/>
      <c r="B571" s="238"/>
      <c r="C571" s="660" t="s">
        <v>1513</v>
      </c>
      <c r="D571" s="661"/>
      <c r="E571" s="239">
        <v>23</v>
      </c>
      <c r="F571" s="240"/>
      <c r="G571" s="241"/>
      <c r="H571" s="242"/>
      <c r="I571" s="236"/>
      <c r="J571" s="243"/>
      <c r="K571" s="236"/>
      <c r="M571" s="237" t="s">
        <v>1513</v>
      </c>
      <c r="O571" s="225"/>
    </row>
    <row r="572" spans="1:15" ht="12.75">
      <c r="A572" s="234"/>
      <c r="B572" s="238"/>
      <c r="C572" s="660" t="s">
        <v>1493</v>
      </c>
      <c r="D572" s="661"/>
      <c r="E572" s="239">
        <v>0</v>
      </c>
      <c r="F572" s="240"/>
      <c r="G572" s="241"/>
      <c r="H572" s="242"/>
      <c r="I572" s="236"/>
      <c r="J572" s="243"/>
      <c r="K572" s="236"/>
      <c r="M572" s="237" t="s">
        <v>1493</v>
      </c>
      <c r="O572" s="225"/>
    </row>
    <row r="573" spans="1:15" ht="12.75">
      <c r="A573" s="234"/>
      <c r="B573" s="238"/>
      <c r="C573" s="660" t="s">
        <v>1514</v>
      </c>
      <c r="D573" s="661"/>
      <c r="E573" s="239">
        <v>2.0056</v>
      </c>
      <c r="F573" s="240"/>
      <c r="G573" s="241"/>
      <c r="H573" s="242"/>
      <c r="I573" s="236"/>
      <c r="J573" s="243"/>
      <c r="K573" s="236"/>
      <c r="M573" s="237" t="s">
        <v>1514</v>
      </c>
      <c r="O573" s="225"/>
    </row>
    <row r="574" spans="1:15" ht="12.75">
      <c r="A574" s="234"/>
      <c r="B574" s="238"/>
      <c r="C574" s="660" t="s">
        <v>1515</v>
      </c>
      <c r="D574" s="661"/>
      <c r="E574" s="239">
        <v>0.6856</v>
      </c>
      <c r="F574" s="240"/>
      <c r="G574" s="241"/>
      <c r="H574" s="242"/>
      <c r="I574" s="236"/>
      <c r="J574" s="243"/>
      <c r="K574" s="236"/>
      <c r="M574" s="237" t="s">
        <v>1515</v>
      </c>
      <c r="O574" s="225"/>
    </row>
    <row r="575" spans="1:15" ht="12.75">
      <c r="A575" s="234"/>
      <c r="B575" s="238"/>
      <c r="C575" s="660" t="s">
        <v>1516</v>
      </c>
      <c r="D575" s="661"/>
      <c r="E575" s="239">
        <v>3.2663</v>
      </c>
      <c r="F575" s="240"/>
      <c r="G575" s="241"/>
      <c r="H575" s="242"/>
      <c r="I575" s="236"/>
      <c r="J575" s="243"/>
      <c r="K575" s="236"/>
      <c r="M575" s="237" t="s">
        <v>1516</v>
      </c>
      <c r="O575" s="225"/>
    </row>
    <row r="576" spans="1:15" ht="12.75">
      <c r="A576" s="234"/>
      <c r="B576" s="238"/>
      <c r="C576" s="660" t="s">
        <v>1517</v>
      </c>
      <c r="D576" s="661"/>
      <c r="E576" s="239">
        <v>0.5554</v>
      </c>
      <c r="F576" s="240"/>
      <c r="G576" s="241"/>
      <c r="H576" s="242"/>
      <c r="I576" s="236"/>
      <c r="J576" s="243"/>
      <c r="K576" s="236"/>
      <c r="M576" s="237" t="s">
        <v>1517</v>
      </c>
      <c r="O576" s="225"/>
    </row>
    <row r="577" spans="1:15" ht="12.75">
      <c r="A577" s="234"/>
      <c r="B577" s="238"/>
      <c r="C577" s="660" t="s">
        <v>1518</v>
      </c>
      <c r="D577" s="661"/>
      <c r="E577" s="239">
        <v>1.0597</v>
      </c>
      <c r="F577" s="240"/>
      <c r="G577" s="241"/>
      <c r="H577" s="242"/>
      <c r="I577" s="236"/>
      <c r="J577" s="243"/>
      <c r="K577" s="236"/>
      <c r="M577" s="237" t="s">
        <v>1518</v>
      </c>
      <c r="O577" s="225"/>
    </row>
    <row r="578" spans="1:80" ht="12.75">
      <c r="A578" s="226">
        <v>186</v>
      </c>
      <c r="B578" s="227" t="s">
        <v>1519</v>
      </c>
      <c r="C578" s="228" t="s">
        <v>1520</v>
      </c>
      <c r="D578" s="229" t="s">
        <v>1141</v>
      </c>
      <c r="E578" s="230">
        <v>51</v>
      </c>
      <c r="F578" s="230"/>
      <c r="G578" s="231">
        <f>E578*F578</f>
        <v>0</v>
      </c>
      <c r="H578" s="232">
        <v>0.00077</v>
      </c>
      <c r="I578" s="233">
        <f>E578*H578</f>
        <v>0.03927</v>
      </c>
      <c r="J578" s="232"/>
      <c r="K578" s="233">
        <f>E578*J578</f>
        <v>0</v>
      </c>
      <c r="O578" s="225">
        <v>2</v>
      </c>
      <c r="AA578" s="198">
        <v>3</v>
      </c>
      <c r="AB578" s="198">
        <v>7</v>
      </c>
      <c r="AC578" s="198">
        <v>283763201</v>
      </c>
      <c r="AZ578" s="198">
        <v>2</v>
      </c>
      <c r="BA578" s="198">
        <f>IF(AZ578=1,G578,0)</f>
        <v>0</v>
      </c>
      <c r="BB578" s="198">
        <f>IF(AZ578=2,G578,0)</f>
        <v>0</v>
      </c>
      <c r="BC578" s="198">
        <f>IF(AZ578=3,G578,0)</f>
        <v>0</v>
      </c>
      <c r="BD578" s="198">
        <f>IF(AZ578=4,G578,0)</f>
        <v>0</v>
      </c>
      <c r="BE578" s="198">
        <f>IF(AZ578=5,G578,0)</f>
        <v>0</v>
      </c>
      <c r="CA578" s="225">
        <v>3</v>
      </c>
      <c r="CB578" s="225">
        <v>7</v>
      </c>
    </row>
    <row r="579" spans="1:15" ht="12.75">
      <c r="A579" s="234"/>
      <c r="B579" s="238"/>
      <c r="C579" s="660" t="s">
        <v>1521</v>
      </c>
      <c r="D579" s="661"/>
      <c r="E579" s="239">
        <v>51</v>
      </c>
      <c r="F579" s="240"/>
      <c r="G579" s="241"/>
      <c r="H579" s="242"/>
      <c r="I579" s="236"/>
      <c r="J579" s="243"/>
      <c r="K579" s="236"/>
      <c r="M579" s="237" t="s">
        <v>1521</v>
      </c>
      <c r="O579" s="225"/>
    </row>
    <row r="580" spans="1:80" ht="12.75">
      <c r="A580" s="226">
        <v>187</v>
      </c>
      <c r="B580" s="227" t="s">
        <v>1522</v>
      </c>
      <c r="C580" s="228" t="s">
        <v>1523</v>
      </c>
      <c r="D580" s="229" t="s">
        <v>1264</v>
      </c>
      <c r="E580" s="230">
        <v>0.954085425</v>
      </c>
      <c r="F580" s="230"/>
      <c r="G580" s="231">
        <f>E580*F580</f>
        <v>0</v>
      </c>
      <c r="H580" s="232">
        <v>0</v>
      </c>
      <c r="I580" s="233">
        <f>E580*H580</f>
        <v>0</v>
      </c>
      <c r="J580" s="232"/>
      <c r="K580" s="233">
        <f>E580*J580</f>
        <v>0</v>
      </c>
      <c r="O580" s="225">
        <v>2</v>
      </c>
      <c r="AA580" s="198">
        <v>7</v>
      </c>
      <c r="AB580" s="198">
        <v>1001</v>
      </c>
      <c r="AC580" s="198">
        <v>5</v>
      </c>
      <c r="AZ580" s="198">
        <v>2</v>
      </c>
      <c r="BA580" s="198">
        <f>IF(AZ580=1,G580,0)</f>
        <v>0</v>
      </c>
      <c r="BB580" s="198">
        <f>IF(AZ580=2,G580,0)</f>
        <v>0</v>
      </c>
      <c r="BC580" s="198">
        <f>IF(AZ580=3,G580,0)</f>
        <v>0</v>
      </c>
      <c r="BD580" s="198">
        <f>IF(AZ580=4,G580,0)</f>
        <v>0</v>
      </c>
      <c r="BE580" s="198">
        <f>IF(AZ580=5,G580,0)</f>
        <v>0</v>
      </c>
      <c r="CA580" s="225">
        <v>7</v>
      </c>
      <c r="CB580" s="225">
        <v>1001</v>
      </c>
    </row>
    <row r="581" spans="1:57" ht="12.75">
      <c r="A581" s="244"/>
      <c r="B581" s="245" t="s">
        <v>1129</v>
      </c>
      <c r="C581" s="246" t="s">
        <v>1490</v>
      </c>
      <c r="D581" s="247"/>
      <c r="E581" s="248"/>
      <c r="F581" s="249"/>
      <c r="G581" s="250">
        <f>SUM(G543:G580)</f>
        <v>0</v>
      </c>
      <c r="H581" s="251"/>
      <c r="I581" s="252">
        <f>SUM(I543:I580)</f>
        <v>0.9540854250000002</v>
      </c>
      <c r="J581" s="251"/>
      <c r="K581" s="252">
        <f>SUM(K543:K580)</f>
        <v>0</v>
      </c>
      <c r="O581" s="225">
        <v>4</v>
      </c>
      <c r="BA581" s="253">
        <f>SUM(BA543:BA580)</f>
        <v>0</v>
      </c>
      <c r="BB581" s="253">
        <f>SUM(BB543:BB580)</f>
        <v>0</v>
      </c>
      <c r="BC581" s="253">
        <f>SUM(BC543:BC580)</f>
        <v>0</v>
      </c>
      <c r="BD581" s="253">
        <f>SUM(BD543:BD580)</f>
        <v>0</v>
      </c>
      <c r="BE581" s="253">
        <f>SUM(BE543:BE580)</f>
        <v>0</v>
      </c>
    </row>
    <row r="582" spans="1:15" ht="12.75">
      <c r="A582" s="215" t="s">
        <v>1126</v>
      </c>
      <c r="B582" s="216" t="s">
        <v>1524</v>
      </c>
      <c r="C582" s="217" t="s">
        <v>1525</v>
      </c>
      <c r="D582" s="218"/>
      <c r="E582" s="219"/>
      <c r="F582" s="219"/>
      <c r="G582" s="220"/>
      <c r="H582" s="221"/>
      <c r="I582" s="222"/>
      <c r="J582" s="223"/>
      <c r="K582" s="224"/>
      <c r="O582" s="225">
        <v>1</v>
      </c>
    </row>
    <row r="583" spans="1:80" ht="12.75">
      <c r="A583" s="226">
        <v>188</v>
      </c>
      <c r="B583" s="227" t="s">
        <v>1527</v>
      </c>
      <c r="C583" s="228" t="s">
        <v>1528</v>
      </c>
      <c r="D583" s="229" t="s">
        <v>1009</v>
      </c>
      <c r="E583" s="230">
        <v>8.75</v>
      </c>
      <c r="F583" s="230"/>
      <c r="G583" s="231">
        <f>E583*F583</f>
        <v>0</v>
      </c>
      <c r="H583" s="232">
        <v>0</v>
      </c>
      <c r="I583" s="233">
        <f>E583*H583</f>
        <v>0</v>
      </c>
      <c r="J583" s="232">
        <v>0</v>
      </c>
      <c r="K583" s="233">
        <f>E583*J583</f>
        <v>0</v>
      </c>
      <c r="O583" s="225">
        <v>2</v>
      </c>
      <c r="AA583" s="198">
        <v>1</v>
      </c>
      <c r="AB583" s="198">
        <v>7</v>
      </c>
      <c r="AC583" s="198">
        <v>7</v>
      </c>
      <c r="AZ583" s="198">
        <v>2</v>
      </c>
      <c r="BA583" s="198">
        <f>IF(AZ583=1,G583,0)</f>
        <v>0</v>
      </c>
      <c r="BB583" s="198">
        <f>IF(AZ583=2,G583,0)</f>
        <v>0</v>
      </c>
      <c r="BC583" s="198">
        <f>IF(AZ583=3,G583,0)</f>
        <v>0</v>
      </c>
      <c r="BD583" s="198">
        <f>IF(AZ583=4,G583,0)</f>
        <v>0</v>
      </c>
      <c r="BE583" s="198">
        <f>IF(AZ583=5,G583,0)</f>
        <v>0</v>
      </c>
      <c r="CA583" s="225">
        <v>1</v>
      </c>
      <c r="CB583" s="225">
        <v>7</v>
      </c>
    </row>
    <row r="584" spans="1:15" ht="12.75">
      <c r="A584" s="234"/>
      <c r="B584" s="238"/>
      <c r="C584" s="660" t="s">
        <v>1529</v>
      </c>
      <c r="D584" s="661"/>
      <c r="E584" s="239">
        <v>0</v>
      </c>
      <c r="F584" s="240"/>
      <c r="G584" s="241"/>
      <c r="H584" s="242"/>
      <c r="I584" s="236"/>
      <c r="J584" s="243"/>
      <c r="K584" s="236"/>
      <c r="M584" s="237" t="s">
        <v>1529</v>
      </c>
      <c r="O584" s="225"/>
    </row>
    <row r="585" spans="1:15" ht="12.75">
      <c r="A585" s="234"/>
      <c r="B585" s="238"/>
      <c r="C585" s="660" t="s">
        <v>1530</v>
      </c>
      <c r="D585" s="661"/>
      <c r="E585" s="239">
        <v>8.75</v>
      </c>
      <c r="F585" s="240"/>
      <c r="G585" s="241"/>
      <c r="H585" s="242"/>
      <c r="I585" s="236"/>
      <c r="J585" s="243"/>
      <c r="K585" s="236"/>
      <c r="M585" s="237" t="s">
        <v>1530</v>
      </c>
      <c r="O585" s="225"/>
    </row>
    <row r="586" spans="1:80" ht="12.75">
      <c r="A586" s="226">
        <v>189</v>
      </c>
      <c r="B586" s="227" t="s">
        <v>1531</v>
      </c>
      <c r="C586" s="228" t="s">
        <v>1532</v>
      </c>
      <c r="D586" s="229" t="s">
        <v>1009</v>
      </c>
      <c r="E586" s="230">
        <v>51.3</v>
      </c>
      <c r="F586" s="230"/>
      <c r="G586" s="231">
        <f>E586*F586</f>
        <v>0</v>
      </c>
      <c r="H586" s="232">
        <v>0.00099</v>
      </c>
      <c r="I586" s="233">
        <f>E586*H586</f>
        <v>0.050787</v>
      </c>
      <c r="J586" s="232">
        <v>0</v>
      </c>
      <c r="K586" s="233">
        <f>E586*J586</f>
        <v>0</v>
      </c>
      <c r="O586" s="225">
        <v>2</v>
      </c>
      <c r="AA586" s="198">
        <v>1</v>
      </c>
      <c r="AB586" s="198">
        <v>7</v>
      </c>
      <c r="AC586" s="198">
        <v>7</v>
      </c>
      <c r="AZ586" s="198">
        <v>2</v>
      </c>
      <c r="BA586" s="198">
        <f>IF(AZ586=1,G586,0)</f>
        <v>0</v>
      </c>
      <c r="BB586" s="198">
        <f>IF(AZ586=2,G586,0)</f>
        <v>0</v>
      </c>
      <c r="BC586" s="198">
        <f>IF(AZ586=3,G586,0)</f>
        <v>0</v>
      </c>
      <c r="BD586" s="198">
        <f>IF(AZ586=4,G586,0)</f>
        <v>0</v>
      </c>
      <c r="BE586" s="198">
        <f>IF(AZ586=5,G586,0)</f>
        <v>0</v>
      </c>
      <c r="CA586" s="225">
        <v>1</v>
      </c>
      <c r="CB586" s="225">
        <v>7</v>
      </c>
    </row>
    <row r="587" spans="1:15" ht="12.75">
      <c r="A587" s="234"/>
      <c r="B587" s="238"/>
      <c r="C587" s="660" t="s">
        <v>1533</v>
      </c>
      <c r="D587" s="661"/>
      <c r="E587" s="239">
        <v>0</v>
      </c>
      <c r="F587" s="240"/>
      <c r="G587" s="241"/>
      <c r="H587" s="242"/>
      <c r="I587" s="236"/>
      <c r="J587" s="243"/>
      <c r="K587" s="236"/>
      <c r="M587" s="237" t="s">
        <v>1533</v>
      </c>
      <c r="O587" s="225"/>
    </row>
    <row r="588" spans="1:15" ht="12.75">
      <c r="A588" s="234"/>
      <c r="B588" s="238"/>
      <c r="C588" s="660" t="s">
        <v>1534</v>
      </c>
      <c r="D588" s="661"/>
      <c r="E588" s="239">
        <v>6.5</v>
      </c>
      <c r="F588" s="240"/>
      <c r="G588" s="241"/>
      <c r="H588" s="242"/>
      <c r="I588" s="236"/>
      <c r="J588" s="243"/>
      <c r="K588" s="236"/>
      <c r="M588" s="237" t="s">
        <v>1534</v>
      </c>
      <c r="O588" s="225"/>
    </row>
    <row r="589" spans="1:15" ht="12.75">
      <c r="A589" s="234"/>
      <c r="B589" s="238"/>
      <c r="C589" s="660" t="s">
        <v>1535</v>
      </c>
      <c r="D589" s="661"/>
      <c r="E589" s="239">
        <v>9.8</v>
      </c>
      <c r="F589" s="240"/>
      <c r="G589" s="241"/>
      <c r="H589" s="242"/>
      <c r="I589" s="236"/>
      <c r="J589" s="243"/>
      <c r="K589" s="236"/>
      <c r="M589" s="237" t="s">
        <v>1535</v>
      </c>
      <c r="O589" s="225"/>
    </row>
    <row r="590" spans="1:15" ht="12.75">
      <c r="A590" s="234"/>
      <c r="B590" s="238"/>
      <c r="C590" s="660" t="s">
        <v>1536</v>
      </c>
      <c r="D590" s="661"/>
      <c r="E590" s="239">
        <v>35</v>
      </c>
      <c r="F590" s="240"/>
      <c r="G590" s="241"/>
      <c r="H590" s="242"/>
      <c r="I590" s="236"/>
      <c r="J590" s="243"/>
      <c r="K590" s="236"/>
      <c r="M590" s="237" t="s">
        <v>1536</v>
      </c>
      <c r="O590" s="225"/>
    </row>
    <row r="591" spans="1:80" ht="12.75">
      <c r="A591" s="226">
        <v>190</v>
      </c>
      <c r="B591" s="227" t="s">
        <v>1537</v>
      </c>
      <c r="C591" s="228" t="s">
        <v>1538</v>
      </c>
      <c r="D591" s="229" t="s">
        <v>1009</v>
      </c>
      <c r="E591" s="230">
        <v>74.75</v>
      </c>
      <c r="F591" s="230"/>
      <c r="G591" s="231">
        <f>E591*F591</f>
        <v>0</v>
      </c>
      <c r="H591" s="232">
        <v>0.00099</v>
      </c>
      <c r="I591" s="233">
        <f>E591*H591</f>
        <v>0.0740025</v>
      </c>
      <c r="J591" s="232">
        <v>0</v>
      </c>
      <c r="K591" s="233">
        <f>E591*J591</f>
        <v>0</v>
      </c>
      <c r="O591" s="225">
        <v>2</v>
      </c>
      <c r="AA591" s="198">
        <v>1</v>
      </c>
      <c r="AB591" s="198">
        <v>7</v>
      </c>
      <c r="AC591" s="198">
        <v>7</v>
      </c>
      <c r="AZ591" s="198">
        <v>2</v>
      </c>
      <c r="BA591" s="198">
        <f>IF(AZ591=1,G591,0)</f>
        <v>0</v>
      </c>
      <c r="BB591" s="198">
        <f>IF(AZ591=2,G591,0)</f>
        <v>0</v>
      </c>
      <c r="BC591" s="198">
        <f>IF(AZ591=3,G591,0)</f>
        <v>0</v>
      </c>
      <c r="BD591" s="198">
        <f>IF(AZ591=4,G591,0)</f>
        <v>0</v>
      </c>
      <c r="BE591" s="198">
        <f>IF(AZ591=5,G591,0)</f>
        <v>0</v>
      </c>
      <c r="CA591" s="225">
        <v>1</v>
      </c>
      <c r="CB591" s="225">
        <v>7</v>
      </c>
    </row>
    <row r="592" spans="1:15" ht="12.75">
      <c r="A592" s="234"/>
      <c r="B592" s="238"/>
      <c r="C592" s="660" t="s">
        <v>1533</v>
      </c>
      <c r="D592" s="661"/>
      <c r="E592" s="239">
        <v>0</v>
      </c>
      <c r="F592" s="240"/>
      <c r="G592" s="241"/>
      <c r="H592" s="242"/>
      <c r="I592" s="236"/>
      <c r="J592" s="243"/>
      <c r="K592" s="236"/>
      <c r="M592" s="237" t="s">
        <v>1533</v>
      </c>
      <c r="O592" s="225"/>
    </row>
    <row r="593" spans="1:15" ht="12.75">
      <c r="A593" s="234"/>
      <c r="B593" s="238"/>
      <c r="C593" s="660" t="s">
        <v>1539</v>
      </c>
      <c r="D593" s="661"/>
      <c r="E593" s="239">
        <v>5.9</v>
      </c>
      <c r="F593" s="240"/>
      <c r="G593" s="241"/>
      <c r="H593" s="242"/>
      <c r="I593" s="236"/>
      <c r="J593" s="243"/>
      <c r="K593" s="236"/>
      <c r="M593" s="237" t="s">
        <v>1539</v>
      </c>
      <c r="O593" s="225"/>
    </row>
    <row r="594" spans="1:15" ht="12.75">
      <c r="A594" s="234"/>
      <c r="B594" s="238"/>
      <c r="C594" s="660" t="s">
        <v>1540</v>
      </c>
      <c r="D594" s="661"/>
      <c r="E594" s="239">
        <v>11.6</v>
      </c>
      <c r="F594" s="240"/>
      <c r="G594" s="241"/>
      <c r="H594" s="242"/>
      <c r="I594" s="236"/>
      <c r="J594" s="243"/>
      <c r="K594" s="236"/>
      <c r="M594" s="237" t="s">
        <v>1540</v>
      </c>
      <c r="O594" s="225"/>
    </row>
    <row r="595" spans="1:15" ht="12.75">
      <c r="A595" s="234"/>
      <c r="B595" s="238"/>
      <c r="C595" s="660" t="s">
        <v>1530</v>
      </c>
      <c r="D595" s="661"/>
      <c r="E595" s="239">
        <v>8.75</v>
      </c>
      <c r="F595" s="240"/>
      <c r="G595" s="241"/>
      <c r="H595" s="242"/>
      <c r="I595" s="236"/>
      <c r="J595" s="243"/>
      <c r="K595" s="236"/>
      <c r="M595" s="237" t="s">
        <v>1530</v>
      </c>
      <c r="O595" s="225"/>
    </row>
    <row r="596" spans="1:15" ht="12.75">
      <c r="A596" s="234"/>
      <c r="B596" s="238"/>
      <c r="C596" s="660" t="s">
        <v>1541</v>
      </c>
      <c r="D596" s="661"/>
      <c r="E596" s="239">
        <v>48.5</v>
      </c>
      <c r="F596" s="240"/>
      <c r="G596" s="241"/>
      <c r="H596" s="242"/>
      <c r="I596" s="236"/>
      <c r="J596" s="243"/>
      <c r="K596" s="236"/>
      <c r="M596" s="237" t="s">
        <v>1541</v>
      </c>
      <c r="O596" s="225"/>
    </row>
    <row r="597" spans="1:80" ht="12.75">
      <c r="A597" s="226">
        <v>191</v>
      </c>
      <c r="B597" s="227" t="s">
        <v>1542</v>
      </c>
      <c r="C597" s="228" t="s">
        <v>1543</v>
      </c>
      <c r="D597" s="229" t="s">
        <v>1009</v>
      </c>
      <c r="E597" s="230">
        <v>6.6</v>
      </c>
      <c r="F597" s="230"/>
      <c r="G597" s="231">
        <f>E597*F597</f>
        <v>0</v>
      </c>
      <c r="H597" s="232">
        <v>0.00099</v>
      </c>
      <c r="I597" s="233">
        <f>E597*H597</f>
        <v>0.006534</v>
      </c>
      <c r="J597" s="232">
        <v>0</v>
      </c>
      <c r="K597" s="233">
        <f>E597*J597</f>
        <v>0</v>
      </c>
      <c r="O597" s="225">
        <v>2</v>
      </c>
      <c r="AA597" s="198">
        <v>1</v>
      </c>
      <c r="AB597" s="198">
        <v>7</v>
      </c>
      <c r="AC597" s="198">
        <v>7</v>
      </c>
      <c r="AZ597" s="198">
        <v>2</v>
      </c>
      <c r="BA597" s="198">
        <f>IF(AZ597=1,G597,0)</f>
        <v>0</v>
      </c>
      <c r="BB597" s="198">
        <f>IF(AZ597=2,G597,0)</f>
        <v>0</v>
      </c>
      <c r="BC597" s="198">
        <f>IF(AZ597=3,G597,0)</f>
        <v>0</v>
      </c>
      <c r="BD597" s="198">
        <f>IF(AZ597=4,G597,0)</f>
        <v>0</v>
      </c>
      <c r="BE597" s="198">
        <f>IF(AZ597=5,G597,0)</f>
        <v>0</v>
      </c>
      <c r="CA597" s="225">
        <v>1</v>
      </c>
      <c r="CB597" s="225">
        <v>7</v>
      </c>
    </row>
    <row r="598" spans="1:15" ht="12.75">
      <c r="A598" s="234"/>
      <c r="B598" s="238"/>
      <c r="C598" s="660" t="s">
        <v>1533</v>
      </c>
      <c r="D598" s="661"/>
      <c r="E598" s="239">
        <v>0</v>
      </c>
      <c r="F598" s="240"/>
      <c r="G598" s="241"/>
      <c r="H598" s="242"/>
      <c r="I598" s="236"/>
      <c r="J598" s="243"/>
      <c r="K598" s="236"/>
      <c r="M598" s="237" t="s">
        <v>1533</v>
      </c>
      <c r="O598" s="225"/>
    </row>
    <row r="599" spans="1:15" ht="12.75">
      <c r="A599" s="234"/>
      <c r="B599" s="238"/>
      <c r="C599" s="660" t="s">
        <v>1544</v>
      </c>
      <c r="D599" s="661"/>
      <c r="E599" s="239">
        <v>6.6</v>
      </c>
      <c r="F599" s="240"/>
      <c r="G599" s="241"/>
      <c r="H599" s="242"/>
      <c r="I599" s="236"/>
      <c r="J599" s="243"/>
      <c r="K599" s="236"/>
      <c r="M599" s="237" t="s">
        <v>1544</v>
      </c>
      <c r="O599" s="225"/>
    </row>
    <row r="600" spans="1:80" ht="12.75">
      <c r="A600" s="226">
        <v>192</v>
      </c>
      <c r="B600" s="227" t="s">
        <v>1545</v>
      </c>
      <c r="C600" s="228" t="s">
        <v>1546</v>
      </c>
      <c r="D600" s="229" t="s">
        <v>1009</v>
      </c>
      <c r="E600" s="230">
        <v>252</v>
      </c>
      <c r="F600" s="230"/>
      <c r="G600" s="231">
        <f>E600*F600</f>
        <v>0</v>
      </c>
      <c r="H600" s="232">
        <v>0.00099</v>
      </c>
      <c r="I600" s="233">
        <f>E600*H600</f>
        <v>0.24948</v>
      </c>
      <c r="J600" s="232">
        <v>0</v>
      </c>
      <c r="K600" s="233">
        <f>E600*J600</f>
        <v>0</v>
      </c>
      <c r="O600" s="225">
        <v>2</v>
      </c>
      <c r="AA600" s="198">
        <v>1</v>
      </c>
      <c r="AB600" s="198">
        <v>7</v>
      </c>
      <c r="AC600" s="198">
        <v>7</v>
      </c>
      <c r="AZ600" s="198">
        <v>2</v>
      </c>
      <c r="BA600" s="198">
        <f>IF(AZ600=1,G600,0)</f>
        <v>0</v>
      </c>
      <c r="BB600" s="198">
        <f>IF(AZ600=2,G600,0)</f>
        <v>0</v>
      </c>
      <c r="BC600" s="198">
        <f>IF(AZ600=3,G600,0)</f>
        <v>0</v>
      </c>
      <c r="BD600" s="198">
        <f>IF(AZ600=4,G600,0)</f>
        <v>0</v>
      </c>
      <c r="BE600" s="198">
        <f>IF(AZ600=5,G600,0)</f>
        <v>0</v>
      </c>
      <c r="CA600" s="225">
        <v>1</v>
      </c>
      <c r="CB600" s="225">
        <v>7</v>
      </c>
    </row>
    <row r="601" spans="1:15" ht="12.75">
      <c r="A601" s="234"/>
      <c r="B601" s="238"/>
      <c r="C601" s="660" t="s">
        <v>1533</v>
      </c>
      <c r="D601" s="661"/>
      <c r="E601" s="239">
        <v>0</v>
      </c>
      <c r="F601" s="240"/>
      <c r="G601" s="241"/>
      <c r="H601" s="242"/>
      <c r="I601" s="236"/>
      <c r="J601" s="243"/>
      <c r="K601" s="236"/>
      <c r="M601" s="237" t="s">
        <v>1533</v>
      </c>
      <c r="O601" s="225"/>
    </row>
    <row r="602" spans="1:15" ht="12.75">
      <c r="A602" s="234"/>
      <c r="B602" s="238"/>
      <c r="C602" s="660" t="s">
        <v>1547</v>
      </c>
      <c r="D602" s="661"/>
      <c r="E602" s="239">
        <v>243.9</v>
      </c>
      <c r="F602" s="240"/>
      <c r="G602" s="241"/>
      <c r="H602" s="242"/>
      <c r="I602" s="236"/>
      <c r="J602" s="243"/>
      <c r="K602" s="236"/>
      <c r="M602" s="237" t="s">
        <v>1547</v>
      </c>
      <c r="O602" s="225"/>
    </row>
    <row r="603" spans="1:15" ht="12.75">
      <c r="A603" s="234"/>
      <c r="B603" s="238"/>
      <c r="C603" s="660" t="s">
        <v>1548</v>
      </c>
      <c r="D603" s="661"/>
      <c r="E603" s="239">
        <v>8.1</v>
      </c>
      <c r="F603" s="240"/>
      <c r="G603" s="241"/>
      <c r="H603" s="242"/>
      <c r="I603" s="236"/>
      <c r="J603" s="243"/>
      <c r="K603" s="236"/>
      <c r="M603" s="237" t="s">
        <v>1548</v>
      </c>
      <c r="O603" s="225"/>
    </row>
    <row r="604" spans="1:80" ht="12.75">
      <c r="A604" s="226">
        <v>193</v>
      </c>
      <c r="B604" s="227" t="s">
        <v>1549</v>
      </c>
      <c r="C604" s="228" t="s">
        <v>1550</v>
      </c>
      <c r="D604" s="229" t="s">
        <v>1141</v>
      </c>
      <c r="E604" s="230">
        <v>227.04</v>
      </c>
      <c r="F604" s="230"/>
      <c r="G604" s="231">
        <f>E604*F604</f>
        <v>0</v>
      </c>
      <c r="H604" s="232">
        <v>0</v>
      </c>
      <c r="I604" s="233">
        <f>E604*H604</f>
        <v>0</v>
      </c>
      <c r="J604" s="232">
        <v>0</v>
      </c>
      <c r="K604" s="233">
        <f>E604*J604</f>
        <v>0</v>
      </c>
      <c r="O604" s="225">
        <v>2</v>
      </c>
      <c r="AA604" s="198">
        <v>1</v>
      </c>
      <c r="AB604" s="198">
        <v>7</v>
      </c>
      <c r="AC604" s="198">
        <v>7</v>
      </c>
      <c r="AZ604" s="198">
        <v>2</v>
      </c>
      <c r="BA604" s="198">
        <f>IF(AZ604=1,G604,0)</f>
        <v>0</v>
      </c>
      <c r="BB604" s="198">
        <f>IF(AZ604=2,G604,0)</f>
        <v>0</v>
      </c>
      <c r="BC604" s="198">
        <f>IF(AZ604=3,G604,0)</f>
        <v>0</v>
      </c>
      <c r="BD604" s="198">
        <f>IF(AZ604=4,G604,0)</f>
        <v>0</v>
      </c>
      <c r="BE604" s="198">
        <f>IF(AZ604=5,G604,0)</f>
        <v>0</v>
      </c>
      <c r="CA604" s="225">
        <v>1</v>
      </c>
      <c r="CB604" s="225">
        <v>7</v>
      </c>
    </row>
    <row r="605" spans="1:15" ht="12.75">
      <c r="A605" s="234"/>
      <c r="B605" s="238"/>
      <c r="C605" s="660" t="s">
        <v>1551</v>
      </c>
      <c r="D605" s="661"/>
      <c r="E605" s="239">
        <v>218.4</v>
      </c>
      <c r="F605" s="240"/>
      <c r="G605" s="241"/>
      <c r="H605" s="242"/>
      <c r="I605" s="236"/>
      <c r="J605" s="243"/>
      <c r="K605" s="236"/>
      <c r="M605" s="237" t="s">
        <v>1551</v>
      </c>
      <c r="O605" s="225"/>
    </row>
    <row r="606" spans="1:15" ht="12.75">
      <c r="A606" s="234"/>
      <c r="B606" s="238"/>
      <c r="C606" s="660" t="s">
        <v>1552</v>
      </c>
      <c r="D606" s="661"/>
      <c r="E606" s="239">
        <v>8.64</v>
      </c>
      <c r="F606" s="240"/>
      <c r="G606" s="241"/>
      <c r="H606" s="242"/>
      <c r="I606" s="236"/>
      <c r="J606" s="243"/>
      <c r="K606" s="236"/>
      <c r="M606" s="237" t="s">
        <v>1552</v>
      </c>
      <c r="O606" s="225"/>
    </row>
    <row r="607" spans="1:80" ht="22.5">
      <c r="A607" s="226">
        <v>194</v>
      </c>
      <c r="B607" s="227" t="s">
        <v>1553</v>
      </c>
      <c r="C607" s="228" t="s">
        <v>1554</v>
      </c>
      <c r="D607" s="229" t="s">
        <v>1141</v>
      </c>
      <c r="E607" s="230">
        <v>62.5793</v>
      </c>
      <c r="F607" s="230"/>
      <c r="G607" s="231">
        <f>E607*F607</f>
        <v>0</v>
      </c>
      <c r="H607" s="232">
        <v>0.01452</v>
      </c>
      <c r="I607" s="233">
        <f>E607*H607</f>
        <v>0.9086514360000001</v>
      </c>
      <c r="J607" s="232">
        <v>0</v>
      </c>
      <c r="K607" s="233">
        <f>E607*J607</f>
        <v>0</v>
      </c>
      <c r="O607" s="225">
        <v>2</v>
      </c>
      <c r="AA607" s="198">
        <v>1</v>
      </c>
      <c r="AB607" s="198">
        <v>7</v>
      </c>
      <c r="AC607" s="198">
        <v>7</v>
      </c>
      <c r="AZ607" s="198">
        <v>2</v>
      </c>
      <c r="BA607" s="198">
        <f>IF(AZ607=1,G607,0)</f>
        <v>0</v>
      </c>
      <c r="BB607" s="198">
        <f>IF(AZ607=2,G607,0)</f>
        <v>0</v>
      </c>
      <c r="BC607" s="198">
        <f>IF(AZ607=3,G607,0)</f>
        <v>0</v>
      </c>
      <c r="BD607" s="198">
        <f>IF(AZ607=4,G607,0)</f>
        <v>0</v>
      </c>
      <c r="BE607" s="198">
        <f>IF(AZ607=5,G607,0)</f>
        <v>0</v>
      </c>
      <c r="CA607" s="225">
        <v>1</v>
      </c>
      <c r="CB607" s="225">
        <v>7</v>
      </c>
    </row>
    <row r="608" spans="1:15" ht="22.5">
      <c r="A608" s="234"/>
      <c r="B608" s="238"/>
      <c r="C608" s="660" t="s">
        <v>1555</v>
      </c>
      <c r="D608" s="661"/>
      <c r="E608" s="239">
        <v>40.6782</v>
      </c>
      <c r="F608" s="240"/>
      <c r="G608" s="241"/>
      <c r="H608" s="242"/>
      <c r="I608" s="236"/>
      <c r="J608" s="243"/>
      <c r="K608" s="236"/>
      <c r="M608" s="237" t="s">
        <v>1555</v>
      </c>
      <c r="O608" s="225"/>
    </row>
    <row r="609" spans="1:15" ht="12.75">
      <c r="A609" s="234"/>
      <c r="B609" s="238"/>
      <c r="C609" s="660" t="s">
        <v>492</v>
      </c>
      <c r="D609" s="661"/>
      <c r="E609" s="239">
        <v>21.9011</v>
      </c>
      <c r="F609" s="240"/>
      <c r="G609" s="241"/>
      <c r="H609" s="242"/>
      <c r="I609" s="236"/>
      <c r="J609" s="243"/>
      <c r="K609" s="236"/>
      <c r="M609" s="237" t="s">
        <v>492</v>
      </c>
      <c r="O609" s="225"/>
    </row>
    <row r="610" spans="1:80" ht="12.75">
      <c r="A610" s="226">
        <v>195</v>
      </c>
      <c r="B610" s="227" t="s">
        <v>493</v>
      </c>
      <c r="C610" s="228" t="s">
        <v>494</v>
      </c>
      <c r="D610" s="229" t="s">
        <v>1216</v>
      </c>
      <c r="E610" s="230">
        <v>17.2989</v>
      </c>
      <c r="F610" s="230"/>
      <c r="G610" s="231">
        <f>E610*F610</f>
        <v>0</v>
      </c>
      <c r="H610" s="232">
        <v>0.02357</v>
      </c>
      <c r="I610" s="233">
        <f>E610*H610</f>
        <v>0.407735073</v>
      </c>
      <c r="J610" s="232">
        <v>0</v>
      </c>
      <c r="K610" s="233">
        <f>E610*J610</f>
        <v>0</v>
      </c>
      <c r="O610" s="225">
        <v>2</v>
      </c>
      <c r="AA610" s="198">
        <v>1</v>
      </c>
      <c r="AB610" s="198">
        <v>7</v>
      </c>
      <c r="AC610" s="198">
        <v>7</v>
      </c>
      <c r="AZ610" s="198">
        <v>2</v>
      </c>
      <c r="BA610" s="198">
        <f>IF(AZ610=1,G610,0)</f>
        <v>0</v>
      </c>
      <c r="BB610" s="198">
        <f>IF(AZ610=2,G610,0)</f>
        <v>0</v>
      </c>
      <c r="BC610" s="198">
        <f>IF(AZ610=3,G610,0)</f>
        <v>0</v>
      </c>
      <c r="BD610" s="198">
        <f>IF(AZ610=4,G610,0)</f>
        <v>0</v>
      </c>
      <c r="BE610" s="198">
        <f>IF(AZ610=5,G610,0)</f>
        <v>0</v>
      </c>
      <c r="CA610" s="225">
        <v>1</v>
      </c>
      <c r="CB610" s="225">
        <v>7</v>
      </c>
    </row>
    <row r="611" spans="1:15" ht="12.75">
      <c r="A611" s="234"/>
      <c r="B611" s="238"/>
      <c r="C611" s="660" t="s">
        <v>1533</v>
      </c>
      <c r="D611" s="661"/>
      <c r="E611" s="239">
        <v>0</v>
      </c>
      <c r="F611" s="240"/>
      <c r="G611" s="241"/>
      <c r="H611" s="242"/>
      <c r="I611" s="236"/>
      <c r="J611" s="243"/>
      <c r="K611" s="236"/>
      <c r="M611" s="237" t="s">
        <v>1533</v>
      </c>
      <c r="O611" s="225"/>
    </row>
    <row r="612" spans="1:15" ht="12.75">
      <c r="A612" s="234"/>
      <c r="B612" s="238"/>
      <c r="C612" s="660" t="s">
        <v>495</v>
      </c>
      <c r="D612" s="661"/>
      <c r="E612" s="239">
        <v>0.0468</v>
      </c>
      <c r="F612" s="240"/>
      <c r="G612" s="241"/>
      <c r="H612" s="242"/>
      <c r="I612" s="236"/>
      <c r="J612" s="243"/>
      <c r="K612" s="236"/>
      <c r="M612" s="237" t="s">
        <v>495</v>
      </c>
      <c r="O612" s="225"/>
    </row>
    <row r="613" spans="1:15" ht="12.75">
      <c r="A613" s="234"/>
      <c r="B613" s="238"/>
      <c r="C613" s="660" t="s">
        <v>496</v>
      </c>
      <c r="D613" s="661"/>
      <c r="E613" s="239">
        <v>0.047</v>
      </c>
      <c r="F613" s="240"/>
      <c r="G613" s="241"/>
      <c r="H613" s="242"/>
      <c r="I613" s="236"/>
      <c r="J613" s="243"/>
      <c r="K613" s="236"/>
      <c r="M613" s="237" t="s">
        <v>496</v>
      </c>
      <c r="O613" s="225"/>
    </row>
    <row r="614" spans="1:15" ht="12.75">
      <c r="A614" s="234"/>
      <c r="B614" s="238"/>
      <c r="C614" s="660" t="s">
        <v>497</v>
      </c>
      <c r="D614" s="661"/>
      <c r="E614" s="239">
        <v>0.224</v>
      </c>
      <c r="F614" s="240"/>
      <c r="G614" s="241"/>
      <c r="H614" s="242"/>
      <c r="I614" s="236"/>
      <c r="J614" s="243"/>
      <c r="K614" s="236"/>
      <c r="M614" s="237" t="s">
        <v>497</v>
      </c>
      <c r="O614" s="225"/>
    </row>
    <row r="615" spans="1:15" ht="12.75">
      <c r="A615" s="234"/>
      <c r="B615" s="238"/>
      <c r="C615" s="660" t="s">
        <v>498</v>
      </c>
      <c r="D615" s="661"/>
      <c r="E615" s="239">
        <v>0.1624</v>
      </c>
      <c r="F615" s="240"/>
      <c r="G615" s="241"/>
      <c r="H615" s="242"/>
      <c r="I615" s="236"/>
      <c r="J615" s="243"/>
      <c r="K615" s="236"/>
      <c r="M615" s="237" t="s">
        <v>498</v>
      </c>
      <c r="O615" s="225"/>
    </row>
    <row r="616" spans="1:15" ht="12.75">
      <c r="A616" s="234"/>
      <c r="B616" s="238"/>
      <c r="C616" s="660" t="s">
        <v>499</v>
      </c>
      <c r="D616" s="661"/>
      <c r="E616" s="239">
        <v>0.112</v>
      </c>
      <c r="F616" s="240"/>
      <c r="G616" s="241"/>
      <c r="H616" s="242"/>
      <c r="I616" s="236"/>
      <c r="J616" s="243"/>
      <c r="K616" s="236"/>
      <c r="M616" s="237" t="s">
        <v>499</v>
      </c>
      <c r="O616" s="225"/>
    </row>
    <row r="617" spans="1:15" ht="12.75">
      <c r="A617" s="234"/>
      <c r="B617" s="238"/>
      <c r="C617" s="660" t="s">
        <v>500</v>
      </c>
      <c r="D617" s="661"/>
      <c r="E617" s="239">
        <v>0.4656</v>
      </c>
      <c r="F617" s="240"/>
      <c r="G617" s="241"/>
      <c r="H617" s="242"/>
      <c r="I617" s="236"/>
      <c r="J617" s="243"/>
      <c r="K617" s="236"/>
      <c r="M617" s="237" t="s">
        <v>500</v>
      </c>
      <c r="O617" s="225"/>
    </row>
    <row r="618" spans="1:15" ht="12.75">
      <c r="A618" s="234"/>
      <c r="B618" s="238"/>
      <c r="C618" s="660" t="s">
        <v>501</v>
      </c>
      <c r="D618" s="661"/>
      <c r="E618" s="239">
        <v>0.1663</v>
      </c>
      <c r="F618" s="240"/>
      <c r="G618" s="241"/>
      <c r="H618" s="242"/>
      <c r="I618" s="236"/>
      <c r="J618" s="243"/>
      <c r="K618" s="236"/>
      <c r="M618" s="237" t="s">
        <v>501</v>
      </c>
      <c r="O618" s="225"/>
    </row>
    <row r="619" spans="1:15" ht="12.75">
      <c r="A619" s="234"/>
      <c r="B619" s="238"/>
      <c r="C619" s="660" t="s">
        <v>502</v>
      </c>
      <c r="D619" s="661"/>
      <c r="E619" s="239">
        <v>7.5121</v>
      </c>
      <c r="F619" s="240"/>
      <c r="G619" s="241"/>
      <c r="H619" s="242"/>
      <c r="I619" s="236"/>
      <c r="J619" s="243"/>
      <c r="K619" s="236"/>
      <c r="M619" s="237" t="s">
        <v>502</v>
      </c>
      <c r="O619" s="225"/>
    </row>
    <row r="620" spans="1:15" ht="12.75">
      <c r="A620" s="234"/>
      <c r="B620" s="238"/>
      <c r="C620" s="660" t="s">
        <v>503</v>
      </c>
      <c r="D620" s="661"/>
      <c r="E620" s="239">
        <v>0.2495</v>
      </c>
      <c r="F620" s="240"/>
      <c r="G620" s="241"/>
      <c r="H620" s="242"/>
      <c r="I620" s="236"/>
      <c r="J620" s="243"/>
      <c r="K620" s="236"/>
      <c r="M620" s="237" t="s">
        <v>503</v>
      </c>
      <c r="O620" s="225"/>
    </row>
    <row r="621" spans="1:15" ht="12.75">
      <c r="A621" s="234"/>
      <c r="B621" s="238"/>
      <c r="C621" s="660" t="s">
        <v>504</v>
      </c>
      <c r="D621" s="661"/>
      <c r="E621" s="239">
        <v>6.552</v>
      </c>
      <c r="F621" s="240"/>
      <c r="G621" s="241"/>
      <c r="H621" s="242"/>
      <c r="I621" s="236"/>
      <c r="J621" s="243"/>
      <c r="K621" s="236"/>
      <c r="M621" s="237" t="s">
        <v>504</v>
      </c>
      <c r="O621" s="225"/>
    </row>
    <row r="622" spans="1:15" ht="12.75">
      <c r="A622" s="234"/>
      <c r="B622" s="238"/>
      <c r="C622" s="660" t="s">
        <v>505</v>
      </c>
      <c r="D622" s="661"/>
      <c r="E622" s="239">
        <v>0.2592</v>
      </c>
      <c r="F622" s="240"/>
      <c r="G622" s="241"/>
      <c r="H622" s="242"/>
      <c r="I622" s="236"/>
      <c r="J622" s="243"/>
      <c r="K622" s="236"/>
      <c r="M622" s="237" t="s">
        <v>505</v>
      </c>
      <c r="O622" s="225"/>
    </row>
    <row r="623" spans="1:15" ht="12.75">
      <c r="A623" s="234"/>
      <c r="B623" s="238"/>
      <c r="C623" s="660" t="s">
        <v>506</v>
      </c>
      <c r="D623" s="661"/>
      <c r="E623" s="239">
        <v>1.5019</v>
      </c>
      <c r="F623" s="240"/>
      <c r="G623" s="241"/>
      <c r="H623" s="242"/>
      <c r="I623" s="236"/>
      <c r="J623" s="243"/>
      <c r="K623" s="236"/>
      <c r="M623" s="237" t="s">
        <v>506</v>
      </c>
      <c r="O623" s="225"/>
    </row>
    <row r="624" spans="1:80" ht="12.75">
      <c r="A624" s="226">
        <v>196</v>
      </c>
      <c r="B624" s="227" t="s">
        <v>507</v>
      </c>
      <c r="C624" s="228" t="s">
        <v>508</v>
      </c>
      <c r="D624" s="229" t="s">
        <v>1141</v>
      </c>
      <c r="E624" s="230">
        <v>35.8442</v>
      </c>
      <c r="F624" s="230"/>
      <c r="G624" s="231">
        <f>E624*F624</f>
        <v>0</v>
      </c>
      <c r="H624" s="232">
        <v>0</v>
      </c>
      <c r="I624" s="233">
        <f>E624*H624</f>
        <v>0</v>
      </c>
      <c r="J624" s="232">
        <v>0</v>
      </c>
      <c r="K624" s="233">
        <f>E624*J624</f>
        <v>0</v>
      </c>
      <c r="O624" s="225">
        <v>2</v>
      </c>
      <c r="AA624" s="198">
        <v>1</v>
      </c>
      <c r="AB624" s="198">
        <v>7</v>
      </c>
      <c r="AC624" s="198">
        <v>7</v>
      </c>
      <c r="AZ624" s="198">
        <v>2</v>
      </c>
      <c r="BA624" s="198">
        <f>IF(AZ624=1,G624,0)</f>
        <v>0</v>
      </c>
      <c r="BB624" s="198">
        <f>IF(AZ624=2,G624,0)</f>
        <v>0</v>
      </c>
      <c r="BC624" s="198">
        <f>IF(AZ624=3,G624,0)</f>
        <v>0</v>
      </c>
      <c r="BD624" s="198">
        <f>IF(AZ624=4,G624,0)</f>
        <v>0</v>
      </c>
      <c r="BE624" s="198">
        <f>IF(AZ624=5,G624,0)</f>
        <v>0</v>
      </c>
      <c r="CA624" s="225">
        <v>1</v>
      </c>
      <c r="CB624" s="225">
        <v>7</v>
      </c>
    </row>
    <row r="625" spans="1:15" ht="22.5">
      <c r="A625" s="234"/>
      <c r="B625" s="238"/>
      <c r="C625" s="660" t="s">
        <v>509</v>
      </c>
      <c r="D625" s="661"/>
      <c r="E625" s="239">
        <v>16.7362</v>
      </c>
      <c r="F625" s="240"/>
      <c r="G625" s="241"/>
      <c r="H625" s="242"/>
      <c r="I625" s="236"/>
      <c r="J625" s="243"/>
      <c r="K625" s="236"/>
      <c r="M625" s="237" t="s">
        <v>509</v>
      </c>
      <c r="O625" s="225"/>
    </row>
    <row r="626" spans="1:15" ht="22.5">
      <c r="A626" s="234"/>
      <c r="B626" s="238"/>
      <c r="C626" s="660" t="s">
        <v>510</v>
      </c>
      <c r="D626" s="661"/>
      <c r="E626" s="239">
        <v>19.108</v>
      </c>
      <c r="F626" s="240"/>
      <c r="G626" s="241"/>
      <c r="H626" s="242"/>
      <c r="I626" s="236"/>
      <c r="J626" s="243"/>
      <c r="K626" s="236"/>
      <c r="M626" s="237" t="s">
        <v>510</v>
      </c>
      <c r="O626" s="225"/>
    </row>
    <row r="627" spans="1:80" ht="12.75">
      <c r="A627" s="226">
        <v>197</v>
      </c>
      <c r="B627" s="227" t="s">
        <v>511</v>
      </c>
      <c r="C627" s="228" t="s">
        <v>512</v>
      </c>
      <c r="D627" s="229" t="s">
        <v>1141</v>
      </c>
      <c r="E627" s="230">
        <v>35.8442</v>
      </c>
      <c r="F627" s="230"/>
      <c r="G627" s="231">
        <f>E627*F627</f>
        <v>0</v>
      </c>
      <c r="H627" s="232">
        <v>0.00024</v>
      </c>
      <c r="I627" s="233">
        <f>E627*H627</f>
        <v>0.008602608000000001</v>
      </c>
      <c r="J627" s="232">
        <v>0</v>
      </c>
      <c r="K627" s="233">
        <f>E627*J627</f>
        <v>0</v>
      </c>
      <c r="O627" s="225">
        <v>2</v>
      </c>
      <c r="AA627" s="198">
        <v>1</v>
      </c>
      <c r="AB627" s="198">
        <v>7</v>
      </c>
      <c r="AC627" s="198">
        <v>7</v>
      </c>
      <c r="AZ627" s="198">
        <v>2</v>
      </c>
      <c r="BA627" s="198">
        <f>IF(AZ627=1,G627,0)</f>
        <v>0</v>
      </c>
      <c r="BB627" s="198">
        <f>IF(AZ627=2,G627,0)</f>
        <v>0</v>
      </c>
      <c r="BC627" s="198">
        <f>IF(AZ627=3,G627,0)</f>
        <v>0</v>
      </c>
      <c r="BD627" s="198">
        <f>IF(AZ627=4,G627,0)</f>
        <v>0</v>
      </c>
      <c r="BE627" s="198">
        <f>IF(AZ627=5,G627,0)</f>
        <v>0</v>
      </c>
      <c r="CA627" s="225">
        <v>1</v>
      </c>
      <c r="CB627" s="225">
        <v>7</v>
      </c>
    </row>
    <row r="628" spans="1:15" ht="12.75">
      <c r="A628" s="234"/>
      <c r="B628" s="238"/>
      <c r="C628" s="660" t="s">
        <v>513</v>
      </c>
      <c r="D628" s="661"/>
      <c r="E628" s="239">
        <v>35.8442</v>
      </c>
      <c r="F628" s="240"/>
      <c r="G628" s="241"/>
      <c r="H628" s="242"/>
      <c r="I628" s="236"/>
      <c r="J628" s="243"/>
      <c r="K628" s="236"/>
      <c r="M628" s="237" t="s">
        <v>513</v>
      </c>
      <c r="O628" s="225"/>
    </row>
    <row r="629" spans="1:80" ht="12.75">
      <c r="A629" s="226">
        <v>198</v>
      </c>
      <c r="B629" s="227" t="s">
        <v>514</v>
      </c>
      <c r="C629" s="228" t="s">
        <v>515</v>
      </c>
      <c r="D629" s="229" t="s">
        <v>1141</v>
      </c>
      <c r="E629" s="230">
        <v>1302.3124</v>
      </c>
      <c r="F629" s="230"/>
      <c r="G629" s="231">
        <f>E629*F629</f>
        <v>0</v>
      </c>
      <c r="H629" s="232">
        <v>6E-05</v>
      </c>
      <c r="I629" s="233">
        <f>E629*H629</f>
        <v>0.07813874400000001</v>
      </c>
      <c r="J629" s="232">
        <v>0</v>
      </c>
      <c r="K629" s="233">
        <f>E629*J629</f>
        <v>0</v>
      </c>
      <c r="O629" s="225">
        <v>2</v>
      </c>
      <c r="AA629" s="198">
        <v>1</v>
      </c>
      <c r="AB629" s="198">
        <v>7</v>
      </c>
      <c r="AC629" s="198">
        <v>7</v>
      </c>
      <c r="AZ629" s="198">
        <v>2</v>
      </c>
      <c r="BA629" s="198">
        <f>IF(AZ629=1,G629,0)</f>
        <v>0</v>
      </c>
      <c r="BB629" s="198">
        <f>IF(AZ629=2,G629,0)</f>
        <v>0</v>
      </c>
      <c r="BC629" s="198">
        <f>IF(AZ629=3,G629,0)</f>
        <v>0</v>
      </c>
      <c r="BD629" s="198">
        <f>IF(AZ629=4,G629,0)</f>
        <v>0</v>
      </c>
      <c r="BE629" s="198">
        <f>IF(AZ629=5,G629,0)</f>
        <v>0</v>
      </c>
      <c r="CA629" s="225">
        <v>1</v>
      </c>
      <c r="CB629" s="225">
        <v>7</v>
      </c>
    </row>
    <row r="630" spans="1:15" ht="33.75">
      <c r="A630" s="234"/>
      <c r="B630" s="235"/>
      <c r="C630" s="657" t="s">
        <v>516</v>
      </c>
      <c r="D630" s="658"/>
      <c r="E630" s="658"/>
      <c r="F630" s="658"/>
      <c r="G630" s="659"/>
      <c r="I630" s="236"/>
      <c r="K630" s="236"/>
      <c r="L630" s="237" t="s">
        <v>516</v>
      </c>
      <c r="O630" s="225">
        <v>3</v>
      </c>
    </row>
    <row r="631" spans="1:15" ht="12.75">
      <c r="A631" s="234"/>
      <c r="B631" s="238"/>
      <c r="C631" s="660" t="s">
        <v>1533</v>
      </c>
      <c r="D631" s="661"/>
      <c r="E631" s="239">
        <v>0</v>
      </c>
      <c r="F631" s="240"/>
      <c r="G631" s="241"/>
      <c r="H631" s="242"/>
      <c r="I631" s="236"/>
      <c r="J631" s="243"/>
      <c r="K631" s="236"/>
      <c r="M631" s="237" t="s">
        <v>1533</v>
      </c>
      <c r="O631" s="225"/>
    </row>
    <row r="632" spans="1:15" ht="12.75">
      <c r="A632" s="234"/>
      <c r="B632" s="238"/>
      <c r="C632" s="660" t="s">
        <v>517</v>
      </c>
      <c r="D632" s="661"/>
      <c r="E632" s="239">
        <v>2.34</v>
      </c>
      <c r="F632" s="240"/>
      <c r="G632" s="241"/>
      <c r="H632" s="242"/>
      <c r="I632" s="236"/>
      <c r="J632" s="243"/>
      <c r="K632" s="236"/>
      <c r="M632" s="237" t="s">
        <v>517</v>
      </c>
      <c r="O632" s="225"/>
    </row>
    <row r="633" spans="1:15" ht="12.75">
      <c r="A633" s="234"/>
      <c r="B633" s="238"/>
      <c r="C633" s="660" t="s">
        <v>518</v>
      </c>
      <c r="D633" s="661"/>
      <c r="E633" s="239">
        <v>3.136</v>
      </c>
      <c r="F633" s="240"/>
      <c r="G633" s="241"/>
      <c r="H633" s="242"/>
      <c r="I633" s="236"/>
      <c r="J633" s="243"/>
      <c r="K633" s="236"/>
      <c r="M633" s="237" t="s">
        <v>518</v>
      </c>
      <c r="O633" s="225"/>
    </row>
    <row r="634" spans="1:15" ht="12.75">
      <c r="A634" s="234"/>
      <c r="B634" s="238"/>
      <c r="C634" s="660" t="s">
        <v>519</v>
      </c>
      <c r="D634" s="661"/>
      <c r="E634" s="239">
        <v>14</v>
      </c>
      <c r="F634" s="240"/>
      <c r="G634" s="241"/>
      <c r="H634" s="242"/>
      <c r="I634" s="236"/>
      <c r="J634" s="243"/>
      <c r="K634" s="236"/>
      <c r="M634" s="237" t="s">
        <v>519</v>
      </c>
      <c r="O634" s="225"/>
    </row>
    <row r="635" spans="1:15" ht="12.75">
      <c r="A635" s="234"/>
      <c r="B635" s="238"/>
      <c r="C635" s="660" t="s">
        <v>520</v>
      </c>
      <c r="D635" s="661"/>
      <c r="E635" s="239">
        <v>5.568</v>
      </c>
      <c r="F635" s="240"/>
      <c r="G635" s="241"/>
      <c r="H635" s="242"/>
      <c r="I635" s="236"/>
      <c r="J635" s="243"/>
      <c r="K635" s="236"/>
      <c r="M635" s="237" t="s">
        <v>520</v>
      </c>
      <c r="O635" s="225"/>
    </row>
    <row r="636" spans="1:15" ht="12.75">
      <c r="A636" s="234"/>
      <c r="B636" s="238"/>
      <c r="C636" s="660" t="s">
        <v>521</v>
      </c>
      <c r="D636" s="661"/>
      <c r="E636" s="239">
        <v>4.2</v>
      </c>
      <c r="F636" s="240"/>
      <c r="G636" s="241"/>
      <c r="H636" s="242"/>
      <c r="I636" s="236"/>
      <c r="J636" s="243"/>
      <c r="K636" s="236"/>
      <c r="M636" s="237" t="s">
        <v>521</v>
      </c>
      <c r="O636" s="225"/>
    </row>
    <row r="637" spans="1:15" ht="12.75">
      <c r="A637" s="234"/>
      <c r="B637" s="238"/>
      <c r="C637" s="660" t="s">
        <v>522</v>
      </c>
      <c r="D637" s="661"/>
      <c r="E637" s="239">
        <v>21.34</v>
      </c>
      <c r="F637" s="240"/>
      <c r="G637" s="241"/>
      <c r="H637" s="242"/>
      <c r="I637" s="236"/>
      <c r="J637" s="243"/>
      <c r="K637" s="236"/>
      <c r="M637" s="237" t="s">
        <v>522</v>
      </c>
      <c r="O637" s="225"/>
    </row>
    <row r="638" spans="1:15" ht="12.75">
      <c r="A638" s="234"/>
      <c r="B638" s="238"/>
      <c r="C638" s="660" t="s">
        <v>523</v>
      </c>
      <c r="D638" s="661"/>
      <c r="E638" s="239">
        <v>4.224</v>
      </c>
      <c r="F638" s="240"/>
      <c r="G638" s="241"/>
      <c r="H638" s="242"/>
      <c r="I638" s="236"/>
      <c r="J638" s="243"/>
      <c r="K638" s="236"/>
      <c r="M638" s="237" t="s">
        <v>523</v>
      </c>
      <c r="O638" s="225"/>
    </row>
    <row r="639" spans="1:15" ht="12.75">
      <c r="A639" s="234"/>
      <c r="B639" s="238"/>
      <c r="C639" s="660" t="s">
        <v>524</v>
      </c>
      <c r="D639" s="661"/>
      <c r="E639" s="239">
        <v>175.608</v>
      </c>
      <c r="F639" s="240"/>
      <c r="G639" s="241"/>
      <c r="H639" s="242"/>
      <c r="I639" s="236"/>
      <c r="J639" s="243"/>
      <c r="K639" s="236"/>
      <c r="M639" s="237" t="s">
        <v>524</v>
      </c>
      <c r="O639" s="225"/>
    </row>
    <row r="640" spans="1:15" ht="12.75">
      <c r="A640" s="234"/>
      <c r="B640" s="238"/>
      <c r="C640" s="660" t="s">
        <v>525</v>
      </c>
      <c r="D640" s="661"/>
      <c r="E640" s="239">
        <v>5.832</v>
      </c>
      <c r="F640" s="240"/>
      <c r="G640" s="241"/>
      <c r="H640" s="242"/>
      <c r="I640" s="236"/>
      <c r="J640" s="243"/>
      <c r="K640" s="236"/>
      <c r="M640" s="237" t="s">
        <v>525</v>
      </c>
      <c r="O640" s="225"/>
    </row>
    <row r="641" spans="1:15" ht="12.75">
      <c r="A641" s="234"/>
      <c r="B641" s="238"/>
      <c r="C641" s="660" t="s">
        <v>526</v>
      </c>
      <c r="D641" s="661"/>
      <c r="E641" s="239">
        <v>449.904</v>
      </c>
      <c r="F641" s="240"/>
      <c r="G641" s="241"/>
      <c r="H641" s="242"/>
      <c r="I641" s="236"/>
      <c r="J641" s="243"/>
      <c r="K641" s="236"/>
      <c r="M641" s="237" t="s">
        <v>526</v>
      </c>
      <c r="O641" s="225"/>
    </row>
    <row r="642" spans="1:15" ht="12.75">
      <c r="A642" s="234"/>
      <c r="B642" s="238"/>
      <c r="C642" s="660" t="s">
        <v>527</v>
      </c>
      <c r="D642" s="661"/>
      <c r="E642" s="239">
        <v>17.7984</v>
      </c>
      <c r="F642" s="240"/>
      <c r="G642" s="241"/>
      <c r="H642" s="242"/>
      <c r="I642" s="236"/>
      <c r="J642" s="243"/>
      <c r="K642" s="236"/>
      <c r="M642" s="237" t="s">
        <v>527</v>
      </c>
      <c r="O642" s="225"/>
    </row>
    <row r="643" spans="1:15" ht="12.75">
      <c r="A643" s="234"/>
      <c r="B643" s="238"/>
      <c r="C643" s="660" t="s">
        <v>528</v>
      </c>
      <c r="D643" s="661"/>
      <c r="E643" s="239">
        <v>128.1624</v>
      </c>
      <c r="F643" s="240"/>
      <c r="G643" s="241"/>
      <c r="H643" s="242"/>
      <c r="I643" s="236"/>
      <c r="J643" s="243"/>
      <c r="K643" s="236"/>
      <c r="M643" s="237" t="s">
        <v>528</v>
      </c>
      <c r="O643" s="225"/>
    </row>
    <row r="644" spans="1:15" ht="12.75">
      <c r="A644" s="234"/>
      <c r="B644" s="238"/>
      <c r="C644" s="660" t="s">
        <v>529</v>
      </c>
      <c r="D644" s="661"/>
      <c r="E644" s="239">
        <v>21.1646</v>
      </c>
      <c r="F644" s="240"/>
      <c r="G644" s="241"/>
      <c r="H644" s="242"/>
      <c r="I644" s="236"/>
      <c r="J644" s="243"/>
      <c r="K644" s="236"/>
      <c r="M644" s="237" t="s">
        <v>529</v>
      </c>
      <c r="O644" s="225"/>
    </row>
    <row r="645" spans="1:15" ht="12.75">
      <c r="A645" s="234"/>
      <c r="B645" s="238"/>
      <c r="C645" s="660" t="s">
        <v>530</v>
      </c>
      <c r="D645" s="661"/>
      <c r="E645" s="239">
        <v>29.8224</v>
      </c>
      <c r="F645" s="240"/>
      <c r="G645" s="241"/>
      <c r="H645" s="242"/>
      <c r="I645" s="236"/>
      <c r="J645" s="243"/>
      <c r="K645" s="236"/>
      <c r="M645" s="237" t="s">
        <v>530</v>
      </c>
      <c r="O645" s="225"/>
    </row>
    <row r="646" spans="1:15" ht="12.75">
      <c r="A646" s="234"/>
      <c r="B646" s="238"/>
      <c r="C646" s="660" t="s">
        <v>531</v>
      </c>
      <c r="D646" s="661"/>
      <c r="E646" s="239">
        <v>87.9396</v>
      </c>
      <c r="F646" s="240"/>
      <c r="G646" s="241"/>
      <c r="H646" s="242"/>
      <c r="I646" s="236"/>
      <c r="J646" s="243"/>
      <c r="K646" s="236"/>
      <c r="M646" s="237" t="s">
        <v>531</v>
      </c>
      <c r="O646" s="225"/>
    </row>
    <row r="647" spans="1:15" ht="12.75">
      <c r="A647" s="234"/>
      <c r="B647" s="238"/>
      <c r="C647" s="660" t="s">
        <v>532</v>
      </c>
      <c r="D647" s="661"/>
      <c r="E647" s="239">
        <v>16.065</v>
      </c>
      <c r="F647" s="240"/>
      <c r="G647" s="241"/>
      <c r="H647" s="242"/>
      <c r="I647" s="236"/>
      <c r="J647" s="243"/>
      <c r="K647" s="236"/>
      <c r="M647" s="237" t="s">
        <v>532</v>
      </c>
      <c r="O647" s="225"/>
    </row>
    <row r="648" spans="1:15" ht="12.75">
      <c r="A648" s="234"/>
      <c r="B648" s="238"/>
      <c r="C648" s="660" t="s">
        <v>533</v>
      </c>
      <c r="D648" s="661"/>
      <c r="E648" s="239">
        <v>315.208</v>
      </c>
      <c r="F648" s="240"/>
      <c r="G648" s="241"/>
      <c r="H648" s="242"/>
      <c r="I648" s="236"/>
      <c r="J648" s="243"/>
      <c r="K648" s="236"/>
      <c r="M648" s="237" t="s">
        <v>533</v>
      </c>
      <c r="O648" s="225"/>
    </row>
    <row r="649" spans="1:80" ht="22.5">
      <c r="A649" s="226">
        <v>199</v>
      </c>
      <c r="B649" s="227" t="s">
        <v>534</v>
      </c>
      <c r="C649" s="228" t="s">
        <v>535</v>
      </c>
      <c r="D649" s="229" t="s">
        <v>1203</v>
      </c>
      <c r="E649" s="230">
        <v>5</v>
      </c>
      <c r="F649" s="230"/>
      <c r="G649" s="231">
        <f>E649*F649</f>
        <v>0</v>
      </c>
      <c r="H649" s="232">
        <v>0</v>
      </c>
      <c r="I649" s="233">
        <f>E649*H649</f>
        <v>0</v>
      </c>
      <c r="J649" s="232"/>
      <c r="K649" s="233">
        <f>E649*J649</f>
        <v>0</v>
      </c>
      <c r="O649" s="225">
        <v>2</v>
      </c>
      <c r="AA649" s="198">
        <v>12</v>
      </c>
      <c r="AB649" s="198">
        <v>0</v>
      </c>
      <c r="AC649" s="198">
        <v>128</v>
      </c>
      <c r="AZ649" s="198">
        <v>2</v>
      </c>
      <c r="BA649" s="198">
        <f>IF(AZ649=1,G649,0)</f>
        <v>0</v>
      </c>
      <c r="BB649" s="198">
        <f>IF(AZ649=2,G649,0)</f>
        <v>0</v>
      </c>
      <c r="BC649" s="198">
        <f>IF(AZ649=3,G649,0)</f>
        <v>0</v>
      </c>
      <c r="BD649" s="198">
        <f>IF(AZ649=4,G649,0)</f>
        <v>0</v>
      </c>
      <c r="BE649" s="198">
        <f>IF(AZ649=5,G649,0)</f>
        <v>0</v>
      </c>
      <c r="CA649" s="225">
        <v>12</v>
      </c>
      <c r="CB649" s="225">
        <v>0</v>
      </c>
    </row>
    <row r="650" spans="1:80" ht="12.75">
      <c r="A650" s="226">
        <v>200</v>
      </c>
      <c r="B650" s="227" t="s">
        <v>536</v>
      </c>
      <c r="C650" s="228" t="s">
        <v>537</v>
      </c>
      <c r="D650" s="229" t="s">
        <v>1216</v>
      </c>
      <c r="E650" s="230">
        <v>7.4923</v>
      </c>
      <c r="F650" s="230"/>
      <c r="G650" s="231">
        <f>E650*F650</f>
        <v>0</v>
      </c>
      <c r="H650" s="232">
        <v>0.55</v>
      </c>
      <c r="I650" s="233">
        <f>E650*H650</f>
        <v>4.1207650000000005</v>
      </c>
      <c r="J650" s="232"/>
      <c r="K650" s="233">
        <f>E650*J650</f>
        <v>0</v>
      </c>
      <c r="O650" s="225">
        <v>2</v>
      </c>
      <c r="AA650" s="198">
        <v>3</v>
      </c>
      <c r="AB650" s="198">
        <v>7</v>
      </c>
      <c r="AC650" s="198">
        <v>60512601</v>
      </c>
      <c r="AZ650" s="198">
        <v>2</v>
      </c>
      <c r="BA650" s="198">
        <f>IF(AZ650=1,G650,0)</f>
        <v>0</v>
      </c>
      <c r="BB650" s="198">
        <f>IF(AZ650=2,G650,0)</f>
        <v>0</v>
      </c>
      <c r="BC650" s="198">
        <f>IF(AZ650=3,G650,0)</f>
        <v>0</v>
      </c>
      <c r="BD650" s="198">
        <f>IF(AZ650=4,G650,0)</f>
        <v>0</v>
      </c>
      <c r="BE650" s="198">
        <f>IF(AZ650=5,G650,0)</f>
        <v>0</v>
      </c>
      <c r="CA650" s="225">
        <v>3</v>
      </c>
      <c r="CB650" s="225">
        <v>7</v>
      </c>
    </row>
    <row r="651" spans="1:15" ht="12.75">
      <c r="A651" s="234"/>
      <c r="B651" s="238"/>
      <c r="C651" s="660" t="s">
        <v>538</v>
      </c>
      <c r="D651" s="661"/>
      <c r="E651" s="239">
        <v>7.2072</v>
      </c>
      <c r="F651" s="240"/>
      <c r="G651" s="241"/>
      <c r="H651" s="242"/>
      <c r="I651" s="236"/>
      <c r="J651" s="243"/>
      <c r="K651" s="236"/>
      <c r="M651" s="237" t="s">
        <v>538</v>
      </c>
      <c r="O651" s="225"/>
    </row>
    <row r="652" spans="1:15" ht="12.75">
      <c r="A652" s="234"/>
      <c r="B652" s="238"/>
      <c r="C652" s="660" t="s">
        <v>539</v>
      </c>
      <c r="D652" s="661"/>
      <c r="E652" s="239">
        <v>0.2851</v>
      </c>
      <c r="F652" s="240"/>
      <c r="G652" s="241"/>
      <c r="H652" s="242"/>
      <c r="I652" s="236"/>
      <c r="J652" s="243"/>
      <c r="K652" s="236"/>
      <c r="M652" s="237" t="s">
        <v>539</v>
      </c>
      <c r="O652" s="225"/>
    </row>
    <row r="653" spans="1:80" ht="12.75">
      <c r="A653" s="226">
        <v>201</v>
      </c>
      <c r="B653" s="227" t="s">
        <v>540</v>
      </c>
      <c r="C653" s="228" t="s">
        <v>541</v>
      </c>
      <c r="D653" s="229" t="s">
        <v>1216</v>
      </c>
      <c r="E653" s="230">
        <v>1.3466</v>
      </c>
      <c r="F653" s="230"/>
      <c r="G653" s="231">
        <f>E653*F653</f>
        <v>0</v>
      </c>
      <c r="H653" s="232">
        <v>0.55</v>
      </c>
      <c r="I653" s="233">
        <f>E653*H653</f>
        <v>0.7406300000000001</v>
      </c>
      <c r="J653" s="232"/>
      <c r="K653" s="233">
        <f>E653*J653</f>
        <v>0</v>
      </c>
      <c r="O653" s="225">
        <v>2</v>
      </c>
      <c r="AA653" s="198">
        <v>3</v>
      </c>
      <c r="AB653" s="198">
        <v>7</v>
      </c>
      <c r="AC653" s="198">
        <v>60515236</v>
      </c>
      <c r="AZ653" s="198">
        <v>2</v>
      </c>
      <c r="BA653" s="198">
        <f>IF(AZ653=1,G653,0)</f>
        <v>0</v>
      </c>
      <c r="BB653" s="198">
        <f>IF(AZ653=2,G653,0)</f>
        <v>0</v>
      </c>
      <c r="BC653" s="198">
        <f>IF(AZ653=3,G653,0)</f>
        <v>0</v>
      </c>
      <c r="BD653" s="198">
        <f>IF(AZ653=4,G653,0)</f>
        <v>0</v>
      </c>
      <c r="BE653" s="198">
        <f>IF(AZ653=5,G653,0)</f>
        <v>0</v>
      </c>
      <c r="CA653" s="225">
        <v>3</v>
      </c>
      <c r="CB653" s="225">
        <v>7</v>
      </c>
    </row>
    <row r="654" spans="1:15" ht="12.75">
      <c r="A654" s="234"/>
      <c r="B654" s="238"/>
      <c r="C654" s="660" t="s">
        <v>1533</v>
      </c>
      <c r="D654" s="661"/>
      <c r="E654" s="239">
        <v>0</v>
      </c>
      <c r="F654" s="240"/>
      <c r="G654" s="241"/>
      <c r="H654" s="242"/>
      <c r="I654" s="236"/>
      <c r="J654" s="243"/>
      <c r="K654" s="236"/>
      <c r="M654" s="237" t="s">
        <v>1533</v>
      </c>
      <c r="O654" s="225"/>
    </row>
    <row r="655" spans="1:15" ht="12.75">
      <c r="A655" s="234"/>
      <c r="B655" s="238"/>
      <c r="C655" s="660" t="s">
        <v>542</v>
      </c>
      <c r="D655" s="661"/>
      <c r="E655" s="239">
        <v>0.0515</v>
      </c>
      <c r="F655" s="240"/>
      <c r="G655" s="241"/>
      <c r="H655" s="242"/>
      <c r="I655" s="236"/>
      <c r="J655" s="243"/>
      <c r="K655" s="236"/>
      <c r="M655" s="237" t="s">
        <v>542</v>
      </c>
      <c r="O655" s="225"/>
    </row>
    <row r="656" spans="1:15" ht="12.75">
      <c r="A656" s="234"/>
      <c r="B656" s="238"/>
      <c r="C656" s="660" t="s">
        <v>543</v>
      </c>
      <c r="D656" s="661"/>
      <c r="E656" s="239">
        <v>0.0517</v>
      </c>
      <c r="F656" s="240"/>
      <c r="G656" s="241"/>
      <c r="H656" s="242"/>
      <c r="I656" s="236"/>
      <c r="J656" s="243"/>
      <c r="K656" s="236"/>
      <c r="M656" s="237" t="s">
        <v>543</v>
      </c>
      <c r="O656" s="225"/>
    </row>
    <row r="657" spans="1:15" ht="12.75">
      <c r="A657" s="234"/>
      <c r="B657" s="238"/>
      <c r="C657" s="660" t="s">
        <v>544</v>
      </c>
      <c r="D657" s="661"/>
      <c r="E657" s="239">
        <v>0.2464</v>
      </c>
      <c r="F657" s="240"/>
      <c r="G657" s="241"/>
      <c r="H657" s="242"/>
      <c r="I657" s="236"/>
      <c r="J657" s="243"/>
      <c r="K657" s="236"/>
      <c r="M657" s="237" t="s">
        <v>544</v>
      </c>
      <c r="O657" s="225"/>
    </row>
    <row r="658" spans="1:15" ht="12.75">
      <c r="A658" s="234"/>
      <c r="B658" s="238"/>
      <c r="C658" s="660" t="s">
        <v>545</v>
      </c>
      <c r="D658" s="661"/>
      <c r="E658" s="239">
        <v>0.5122</v>
      </c>
      <c r="F658" s="240"/>
      <c r="G658" s="241"/>
      <c r="H658" s="242"/>
      <c r="I658" s="236"/>
      <c r="J658" s="243"/>
      <c r="K658" s="236"/>
      <c r="M658" s="237" t="s">
        <v>545</v>
      </c>
      <c r="O658" s="225"/>
    </row>
    <row r="659" spans="1:15" ht="12.75">
      <c r="A659" s="234"/>
      <c r="B659" s="238"/>
      <c r="C659" s="660" t="s">
        <v>546</v>
      </c>
      <c r="D659" s="661"/>
      <c r="E659" s="239">
        <v>0.1786</v>
      </c>
      <c r="F659" s="240"/>
      <c r="G659" s="241"/>
      <c r="H659" s="242"/>
      <c r="I659" s="236"/>
      <c r="J659" s="243"/>
      <c r="K659" s="236"/>
      <c r="M659" s="237" t="s">
        <v>546</v>
      </c>
      <c r="O659" s="225"/>
    </row>
    <row r="660" spans="1:15" ht="12.75">
      <c r="A660" s="234"/>
      <c r="B660" s="238"/>
      <c r="C660" s="660" t="s">
        <v>547</v>
      </c>
      <c r="D660" s="661"/>
      <c r="E660" s="239">
        <v>0.1232</v>
      </c>
      <c r="F660" s="240"/>
      <c r="G660" s="241"/>
      <c r="H660" s="242"/>
      <c r="I660" s="236"/>
      <c r="J660" s="243"/>
      <c r="K660" s="236"/>
      <c r="M660" s="237" t="s">
        <v>547</v>
      </c>
      <c r="O660" s="225"/>
    </row>
    <row r="661" spans="1:15" ht="12.75">
      <c r="A661" s="234"/>
      <c r="B661" s="238"/>
      <c r="C661" s="660" t="s">
        <v>548</v>
      </c>
      <c r="D661" s="661"/>
      <c r="E661" s="239">
        <v>0.183</v>
      </c>
      <c r="F661" s="240"/>
      <c r="G661" s="241"/>
      <c r="H661" s="242"/>
      <c r="I661" s="236"/>
      <c r="J661" s="243"/>
      <c r="K661" s="236"/>
      <c r="M661" s="237" t="s">
        <v>548</v>
      </c>
      <c r="O661" s="225"/>
    </row>
    <row r="662" spans="1:80" ht="12.75">
      <c r="A662" s="226">
        <v>202</v>
      </c>
      <c r="B662" s="227" t="s">
        <v>549</v>
      </c>
      <c r="C662" s="228" t="s">
        <v>550</v>
      </c>
      <c r="D662" s="229" t="s">
        <v>1216</v>
      </c>
      <c r="E662" s="230">
        <v>8.5378</v>
      </c>
      <c r="F662" s="230"/>
      <c r="G662" s="231">
        <f>E662*F662</f>
        <v>0</v>
      </c>
      <c r="H662" s="232">
        <v>0.5</v>
      </c>
      <c r="I662" s="233">
        <f>E662*H662</f>
        <v>4.2689</v>
      </c>
      <c r="J662" s="232"/>
      <c r="K662" s="233">
        <f>E662*J662</f>
        <v>0</v>
      </c>
      <c r="O662" s="225">
        <v>2</v>
      </c>
      <c r="AA662" s="198">
        <v>3</v>
      </c>
      <c r="AB662" s="198">
        <v>7</v>
      </c>
      <c r="AC662" s="198">
        <v>605158664</v>
      </c>
      <c r="AZ662" s="198">
        <v>2</v>
      </c>
      <c r="BA662" s="198">
        <f>IF(AZ662=1,G662,0)</f>
        <v>0</v>
      </c>
      <c r="BB662" s="198">
        <f>IF(AZ662=2,G662,0)</f>
        <v>0</v>
      </c>
      <c r="BC662" s="198">
        <f>IF(AZ662=3,G662,0)</f>
        <v>0</v>
      </c>
      <c r="BD662" s="198">
        <f>IF(AZ662=4,G662,0)</f>
        <v>0</v>
      </c>
      <c r="BE662" s="198">
        <f>IF(AZ662=5,G662,0)</f>
        <v>0</v>
      </c>
      <c r="CA662" s="225">
        <v>3</v>
      </c>
      <c r="CB662" s="225">
        <v>7</v>
      </c>
    </row>
    <row r="663" spans="1:15" ht="12.75">
      <c r="A663" s="234"/>
      <c r="B663" s="235"/>
      <c r="C663" s="657" t="s">
        <v>551</v>
      </c>
      <c r="D663" s="658"/>
      <c r="E663" s="658"/>
      <c r="F663" s="658"/>
      <c r="G663" s="659"/>
      <c r="I663" s="236"/>
      <c r="K663" s="236"/>
      <c r="L663" s="237" t="s">
        <v>551</v>
      </c>
      <c r="O663" s="225">
        <v>3</v>
      </c>
    </row>
    <row r="664" spans="1:15" ht="22.5">
      <c r="A664" s="234"/>
      <c r="B664" s="235"/>
      <c r="C664" s="657" t="s">
        <v>552</v>
      </c>
      <c r="D664" s="658"/>
      <c r="E664" s="658"/>
      <c r="F664" s="658"/>
      <c r="G664" s="659"/>
      <c r="I664" s="236"/>
      <c r="K664" s="236"/>
      <c r="L664" s="237" t="s">
        <v>552</v>
      </c>
      <c r="O664" s="225">
        <v>3</v>
      </c>
    </row>
    <row r="665" spans="1:15" ht="45">
      <c r="A665" s="234"/>
      <c r="B665" s="235"/>
      <c r="C665" s="657" t="s">
        <v>553</v>
      </c>
      <c r="D665" s="658"/>
      <c r="E665" s="658"/>
      <c r="F665" s="658"/>
      <c r="G665" s="659"/>
      <c r="I665" s="236"/>
      <c r="K665" s="236"/>
      <c r="L665" s="237" t="s">
        <v>553</v>
      </c>
      <c r="O665" s="225">
        <v>3</v>
      </c>
    </row>
    <row r="666" spans="1:15" ht="12.75">
      <c r="A666" s="234"/>
      <c r="B666" s="235"/>
      <c r="C666" s="657" t="s">
        <v>554</v>
      </c>
      <c r="D666" s="658"/>
      <c r="E666" s="658"/>
      <c r="F666" s="658"/>
      <c r="G666" s="659"/>
      <c r="I666" s="236"/>
      <c r="K666" s="236"/>
      <c r="L666" s="237" t="s">
        <v>554</v>
      </c>
      <c r="O666" s="225">
        <v>3</v>
      </c>
    </row>
    <row r="667" spans="1:15" ht="12.75">
      <c r="A667" s="234"/>
      <c r="B667" s="235"/>
      <c r="C667" s="657" t="s">
        <v>555</v>
      </c>
      <c r="D667" s="658"/>
      <c r="E667" s="658"/>
      <c r="F667" s="658"/>
      <c r="G667" s="659"/>
      <c r="I667" s="236"/>
      <c r="K667" s="236"/>
      <c r="L667" s="237" t="s">
        <v>555</v>
      </c>
      <c r="O667" s="225">
        <v>3</v>
      </c>
    </row>
    <row r="668" spans="1:15" ht="12.75">
      <c r="A668" s="234"/>
      <c r="B668" s="238"/>
      <c r="C668" s="660" t="s">
        <v>1533</v>
      </c>
      <c r="D668" s="661"/>
      <c r="E668" s="239">
        <v>0</v>
      </c>
      <c r="F668" s="240"/>
      <c r="G668" s="241"/>
      <c r="H668" s="242"/>
      <c r="I668" s="236"/>
      <c r="J668" s="243"/>
      <c r="K668" s="236"/>
      <c r="M668" s="237" t="s">
        <v>1533</v>
      </c>
      <c r="O668" s="225"/>
    </row>
    <row r="669" spans="1:15" ht="12.75">
      <c r="A669" s="234"/>
      <c r="B669" s="238"/>
      <c r="C669" s="660" t="s">
        <v>556</v>
      </c>
      <c r="D669" s="661"/>
      <c r="E669" s="239">
        <v>8.2633</v>
      </c>
      <c r="F669" s="240"/>
      <c r="G669" s="241"/>
      <c r="H669" s="242"/>
      <c r="I669" s="236"/>
      <c r="J669" s="243"/>
      <c r="K669" s="236"/>
      <c r="M669" s="237" t="s">
        <v>556</v>
      </c>
      <c r="O669" s="225"/>
    </row>
    <row r="670" spans="1:15" ht="12.75">
      <c r="A670" s="234"/>
      <c r="B670" s="238"/>
      <c r="C670" s="660" t="s">
        <v>557</v>
      </c>
      <c r="D670" s="661"/>
      <c r="E670" s="239">
        <v>0.2744</v>
      </c>
      <c r="F670" s="240"/>
      <c r="G670" s="241"/>
      <c r="H670" s="242"/>
      <c r="I670" s="236"/>
      <c r="J670" s="243"/>
      <c r="K670" s="236"/>
      <c r="M670" s="237" t="s">
        <v>557</v>
      </c>
      <c r="O670" s="225"/>
    </row>
    <row r="671" spans="1:80" ht="12.75">
      <c r="A671" s="226">
        <v>203</v>
      </c>
      <c r="B671" s="227" t="s">
        <v>558</v>
      </c>
      <c r="C671" s="228" t="s">
        <v>559</v>
      </c>
      <c r="D671" s="229" t="s">
        <v>1141</v>
      </c>
      <c r="E671" s="230">
        <v>40</v>
      </c>
      <c r="F671" s="230"/>
      <c r="G671" s="231">
        <f>E671*F671</f>
        <v>0</v>
      </c>
      <c r="H671" s="232">
        <v>0.015</v>
      </c>
      <c r="I671" s="233">
        <f>E671*H671</f>
        <v>0.6</v>
      </c>
      <c r="J671" s="232"/>
      <c r="K671" s="233">
        <f>E671*J671</f>
        <v>0</v>
      </c>
      <c r="O671" s="225">
        <v>2</v>
      </c>
      <c r="AA671" s="198">
        <v>3</v>
      </c>
      <c r="AB671" s="198">
        <v>7</v>
      </c>
      <c r="AC671" s="198">
        <v>60726123</v>
      </c>
      <c r="AZ671" s="198">
        <v>2</v>
      </c>
      <c r="BA671" s="198">
        <f>IF(AZ671=1,G671,0)</f>
        <v>0</v>
      </c>
      <c r="BB671" s="198">
        <f>IF(AZ671=2,G671,0)</f>
        <v>0</v>
      </c>
      <c r="BC671" s="198">
        <f>IF(AZ671=3,G671,0)</f>
        <v>0</v>
      </c>
      <c r="BD671" s="198">
        <f>IF(AZ671=4,G671,0)</f>
        <v>0</v>
      </c>
      <c r="BE671" s="198">
        <f>IF(AZ671=5,G671,0)</f>
        <v>0</v>
      </c>
      <c r="CA671" s="225">
        <v>3</v>
      </c>
      <c r="CB671" s="225">
        <v>7</v>
      </c>
    </row>
    <row r="672" spans="1:15" ht="12.75">
      <c r="A672" s="234"/>
      <c r="B672" s="235"/>
      <c r="C672" s="657" t="s">
        <v>560</v>
      </c>
      <c r="D672" s="658"/>
      <c r="E672" s="658"/>
      <c r="F672" s="658"/>
      <c r="G672" s="659"/>
      <c r="I672" s="236"/>
      <c r="K672" s="236"/>
      <c r="L672" s="237" t="s">
        <v>560</v>
      </c>
      <c r="O672" s="225">
        <v>3</v>
      </c>
    </row>
    <row r="673" spans="1:15" ht="12.75">
      <c r="A673" s="234"/>
      <c r="B673" s="235"/>
      <c r="C673" s="657" t="s">
        <v>561</v>
      </c>
      <c r="D673" s="658"/>
      <c r="E673" s="658"/>
      <c r="F673" s="658"/>
      <c r="G673" s="659"/>
      <c r="I673" s="236"/>
      <c r="K673" s="236"/>
      <c r="L673" s="237" t="s">
        <v>561</v>
      </c>
      <c r="O673" s="225">
        <v>3</v>
      </c>
    </row>
    <row r="674" spans="1:15" ht="12.75">
      <c r="A674" s="234"/>
      <c r="B674" s="235"/>
      <c r="C674" s="657" t="s">
        <v>562</v>
      </c>
      <c r="D674" s="658"/>
      <c r="E674" s="658"/>
      <c r="F674" s="658"/>
      <c r="G674" s="659"/>
      <c r="I674" s="236"/>
      <c r="K674" s="236"/>
      <c r="L674" s="237" t="s">
        <v>562</v>
      </c>
      <c r="O674" s="225">
        <v>3</v>
      </c>
    </row>
    <row r="675" spans="1:15" ht="22.5">
      <c r="A675" s="234"/>
      <c r="B675" s="238"/>
      <c r="C675" s="660" t="s">
        <v>563</v>
      </c>
      <c r="D675" s="661"/>
      <c r="E675" s="239">
        <v>40</v>
      </c>
      <c r="F675" s="240"/>
      <c r="G675" s="241"/>
      <c r="H675" s="242"/>
      <c r="I675" s="236"/>
      <c r="J675" s="243"/>
      <c r="K675" s="236"/>
      <c r="M675" s="237" t="s">
        <v>563</v>
      </c>
      <c r="O675" s="225"/>
    </row>
    <row r="676" spans="1:80" ht="12.75">
      <c r="A676" s="226">
        <v>204</v>
      </c>
      <c r="B676" s="227" t="s">
        <v>564</v>
      </c>
      <c r="C676" s="228" t="s">
        <v>565</v>
      </c>
      <c r="D676" s="229" t="s">
        <v>1264</v>
      </c>
      <c r="E676" s="230">
        <v>11.514226361</v>
      </c>
      <c r="F676" s="230"/>
      <c r="G676" s="231">
        <f>E676*F676</f>
        <v>0</v>
      </c>
      <c r="H676" s="232">
        <v>0</v>
      </c>
      <c r="I676" s="233">
        <f>E676*H676</f>
        <v>0</v>
      </c>
      <c r="J676" s="232"/>
      <c r="K676" s="233">
        <f>E676*J676</f>
        <v>0</v>
      </c>
      <c r="O676" s="225">
        <v>2</v>
      </c>
      <c r="AA676" s="198">
        <v>7</v>
      </c>
      <c r="AB676" s="198">
        <v>1001</v>
      </c>
      <c r="AC676" s="198">
        <v>5</v>
      </c>
      <c r="AZ676" s="198">
        <v>2</v>
      </c>
      <c r="BA676" s="198">
        <f>IF(AZ676=1,G676,0)</f>
        <v>0</v>
      </c>
      <c r="BB676" s="198">
        <f>IF(AZ676=2,G676,0)</f>
        <v>0</v>
      </c>
      <c r="BC676" s="198">
        <f>IF(AZ676=3,G676,0)</f>
        <v>0</v>
      </c>
      <c r="BD676" s="198">
        <f>IF(AZ676=4,G676,0)</f>
        <v>0</v>
      </c>
      <c r="BE676" s="198">
        <f>IF(AZ676=5,G676,0)</f>
        <v>0</v>
      </c>
      <c r="CA676" s="225">
        <v>7</v>
      </c>
      <c r="CB676" s="225">
        <v>1001</v>
      </c>
    </row>
    <row r="677" spans="1:57" ht="12.75">
      <c r="A677" s="244"/>
      <c r="B677" s="245" t="s">
        <v>1129</v>
      </c>
      <c r="C677" s="246" t="s">
        <v>1526</v>
      </c>
      <c r="D677" s="247"/>
      <c r="E677" s="248"/>
      <c r="F677" s="249"/>
      <c r="G677" s="250">
        <f>SUM(G582:G676)</f>
        <v>0</v>
      </c>
      <c r="H677" s="251"/>
      <c r="I677" s="252">
        <f>SUM(I582:I676)</f>
        <v>11.514226361</v>
      </c>
      <c r="J677" s="251"/>
      <c r="K677" s="252">
        <f>SUM(K582:K676)</f>
        <v>0</v>
      </c>
      <c r="O677" s="225">
        <v>4</v>
      </c>
      <c r="BA677" s="253">
        <f>SUM(BA582:BA676)</f>
        <v>0</v>
      </c>
      <c r="BB677" s="253">
        <f>SUM(BB582:BB676)</f>
        <v>0</v>
      </c>
      <c r="BC677" s="253">
        <f>SUM(BC582:BC676)</f>
        <v>0</v>
      </c>
      <c r="BD677" s="253">
        <f>SUM(BD582:BD676)</f>
        <v>0</v>
      </c>
      <c r="BE677" s="253">
        <f>SUM(BE582:BE676)</f>
        <v>0</v>
      </c>
    </row>
    <row r="678" spans="1:15" ht="12.75">
      <c r="A678" s="215" t="s">
        <v>1126</v>
      </c>
      <c r="B678" s="216" t="s">
        <v>566</v>
      </c>
      <c r="C678" s="217" t="s">
        <v>567</v>
      </c>
      <c r="D678" s="218"/>
      <c r="E678" s="219"/>
      <c r="F678" s="219"/>
      <c r="G678" s="220"/>
      <c r="H678" s="221"/>
      <c r="I678" s="222"/>
      <c r="J678" s="223"/>
      <c r="K678" s="224"/>
      <c r="O678" s="225">
        <v>1</v>
      </c>
    </row>
    <row r="679" spans="1:80" ht="22.5">
      <c r="A679" s="226">
        <v>205</v>
      </c>
      <c r="B679" s="227" t="s">
        <v>569</v>
      </c>
      <c r="C679" s="228" t="s">
        <v>570</v>
      </c>
      <c r="D679" s="229" t="s">
        <v>1141</v>
      </c>
      <c r="E679" s="230">
        <v>50.0418</v>
      </c>
      <c r="F679" s="230"/>
      <c r="G679" s="231">
        <f>E679*F679</f>
        <v>0</v>
      </c>
      <c r="H679" s="232">
        <v>0.00676</v>
      </c>
      <c r="I679" s="233">
        <f>E679*H679</f>
        <v>0.338282568</v>
      </c>
      <c r="J679" s="232">
        <v>0</v>
      </c>
      <c r="K679" s="233">
        <f>E679*J679</f>
        <v>0</v>
      </c>
      <c r="O679" s="225">
        <v>2</v>
      </c>
      <c r="AA679" s="198">
        <v>1</v>
      </c>
      <c r="AB679" s="198">
        <v>7</v>
      </c>
      <c r="AC679" s="198">
        <v>7</v>
      </c>
      <c r="AZ679" s="198">
        <v>2</v>
      </c>
      <c r="BA679" s="198">
        <f>IF(AZ679=1,G679,0)</f>
        <v>0</v>
      </c>
      <c r="BB679" s="198">
        <f>IF(AZ679=2,G679,0)</f>
        <v>0</v>
      </c>
      <c r="BC679" s="198">
        <f>IF(AZ679=3,G679,0)</f>
        <v>0</v>
      </c>
      <c r="BD679" s="198">
        <f>IF(AZ679=4,G679,0)</f>
        <v>0</v>
      </c>
      <c r="BE679" s="198">
        <f>IF(AZ679=5,G679,0)</f>
        <v>0</v>
      </c>
      <c r="CA679" s="225">
        <v>1</v>
      </c>
      <c r="CB679" s="225">
        <v>7</v>
      </c>
    </row>
    <row r="680" spans="1:15" ht="22.5">
      <c r="A680" s="234"/>
      <c r="B680" s="235"/>
      <c r="C680" s="657" t="s">
        <v>571</v>
      </c>
      <c r="D680" s="658"/>
      <c r="E680" s="658"/>
      <c r="F680" s="658"/>
      <c r="G680" s="659"/>
      <c r="I680" s="236"/>
      <c r="K680" s="236"/>
      <c r="L680" s="237" t="s">
        <v>571</v>
      </c>
      <c r="O680" s="225">
        <v>3</v>
      </c>
    </row>
    <row r="681" spans="1:15" ht="22.5">
      <c r="A681" s="234"/>
      <c r="B681" s="238"/>
      <c r="C681" s="660" t="s">
        <v>572</v>
      </c>
      <c r="D681" s="661"/>
      <c r="E681" s="239">
        <v>40.6782</v>
      </c>
      <c r="F681" s="240"/>
      <c r="G681" s="241"/>
      <c r="H681" s="242"/>
      <c r="I681" s="236"/>
      <c r="J681" s="243"/>
      <c r="K681" s="236"/>
      <c r="M681" s="237" t="s">
        <v>572</v>
      </c>
      <c r="O681" s="225"/>
    </row>
    <row r="682" spans="1:15" ht="12.75">
      <c r="A682" s="234"/>
      <c r="B682" s="238"/>
      <c r="C682" s="660" t="s">
        <v>573</v>
      </c>
      <c r="D682" s="661"/>
      <c r="E682" s="239">
        <v>9.3636</v>
      </c>
      <c r="F682" s="240"/>
      <c r="G682" s="241"/>
      <c r="H682" s="242"/>
      <c r="I682" s="236"/>
      <c r="J682" s="243"/>
      <c r="K682" s="236"/>
      <c r="M682" s="237" t="s">
        <v>573</v>
      </c>
      <c r="O682" s="225"/>
    </row>
    <row r="683" spans="1:80" ht="22.5">
      <c r="A683" s="226">
        <v>206</v>
      </c>
      <c r="B683" s="227" t="s">
        <v>574</v>
      </c>
      <c r="C683" s="228" t="s">
        <v>575</v>
      </c>
      <c r="D683" s="229" t="s">
        <v>1009</v>
      </c>
      <c r="E683" s="230">
        <v>18</v>
      </c>
      <c r="F683" s="230"/>
      <c r="G683" s="231">
        <f>E683*F683</f>
        <v>0</v>
      </c>
      <c r="H683" s="232">
        <v>0.00261</v>
      </c>
      <c r="I683" s="233">
        <f>E683*H683</f>
        <v>0.04698</v>
      </c>
      <c r="J683" s="232">
        <v>0</v>
      </c>
      <c r="K683" s="233">
        <f>E683*J683</f>
        <v>0</v>
      </c>
      <c r="O683" s="225">
        <v>2</v>
      </c>
      <c r="AA683" s="198">
        <v>1</v>
      </c>
      <c r="AB683" s="198">
        <v>7</v>
      </c>
      <c r="AC683" s="198">
        <v>7</v>
      </c>
      <c r="AZ683" s="198">
        <v>2</v>
      </c>
      <c r="BA683" s="198">
        <f>IF(AZ683=1,G683,0)</f>
        <v>0</v>
      </c>
      <c r="BB683" s="198">
        <f>IF(AZ683=2,G683,0)</f>
        <v>0</v>
      </c>
      <c r="BC683" s="198">
        <f>IF(AZ683=3,G683,0)</f>
        <v>0</v>
      </c>
      <c r="BD683" s="198">
        <f>IF(AZ683=4,G683,0)</f>
        <v>0</v>
      </c>
      <c r="BE683" s="198">
        <f>IF(AZ683=5,G683,0)</f>
        <v>0</v>
      </c>
      <c r="CA683" s="225">
        <v>1</v>
      </c>
      <c r="CB683" s="225">
        <v>7</v>
      </c>
    </row>
    <row r="684" spans="1:15" ht="12.75">
      <c r="A684" s="234"/>
      <c r="B684" s="238"/>
      <c r="C684" s="660" t="s">
        <v>576</v>
      </c>
      <c r="D684" s="661"/>
      <c r="E684" s="239">
        <v>18</v>
      </c>
      <c r="F684" s="240"/>
      <c r="G684" s="241"/>
      <c r="H684" s="242"/>
      <c r="I684" s="236"/>
      <c r="J684" s="243"/>
      <c r="K684" s="236"/>
      <c r="M684" s="237" t="s">
        <v>576</v>
      </c>
      <c r="O684" s="225"/>
    </row>
    <row r="685" spans="1:80" ht="22.5">
      <c r="A685" s="226">
        <v>207</v>
      </c>
      <c r="B685" s="227" t="s">
        <v>577</v>
      </c>
      <c r="C685" s="228" t="s">
        <v>578</v>
      </c>
      <c r="D685" s="229" t="s">
        <v>1203</v>
      </c>
      <c r="E685" s="230">
        <v>2</v>
      </c>
      <c r="F685" s="230"/>
      <c r="G685" s="231">
        <f>E685*F685</f>
        <v>0</v>
      </c>
      <c r="H685" s="232">
        <v>0.0003</v>
      </c>
      <c r="I685" s="233">
        <f>E685*H685</f>
        <v>0.0006</v>
      </c>
      <c r="J685" s="232">
        <v>0</v>
      </c>
      <c r="K685" s="233">
        <f>E685*J685</f>
        <v>0</v>
      </c>
      <c r="O685" s="225">
        <v>2</v>
      </c>
      <c r="AA685" s="198">
        <v>1</v>
      </c>
      <c r="AB685" s="198">
        <v>7</v>
      </c>
      <c r="AC685" s="198">
        <v>7</v>
      </c>
      <c r="AZ685" s="198">
        <v>2</v>
      </c>
      <c r="BA685" s="198">
        <f>IF(AZ685=1,G685,0)</f>
        <v>0</v>
      </c>
      <c r="BB685" s="198">
        <f>IF(AZ685=2,G685,0)</f>
        <v>0</v>
      </c>
      <c r="BC685" s="198">
        <f>IF(AZ685=3,G685,0)</f>
        <v>0</v>
      </c>
      <c r="BD685" s="198">
        <f>IF(AZ685=4,G685,0)</f>
        <v>0</v>
      </c>
      <c r="BE685" s="198">
        <f>IF(AZ685=5,G685,0)</f>
        <v>0</v>
      </c>
      <c r="CA685" s="225">
        <v>1</v>
      </c>
      <c r="CB685" s="225">
        <v>7</v>
      </c>
    </row>
    <row r="686" spans="1:15" ht="12.75">
      <c r="A686" s="234"/>
      <c r="B686" s="238"/>
      <c r="C686" s="660" t="s">
        <v>579</v>
      </c>
      <c r="D686" s="661"/>
      <c r="E686" s="239">
        <v>2</v>
      </c>
      <c r="F686" s="240"/>
      <c r="G686" s="241"/>
      <c r="H686" s="242"/>
      <c r="I686" s="236"/>
      <c r="J686" s="243"/>
      <c r="K686" s="236"/>
      <c r="M686" s="237" t="s">
        <v>579</v>
      </c>
      <c r="O686" s="225"/>
    </row>
    <row r="687" spans="1:80" ht="22.5">
      <c r="A687" s="226">
        <v>208</v>
      </c>
      <c r="B687" s="227" t="s">
        <v>580</v>
      </c>
      <c r="C687" s="228" t="s">
        <v>581</v>
      </c>
      <c r="D687" s="229" t="s">
        <v>1203</v>
      </c>
      <c r="E687" s="230">
        <v>2</v>
      </c>
      <c r="F687" s="230"/>
      <c r="G687" s="231">
        <f>E687*F687</f>
        <v>0</v>
      </c>
      <c r="H687" s="232">
        <v>0.00048</v>
      </c>
      <c r="I687" s="233">
        <f>E687*H687</f>
        <v>0.00096</v>
      </c>
      <c r="J687" s="232">
        <v>0</v>
      </c>
      <c r="K687" s="233">
        <f>E687*J687</f>
        <v>0</v>
      </c>
      <c r="O687" s="225">
        <v>2</v>
      </c>
      <c r="AA687" s="198">
        <v>1</v>
      </c>
      <c r="AB687" s="198">
        <v>7</v>
      </c>
      <c r="AC687" s="198">
        <v>7</v>
      </c>
      <c r="AZ687" s="198">
        <v>2</v>
      </c>
      <c r="BA687" s="198">
        <f>IF(AZ687=1,G687,0)</f>
        <v>0</v>
      </c>
      <c r="BB687" s="198">
        <f>IF(AZ687=2,G687,0)</f>
        <v>0</v>
      </c>
      <c r="BC687" s="198">
        <f>IF(AZ687=3,G687,0)</f>
        <v>0</v>
      </c>
      <c r="BD687" s="198">
        <f>IF(AZ687=4,G687,0)</f>
        <v>0</v>
      </c>
      <c r="BE687" s="198">
        <f>IF(AZ687=5,G687,0)</f>
        <v>0</v>
      </c>
      <c r="CA687" s="225">
        <v>1</v>
      </c>
      <c r="CB687" s="225">
        <v>7</v>
      </c>
    </row>
    <row r="688" spans="1:15" ht="12.75">
      <c r="A688" s="234"/>
      <c r="B688" s="238"/>
      <c r="C688" s="660" t="s">
        <v>582</v>
      </c>
      <c r="D688" s="661"/>
      <c r="E688" s="239">
        <v>2</v>
      </c>
      <c r="F688" s="240"/>
      <c r="G688" s="241"/>
      <c r="H688" s="242"/>
      <c r="I688" s="236"/>
      <c r="J688" s="243"/>
      <c r="K688" s="236"/>
      <c r="M688" s="237" t="s">
        <v>582</v>
      </c>
      <c r="O688" s="225"/>
    </row>
    <row r="689" spans="1:80" ht="22.5">
      <c r="A689" s="226">
        <v>209</v>
      </c>
      <c r="B689" s="227" t="s">
        <v>583</v>
      </c>
      <c r="C689" s="228" t="s">
        <v>584</v>
      </c>
      <c r="D689" s="229" t="s">
        <v>1009</v>
      </c>
      <c r="E689" s="230">
        <v>3.45</v>
      </c>
      <c r="F689" s="230"/>
      <c r="G689" s="231">
        <f>E689*F689</f>
        <v>0</v>
      </c>
      <c r="H689" s="232">
        <v>0.00181</v>
      </c>
      <c r="I689" s="233">
        <f>E689*H689</f>
        <v>0.0062445</v>
      </c>
      <c r="J689" s="232">
        <v>0</v>
      </c>
      <c r="K689" s="233">
        <f>E689*J689</f>
        <v>0</v>
      </c>
      <c r="O689" s="225">
        <v>2</v>
      </c>
      <c r="AA689" s="198">
        <v>1</v>
      </c>
      <c r="AB689" s="198">
        <v>7</v>
      </c>
      <c r="AC689" s="198">
        <v>7</v>
      </c>
      <c r="AZ689" s="198">
        <v>2</v>
      </c>
      <c r="BA689" s="198">
        <f>IF(AZ689=1,G689,0)</f>
        <v>0</v>
      </c>
      <c r="BB689" s="198">
        <f>IF(AZ689=2,G689,0)</f>
        <v>0</v>
      </c>
      <c r="BC689" s="198">
        <f>IF(AZ689=3,G689,0)</f>
        <v>0</v>
      </c>
      <c r="BD689" s="198">
        <f>IF(AZ689=4,G689,0)</f>
        <v>0</v>
      </c>
      <c r="BE689" s="198">
        <f>IF(AZ689=5,G689,0)</f>
        <v>0</v>
      </c>
      <c r="CA689" s="225">
        <v>1</v>
      </c>
      <c r="CB689" s="225">
        <v>7</v>
      </c>
    </row>
    <row r="690" spans="1:15" ht="12.75">
      <c r="A690" s="234"/>
      <c r="B690" s="235"/>
      <c r="C690" s="657" t="s">
        <v>585</v>
      </c>
      <c r="D690" s="658"/>
      <c r="E690" s="658"/>
      <c r="F690" s="658"/>
      <c r="G690" s="659"/>
      <c r="I690" s="236"/>
      <c r="K690" s="236"/>
      <c r="L690" s="237" t="s">
        <v>585</v>
      </c>
      <c r="O690" s="225">
        <v>3</v>
      </c>
    </row>
    <row r="691" spans="1:15" ht="12.75">
      <c r="A691" s="234"/>
      <c r="B691" s="235"/>
      <c r="C691" s="657" t="s">
        <v>586</v>
      </c>
      <c r="D691" s="658"/>
      <c r="E691" s="658"/>
      <c r="F691" s="658"/>
      <c r="G691" s="659"/>
      <c r="I691" s="236"/>
      <c r="K691" s="236"/>
      <c r="L691" s="237" t="s">
        <v>586</v>
      </c>
      <c r="O691" s="225">
        <v>3</v>
      </c>
    </row>
    <row r="692" spans="1:15" ht="12.75">
      <c r="A692" s="234"/>
      <c r="B692" s="238"/>
      <c r="C692" s="660" t="s">
        <v>587</v>
      </c>
      <c r="D692" s="661"/>
      <c r="E692" s="239">
        <v>3.45</v>
      </c>
      <c r="F692" s="240"/>
      <c r="G692" s="241"/>
      <c r="H692" s="242"/>
      <c r="I692" s="236"/>
      <c r="J692" s="243"/>
      <c r="K692" s="236"/>
      <c r="M692" s="237" t="s">
        <v>587</v>
      </c>
      <c r="O692" s="225"/>
    </row>
    <row r="693" spans="1:80" ht="22.5">
      <c r="A693" s="226">
        <v>210</v>
      </c>
      <c r="B693" s="227" t="s">
        <v>588</v>
      </c>
      <c r="C693" s="228" t="s">
        <v>589</v>
      </c>
      <c r="D693" s="229" t="s">
        <v>1009</v>
      </c>
      <c r="E693" s="230">
        <v>18.2</v>
      </c>
      <c r="F693" s="230"/>
      <c r="G693" s="231">
        <f>E693*F693</f>
        <v>0</v>
      </c>
      <c r="H693" s="232">
        <v>0.00254</v>
      </c>
      <c r="I693" s="233">
        <f>E693*H693</f>
        <v>0.046228</v>
      </c>
      <c r="J693" s="232">
        <v>0</v>
      </c>
      <c r="K693" s="233">
        <f>E693*J693</f>
        <v>0</v>
      </c>
      <c r="O693" s="225">
        <v>2</v>
      </c>
      <c r="AA693" s="198">
        <v>1</v>
      </c>
      <c r="AB693" s="198">
        <v>7</v>
      </c>
      <c r="AC693" s="198">
        <v>7</v>
      </c>
      <c r="AZ693" s="198">
        <v>2</v>
      </c>
      <c r="BA693" s="198">
        <f>IF(AZ693=1,G693,0)</f>
        <v>0</v>
      </c>
      <c r="BB693" s="198">
        <f>IF(AZ693=2,G693,0)</f>
        <v>0</v>
      </c>
      <c r="BC693" s="198">
        <f>IF(AZ693=3,G693,0)</f>
        <v>0</v>
      </c>
      <c r="BD693" s="198">
        <f>IF(AZ693=4,G693,0)</f>
        <v>0</v>
      </c>
      <c r="BE693" s="198">
        <f>IF(AZ693=5,G693,0)</f>
        <v>0</v>
      </c>
      <c r="CA693" s="225">
        <v>1</v>
      </c>
      <c r="CB693" s="225">
        <v>7</v>
      </c>
    </row>
    <row r="694" spans="1:15" ht="12.75">
      <c r="A694" s="234"/>
      <c r="B694" s="235"/>
      <c r="C694" s="657" t="s">
        <v>590</v>
      </c>
      <c r="D694" s="658"/>
      <c r="E694" s="658"/>
      <c r="F694" s="658"/>
      <c r="G694" s="659"/>
      <c r="I694" s="236"/>
      <c r="K694" s="236"/>
      <c r="L694" s="237" t="s">
        <v>590</v>
      </c>
      <c r="O694" s="225">
        <v>3</v>
      </c>
    </row>
    <row r="695" spans="1:15" ht="12.75">
      <c r="A695" s="234"/>
      <c r="B695" s="238"/>
      <c r="C695" s="660" t="s">
        <v>591</v>
      </c>
      <c r="D695" s="661"/>
      <c r="E695" s="239">
        <v>18.2</v>
      </c>
      <c r="F695" s="240"/>
      <c r="G695" s="241"/>
      <c r="H695" s="242"/>
      <c r="I695" s="236"/>
      <c r="J695" s="243"/>
      <c r="K695" s="236"/>
      <c r="M695" s="237" t="s">
        <v>591</v>
      </c>
      <c r="O695" s="225"/>
    </row>
    <row r="696" spans="1:80" ht="22.5">
      <c r="A696" s="226">
        <v>211</v>
      </c>
      <c r="B696" s="227" t="s">
        <v>592</v>
      </c>
      <c r="C696" s="228" t="s">
        <v>593</v>
      </c>
      <c r="D696" s="229" t="s">
        <v>1009</v>
      </c>
      <c r="E696" s="230">
        <v>7</v>
      </c>
      <c r="F696" s="230"/>
      <c r="G696" s="231">
        <f>E696*F696</f>
        <v>0</v>
      </c>
      <c r="H696" s="232">
        <v>0.0017</v>
      </c>
      <c r="I696" s="233">
        <f>E696*H696</f>
        <v>0.011899999999999999</v>
      </c>
      <c r="J696" s="232">
        <v>0</v>
      </c>
      <c r="K696" s="233">
        <f>E696*J696</f>
        <v>0</v>
      </c>
      <c r="O696" s="225">
        <v>2</v>
      </c>
      <c r="AA696" s="198">
        <v>1</v>
      </c>
      <c r="AB696" s="198">
        <v>7</v>
      </c>
      <c r="AC696" s="198">
        <v>7</v>
      </c>
      <c r="AZ696" s="198">
        <v>2</v>
      </c>
      <c r="BA696" s="198">
        <f>IF(AZ696=1,G696,0)</f>
        <v>0</v>
      </c>
      <c r="BB696" s="198">
        <f>IF(AZ696=2,G696,0)</f>
        <v>0</v>
      </c>
      <c r="BC696" s="198">
        <f>IF(AZ696=3,G696,0)</f>
        <v>0</v>
      </c>
      <c r="BD696" s="198">
        <f>IF(AZ696=4,G696,0)</f>
        <v>0</v>
      </c>
      <c r="BE696" s="198">
        <f>IF(AZ696=5,G696,0)</f>
        <v>0</v>
      </c>
      <c r="CA696" s="225">
        <v>1</v>
      </c>
      <c r="CB696" s="225">
        <v>7</v>
      </c>
    </row>
    <row r="697" spans="1:15" ht="12.75">
      <c r="A697" s="234"/>
      <c r="B697" s="238"/>
      <c r="C697" s="660" t="s">
        <v>594</v>
      </c>
      <c r="D697" s="661"/>
      <c r="E697" s="239">
        <v>7</v>
      </c>
      <c r="F697" s="240"/>
      <c r="G697" s="241"/>
      <c r="H697" s="242"/>
      <c r="I697" s="236"/>
      <c r="J697" s="243"/>
      <c r="K697" s="236"/>
      <c r="M697" s="237" t="s">
        <v>594</v>
      </c>
      <c r="O697" s="225"/>
    </row>
    <row r="698" spans="1:80" ht="12.75">
      <c r="A698" s="226">
        <v>212</v>
      </c>
      <c r="B698" s="227" t="s">
        <v>595</v>
      </c>
      <c r="C698" s="228" t="s">
        <v>596</v>
      </c>
      <c r="D698" s="229" t="s">
        <v>1009</v>
      </c>
      <c r="E698" s="230">
        <v>18</v>
      </c>
      <c r="F698" s="230"/>
      <c r="G698" s="231">
        <f>E698*F698</f>
        <v>0</v>
      </c>
      <c r="H698" s="232">
        <v>0.00158</v>
      </c>
      <c r="I698" s="233">
        <f>E698*H698</f>
        <v>0.02844</v>
      </c>
      <c r="J698" s="232">
        <v>0</v>
      </c>
      <c r="K698" s="233">
        <f>E698*J698</f>
        <v>0</v>
      </c>
      <c r="O698" s="225">
        <v>2</v>
      </c>
      <c r="AA698" s="198">
        <v>1</v>
      </c>
      <c r="AB698" s="198">
        <v>7</v>
      </c>
      <c r="AC698" s="198">
        <v>7</v>
      </c>
      <c r="AZ698" s="198">
        <v>2</v>
      </c>
      <c r="BA698" s="198">
        <f>IF(AZ698=1,G698,0)</f>
        <v>0</v>
      </c>
      <c r="BB698" s="198">
        <f>IF(AZ698=2,G698,0)</f>
        <v>0</v>
      </c>
      <c r="BC698" s="198">
        <f>IF(AZ698=3,G698,0)</f>
        <v>0</v>
      </c>
      <c r="BD698" s="198">
        <f>IF(AZ698=4,G698,0)</f>
        <v>0</v>
      </c>
      <c r="BE698" s="198">
        <f>IF(AZ698=5,G698,0)</f>
        <v>0</v>
      </c>
      <c r="CA698" s="225">
        <v>1</v>
      </c>
      <c r="CB698" s="225">
        <v>7</v>
      </c>
    </row>
    <row r="699" spans="1:15" ht="12.75">
      <c r="A699" s="234"/>
      <c r="B699" s="238"/>
      <c r="C699" s="660" t="s">
        <v>597</v>
      </c>
      <c r="D699" s="661"/>
      <c r="E699" s="239">
        <v>18</v>
      </c>
      <c r="F699" s="240"/>
      <c r="G699" s="241"/>
      <c r="H699" s="242"/>
      <c r="I699" s="236"/>
      <c r="J699" s="243"/>
      <c r="K699" s="236"/>
      <c r="M699" s="237" t="s">
        <v>597</v>
      </c>
      <c r="O699" s="225"/>
    </row>
    <row r="700" spans="1:80" ht="12.75">
      <c r="A700" s="226">
        <v>213</v>
      </c>
      <c r="B700" s="227" t="s">
        <v>598</v>
      </c>
      <c r="C700" s="228" t="s">
        <v>599</v>
      </c>
      <c r="D700" s="229" t="s">
        <v>1009</v>
      </c>
      <c r="E700" s="230">
        <v>50.3</v>
      </c>
      <c r="F700" s="230"/>
      <c r="G700" s="231">
        <f>E700*F700</f>
        <v>0</v>
      </c>
      <c r="H700" s="232">
        <v>0.00105</v>
      </c>
      <c r="I700" s="233">
        <f>E700*H700</f>
        <v>0.052814999999999994</v>
      </c>
      <c r="J700" s="232">
        <v>0</v>
      </c>
      <c r="K700" s="233">
        <f>E700*J700</f>
        <v>0</v>
      </c>
      <c r="O700" s="225">
        <v>2</v>
      </c>
      <c r="AA700" s="198">
        <v>1</v>
      </c>
      <c r="AB700" s="198">
        <v>7</v>
      </c>
      <c r="AC700" s="198">
        <v>7</v>
      </c>
      <c r="AZ700" s="198">
        <v>2</v>
      </c>
      <c r="BA700" s="198">
        <f>IF(AZ700=1,G700,0)</f>
        <v>0</v>
      </c>
      <c r="BB700" s="198">
        <f>IF(AZ700=2,G700,0)</f>
        <v>0</v>
      </c>
      <c r="BC700" s="198">
        <f>IF(AZ700=3,G700,0)</f>
        <v>0</v>
      </c>
      <c r="BD700" s="198">
        <f>IF(AZ700=4,G700,0)</f>
        <v>0</v>
      </c>
      <c r="BE700" s="198">
        <f>IF(AZ700=5,G700,0)</f>
        <v>0</v>
      </c>
      <c r="CA700" s="225">
        <v>1</v>
      </c>
      <c r="CB700" s="225">
        <v>7</v>
      </c>
    </row>
    <row r="701" spans="1:15" ht="12.75">
      <c r="A701" s="234"/>
      <c r="B701" s="238"/>
      <c r="C701" s="660" t="s">
        <v>600</v>
      </c>
      <c r="D701" s="661"/>
      <c r="E701" s="239">
        <v>50.3</v>
      </c>
      <c r="F701" s="240"/>
      <c r="G701" s="241"/>
      <c r="H701" s="242"/>
      <c r="I701" s="236"/>
      <c r="J701" s="243"/>
      <c r="K701" s="236"/>
      <c r="M701" s="237" t="s">
        <v>600</v>
      </c>
      <c r="O701" s="225"/>
    </row>
    <row r="702" spans="1:80" ht="12.75">
      <c r="A702" s="226">
        <v>214</v>
      </c>
      <c r="B702" s="227" t="s">
        <v>601</v>
      </c>
      <c r="C702" s="228" t="s">
        <v>602</v>
      </c>
      <c r="D702" s="229" t="s">
        <v>1141</v>
      </c>
      <c r="E702" s="230">
        <v>27.606</v>
      </c>
      <c r="F702" s="230"/>
      <c r="G702" s="231">
        <f>E702*F702</f>
        <v>0</v>
      </c>
      <c r="H702" s="232">
        <v>0.0096</v>
      </c>
      <c r="I702" s="233">
        <f>E702*H702</f>
        <v>0.2650176</v>
      </c>
      <c r="J702" s="232"/>
      <c r="K702" s="233">
        <f>E702*J702</f>
        <v>0</v>
      </c>
      <c r="O702" s="225">
        <v>2</v>
      </c>
      <c r="AA702" s="198">
        <v>3</v>
      </c>
      <c r="AB702" s="198">
        <v>7</v>
      </c>
      <c r="AC702" s="198">
        <v>13851110</v>
      </c>
      <c r="AZ702" s="198">
        <v>2</v>
      </c>
      <c r="BA702" s="198">
        <f>IF(AZ702=1,G702,0)</f>
        <v>0</v>
      </c>
      <c r="BB702" s="198">
        <f>IF(AZ702=2,G702,0)</f>
        <v>0</v>
      </c>
      <c r="BC702" s="198">
        <f>IF(AZ702=3,G702,0)</f>
        <v>0</v>
      </c>
      <c r="BD702" s="198">
        <f>IF(AZ702=4,G702,0)</f>
        <v>0</v>
      </c>
      <c r="BE702" s="198">
        <f>IF(AZ702=5,G702,0)</f>
        <v>0</v>
      </c>
      <c r="CA702" s="225">
        <v>3</v>
      </c>
      <c r="CB702" s="225">
        <v>7</v>
      </c>
    </row>
    <row r="703" spans="1:15" ht="12.75">
      <c r="A703" s="234"/>
      <c r="B703" s="238"/>
      <c r="C703" s="660" t="s">
        <v>603</v>
      </c>
      <c r="D703" s="661"/>
      <c r="E703" s="239">
        <v>21.126</v>
      </c>
      <c r="F703" s="240"/>
      <c r="G703" s="241"/>
      <c r="H703" s="242"/>
      <c r="I703" s="236"/>
      <c r="J703" s="243"/>
      <c r="K703" s="236"/>
      <c r="M703" s="237" t="s">
        <v>603</v>
      </c>
      <c r="O703" s="225"/>
    </row>
    <row r="704" spans="1:15" ht="12.75">
      <c r="A704" s="234"/>
      <c r="B704" s="238"/>
      <c r="C704" s="660" t="s">
        <v>604</v>
      </c>
      <c r="D704" s="661"/>
      <c r="E704" s="239">
        <v>6.48</v>
      </c>
      <c r="F704" s="240"/>
      <c r="G704" s="241"/>
      <c r="H704" s="242"/>
      <c r="I704" s="236"/>
      <c r="J704" s="243"/>
      <c r="K704" s="236"/>
      <c r="M704" s="237" t="s">
        <v>604</v>
      </c>
      <c r="O704" s="225"/>
    </row>
    <row r="705" spans="1:80" ht="12.75">
      <c r="A705" s="226">
        <v>215</v>
      </c>
      <c r="B705" s="227" t="s">
        <v>605</v>
      </c>
      <c r="C705" s="228" t="s">
        <v>606</v>
      </c>
      <c r="D705" s="229" t="s">
        <v>1264</v>
      </c>
      <c r="E705" s="230">
        <v>0.797467668</v>
      </c>
      <c r="F705" s="230"/>
      <c r="G705" s="231">
        <f>E705*F705</f>
        <v>0</v>
      </c>
      <c r="H705" s="232">
        <v>0</v>
      </c>
      <c r="I705" s="233">
        <f>E705*H705</f>
        <v>0</v>
      </c>
      <c r="J705" s="232"/>
      <c r="K705" s="233">
        <f>E705*J705</f>
        <v>0</v>
      </c>
      <c r="O705" s="225">
        <v>2</v>
      </c>
      <c r="AA705" s="198">
        <v>7</v>
      </c>
      <c r="AB705" s="198">
        <v>1001</v>
      </c>
      <c r="AC705" s="198">
        <v>5</v>
      </c>
      <c r="AZ705" s="198">
        <v>2</v>
      </c>
      <c r="BA705" s="198">
        <f>IF(AZ705=1,G705,0)</f>
        <v>0</v>
      </c>
      <c r="BB705" s="198">
        <f>IF(AZ705=2,G705,0)</f>
        <v>0</v>
      </c>
      <c r="BC705" s="198">
        <f>IF(AZ705=3,G705,0)</f>
        <v>0</v>
      </c>
      <c r="BD705" s="198">
        <f>IF(AZ705=4,G705,0)</f>
        <v>0</v>
      </c>
      <c r="BE705" s="198">
        <f>IF(AZ705=5,G705,0)</f>
        <v>0</v>
      </c>
      <c r="CA705" s="225">
        <v>7</v>
      </c>
      <c r="CB705" s="225">
        <v>1001</v>
      </c>
    </row>
    <row r="706" spans="1:57" ht="12.75">
      <c r="A706" s="244"/>
      <c r="B706" s="245" t="s">
        <v>1129</v>
      </c>
      <c r="C706" s="246" t="s">
        <v>568</v>
      </c>
      <c r="D706" s="247"/>
      <c r="E706" s="248"/>
      <c r="F706" s="249"/>
      <c r="G706" s="250">
        <f>SUM(G678:G705)</f>
        <v>0</v>
      </c>
      <c r="H706" s="251"/>
      <c r="I706" s="252">
        <f>SUM(I678:I705)</f>
        <v>0.7974676680000001</v>
      </c>
      <c r="J706" s="251"/>
      <c r="K706" s="252">
        <f>SUM(K678:K705)</f>
        <v>0</v>
      </c>
      <c r="O706" s="225">
        <v>4</v>
      </c>
      <c r="BA706" s="253">
        <f>SUM(BA678:BA705)</f>
        <v>0</v>
      </c>
      <c r="BB706" s="253">
        <f>SUM(BB678:BB705)</f>
        <v>0</v>
      </c>
      <c r="BC706" s="253">
        <f>SUM(BC678:BC705)</f>
        <v>0</v>
      </c>
      <c r="BD706" s="253">
        <f>SUM(BD678:BD705)</f>
        <v>0</v>
      </c>
      <c r="BE706" s="253">
        <f>SUM(BE678:BE705)</f>
        <v>0</v>
      </c>
    </row>
    <row r="707" spans="1:15" ht="12.75">
      <c r="A707" s="215" t="s">
        <v>1126</v>
      </c>
      <c r="B707" s="216" t="s">
        <v>607</v>
      </c>
      <c r="C707" s="217" t="s">
        <v>608</v>
      </c>
      <c r="D707" s="218"/>
      <c r="E707" s="219"/>
      <c r="F707" s="219"/>
      <c r="G707" s="220"/>
      <c r="H707" s="221"/>
      <c r="I707" s="222"/>
      <c r="J707" s="223"/>
      <c r="K707" s="224"/>
      <c r="O707" s="225">
        <v>1</v>
      </c>
    </row>
    <row r="708" spans="1:80" ht="12.75">
      <c r="A708" s="226">
        <v>216</v>
      </c>
      <c r="B708" s="227" t="s">
        <v>610</v>
      </c>
      <c r="C708" s="228" t="s">
        <v>611</v>
      </c>
      <c r="D708" s="229" t="s">
        <v>1141</v>
      </c>
      <c r="E708" s="230">
        <v>140.66</v>
      </c>
      <c r="F708" s="230"/>
      <c r="G708" s="231">
        <f>E708*F708</f>
        <v>0</v>
      </c>
      <c r="H708" s="232">
        <v>0.00019</v>
      </c>
      <c r="I708" s="233">
        <f>E708*H708</f>
        <v>0.0267254</v>
      </c>
      <c r="J708" s="232">
        <v>0</v>
      </c>
      <c r="K708" s="233">
        <f>E708*J708</f>
        <v>0</v>
      </c>
      <c r="O708" s="225">
        <v>2</v>
      </c>
      <c r="AA708" s="198">
        <v>1</v>
      </c>
      <c r="AB708" s="198">
        <v>7</v>
      </c>
      <c r="AC708" s="198">
        <v>7</v>
      </c>
      <c r="AZ708" s="198">
        <v>2</v>
      </c>
      <c r="BA708" s="198">
        <f>IF(AZ708=1,G708,0)</f>
        <v>0</v>
      </c>
      <c r="BB708" s="198">
        <f>IF(AZ708=2,G708,0)</f>
        <v>0</v>
      </c>
      <c r="BC708" s="198">
        <f>IF(AZ708=3,G708,0)</f>
        <v>0</v>
      </c>
      <c r="BD708" s="198">
        <f>IF(AZ708=4,G708,0)</f>
        <v>0</v>
      </c>
      <c r="BE708" s="198">
        <f>IF(AZ708=5,G708,0)</f>
        <v>0</v>
      </c>
      <c r="CA708" s="225">
        <v>1</v>
      </c>
      <c r="CB708" s="225">
        <v>7</v>
      </c>
    </row>
    <row r="709" spans="1:15" ht="12.75">
      <c r="A709" s="234"/>
      <c r="B709" s="238"/>
      <c r="C709" s="660" t="s">
        <v>612</v>
      </c>
      <c r="D709" s="661"/>
      <c r="E709" s="239">
        <v>0</v>
      </c>
      <c r="F709" s="240"/>
      <c r="G709" s="241"/>
      <c r="H709" s="242"/>
      <c r="I709" s="236"/>
      <c r="J709" s="243"/>
      <c r="K709" s="236"/>
      <c r="M709" s="237" t="s">
        <v>612</v>
      </c>
      <c r="O709" s="225"/>
    </row>
    <row r="710" spans="1:15" ht="12.75">
      <c r="A710" s="234"/>
      <c r="B710" s="238"/>
      <c r="C710" s="660" t="s">
        <v>613</v>
      </c>
      <c r="D710" s="661"/>
      <c r="E710" s="239">
        <v>37.2025</v>
      </c>
      <c r="F710" s="240"/>
      <c r="G710" s="241"/>
      <c r="H710" s="242"/>
      <c r="I710" s="236"/>
      <c r="J710" s="243"/>
      <c r="K710" s="236"/>
      <c r="M710" s="237" t="s">
        <v>613</v>
      </c>
      <c r="O710" s="225"/>
    </row>
    <row r="711" spans="1:15" ht="12.75">
      <c r="A711" s="234"/>
      <c r="B711" s="238"/>
      <c r="C711" s="660" t="s">
        <v>614</v>
      </c>
      <c r="D711" s="661"/>
      <c r="E711" s="239">
        <v>45.4525</v>
      </c>
      <c r="F711" s="240"/>
      <c r="G711" s="241"/>
      <c r="H711" s="242"/>
      <c r="I711" s="236"/>
      <c r="J711" s="243"/>
      <c r="K711" s="236"/>
      <c r="M711" s="237" t="s">
        <v>614</v>
      </c>
      <c r="O711" s="225"/>
    </row>
    <row r="712" spans="1:15" ht="12.75">
      <c r="A712" s="234"/>
      <c r="B712" s="238"/>
      <c r="C712" s="660" t="s">
        <v>615</v>
      </c>
      <c r="D712" s="661"/>
      <c r="E712" s="239">
        <v>29.0025</v>
      </c>
      <c r="F712" s="240"/>
      <c r="G712" s="241"/>
      <c r="H712" s="242"/>
      <c r="I712" s="236"/>
      <c r="J712" s="243"/>
      <c r="K712" s="236"/>
      <c r="M712" s="237" t="s">
        <v>615</v>
      </c>
      <c r="O712" s="225"/>
    </row>
    <row r="713" spans="1:15" ht="12.75">
      <c r="A713" s="234"/>
      <c r="B713" s="238"/>
      <c r="C713" s="660" t="s">
        <v>616</v>
      </c>
      <c r="D713" s="661"/>
      <c r="E713" s="239">
        <v>29.0025</v>
      </c>
      <c r="F713" s="240"/>
      <c r="G713" s="241"/>
      <c r="H713" s="242"/>
      <c r="I713" s="236"/>
      <c r="J713" s="243"/>
      <c r="K713" s="236"/>
      <c r="M713" s="237" t="s">
        <v>616</v>
      </c>
      <c r="O713" s="225"/>
    </row>
    <row r="714" spans="1:80" ht="12.75">
      <c r="A714" s="226">
        <v>217</v>
      </c>
      <c r="B714" s="227" t="s">
        <v>617</v>
      </c>
      <c r="C714" s="228" t="s">
        <v>618</v>
      </c>
      <c r="D714" s="229" t="s">
        <v>1141</v>
      </c>
      <c r="E714" s="230">
        <v>3.83</v>
      </c>
      <c r="F714" s="230"/>
      <c r="G714" s="231">
        <f>E714*F714</f>
        <v>0</v>
      </c>
      <c r="H714" s="232">
        <v>0.00017</v>
      </c>
      <c r="I714" s="233">
        <f>E714*H714</f>
        <v>0.0006511</v>
      </c>
      <c r="J714" s="232">
        <v>0</v>
      </c>
      <c r="K714" s="233">
        <f>E714*J714</f>
        <v>0</v>
      </c>
      <c r="O714" s="225">
        <v>2</v>
      </c>
      <c r="AA714" s="198">
        <v>1</v>
      </c>
      <c r="AB714" s="198">
        <v>7</v>
      </c>
      <c r="AC714" s="198">
        <v>7</v>
      </c>
      <c r="AZ714" s="198">
        <v>2</v>
      </c>
      <c r="BA714" s="198">
        <f>IF(AZ714=1,G714,0)</f>
        <v>0</v>
      </c>
      <c r="BB714" s="198">
        <f>IF(AZ714=2,G714,0)</f>
        <v>0</v>
      </c>
      <c r="BC714" s="198">
        <f>IF(AZ714=3,G714,0)</f>
        <v>0</v>
      </c>
      <c r="BD714" s="198">
        <f>IF(AZ714=4,G714,0)</f>
        <v>0</v>
      </c>
      <c r="BE714" s="198">
        <f>IF(AZ714=5,G714,0)</f>
        <v>0</v>
      </c>
      <c r="CA714" s="225">
        <v>1</v>
      </c>
      <c r="CB714" s="225">
        <v>7</v>
      </c>
    </row>
    <row r="715" spans="1:15" ht="12.75">
      <c r="A715" s="234"/>
      <c r="B715" s="238"/>
      <c r="C715" s="660" t="s">
        <v>619</v>
      </c>
      <c r="D715" s="661"/>
      <c r="E715" s="239">
        <v>0</v>
      </c>
      <c r="F715" s="240"/>
      <c r="G715" s="241"/>
      <c r="H715" s="242"/>
      <c r="I715" s="236"/>
      <c r="J715" s="243"/>
      <c r="K715" s="236"/>
      <c r="M715" s="237" t="s">
        <v>619</v>
      </c>
      <c r="O715" s="225"/>
    </row>
    <row r="716" spans="1:15" ht="12.75">
      <c r="A716" s="234"/>
      <c r="B716" s="238"/>
      <c r="C716" s="660" t="s">
        <v>620</v>
      </c>
      <c r="D716" s="661"/>
      <c r="E716" s="239">
        <v>2.43</v>
      </c>
      <c r="F716" s="240"/>
      <c r="G716" s="241"/>
      <c r="H716" s="242"/>
      <c r="I716" s="236"/>
      <c r="J716" s="243"/>
      <c r="K716" s="236"/>
      <c r="M716" s="237" t="s">
        <v>620</v>
      </c>
      <c r="O716" s="225"/>
    </row>
    <row r="717" spans="1:15" ht="12.75">
      <c r="A717" s="234"/>
      <c r="B717" s="238"/>
      <c r="C717" s="660" t="s">
        <v>621</v>
      </c>
      <c r="D717" s="661"/>
      <c r="E717" s="239">
        <v>1.4</v>
      </c>
      <c r="F717" s="240"/>
      <c r="G717" s="241"/>
      <c r="H717" s="242"/>
      <c r="I717" s="236"/>
      <c r="J717" s="243"/>
      <c r="K717" s="236"/>
      <c r="M717" s="237" t="s">
        <v>621</v>
      </c>
      <c r="O717" s="225"/>
    </row>
    <row r="718" spans="1:80" ht="12.75">
      <c r="A718" s="226">
        <v>218</v>
      </c>
      <c r="B718" s="227" t="s">
        <v>622</v>
      </c>
      <c r="C718" s="228" t="s">
        <v>623</v>
      </c>
      <c r="D718" s="229" t="s">
        <v>1009</v>
      </c>
      <c r="E718" s="230">
        <v>439.698</v>
      </c>
      <c r="F718" s="230"/>
      <c r="G718" s="231">
        <f>E718*F718</f>
        <v>0</v>
      </c>
      <c r="H718" s="232">
        <v>0.00018</v>
      </c>
      <c r="I718" s="233">
        <f>E718*H718</f>
        <v>0.07914564</v>
      </c>
      <c r="J718" s="232">
        <v>0</v>
      </c>
      <c r="K718" s="233">
        <f>E718*J718</f>
        <v>0</v>
      </c>
      <c r="O718" s="225">
        <v>2</v>
      </c>
      <c r="AA718" s="198">
        <v>1</v>
      </c>
      <c r="AB718" s="198">
        <v>7</v>
      </c>
      <c r="AC718" s="198">
        <v>7</v>
      </c>
      <c r="AZ718" s="198">
        <v>2</v>
      </c>
      <c r="BA718" s="198">
        <f>IF(AZ718=1,G718,0)</f>
        <v>0</v>
      </c>
      <c r="BB718" s="198">
        <f>IF(AZ718=2,G718,0)</f>
        <v>0</v>
      </c>
      <c r="BC718" s="198">
        <f>IF(AZ718=3,G718,0)</f>
        <v>0</v>
      </c>
      <c r="BD718" s="198">
        <f>IF(AZ718=4,G718,0)</f>
        <v>0</v>
      </c>
      <c r="BE718" s="198">
        <f>IF(AZ718=5,G718,0)</f>
        <v>0</v>
      </c>
      <c r="CA718" s="225">
        <v>1</v>
      </c>
      <c r="CB718" s="225">
        <v>7</v>
      </c>
    </row>
    <row r="719" spans="1:15" ht="12.75">
      <c r="A719" s="234"/>
      <c r="B719" s="238"/>
      <c r="C719" s="660" t="s">
        <v>624</v>
      </c>
      <c r="D719" s="661"/>
      <c r="E719" s="239">
        <v>439.698</v>
      </c>
      <c r="F719" s="240"/>
      <c r="G719" s="241"/>
      <c r="H719" s="242"/>
      <c r="I719" s="236"/>
      <c r="J719" s="243"/>
      <c r="K719" s="236"/>
      <c r="M719" s="237" t="s">
        <v>624</v>
      </c>
      <c r="O719" s="225"/>
    </row>
    <row r="720" spans="1:80" ht="12.75">
      <c r="A720" s="226">
        <v>219</v>
      </c>
      <c r="B720" s="227" t="s">
        <v>625</v>
      </c>
      <c r="C720" s="228" t="s">
        <v>626</v>
      </c>
      <c r="D720" s="229" t="s">
        <v>1141</v>
      </c>
      <c r="E720" s="230">
        <v>24.8717</v>
      </c>
      <c r="F720" s="230"/>
      <c r="G720" s="231">
        <f>E720*F720</f>
        <v>0</v>
      </c>
      <c r="H720" s="232">
        <v>0.0003</v>
      </c>
      <c r="I720" s="233">
        <f>E720*H720</f>
        <v>0.007461509999999999</v>
      </c>
      <c r="J720" s="232">
        <v>0</v>
      </c>
      <c r="K720" s="233">
        <f>E720*J720</f>
        <v>0</v>
      </c>
      <c r="O720" s="225">
        <v>2</v>
      </c>
      <c r="AA720" s="198">
        <v>1</v>
      </c>
      <c r="AB720" s="198">
        <v>7</v>
      </c>
      <c r="AC720" s="198">
        <v>7</v>
      </c>
      <c r="AZ720" s="198">
        <v>2</v>
      </c>
      <c r="BA720" s="198">
        <f>IF(AZ720=1,G720,0)</f>
        <v>0</v>
      </c>
      <c r="BB720" s="198">
        <f>IF(AZ720=2,G720,0)</f>
        <v>0</v>
      </c>
      <c r="BC720" s="198">
        <f>IF(AZ720=3,G720,0)</f>
        <v>0</v>
      </c>
      <c r="BD720" s="198">
        <f>IF(AZ720=4,G720,0)</f>
        <v>0</v>
      </c>
      <c r="BE720" s="198">
        <f>IF(AZ720=5,G720,0)</f>
        <v>0</v>
      </c>
      <c r="CA720" s="225">
        <v>1</v>
      </c>
      <c r="CB720" s="225">
        <v>7</v>
      </c>
    </row>
    <row r="721" spans="1:15" ht="12.75">
      <c r="A721" s="234"/>
      <c r="B721" s="238"/>
      <c r="C721" s="660" t="s">
        <v>627</v>
      </c>
      <c r="D721" s="661"/>
      <c r="E721" s="239">
        <v>10.3242</v>
      </c>
      <c r="F721" s="240"/>
      <c r="G721" s="241"/>
      <c r="H721" s="242"/>
      <c r="I721" s="236"/>
      <c r="J721" s="243"/>
      <c r="K721" s="236"/>
      <c r="M721" s="237" t="s">
        <v>627</v>
      </c>
      <c r="O721" s="225"/>
    </row>
    <row r="722" spans="1:15" ht="22.5">
      <c r="A722" s="234"/>
      <c r="B722" s="238"/>
      <c r="C722" s="660" t="s">
        <v>628</v>
      </c>
      <c r="D722" s="661"/>
      <c r="E722" s="239">
        <v>14.5475</v>
      </c>
      <c r="F722" s="240"/>
      <c r="G722" s="241"/>
      <c r="H722" s="242"/>
      <c r="I722" s="236"/>
      <c r="J722" s="243"/>
      <c r="K722" s="236"/>
      <c r="M722" s="237" t="s">
        <v>628</v>
      </c>
      <c r="O722" s="225"/>
    </row>
    <row r="723" spans="1:80" ht="12.75">
      <c r="A723" s="226">
        <v>220</v>
      </c>
      <c r="B723" s="227" t="s">
        <v>629</v>
      </c>
      <c r="C723" s="228" t="s">
        <v>630</v>
      </c>
      <c r="D723" s="229" t="s">
        <v>1141</v>
      </c>
      <c r="E723" s="230">
        <v>13.1</v>
      </c>
      <c r="F723" s="230"/>
      <c r="G723" s="231">
        <f>E723*F723</f>
        <v>0</v>
      </c>
      <c r="H723" s="232">
        <v>0.00016</v>
      </c>
      <c r="I723" s="233">
        <f>E723*H723</f>
        <v>0.002096</v>
      </c>
      <c r="J723" s="232">
        <v>0</v>
      </c>
      <c r="K723" s="233">
        <f>E723*J723</f>
        <v>0</v>
      </c>
      <c r="O723" s="225">
        <v>2</v>
      </c>
      <c r="AA723" s="198">
        <v>1</v>
      </c>
      <c r="AB723" s="198">
        <v>7</v>
      </c>
      <c r="AC723" s="198">
        <v>7</v>
      </c>
      <c r="AZ723" s="198">
        <v>2</v>
      </c>
      <c r="BA723" s="198">
        <f>IF(AZ723=1,G723,0)</f>
        <v>0</v>
      </c>
      <c r="BB723" s="198">
        <f>IF(AZ723=2,G723,0)</f>
        <v>0</v>
      </c>
      <c r="BC723" s="198">
        <f>IF(AZ723=3,G723,0)</f>
        <v>0</v>
      </c>
      <c r="BD723" s="198">
        <f>IF(AZ723=4,G723,0)</f>
        <v>0</v>
      </c>
      <c r="BE723" s="198">
        <f>IF(AZ723=5,G723,0)</f>
        <v>0</v>
      </c>
      <c r="CA723" s="225">
        <v>1</v>
      </c>
      <c r="CB723" s="225">
        <v>7</v>
      </c>
    </row>
    <row r="724" spans="1:15" ht="12.75">
      <c r="A724" s="234"/>
      <c r="B724" s="238"/>
      <c r="C724" s="660" t="s">
        <v>612</v>
      </c>
      <c r="D724" s="661"/>
      <c r="E724" s="239">
        <v>0</v>
      </c>
      <c r="F724" s="240"/>
      <c r="G724" s="241"/>
      <c r="H724" s="242"/>
      <c r="I724" s="236"/>
      <c r="J724" s="243"/>
      <c r="K724" s="236"/>
      <c r="M724" s="237" t="s">
        <v>612</v>
      </c>
      <c r="O724" s="225"/>
    </row>
    <row r="725" spans="1:15" ht="12.75">
      <c r="A725" s="234"/>
      <c r="B725" s="238"/>
      <c r="C725" s="660" t="s">
        <v>631</v>
      </c>
      <c r="D725" s="661"/>
      <c r="E725" s="239">
        <v>6.66</v>
      </c>
      <c r="F725" s="240"/>
      <c r="G725" s="241"/>
      <c r="H725" s="242"/>
      <c r="I725" s="236"/>
      <c r="J725" s="243"/>
      <c r="K725" s="236"/>
      <c r="M725" s="237" t="s">
        <v>631</v>
      </c>
      <c r="O725" s="225"/>
    </row>
    <row r="726" spans="1:15" ht="12.75">
      <c r="A726" s="234"/>
      <c r="B726" s="238"/>
      <c r="C726" s="660" t="s">
        <v>632</v>
      </c>
      <c r="D726" s="661"/>
      <c r="E726" s="239">
        <v>3</v>
      </c>
      <c r="F726" s="240"/>
      <c r="G726" s="241"/>
      <c r="H726" s="242"/>
      <c r="I726" s="236"/>
      <c r="J726" s="243"/>
      <c r="K726" s="236"/>
      <c r="M726" s="237" t="s">
        <v>632</v>
      </c>
      <c r="O726" s="225"/>
    </row>
    <row r="727" spans="1:15" ht="12.75">
      <c r="A727" s="234"/>
      <c r="B727" s="238"/>
      <c r="C727" s="660" t="s">
        <v>633</v>
      </c>
      <c r="D727" s="661"/>
      <c r="E727" s="239">
        <v>1.72</v>
      </c>
      <c r="F727" s="240"/>
      <c r="G727" s="241"/>
      <c r="H727" s="242"/>
      <c r="I727" s="236"/>
      <c r="J727" s="243"/>
      <c r="K727" s="236"/>
      <c r="M727" s="237" t="s">
        <v>633</v>
      </c>
      <c r="O727" s="225"/>
    </row>
    <row r="728" spans="1:15" ht="12.75">
      <c r="A728" s="234"/>
      <c r="B728" s="238"/>
      <c r="C728" s="660" t="s">
        <v>634</v>
      </c>
      <c r="D728" s="661"/>
      <c r="E728" s="239">
        <v>1.72</v>
      </c>
      <c r="F728" s="240"/>
      <c r="G728" s="241"/>
      <c r="H728" s="242"/>
      <c r="I728" s="236"/>
      <c r="J728" s="243"/>
      <c r="K728" s="236"/>
      <c r="M728" s="237" t="s">
        <v>634</v>
      </c>
      <c r="O728" s="225"/>
    </row>
    <row r="729" spans="1:80" ht="12.75">
      <c r="A729" s="226">
        <v>221</v>
      </c>
      <c r="B729" s="227" t="s">
        <v>635</v>
      </c>
      <c r="C729" s="228" t="s">
        <v>636</v>
      </c>
      <c r="D729" s="229" t="s">
        <v>1009</v>
      </c>
      <c r="E729" s="230">
        <v>76.5</v>
      </c>
      <c r="F729" s="230"/>
      <c r="G729" s="231">
        <f>E729*F729</f>
        <v>0</v>
      </c>
      <c r="H729" s="232">
        <v>0.00016</v>
      </c>
      <c r="I729" s="233">
        <f>E729*H729</f>
        <v>0.012240000000000001</v>
      </c>
      <c r="J729" s="232">
        <v>0</v>
      </c>
      <c r="K729" s="233">
        <f>E729*J729</f>
        <v>0</v>
      </c>
      <c r="O729" s="225">
        <v>2</v>
      </c>
      <c r="AA729" s="198">
        <v>1</v>
      </c>
      <c r="AB729" s="198">
        <v>7</v>
      </c>
      <c r="AC729" s="198">
        <v>7</v>
      </c>
      <c r="AZ729" s="198">
        <v>2</v>
      </c>
      <c r="BA729" s="198">
        <f>IF(AZ729=1,G729,0)</f>
        <v>0</v>
      </c>
      <c r="BB729" s="198">
        <f>IF(AZ729=2,G729,0)</f>
        <v>0</v>
      </c>
      <c r="BC729" s="198">
        <f>IF(AZ729=3,G729,0)</f>
        <v>0</v>
      </c>
      <c r="BD729" s="198">
        <f>IF(AZ729=4,G729,0)</f>
        <v>0</v>
      </c>
      <c r="BE729" s="198">
        <f>IF(AZ729=5,G729,0)</f>
        <v>0</v>
      </c>
      <c r="CA729" s="225">
        <v>1</v>
      </c>
      <c r="CB729" s="225">
        <v>7</v>
      </c>
    </row>
    <row r="730" spans="1:15" ht="12.75">
      <c r="A730" s="234"/>
      <c r="B730" s="238"/>
      <c r="C730" s="660" t="s">
        <v>637</v>
      </c>
      <c r="D730" s="661"/>
      <c r="E730" s="239">
        <v>0</v>
      </c>
      <c r="F730" s="240"/>
      <c r="G730" s="241"/>
      <c r="H730" s="242"/>
      <c r="I730" s="236"/>
      <c r="J730" s="243"/>
      <c r="K730" s="236"/>
      <c r="M730" s="237" t="s">
        <v>637</v>
      </c>
      <c r="O730" s="225"/>
    </row>
    <row r="731" spans="1:15" ht="12.75">
      <c r="A731" s="234"/>
      <c r="B731" s="238"/>
      <c r="C731" s="660" t="s">
        <v>638</v>
      </c>
      <c r="D731" s="661"/>
      <c r="E731" s="239">
        <v>38.8</v>
      </c>
      <c r="F731" s="240"/>
      <c r="G731" s="241"/>
      <c r="H731" s="242"/>
      <c r="I731" s="236"/>
      <c r="J731" s="243"/>
      <c r="K731" s="236"/>
      <c r="M731" s="237" t="s">
        <v>638</v>
      </c>
      <c r="O731" s="225"/>
    </row>
    <row r="732" spans="1:15" ht="12.75">
      <c r="A732" s="234"/>
      <c r="B732" s="238"/>
      <c r="C732" s="660" t="s">
        <v>639</v>
      </c>
      <c r="D732" s="661"/>
      <c r="E732" s="239">
        <v>20.5</v>
      </c>
      <c r="F732" s="240"/>
      <c r="G732" s="241"/>
      <c r="H732" s="242"/>
      <c r="I732" s="236"/>
      <c r="J732" s="243"/>
      <c r="K732" s="236"/>
      <c r="M732" s="237" t="s">
        <v>639</v>
      </c>
      <c r="O732" s="225"/>
    </row>
    <row r="733" spans="1:15" ht="12.75">
      <c r="A733" s="234"/>
      <c r="B733" s="238"/>
      <c r="C733" s="660" t="s">
        <v>640</v>
      </c>
      <c r="D733" s="661"/>
      <c r="E733" s="239">
        <v>8.6</v>
      </c>
      <c r="F733" s="240"/>
      <c r="G733" s="241"/>
      <c r="H733" s="242"/>
      <c r="I733" s="236"/>
      <c r="J733" s="243"/>
      <c r="K733" s="236"/>
      <c r="M733" s="237" t="s">
        <v>640</v>
      </c>
      <c r="O733" s="225"/>
    </row>
    <row r="734" spans="1:15" ht="12.75">
      <c r="A734" s="234"/>
      <c r="B734" s="238"/>
      <c r="C734" s="660" t="s">
        <v>641</v>
      </c>
      <c r="D734" s="661"/>
      <c r="E734" s="239">
        <v>8.6</v>
      </c>
      <c r="F734" s="240"/>
      <c r="G734" s="241"/>
      <c r="H734" s="242"/>
      <c r="I734" s="236"/>
      <c r="J734" s="243"/>
      <c r="K734" s="236"/>
      <c r="M734" s="237" t="s">
        <v>641</v>
      </c>
      <c r="O734" s="225"/>
    </row>
    <row r="735" spans="1:80" ht="22.5">
      <c r="A735" s="226">
        <v>222</v>
      </c>
      <c r="B735" s="227" t="s">
        <v>642</v>
      </c>
      <c r="C735" s="228" t="s">
        <v>643</v>
      </c>
      <c r="D735" s="229" t="s">
        <v>1203</v>
      </c>
      <c r="E735" s="230">
        <v>2</v>
      </c>
      <c r="F735" s="230"/>
      <c r="G735" s="231">
        <f>E735*F735</f>
        <v>0</v>
      </c>
      <c r="H735" s="232">
        <v>0.03</v>
      </c>
      <c r="I735" s="233">
        <f>E735*H735</f>
        <v>0.06</v>
      </c>
      <c r="J735" s="232"/>
      <c r="K735" s="233">
        <f>E735*J735</f>
        <v>0</v>
      </c>
      <c r="O735" s="225">
        <v>2</v>
      </c>
      <c r="AA735" s="198">
        <v>12</v>
      </c>
      <c r="AB735" s="198">
        <v>0</v>
      </c>
      <c r="AC735" s="198">
        <v>182</v>
      </c>
      <c r="AZ735" s="198">
        <v>2</v>
      </c>
      <c r="BA735" s="198">
        <f>IF(AZ735=1,G735,0)</f>
        <v>0</v>
      </c>
      <c r="BB735" s="198">
        <f>IF(AZ735=2,G735,0)</f>
        <v>0</v>
      </c>
      <c r="BC735" s="198">
        <f>IF(AZ735=3,G735,0)</f>
        <v>0</v>
      </c>
      <c r="BD735" s="198">
        <f>IF(AZ735=4,G735,0)</f>
        <v>0</v>
      </c>
      <c r="BE735" s="198">
        <f>IF(AZ735=5,G735,0)</f>
        <v>0</v>
      </c>
      <c r="CA735" s="225">
        <v>12</v>
      </c>
      <c r="CB735" s="225">
        <v>0</v>
      </c>
    </row>
    <row r="736" spans="1:15" ht="12.75">
      <c r="A736" s="234"/>
      <c r="B736" s="235"/>
      <c r="C736" s="657" t="s">
        <v>644</v>
      </c>
      <c r="D736" s="658"/>
      <c r="E736" s="658"/>
      <c r="F736" s="658"/>
      <c r="G736" s="659"/>
      <c r="I736" s="236"/>
      <c r="K736" s="236"/>
      <c r="L736" s="237" t="s">
        <v>644</v>
      </c>
      <c r="O736" s="225">
        <v>3</v>
      </c>
    </row>
    <row r="737" spans="1:15" ht="12.75">
      <c r="A737" s="234"/>
      <c r="B737" s="235"/>
      <c r="C737" s="657" t="s">
        <v>645</v>
      </c>
      <c r="D737" s="658"/>
      <c r="E737" s="658"/>
      <c r="F737" s="658"/>
      <c r="G737" s="659"/>
      <c r="I737" s="236"/>
      <c r="K737" s="236"/>
      <c r="L737" s="237" t="s">
        <v>645</v>
      </c>
      <c r="O737" s="225">
        <v>3</v>
      </c>
    </row>
    <row r="738" spans="1:15" ht="12.75">
      <c r="A738" s="234"/>
      <c r="B738" s="235"/>
      <c r="C738" s="657" t="s">
        <v>1951</v>
      </c>
      <c r="D738" s="658"/>
      <c r="E738" s="658"/>
      <c r="F738" s="658"/>
      <c r="G738" s="659"/>
      <c r="I738" s="236"/>
      <c r="K738" s="236"/>
      <c r="L738" s="237" t="s">
        <v>1951</v>
      </c>
      <c r="O738" s="225">
        <v>3</v>
      </c>
    </row>
    <row r="739" spans="1:15" ht="12.75">
      <c r="A739" s="234"/>
      <c r="B739" s="238"/>
      <c r="C739" s="660" t="s">
        <v>1952</v>
      </c>
      <c r="D739" s="661"/>
      <c r="E739" s="239">
        <v>2</v>
      </c>
      <c r="F739" s="240"/>
      <c r="G739" s="241"/>
      <c r="H739" s="242"/>
      <c r="I739" s="236"/>
      <c r="J739" s="243"/>
      <c r="K739" s="236"/>
      <c r="M739" s="237" t="s">
        <v>1952</v>
      </c>
      <c r="O739" s="225"/>
    </row>
    <row r="740" spans="1:80" ht="22.5">
      <c r="A740" s="226">
        <v>223</v>
      </c>
      <c r="B740" s="227" t="s">
        <v>1953</v>
      </c>
      <c r="C740" s="228" t="s">
        <v>1954</v>
      </c>
      <c r="D740" s="229" t="s">
        <v>1203</v>
      </c>
      <c r="E740" s="230">
        <v>14</v>
      </c>
      <c r="F740" s="230"/>
      <c r="G740" s="231">
        <f>E740*F740</f>
        <v>0</v>
      </c>
      <c r="H740" s="232">
        <v>0.036</v>
      </c>
      <c r="I740" s="233">
        <f>E740*H740</f>
        <v>0.504</v>
      </c>
      <c r="J740" s="232"/>
      <c r="K740" s="233">
        <f>E740*J740</f>
        <v>0</v>
      </c>
      <c r="O740" s="225">
        <v>2</v>
      </c>
      <c r="AA740" s="198">
        <v>12</v>
      </c>
      <c r="AB740" s="198">
        <v>0</v>
      </c>
      <c r="AC740" s="198">
        <v>183</v>
      </c>
      <c r="AZ740" s="198">
        <v>2</v>
      </c>
      <c r="BA740" s="198">
        <f>IF(AZ740=1,G740,0)</f>
        <v>0</v>
      </c>
      <c r="BB740" s="198">
        <f>IF(AZ740=2,G740,0)</f>
        <v>0</v>
      </c>
      <c r="BC740" s="198">
        <f>IF(AZ740=3,G740,0)</f>
        <v>0</v>
      </c>
      <c r="BD740" s="198">
        <f>IF(AZ740=4,G740,0)</f>
        <v>0</v>
      </c>
      <c r="BE740" s="198">
        <f>IF(AZ740=5,G740,0)</f>
        <v>0</v>
      </c>
      <c r="CA740" s="225">
        <v>12</v>
      </c>
      <c r="CB740" s="225">
        <v>0</v>
      </c>
    </row>
    <row r="741" spans="1:15" ht="12.75">
      <c r="A741" s="234"/>
      <c r="B741" s="235"/>
      <c r="C741" s="657" t="s">
        <v>1955</v>
      </c>
      <c r="D741" s="658"/>
      <c r="E741" s="658"/>
      <c r="F741" s="658"/>
      <c r="G741" s="659"/>
      <c r="I741" s="236"/>
      <c r="K741" s="236"/>
      <c r="L741" s="237" t="s">
        <v>1955</v>
      </c>
      <c r="O741" s="225">
        <v>3</v>
      </c>
    </row>
    <row r="742" spans="1:15" ht="12.75">
      <c r="A742" s="234"/>
      <c r="B742" s="235"/>
      <c r="C742" s="657" t="s">
        <v>1956</v>
      </c>
      <c r="D742" s="658"/>
      <c r="E742" s="658"/>
      <c r="F742" s="658"/>
      <c r="G742" s="659"/>
      <c r="I742" s="236"/>
      <c r="K742" s="236"/>
      <c r="L742" s="237" t="s">
        <v>1956</v>
      </c>
      <c r="O742" s="225">
        <v>3</v>
      </c>
    </row>
    <row r="743" spans="1:15" ht="12.75">
      <c r="A743" s="234"/>
      <c r="B743" s="238"/>
      <c r="C743" s="660" t="s">
        <v>1957</v>
      </c>
      <c r="D743" s="661"/>
      <c r="E743" s="239">
        <v>14</v>
      </c>
      <c r="F743" s="240"/>
      <c r="G743" s="241"/>
      <c r="H743" s="242"/>
      <c r="I743" s="236"/>
      <c r="J743" s="243"/>
      <c r="K743" s="236"/>
      <c r="M743" s="237" t="s">
        <v>1957</v>
      </c>
      <c r="O743" s="225"/>
    </row>
    <row r="744" spans="1:80" ht="22.5">
      <c r="A744" s="226">
        <v>224</v>
      </c>
      <c r="B744" s="227" t="s">
        <v>1958</v>
      </c>
      <c r="C744" s="228" t="s">
        <v>1959</v>
      </c>
      <c r="D744" s="229" t="s">
        <v>1203</v>
      </c>
      <c r="E744" s="230">
        <v>2</v>
      </c>
      <c r="F744" s="230"/>
      <c r="G744" s="231">
        <f>E744*F744</f>
        <v>0</v>
      </c>
      <c r="H744" s="232">
        <v>0.07</v>
      </c>
      <c r="I744" s="233">
        <f>E744*H744</f>
        <v>0.14</v>
      </c>
      <c r="J744" s="232"/>
      <c r="K744" s="233">
        <f>E744*J744</f>
        <v>0</v>
      </c>
      <c r="O744" s="225">
        <v>2</v>
      </c>
      <c r="AA744" s="198">
        <v>12</v>
      </c>
      <c r="AB744" s="198">
        <v>0</v>
      </c>
      <c r="AC744" s="198">
        <v>184</v>
      </c>
      <c r="AZ744" s="198">
        <v>2</v>
      </c>
      <c r="BA744" s="198">
        <f>IF(AZ744=1,G744,0)</f>
        <v>0</v>
      </c>
      <c r="BB744" s="198">
        <f>IF(AZ744=2,G744,0)</f>
        <v>0</v>
      </c>
      <c r="BC744" s="198">
        <f>IF(AZ744=3,G744,0)</f>
        <v>0</v>
      </c>
      <c r="BD744" s="198">
        <f>IF(AZ744=4,G744,0)</f>
        <v>0</v>
      </c>
      <c r="BE744" s="198">
        <f>IF(AZ744=5,G744,0)</f>
        <v>0</v>
      </c>
      <c r="CA744" s="225">
        <v>12</v>
      </c>
      <c r="CB744" s="225">
        <v>0</v>
      </c>
    </row>
    <row r="745" spans="1:15" ht="12.75">
      <c r="A745" s="234"/>
      <c r="B745" s="235"/>
      <c r="C745" s="657" t="s">
        <v>1960</v>
      </c>
      <c r="D745" s="658"/>
      <c r="E745" s="658"/>
      <c r="F745" s="658"/>
      <c r="G745" s="659"/>
      <c r="I745" s="236"/>
      <c r="K745" s="236"/>
      <c r="L745" s="237" t="s">
        <v>1960</v>
      </c>
      <c r="O745" s="225">
        <v>3</v>
      </c>
    </row>
    <row r="746" spans="1:15" ht="12.75">
      <c r="A746" s="234"/>
      <c r="B746" s="235"/>
      <c r="C746" s="657" t="s">
        <v>1961</v>
      </c>
      <c r="D746" s="658"/>
      <c r="E746" s="658"/>
      <c r="F746" s="658"/>
      <c r="G746" s="659"/>
      <c r="I746" s="236"/>
      <c r="K746" s="236"/>
      <c r="L746" s="237" t="s">
        <v>1961</v>
      </c>
      <c r="O746" s="225">
        <v>3</v>
      </c>
    </row>
    <row r="747" spans="1:15" ht="12.75">
      <c r="A747" s="234"/>
      <c r="B747" s="235"/>
      <c r="C747" s="657" t="s">
        <v>1962</v>
      </c>
      <c r="D747" s="658"/>
      <c r="E747" s="658"/>
      <c r="F747" s="658"/>
      <c r="G747" s="659"/>
      <c r="I747" s="236"/>
      <c r="K747" s="236"/>
      <c r="L747" s="237" t="s">
        <v>1962</v>
      </c>
      <c r="O747" s="225">
        <v>3</v>
      </c>
    </row>
    <row r="748" spans="1:15" ht="12.75">
      <c r="A748" s="234"/>
      <c r="B748" s="235"/>
      <c r="C748" s="657" t="s">
        <v>1956</v>
      </c>
      <c r="D748" s="658"/>
      <c r="E748" s="658"/>
      <c r="F748" s="658"/>
      <c r="G748" s="659"/>
      <c r="I748" s="236"/>
      <c r="K748" s="236"/>
      <c r="L748" s="237" t="s">
        <v>1956</v>
      </c>
      <c r="O748" s="225">
        <v>3</v>
      </c>
    </row>
    <row r="749" spans="1:15" ht="12.75">
      <c r="A749" s="234"/>
      <c r="B749" s="235"/>
      <c r="C749" s="657" t="s">
        <v>1963</v>
      </c>
      <c r="D749" s="658"/>
      <c r="E749" s="658"/>
      <c r="F749" s="658"/>
      <c r="G749" s="659"/>
      <c r="I749" s="236"/>
      <c r="K749" s="236"/>
      <c r="L749" s="237" t="s">
        <v>1963</v>
      </c>
      <c r="O749" s="225">
        <v>3</v>
      </c>
    </row>
    <row r="750" spans="1:15" ht="12.75">
      <c r="A750" s="234"/>
      <c r="B750" s="235"/>
      <c r="C750" s="657" t="s">
        <v>1964</v>
      </c>
      <c r="D750" s="658"/>
      <c r="E750" s="658"/>
      <c r="F750" s="658"/>
      <c r="G750" s="659"/>
      <c r="I750" s="236"/>
      <c r="K750" s="236"/>
      <c r="L750" s="237" t="s">
        <v>1964</v>
      </c>
      <c r="O750" s="225">
        <v>3</v>
      </c>
    </row>
    <row r="751" spans="1:15" ht="12.75">
      <c r="A751" s="234"/>
      <c r="B751" s="238"/>
      <c r="C751" s="660" t="s">
        <v>1965</v>
      </c>
      <c r="D751" s="661"/>
      <c r="E751" s="239">
        <v>2</v>
      </c>
      <c r="F751" s="240"/>
      <c r="G751" s="241"/>
      <c r="H751" s="242"/>
      <c r="I751" s="236"/>
      <c r="J751" s="243"/>
      <c r="K751" s="236"/>
      <c r="M751" s="237" t="s">
        <v>1965</v>
      </c>
      <c r="O751" s="225"/>
    </row>
    <row r="752" spans="1:80" ht="22.5">
      <c r="A752" s="226">
        <v>225</v>
      </c>
      <c r="B752" s="227" t="s">
        <v>218</v>
      </c>
      <c r="C752" s="228" t="s">
        <v>219</v>
      </c>
      <c r="D752" s="229" t="s">
        <v>1203</v>
      </c>
      <c r="E752" s="230">
        <v>3</v>
      </c>
      <c r="F752" s="230"/>
      <c r="G752" s="231">
        <f>E752*F752</f>
        <v>0</v>
      </c>
      <c r="H752" s="232">
        <v>0.07</v>
      </c>
      <c r="I752" s="233">
        <f>E752*H752</f>
        <v>0.21000000000000002</v>
      </c>
      <c r="J752" s="232"/>
      <c r="K752" s="233">
        <f>E752*J752</f>
        <v>0</v>
      </c>
      <c r="O752" s="225">
        <v>2</v>
      </c>
      <c r="AA752" s="198">
        <v>12</v>
      </c>
      <c r="AB752" s="198">
        <v>0</v>
      </c>
      <c r="AC752" s="198">
        <v>185</v>
      </c>
      <c r="AZ752" s="198">
        <v>2</v>
      </c>
      <c r="BA752" s="198">
        <f>IF(AZ752=1,G752,0)</f>
        <v>0</v>
      </c>
      <c r="BB752" s="198">
        <f>IF(AZ752=2,G752,0)</f>
        <v>0</v>
      </c>
      <c r="BC752" s="198">
        <f>IF(AZ752=3,G752,0)</f>
        <v>0</v>
      </c>
      <c r="BD752" s="198">
        <f>IF(AZ752=4,G752,0)</f>
        <v>0</v>
      </c>
      <c r="BE752" s="198">
        <f>IF(AZ752=5,G752,0)</f>
        <v>0</v>
      </c>
      <c r="CA752" s="225">
        <v>12</v>
      </c>
      <c r="CB752" s="225">
        <v>0</v>
      </c>
    </row>
    <row r="753" spans="1:15" ht="12.75">
      <c r="A753" s="234"/>
      <c r="B753" s="235"/>
      <c r="C753" s="657" t="s">
        <v>220</v>
      </c>
      <c r="D753" s="658"/>
      <c r="E753" s="658"/>
      <c r="F753" s="658"/>
      <c r="G753" s="659"/>
      <c r="I753" s="236"/>
      <c r="K753" s="236"/>
      <c r="L753" s="237" t="s">
        <v>220</v>
      </c>
      <c r="O753" s="225">
        <v>3</v>
      </c>
    </row>
    <row r="754" spans="1:15" ht="12.75">
      <c r="A754" s="234"/>
      <c r="B754" s="235"/>
      <c r="C754" s="657" t="s">
        <v>1962</v>
      </c>
      <c r="D754" s="658"/>
      <c r="E754" s="658"/>
      <c r="F754" s="658"/>
      <c r="G754" s="659"/>
      <c r="I754" s="236"/>
      <c r="K754" s="236"/>
      <c r="L754" s="237" t="s">
        <v>1962</v>
      </c>
      <c r="O754" s="225">
        <v>3</v>
      </c>
    </row>
    <row r="755" spans="1:15" ht="12.75">
      <c r="A755" s="234"/>
      <c r="B755" s="235"/>
      <c r="C755" s="657" t="s">
        <v>1956</v>
      </c>
      <c r="D755" s="658"/>
      <c r="E755" s="658"/>
      <c r="F755" s="658"/>
      <c r="G755" s="659"/>
      <c r="I755" s="236"/>
      <c r="K755" s="236"/>
      <c r="L755" s="237" t="s">
        <v>1956</v>
      </c>
      <c r="O755" s="225">
        <v>3</v>
      </c>
    </row>
    <row r="756" spans="1:15" ht="12.75">
      <c r="A756" s="234"/>
      <c r="B756" s="235"/>
      <c r="C756" s="657" t="s">
        <v>1964</v>
      </c>
      <c r="D756" s="658"/>
      <c r="E756" s="658"/>
      <c r="F756" s="658"/>
      <c r="G756" s="659"/>
      <c r="I756" s="236"/>
      <c r="K756" s="236"/>
      <c r="L756" s="237" t="s">
        <v>1964</v>
      </c>
      <c r="O756" s="225">
        <v>3</v>
      </c>
    </row>
    <row r="757" spans="1:15" ht="12.75">
      <c r="A757" s="234"/>
      <c r="B757" s="238"/>
      <c r="C757" s="660" t="s">
        <v>221</v>
      </c>
      <c r="D757" s="661"/>
      <c r="E757" s="239">
        <v>3</v>
      </c>
      <c r="F757" s="240"/>
      <c r="G757" s="241"/>
      <c r="H757" s="242"/>
      <c r="I757" s="236"/>
      <c r="J757" s="243"/>
      <c r="K757" s="236"/>
      <c r="M757" s="237" t="s">
        <v>221</v>
      </c>
      <c r="O757" s="225"/>
    </row>
    <row r="758" spans="1:80" ht="22.5">
      <c r="A758" s="226">
        <v>226</v>
      </c>
      <c r="B758" s="227" t="s">
        <v>222</v>
      </c>
      <c r="C758" s="228" t="s">
        <v>223</v>
      </c>
      <c r="D758" s="229" t="s">
        <v>1141</v>
      </c>
      <c r="E758" s="230">
        <v>5</v>
      </c>
      <c r="F758" s="230"/>
      <c r="G758" s="231">
        <f>E758*F758</f>
        <v>0</v>
      </c>
      <c r="H758" s="232">
        <v>0.0312</v>
      </c>
      <c r="I758" s="233">
        <f>E758*H758</f>
        <v>0.156</v>
      </c>
      <c r="J758" s="232"/>
      <c r="K758" s="233">
        <f>E758*J758</f>
        <v>0</v>
      </c>
      <c r="O758" s="225">
        <v>2</v>
      </c>
      <c r="AA758" s="198">
        <v>3</v>
      </c>
      <c r="AB758" s="198">
        <v>7</v>
      </c>
      <c r="AC758" s="198">
        <v>595906307</v>
      </c>
      <c r="AZ758" s="198">
        <v>2</v>
      </c>
      <c r="BA758" s="198">
        <f>IF(AZ758=1,G758,0)</f>
        <v>0</v>
      </c>
      <c r="BB758" s="198">
        <f>IF(AZ758=2,G758,0)</f>
        <v>0</v>
      </c>
      <c r="BC758" s="198">
        <f>IF(AZ758=3,G758,0)</f>
        <v>0</v>
      </c>
      <c r="BD758" s="198">
        <f>IF(AZ758=4,G758,0)</f>
        <v>0</v>
      </c>
      <c r="BE758" s="198">
        <f>IF(AZ758=5,G758,0)</f>
        <v>0</v>
      </c>
      <c r="CA758" s="225">
        <v>3</v>
      </c>
      <c r="CB758" s="225">
        <v>7</v>
      </c>
    </row>
    <row r="759" spans="1:15" ht="22.5">
      <c r="A759" s="234"/>
      <c r="B759" s="235"/>
      <c r="C759" s="657" t="s">
        <v>224</v>
      </c>
      <c r="D759" s="658"/>
      <c r="E759" s="658"/>
      <c r="F759" s="658"/>
      <c r="G759" s="659"/>
      <c r="I759" s="236"/>
      <c r="K759" s="236"/>
      <c r="L759" s="237" t="s">
        <v>224</v>
      </c>
      <c r="O759" s="225">
        <v>3</v>
      </c>
    </row>
    <row r="760" spans="1:15" ht="12.75">
      <c r="A760" s="234"/>
      <c r="B760" s="238"/>
      <c r="C760" s="660" t="s">
        <v>225</v>
      </c>
      <c r="D760" s="661"/>
      <c r="E760" s="239">
        <v>5</v>
      </c>
      <c r="F760" s="240"/>
      <c r="G760" s="241"/>
      <c r="H760" s="242"/>
      <c r="I760" s="236"/>
      <c r="J760" s="243"/>
      <c r="K760" s="236"/>
      <c r="M760" s="237" t="s">
        <v>225</v>
      </c>
      <c r="O760" s="225"/>
    </row>
    <row r="761" spans="1:80" ht="12.75">
      <c r="A761" s="226">
        <v>227</v>
      </c>
      <c r="B761" s="227" t="s">
        <v>226</v>
      </c>
      <c r="C761" s="228" t="s">
        <v>227</v>
      </c>
      <c r="D761" s="229" t="s">
        <v>1009</v>
      </c>
      <c r="E761" s="230">
        <v>485</v>
      </c>
      <c r="F761" s="230"/>
      <c r="G761" s="231">
        <f>E761*F761</f>
        <v>0</v>
      </c>
      <c r="H761" s="232">
        <v>0.00132</v>
      </c>
      <c r="I761" s="233">
        <f>E761*H761</f>
        <v>0.6402</v>
      </c>
      <c r="J761" s="232"/>
      <c r="K761" s="233">
        <f>E761*J761</f>
        <v>0</v>
      </c>
      <c r="O761" s="225">
        <v>2</v>
      </c>
      <c r="AA761" s="198">
        <v>3</v>
      </c>
      <c r="AB761" s="198">
        <v>7</v>
      </c>
      <c r="AC761" s="198">
        <v>60510011</v>
      </c>
      <c r="AZ761" s="198">
        <v>2</v>
      </c>
      <c r="BA761" s="198">
        <f>IF(AZ761=1,G761,0)</f>
        <v>0</v>
      </c>
      <c r="BB761" s="198">
        <f>IF(AZ761=2,G761,0)</f>
        <v>0</v>
      </c>
      <c r="BC761" s="198">
        <f>IF(AZ761=3,G761,0)</f>
        <v>0</v>
      </c>
      <c r="BD761" s="198">
        <f>IF(AZ761=4,G761,0)</f>
        <v>0</v>
      </c>
      <c r="BE761" s="198">
        <f>IF(AZ761=5,G761,0)</f>
        <v>0</v>
      </c>
      <c r="CA761" s="225">
        <v>3</v>
      </c>
      <c r="CB761" s="225">
        <v>7</v>
      </c>
    </row>
    <row r="762" spans="1:15" ht="12.75">
      <c r="A762" s="234"/>
      <c r="B762" s="238"/>
      <c r="C762" s="660" t="s">
        <v>228</v>
      </c>
      <c r="D762" s="661"/>
      <c r="E762" s="239">
        <v>485</v>
      </c>
      <c r="F762" s="240"/>
      <c r="G762" s="241"/>
      <c r="H762" s="242"/>
      <c r="I762" s="236"/>
      <c r="J762" s="243"/>
      <c r="K762" s="236"/>
      <c r="M762" s="237" t="s">
        <v>228</v>
      </c>
      <c r="O762" s="225"/>
    </row>
    <row r="763" spans="1:80" ht="12.75">
      <c r="A763" s="226">
        <v>228</v>
      </c>
      <c r="B763" s="227" t="s">
        <v>229</v>
      </c>
      <c r="C763" s="228" t="s">
        <v>230</v>
      </c>
      <c r="D763" s="229" t="s">
        <v>1141</v>
      </c>
      <c r="E763" s="230">
        <v>197</v>
      </c>
      <c r="F763" s="230"/>
      <c r="G763" s="231">
        <f>E763*F763</f>
        <v>0</v>
      </c>
      <c r="H763" s="232">
        <v>0.0112</v>
      </c>
      <c r="I763" s="233">
        <f>E763*H763</f>
        <v>2.2064</v>
      </c>
      <c r="J763" s="232"/>
      <c r="K763" s="233">
        <f>E763*J763</f>
        <v>0</v>
      </c>
      <c r="O763" s="225">
        <v>2</v>
      </c>
      <c r="AA763" s="198">
        <v>3</v>
      </c>
      <c r="AB763" s="198">
        <v>7</v>
      </c>
      <c r="AC763" s="198">
        <v>61189997</v>
      </c>
      <c r="AZ763" s="198">
        <v>2</v>
      </c>
      <c r="BA763" s="198">
        <f>IF(AZ763=1,G763,0)</f>
        <v>0</v>
      </c>
      <c r="BB763" s="198">
        <f>IF(AZ763=2,G763,0)</f>
        <v>0</v>
      </c>
      <c r="BC763" s="198">
        <f>IF(AZ763=3,G763,0)</f>
        <v>0</v>
      </c>
      <c r="BD763" s="198">
        <f>IF(AZ763=4,G763,0)</f>
        <v>0</v>
      </c>
      <c r="BE763" s="198">
        <f>IF(AZ763=5,G763,0)</f>
        <v>0</v>
      </c>
      <c r="CA763" s="225">
        <v>3</v>
      </c>
      <c r="CB763" s="225">
        <v>7</v>
      </c>
    </row>
    <row r="764" spans="1:15" ht="12.75">
      <c r="A764" s="234"/>
      <c r="B764" s="238"/>
      <c r="C764" s="660" t="s">
        <v>231</v>
      </c>
      <c r="D764" s="661"/>
      <c r="E764" s="239">
        <v>11.3566</v>
      </c>
      <c r="F764" s="240"/>
      <c r="G764" s="241"/>
      <c r="H764" s="242"/>
      <c r="I764" s="236"/>
      <c r="J764" s="243"/>
      <c r="K764" s="236"/>
      <c r="M764" s="237" t="s">
        <v>231</v>
      </c>
      <c r="O764" s="225"/>
    </row>
    <row r="765" spans="1:15" ht="12.75">
      <c r="A765" s="234"/>
      <c r="B765" s="238"/>
      <c r="C765" s="660" t="s">
        <v>232</v>
      </c>
      <c r="D765" s="661"/>
      <c r="E765" s="239">
        <v>16.0023</v>
      </c>
      <c r="F765" s="240"/>
      <c r="G765" s="241"/>
      <c r="H765" s="242"/>
      <c r="I765" s="236"/>
      <c r="J765" s="243"/>
      <c r="K765" s="236"/>
      <c r="M765" s="237" t="s">
        <v>232</v>
      </c>
      <c r="O765" s="225"/>
    </row>
    <row r="766" spans="1:15" ht="12.75">
      <c r="A766" s="234"/>
      <c r="B766" s="238"/>
      <c r="C766" s="660" t="s">
        <v>233</v>
      </c>
      <c r="D766" s="661"/>
      <c r="E766" s="239">
        <v>169.6411</v>
      </c>
      <c r="F766" s="240"/>
      <c r="G766" s="241"/>
      <c r="H766" s="242"/>
      <c r="I766" s="236"/>
      <c r="J766" s="243"/>
      <c r="K766" s="236"/>
      <c r="M766" s="237" t="s">
        <v>233</v>
      </c>
      <c r="O766" s="225"/>
    </row>
    <row r="767" spans="1:80" ht="12.75">
      <c r="A767" s="226">
        <v>229</v>
      </c>
      <c r="B767" s="227" t="s">
        <v>234</v>
      </c>
      <c r="C767" s="228" t="s">
        <v>235</v>
      </c>
      <c r="D767" s="229" t="s">
        <v>1009</v>
      </c>
      <c r="E767" s="230">
        <v>85</v>
      </c>
      <c r="F767" s="230"/>
      <c r="G767" s="231">
        <f>E767*F767</f>
        <v>0</v>
      </c>
      <c r="H767" s="232">
        <v>0.0004</v>
      </c>
      <c r="I767" s="233">
        <f>E767*H767</f>
        <v>0.034</v>
      </c>
      <c r="J767" s="232"/>
      <c r="K767" s="233">
        <f>E767*J767</f>
        <v>0</v>
      </c>
      <c r="O767" s="225">
        <v>2</v>
      </c>
      <c r="AA767" s="198">
        <v>3</v>
      </c>
      <c r="AB767" s="198">
        <v>7</v>
      </c>
      <c r="AC767" s="198">
        <v>61413636</v>
      </c>
      <c r="AZ767" s="198">
        <v>2</v>
      </c>
      <c r="BA767" s="198">
        <f>IF(AZ767=1,G767,0)</f>
        <v>0</v>
      </c>
      <c r="BB767" s="198">
        <f>IF(AZ767=2,G767,0)</f>
        <v>0</v>
      </c>
      <c r="BC767" s="198">
        <f>IF(AZ767=3,G767,0)</f>
        <v>0</v>
      </c>
      <c r="BD767" s="198">
        <f>IF(AZ767=4,G767,0)</f>
        <v>0</v>
      </c>
      <c r="BE767" s="198">
        <f>IF(AZ767=5,G767,0)</f>
        <v>0</v>
      </c>
      <c r="CA767" s="225">
        <v>3</v>
      </c>
      <c r="CB767" s="225">
        <v>7</v>
      </c>
    </row>
    <row r="768" spans="1:15" ht="12.75">
      <c r="A768" s="234"/>
      <c r="B768" s="238"/>
      <c r="C768" s="660" t="s">
        <v>236</v>
      </c>
      <c r="D768" s="661"/>
      <c r="E768" s="239">
        <v>85</v>
      </c>
      <c r="F768" s="240"/>
      <c r="G768" s="241"/>
      <c r="H768" s="242"/>
      <c r="I768" s="236"/>
      <c r="J768" s="243"/>
      <c r="K768" s="236"/>
      <c r="M768" s="237" t="s">
        <v>236</v>
      </c>
      <c r="O768" s="225"/>
    </row>
    <row r="769" spans="1:80" ht="12.75">
      <c r="A769" s="226">
        <v>230</v>
      </c>
      <c r="B769" s="227" t="s">
        <v>237</v>
      </c>
      <c r="C769" s="228" t="s">
        <v>238</v>
      </c>
      <c r="D769" s="229" t="s">
        <v>1264</v>
      </c>
      <c r="E769" s="230">
        <v>4.07891965</v>
      </c>
      <c r="F769" s="230"/>
      <c r="G769" s="231">
        <f>E769*F769</f>
        <v>0</v>
      </c>
      <c r="H769" s="232">
        <v>0</v>
      </c>
      <c r="I769" s="233">
        <f>E769*H769</f>
        <v>0</v>
      </c>
      <c r="J769" s="232"/>
      <c r="K769" s="233">
        <f>E769*J769</f>
        <v>0</v>
      </c>
      <c r="O769" s="225">
        <v>2</v>
      </c>
      <c r="AA769" s="198">
        <v>7</v>
      </c>
      <c r="AB769" s="198">
        <v>1001</v>
      </c>
      <c r="AC769" s="198">
        <v>5</v>
      </c>
      <c r="AZ769" s="198">
        <v>2</v>
      </c>
      <c r="BA769" s="198">
        <f>IF(AZ769=1,G769,0)</f>
        <v>0</v>
      </c>
      <c r="BB769" s="198">
        <f>IF(AZ769=2,G769,0)</f>
        <v>0</v>
      </c>
      <c r="BC769" s="198">
        <f>IF(AZ769=3,G769,0)</f>
        <v>0</v>
      </c>
      <c r="BD769" s="198">
        <f>IF(AZ769=4,G769,0)</f>
        <v>0</v>
      </c>
      <c r="BE769" s="198">
        <f>IF(AZ769=5,G769,0)</f>
        <v>0</v>
      </c>
      <c r="CA769" s="225">
        <v>7</v>
      </c>
      <c r="CB769" s="225">
        <v>1001</v>
      </c>
    </row>
    <row r="770" spans="1:57" ht="12.75">
      <c r="A770" s="244"/>
      <c r="B770" s="245" t="s">
        <v>1129</v>
      </c>
      <c r="C770" s="246" t="s">
        <v>609</v>
      </c>
      <c r="D770" s="247"/>
      <c r="E770" s="248"/>
      <c r="F770" s="249"/>
      <c r="G770" s="250">
        <f>SUM(G707:G769)</f>
        <v>0</v>
      </c>
      <c r="H770" s="251"/>
      <c r="I770" s="252">
        <f>SUM(I707:I769)</f>
        <v>4.07891965</v>
      </c>
      <c r="J770" s="251"/>
      <c r="K770" s="252">
        <f>SUM(K707:K769)</f>
        <v>0</v>
      </c>
      <c r="O770" s="225">
        <v>4</v>
      </c>
      <c r="BA770" s="253">
        <f>SUM(BA707:BA769)</f>
        <v>0</v>
      </c>
      <c r="BB770" s="253">
        <f>SUM(BB707:BB769)</f>
        <v>0</v>
      </c>
      <c r="BC770" s="253">
        <f>SUM(BC707:BC769)</f>
        <v>0</v>
      </c>
      <c r="BD770" s="253">
        <f>SUM(BD707:BD769)</f>
        <v>0</v>
      </c>
      <c r="BE770" s="253">
        <f>SUM(BE707:BE769)</f>
        <v>0</v>
      </c>
    </row>
    <row r="771" spans="1:15" ht="12.75">
      <c r="A771" s="215" t="s">
        <v>1126</v>
      </c>
      <c r="B771" s="216" t="s">
        <v>239</v>
      </c>
      <c r="C771" s="217" t="s">
        <v>240</v>
      </c>
      <c r="D771" s="218"/>
      <c r="E771" s="219"/>
      <c r="F771" s="219"/>
      <c r="G771" s="220"/>
      <c r="H771" s="221"/>
      <c r="I771" s="222"/>
      <c r="J771" s="223"/>
      <c r="K771" s="224"/>
      <c r="O771" s="225">
        <v>1</v>
      </c>
    </row>
    <row r="772" spans="1:80" ht="12.75">
      <c r="A772" s="226">
        <v>231</v>
      </c>
      <c r="B772" s="227" t="s">
        <v>242</v>
      </c>
      <c r="C772" s="228" t="s">
        <v>243</v>
      </c>
      <c r="D772" s="229" t="s">
        <v>1009</v>
      </c>
      <c r="E772" s="230">
        <v>9</v>
      </c>
      <c r="F772" s="230"/>
      <c r="G772" s="231">
        <f>E772*F772</f>
        <v>0</v>
      </c>
      <c r="H772" s="232">
        <v>0</v>
      </c>
      <c r="I772" s="233">
        <f>E772*H772</f>
        <v>0</v>
      </c>
      <c r="J772" s="232">
        <v>0</v>
      </c>
      <c r="K772" s="233">
        <f>E772*J772</f>
        <v>0</v>
      </c>
      <c r="O772" s="225">
        <v>2</v>
      </c>
      <c r="AA772" s="198">
        <v>1</v>
      </c>
      <c r="AB772" s="198">
        <v>7</v>
      </c>
      <c r="AC772" s="198">
        <v>7</v>
      </c>
      <c r="AZ772" s="198">
        <v>2</v>
      </c>
      <c r="BA772" s="198">
        <f>IF(AZ772=1,G772,0)</f>
        <v>0</v>
      </c>
      <c r="BB772" s="198">
        <f>IF(AZ772=2,G772,0)</f>
        <v>0</v>
      </c>
      <c r="BC772" s="198">
        <f>IF(AZ772=3,G772,0)</f>
        <v>0</v>
      </c>
      <c r="BD772" s="198">
        <f>IF(AZ772=4,G772,0)</f>
        <v>0</v>
      </c>
      <c r="BE772" s="198">
        <f>IF(AZ772=5,G772,0)</f>
        <v>0</v>
      </c>
      <c r="CA772" s="225">
        <v>1</v>
      </c>
      <c r="CB772" s="225">
        <v>7</v>
      </c>
    </row>
    <row r="773" spans="1:15" ht="12.75">
      <c r="A773" s="234"/>
      <c r="B773" s="238"/>
      <c r="C773" s="660" t="s">
        <v>244</v>
      </c>
      <c r="D773" s="661"/>
      <c r="E773" s="239">
        <v>9</v>
      </c>
      <c r="F773" s="240"/>
      <c r="G773" s="241"/>
      <c r="H773" s="242"/>
      <c r="I773" s="236"/>
      <c r="J773" s="243"/>
      <c r="K773" s="236"/>
      <c r="M773" s="237" t="s">
        <v>244</v>
      </c>
      <c r="O773" s="225"/>
    </row>
    <row r="774" spans="1:80" ht="12.75">
      <c r="A774" s="226">
        <v>232</v>
      </c>
      <c r="B774" s="227" t="s">
        <v>245</v>
      </c>
      <c r="C774" s="228" t="s">
        <v>246</v>
      </c>
      <c r="D774" s="229" t="s">
        <v>1203</v>
      </c>
      <c r="E774" s="230">
        <v>1</v>
      </c>
      <c r="F774" s="230"/>
      <c r="G774" s="231">
        <f>E774*F774</f>
        <v>0</v>
      </c>
      <c r="H774" s="232">
        <v>0</v>
      </c>
      <c r="I774" s="233">
        <f>E774*H774</f>
        <v>0</v>
      </c>
      <c r="J774" s="232">
        <v>0</v>
      </c>
      <c r="K774" s="233">
        <f>E774*J774</f>
        <v>0</v>
      </c>
      <c r="O774" s="225">
        <v>2</v>
      </c>
      <c r="AA774" s="198">
        <v>1</v>
      </c>
      <c r="AB774" s="198">
        <v>7</v>
      </c>
      <c r="AC774" s="198">
        <v>7</v>
      </c>
      <c r="AZ774" s="198">
        <v>2</v>
      </c>
      <c r="BA774" s="198">
        <f>IF(AZ774=1,G774,0)</f>
        <v>0</v>
      </c>
      <c r="BB774" s="198">
        <f>IF(AZ774=2,G774,0)</f>
        <v>0</v>
      </c>
      <c r="BC774" s="198">
        <f>IF(AZ774=3,G774,0)</f>
        <v>0</v>
      </c>
      <c r="BD774" s="198">
        <f>IF(AZ774=4,G774,0)</f>
        <v>0</v>
      </c>
      <c r="BE774" s="198">
        <f>IF(AZ774=5,G774,0)</f>
        <v>0</v>
      </c>
      <c r="CA774" s="225">
        <v>1</v>
      </c>
      <c r="CB774" s="225">
        <v>7</v>
      </c>
    </row>
    <row r="775" spans="1:15" ht="12.75">
      <c r="A775" s="234"/>
      <c r="B775" s="238"/>
      <c r="C775" s="660" t="s">
        <v>247</v>
      </c>
      <c r="D775" s="661"/>
      <c r="E775" s="239">
        <v>1</v>
      </c>
      <c r="F775" s="240"/>
      <c r="G775" s="241"/>
      <c r="H775" s="242"/>
      <c r="I775" s="236"/>
      <c r="J775" s="243"/>
      <c r="K775" s="236"/>
      <c r="M775" s="237" t="s">
        <v>247</v>
      </c>
      <c r="O775" s="225"/>
    </row>
    <row r="776" spans="1:80" ht="12.75">
      <c r="A776" s="226">
        <v>233</v>
      </c>
      <c r="B776" s="227" t="s">
        <v>248</v>
      </c>
      <c r="C776" s="228" t="s">
        <v>249</v>
      </c>
      <c r="D776" s="229" t="s">
        <v>1337</v>
      </c>
      <c r="E776" s="230">
        <v>519.78</v>
      </c>
      <c r="F776" s="230"/>
      <c r="G776" s="231">
        <f>E776*F776</f>
        <v>0</v>
      </c>
      <c r="H776" s="232">
        <v>6E-05</v>
      </c>
      <c r="I776" s="233">
        <f>E776*H776</f>
        <v>0.0311868</v>
      </c>
      <c r="J776" s="232">
        <v>0</v>
      </c>
      <c r="K776" s="233">
        <f>E776*J776</f>
        <v>0</v>
      </c>
      <c r="O776" s="225">
        <v>2</v>
      </c>
      <c r="AA776" s="198">
        <v>1</v>
      </c>
      <c r="AB776" s="198">
        <v>7</v>
      </c>
      <c r="AC776" s="198">
        <v>7</v>
      </c>
      <c r="AZ776" s="198">
        <v>2</v>
      </c>
      <c r="BA776" s="198">
        <f>IF(AZ776=1,G776,0)</f>
        <v>0</v>
      </c>
      <c r="BB776" s="198">
        <f>IF(AZ776=2,G776,0)</f>
        <v>0</v>
      </c>
      <c r="BC776" s="198">
        <f>IF(AZ776=3,G776,0)</f>
        <v>0</v>
      </c>
      <c r="BD776" s="198">
        <f>IF(AZ776=4,G776,0)</f>
        <v>0</v>
      </c>
      <c r="BE776" s="198">
        <f>IF(AZ776=5,G776,0)</f>
        <v>0</v>
      </c>
      <c r="CA776" s="225">
        <v>1</v>
      </c>
      <c r="CB776" s="225">
        <v>7</v>
      </c>
    </row>
    <row r="777" spans="1:15" ht="12.75">
      <c r="A777" s="234"/>
      <c r="B777" s="238"/>
      <c r="C777" s="660" t="s">
        <v>250</v>
      </c>
      <c r="D777" s="661"/>
      <c r="E777" s="239">
        <v>0</v>
      </c>
      <c r="F777" s="240"/>
      <c r="G777" s="241"/>
      <c r="H777" s="242"/>
      <c r="I777" s="236"/>
      <c r="J777" s="243"/>
      <c r="K777" s="236"/>
      <c r="M777" s="237" t="s">
        <v>250</v>
      </c>
      <c r="O777" s="225"/>
    </row>
    <row r="778" spans="1:15" ht="12.75">
      <c r="A778" s="234"/>
      <c r="B778" s="238"/>
      <c r="C778" s="660" t="s">
        <v>251</v>
      </c>
      <c r="D778" s="661"/>
      <c r="E778" s="239">
        <v>0</v>
      </c>
      <c r="F778" s="240"/>
      <c r="G778" s="241"/>
      <c r="H778" s="242"/>
      <c r="I778" s="236"/>
      <c r="J778" s="243"/>
      <c r="K778" s="236"/>
      <c r="M778" s="237" t="s">
        <v>251</v>
      </c>
      <c r="O778" s="225"/>
    </row>
    <row r="779" spans="1:15" ht="12.75">
      <c r="A779" s="234"/>
      <c r="B779" s="238"/>
      <c r="C779" s="660" t="s">
        <v>252</v>
      </c>
      <c r="D779" s="661"/>
      <c r="E779" s="239">
        <v>1.8</v>
      </c>
      <c r="F779" s="240"/>
      <c r="G779" s="241"/>
      <c r="H779" s="242"/>
      <c r="I779" s="236"/>
      <c r="J779" s="243"/>
      <c r="K779" s="236"/>
      <c r="M779" s="237" t="s">
        <v>252</v>
      </c>
      <c r="O779" s="225"/>
    </row>
    <row r="780" spans="1:15" ht="12.75">
      <c r="A780" s="234"/>
      <c r="B780" s="238"/>
      <c r="C780" s="660" t="s">
        <v>253</v>
      </c>
      <c r="D780" s="661"/>
      <c r="E780" s="239">
        <v>6.5</v>
      </c>
      <c r="F780" s="240"/>
      <c r="G780" s="241"/>
      <c r="H780" s="242"/>
      <c r="I780" s="236"/>
      <c r="J780" s="243"/>
      <c r="K780" s="236"/>
      <c r="M780" s="237" t="s">
        <v>253</v>
      </c>
      <c r="O780" s="225"/>
    </row>
    <row r="781" spans="1:15" ht="12.75">
      <c r="A781" s="234"/>
      <c r="B781" s="238"/>
      <c r="C781" s="660" t="s">
        <v>254</v>
      </c>
      <c r="D781" s="661"/>
      <c r="E781" s="239">
        <v>4.62</v>
      </c>
      <c r="F781" s="240"/>
      <c r="G781" s="241"/>
      <c r="H781" s="242"/>
      <c r="I781" s="236"/>
      <c r="J781" s="243"/>
      <c r="K781" s="236"/>
      <c r="M781" s="237" t="s">
        <v>254</v>
      </c>
      <c r="O781" s="225"/>
    </row>
    <row r="782" spans="1:15" ht="12.75">
      <c r="A782" s="234"/>
      <c r="B782" s="238"/>
      <c r="C782" s="660" t="s">
        <v>255</v>
      </c>
      <c r="D782" s="661"/>
      <c r="E782" s="239">
        <v>1.02</v>
      </c>
      <c r="F782" s="240"/>
      <c r="G782" s="241"/>
      <c r="H782" s="242"/>
      <c r="I782" s="236"/>
      <c r="J782" s="243"/>
      <c r="K782" s="236"/>
      <c r="M782" s="237" t="s">
        <v>255</v>
      </c>
      <c r="O782" s="225"/>
    </row>
    <row r="783" spans="1:15" ht="12.75">
      <c r="A783" s="234"/>
      <c r="B783" s="238"/>
      <c r="C783" s="660" t="s">
        <v>256</v>
      </c>
      <c r="D783" s="661"/>
      <c r="E783" s="239">
        <v>0</v>
      </c>
      <c r="F783" s="240"/>
      <c r="G783" s="241"/>
      <c r="H783" s="242"/>
      <c r="I783" s="236"/>
      <c r="J783" s="243"/>
      <c r="K783" s="236"/>
      <c r="M783" s="237" t="s">
        <v>256</v>
      </c>
      <c r="O783" s="225"/>
    </row>
    <row r="784" spans="1:15" ht="12.75">
      <c r="A784" s="234"/>
      <c r="B784" s="238"/>
      <c r="C784" s="660" t="s">
        <v>257</v>
      </c>
      <c r="D784" s="661"/>
      <c r="E784" s="239">
        <v>112.84</v>
      </c>
      <c r="F784" s="240"/>
      <c r="G784" s="241"/>
      <c r="H784" s="242"/>
      <c r="I784" s="236"/>
      <c r="J784" s="243"/>
      <c r="K784" s="236"/>
      <c r="M784" s="237" t="s">
        <v>257</v>
      </c>
      <c r="O784" s="225"/>
    </row>
    <row r="785" spans="1:15" ht="12.75">
      <c r="A785" s="234"/>
      <c r="B785" s="238"/>
      <c r="C785" s="660" t="s">
        <v>258</v>
      </c>
      <c r="D785" s="661"/>
      <c r="E785" s="239">
        <v>91.76</v>
      </c>
      <c r="F785" s="240"/>
      <c r="G785" s="241"/>
      <c r="H785" s="242"/>
      <c r="I785" s="236"/>
      <c r="J785" s="243"/>
      <c r="K785" s="236"/>
      <c r="M785" s="237" t="s">
        <v>258</v>
      </c>
      <c r="O785" s="225"/>
    </row>
    <row r="786" spans="1:15" ht="12.75">
      <c r="A786" s="234"/>
      <c r="B786" s="238"/>
      <c r="C786" s="660" t="s">
        <v>259</v>
      </c>
      <c r="D786" s="661"/>
      <c r="E786" s="239">
        <v>102.3</v>
      </c>
      <c r="F786" s="240"/>
      <c r="G786" s="241"/>
      <c r="H786" s="242"/>
      <c r="I786" s="236"/>
      <c r="J786" s="243"/>
      <c r="K786" s="236"/>
      <c r="M786" s="237" t="s">
        <v>259</v>
      </c>
      <c r="O786" s="225"/>
    </row>
    <row r="787" spans="1:15" ht="12.75">
      <c r="A787" s="234"/>
      <c r="B787" s="238"/>
      <c r="C787" s="660" t="s">
        <v>260</v>
      </c>
      <c r="D787" s="661"/>
      <c r="E787" s="239">
        <v>35.34</v>
      </c>
      <c r="F787" s="240"/>
      <c r="G787" s="241"/>
      <c r="H787" s="242"/>
      <c r="I787" s="236"/>
      <c r="J787" s="243"/>
      <c r="K787" s="236"/>
      <c r="M787" s="237" t="s">
        <v>260</v>
      </c>
      <c r="O787" s="225"/>
    </row>
    <row r="788" spans="1:15" ht="12.75">
      <c r="A788" s="234"/>
      <c r="B788" s="238"/>
      <c r="C788" s="660" t="s">
        <v>261</v>
      </c>
      <c r="D788" s="661"/>
      <c r="E788" s="239">
        <v>0</v>
      </c>
      <c r="F788" s="240"/>
      <c r="G788" s="241"/>
      <c r="H788" s="242"/>
      <c r="I788" s="236"/>
      <c r="J788" s="243"/>
      <c r="K788" s="236"/>
      <c r="M788" s="237" t="s">
        <v>261</v>
      </c>
      <c r="O788" s="225"/>
    </row>
    <row r="789" spans="1:15" ht="12.75">
      <c r="A789" s="234"/>
      <c r="B789" s="238"/>
      <c r="C789" s="660" t="s">
        <v>262</v>
      </c>
      <c r="D789" s="661"/>
      <c r="E789" s="239">
        <v>123.25</v>
      </c>
      <c r="F789" s="240"/>
      <c r="G789" s="241"/>
      <c r="H789" s="242"/>
      <c r="I789" s="236"/>
      <c r="J789" s="243"/>
      <c r="K789" s="236"/>
      <c r="M789" s="237" t="s">
        <v>262</v>
      </c>
      <c r="O789" s="225"/>
    </row>
    <row r="790" spans="1:15" ht="12.75">
      <c r="A790" s="234"/>
      <c r="B790" s="238"/>
      <c r="C790" s="660" t="s">
        <v>263</v>
      </c>
      <c r="D790" s="661"/>
      <c r="E790" s="239">
        <v>29.75</v>
      </c>
      <c r="F790" s="240"/>
      <c r="G790" s="241"/>
      <c r="H790" s="242"/>
      <c r="I790" s="236"/>
      <c r="J790" s="243"/>
      <c r="K790" s="236"/>
      <c r="M790" s="237" t="s">
        <v>263</v>
      </c>
      <c r="O790" s="225"/>
    </row>
    <row r="791" spans="1:15" ht="12.75">
      <c r="A791" s="234"/>
      <c r="B791" s="238"/>
      <c r="C791" s="660" t="s">
        <v>264</v>
      </c>
      <c r="D791" s="661"/>
      <c r="E791" s="239">
        <v>0</v>
      </c>
      <c r="F791" s="240"/>
      <c r="G791" s="241"/>
      <c r="H791" s="242"/>
      <c r="I791" s="236"/>
      <c r="J791" s="243"/>
      <c r="K791" s="236"/>
      <c r="M791" s="237" t="s">
        <v>264</v>
      </c>
      <c r="O791" s="225"/>
    </row>
    <row r="792" spans="1:15" ht="12.75">
      <c r="A792" s="234"/>
      <c r="B792" s="238"/>
      <c r="C792" s="660" t="s">
        <v>265</v>
      </c>
      <c r="D792" s="661"/>
      <c r="E792" s="239">
        <v>7.32</v>
      </c>
      <c r="F792" s="240"/>
      <c r="G792" s="241"/>
      <c r="H792" s="242"/>
      <c r="I792" s="236"/>
      <c r="J792" s="243"/>
      <c r="K792" s="236"/>
      <c r="M792" s="237" t="s">
        <v>265</v>
      </c>
      <c r="O792" s="225"/>
    </row>
    <row r="793" spans="1:15" ht="12.75">
      <c r="A793" s="234"/>
      <c r="B793" s="238"/>
      <c r="C793" s="660" t="s">
        <v>266</v>
      </c>
      <c r="D793" s="661"/>
      <c r="E793" s="239">
        <v>3.28</v>
      </c>
      <c r="F793" s="240"/>
      <c r="G793" s="241"/>
      <c r="H793" s="242"/>
      <c r="I793" s="236"/>
      <c r="J793" s="243"/>
      <c r="K793" s="236"/>
      <c r="M793" s="237" t="s">
        <v>266</v>
      </c>
      <c r="O793" s="225"/>
    </row>
    <row r="794" spans="1:80" ht="22.5">
      <c r="A794" s="226">
        <v>234</v>
      </c>
      <c r="B794" s="227" t="s">
        <v>267</v>
      </c>
      <c r="C794" s="228" t="s">
        <v>268</v>
      </c>
      <c r="D794" s="229" t="s">
        <v>1203</v>
      </c>
      <c r="E794" s="230">
        <v>1</v>
      </c>
      <c r="F794" s="230"/>
      <c r="G794" s="231">
        <f>E794*F794</f>
        <v>0</v>
      </c>
      <c r="H794" s="232">
        <v>0.03</v>
      </c>
      <c r="I794" s="233">
        <f>E794*H794</f>
        <v>0.03</v>
      </c>
      <c r="J794" s="232"/>
      <c r="K794" s="233">
        <f>E794*J794</f>
        <v>0</v>
      </c>
      <c r="O794" s="225">
        <v>2</v>
      </c>
      <c r="AA794" s="198">
        <v>12</v>
      </c>
      <c r="AB794" s="198">
        <v>0</v>
      </c>
      <c r="AC794" s="198">
        <v>186</v>
      </c>
      <c r="AZ794" s="198">
        <v>2</v>
      </c>
      <c r="BA794" s="198">
        <f>IF(AZ794=1,G794,0)</f>
        <v>0</v>
      </c>
      <c r="BB794" s="198">
        <f>IF(AZ794=2,G794,0)</f>
        <v>0</v>
      </c>
      <c r="BC794" s="198">
        <f>IF(AZ794=3,G794,0)</f>
        <v>0</v>
      </c>
      <c r="BD794" s="198">
        <f>IF(AZ794=4,G794,0)</f>
        <v>0</v>
      </c>
      <c r="BE794" s="198">
        <f>IF(AZ794=5,G794,0)</f>
        <v>0</v>
      </c>
      <c r="CA794" s="225">
        <v>12</v>
      </c>
      <c r="CB794" s="225">
        <v>0</v>
      </c>
    </row>
    <row r="795" spans="1:15" ht="12.75">
      <c r="A795" s="234"/>
      <c r="B795" s="235"/>
      <c r="C795" s="657" t="s">
        <v>269</v>
      </c>
      <c r="D795" s="658"/>
      <c r="E795" s="658"/>
      <c r="F795" s="658"/>
      <c r="G795" s="659"/>
      <c r="I795" s="236"/>
      <c r="K795" s="236"/>
      <c r="L795" s="237" t="s">
        <v>269</v>
      </c>
      <c r="O795" s="225">
        <v>3</v>
      </c>
    </row>
    <row r="796" spans="1:15" ht="12.75">
      <c r="A796" s="234"/>
      <c r="B796" s="238"/>
      <c r="C796" s="660" t="s">
        <v>270</v>
      </c>
      <c r="D796" s="661"/>
      <c r="E796" s="239">
        <v>1</v>
      </c>
      <c r="F796" s="240"/>
      <c r="G796" s="241"/>
      <c r="H796" s="242"/>
      <c r="I796" s="236"/>
      <c r="J796" s="243"/>
      <c r="K796" s="236"/>
      <c r="M796" s="237" t="s">
        <v>270</v>
      </c>
      <c r="O796" s="225"/>
    </row>
    <row r="797" spans="1:80" ht="22.5">
      <c r="A797" s="226">
        <v>235</v>
      </c>
      <c r="B797" s="227" t="s">
        <v>271</v>
      </c>
      <c r="C797" s="228" t="s">
        <v>272</v>
      </c>
      <c r="D797" s="229" t="s">
        <v>1203</v>
      </c>
      <c r="E797" s="230">
        <v>1</v>
      </c>
      <c r="F797" s="230"/>
      <c r="G797" s="231">
        <f>E797*F797</f>
        <v>0</v>
      </c>
      <c r="H797" s="232">
        <v>0.03</v>
      </c>
      <c r="I797" s="233">
        <f>E797*H797</f>
        <v>0.03</v>
      </c>
      <c r="J797" s="232"/>
      <c r="K797" s="233">
        <f>E797*J797</f>
        <v>0</v>
      </c>
      <c r="O797" s="225">
        <v>2</v>
      </c>
      <c r="AA797" s="198">
        <v>12</v>
      </c>
      <c r="AB797" s="198">
        <v>0</v>
      </c>
      <c r="AC797" s="198">
        <v>187</v>
      </c>
      <c r="AZ797" s="198">
        <v>2</v>
      </c>
      <c r="BA797" s="198">
        <f>IF(AZ797=1,G797,0)</f>
        <v>0</v>
      </c>
      <c r="BB797" s="198">
        <f>IF(AZ797=2,G797,0)</f>
        <v>0</v>
      </c>
      <c r="BC797" s="198">
        <f>IF(AZ797=3,G797,0)</f>
        <v>0</v>
      </c>
      <c r="BD797" s="198">
        <f>IF(AZ797=4,G797,0)</f>
        <v>0</v>
      </c>
      <c r="BE797" s="198">
        <f>IF(AZ797=5,G797,0)</f>
        <v>0</v>
      </c>
      <c r="CA797" s="225">
        <v>12</v>
      </c>
      <c r="CB797" s="225">
        <v>0</v>
      </c>
    </row>
    <row r="798" spans="1:15" ht="12.75">
      <c r="A798" s="234"/>
      <c r="B798" s="235"/>
      <c r="C798" s="657" t="s">
        <v>269</v>
      </c>
      <c r="D798" s="658"/>
      <c r="E798" s="658"/>
      <c r="F798" s="658"/>
      <c r="G798" s="659"/>
      <c r="I798" s="236"/>
      <c r="K798" s="236"/>
      <c r="L798" s="237" t="s">
        <v>269</v>
      </c>
      <c r="O798" s="225">
        <v>3</v>
      </c>
    </row>
    <row r="799" spans="1:15" ht="12.75">
      <c r="A799" s="234"/>
      <c r="B799" s="238"/>
      <c r="C799" s="660" t="s">
        <v>270</v>
      </c>
      <c r="D799" s="661"/>
      <c r="E799" s="239">
        <v>1</v>
      </c>
      <c r="F799" s="240"/>
      <c r="G799" s="241"/>
      <c r="H799" s="242"/>
      <c r="I799" s="236"/>
      <c r="J799" s="243"/>
      <c r="K799" s="236"/>
      <c r="M799" s="237" t="s">
        <v>270</v>
      </c>
      <c r="O799" s="225"/>
    </row>
    <row r="800" spans="1:80" ht="22.5">
      <c r="A800" s="226">
        <v>236</v>
      </c>
      <c r="B800" s="227" t="s">
        <v>273</v>
      </c>
      <c r="C800" s="228" t="s">
        <v>274</v>
      </c>
      <c r="D800" s="229" t="s">
        <v>1203</v>
      </c>
      <c r="E800" s="230">
        <v>2</v>
      </c>
      <c r="F800" s="230"/>
      <c r="G800" s="231">
        <f>E800*F800</f>
        <v>0</v>
      </c>
      <c r="H800" s="232">
        <v>0.03</v>
      </c>
      <c r="I800" s="233">
        <f>E800*H800</f>
        <v>0.06</v>
      </c>
      <c r="J800" s="232"/>
      <c r="K800" s="233">
        <f>E800*J800</f>
        <v>0</v>
      </c>
      <c r="O800" s="225">
        <v>2</v>
      </c>
      <c r="AA800" s="198">
        <v>12</v>
      </c>
      <c r="AB800" s="198">
        <v>0</v>
      </c>
      <c r="AC800" s="198">
        <v>188</v>
      </c>
      <c r="AZ800" s="198">
        <v>2</v>
      </c>
      <c r="BA800" s="198">
        <f>IF(AZ800=1,G800,0)</f>
        <v>0</v>
      </c>
      <c r="BB800" s="198">
        <f>IF(AZ800=2,G800,0)</f>
        <v>0</v>
      </c>
      <c r="BC800" s="198">
        <f>IF(AZ800=3,G800,0)</f>
        <v>0</v>
      </c>
      <c r="BD800" s="198">
        <f>IF(AZ800=4,G800,0)</f>
        <v>0</v>
      </c>
      <c r="BE800" s="198">
        <f>IF(AZ800=5,G800,0)</f>
        <v>0</v>
      </c>
      <c r="CA800" s="225">
        <v>12</v>
      </c>
      <c r="CB800" s="225">
        <v>0</v>
      </c>
    </row>
    <row r="801" spans="1:15" ht="12.75">
      <c r="A801" s="234"/>
      <c r="B801" s="235"/>
      <c r="C801" s="657" t="s">
        <v>269</v>
      </c>
      <c r="D801" s="658"/>
      <c r="E801" s="658"/>
      <c r="F801" s="658"/>
      <c r="G801" s="659"/>
      <c r="I801" s="236"/>
      <c r="K801" s="236"/>
      <c r="L801" s="237" t="s">
        <v>269</v>
      </c>
      <c r="O801" s="225">
        <v>3</v>
      </c>
    </row>
    <row r="802" spans="1:15" ht="12.75">
      <c r="A802" s="234"/>
      <c r="B802" s="238"/>
      <c r="C802" s="660" t="s">
        <v>275</v>
      </c>
      <c r="D802" s="661"/>
      <c r="E802" s="239">
        <v>2</v>
      </c>
      <c r="F802" s="240"/>
      <c r="G802" s="241"/>
      <c r="H802" s="242"/>
      <c r="I802" s="236"/>
      <c r="J802" s="243"/>
      <c r="K802" s="236"/>
      <c r="M802" s="237" t="s">
        <v>275</v>
      </c>
      <c r="O802" s="225"/>
    </row>
    <row r="803" spans="1:80" ht="22.5">
      <c r="A803" s="226">
        <v>237</v>
      </c>
      <c r="B803" s="227" t="s">
        <v>276</v>
      </c>
      <c r="C803" s="228" t="s">
        <v>277</v>
      </c>
      <c r="D803" s="229" t="s">
        <v>1203</v>
      </c>
      <c r="E803" s="230">
        <v>1</v>
      </c>
      <c r="F803" s="230"/>
      <c r="G803" s="231">
        <f>E803*F803</f>
        <v>0</v>
      </c>
      <c r="H803" s="232">
        <v>0.03</v>
      </c>
      <c r="I803" s="233">
        <f>E803*H803</f>
        <v>0.03</v>
      </c>
      <c r="J803" s="232"/>
      <c r="K803" s="233">
        <f>E803*J803</f>
        <v>0</v>
      </c>
      <c r="O803" s="225">
        <v>2</v>
      </c>
      <c r="AA803" s="198">
        <v>12</v>
      </c>
      <c r="AB803" s="198">
        <v>0</v>
      </c>
      <c r="AC803" s="198">
        <v>189</v>
      </c>
      <c r="AZ803" s="198">
        <v>2</v>
      </c>
      <c r="BA803" s="198">
        <f>IF(AZ803=1,G803,0)</f>
        <v>0</v>
      </c>
      <c r="BB803" s="198">
        <f>IF(AZ803=2,G803,0)</f>
        <v>0</v>
      </c>
      <c r="BC803" s="198">
        <f>IF(AZ803=3,G803,0)</f>
        <v>0</v>
      </c>
      <c r="BD803" s="198">
        <f>IF(AZ803=4,G803,0)</f>
        <v>0</v>
      </c>
      <c r="BE803" s="198">
        <f>IF(AZ803=5,G803,0)</f>
        <v>0</v>
      </c>
      <c r="CA803" s="225">
        <v>12</v>
      </c>
      <c r="CB803" s="225">
        <v>0</v>
      </c>
    </row>
    <row r="804" spans="1:15" ht="12.75">
      <c r="A804" s="234"/>
      <c r="B804" s="235"/>
      <c r="C804" s="657" t="s">
        <v>269</v>
      </c>
      <c r="D804" s="658"/>
      <c r="E804" s="658"/>
      <c r="F804" s="658"/>
      <c r="G804" s="659"/>
      <c r="I804" s="236"/>
      <c r="K804" s="236"/>
      <c r="L804" s="237" t="s">
        <v>269</v>
      </c>
      <c r="O804" s="225">
        <v>3</v>
      </c>
    </row>
    <row r="805" spans="1:15" ht="12.75">
      <c r="A805" s="234"/>
      <c r="B805" s="238"/>
      <c r="C805" s="660" t="s">
        <v>270</v>
      </c>
      <c r="D805" s="661"/>
      <c r="E805" s="239">
        <v>1</v>
      </c>
      <c r="F805" s="240"/>
      <c r="G805" s="241"/>
      <c r="H805" s="242"/>
      <c r="I805" s="236"/>
      <c r="J805" s="243"/>
      <c r="K805" s="236"/>
      <c r="M805" s="237" t="s">
        <v>270</v>
      </c>
      <c r="O805" s="225"/>
    </row>
    <row r="806" spans="1:80" ht="22.5">
      <c r="A806" s="226">
        <v>238</v>
      </c>
      <c r="B806" s="227" t="s">
        <v>278</v>
      </c>
      <c r="C806" s="228" t="s">
        <v>279</v>
      </c>
      <c r="D806" s="229" t="s">
        <v>1203</v>
      </c>
      <c r="E806" s="230">
        <v>1</v>
      </c>
      <c r="F806" s="230"/>
      <c r="G806" s="231">
        <f>E806*F806</f>
        <v>0</v>
      </c>
      <c r="H806" s="232">
        <v>0.03</v>
      </c>
      <c r="I806" s="233">
        <f>E806*H806</f>
        <v>0.03</v>
      </c>
      <c r="J806" s="232"/>
      <c r="K806" s="233">
        <f>E806*J806</f>
        <v>0</v>
      </c>
      <c r="O806" s="225">
        <v>2</v>
      </c>
      <c r="AA806" s="198">
        <v>12</v>
      </c>
      <c r="AB806" s="198">
        <v>0</v>
      </c>
      <c r="AC806" s="198">
        <v>190</v>
      </c>
      <c r="AZ806" s="198">
        <v>2</v>
      </c>
      <c r="BA806" s="198">
        <f>IF(AZ806=1,G806,0)</f>
        <v>0</v>
      </c>
      <c r="BB806" s="198">
        <f>IF(AZ806=2,G806,0)</f>
        <v>0</v>
      </c>
      <c r="BC806" s="198">
        <f>IF(AZ806=3,G806,0)</f>
        <v>0</v>
      </c>
      <c r="BD806" s="198">
        <f>IF(AZ806=4,G806,0)</f>
        <v>0</v>
      </c>
      <c r="BE806" s="198">
        <f>IF(AZ806=5,G806,0)</f>
        <v>0</v>
      </c>
      <c r="CA806" s="225">
        <v>12</v>
      </c>
      <c r="CB806" s="225">
        <v>0</v>
      </c>
    </row>
    <row r="807" spans="1:15" ht="12.75">
      <c r="A807" s="234"/>
      <c r="B807" s="235"/>
      <c r="C807" s="657" t="s">
        <v>269</v>
      </c>
      <c r="D807" s="658"/>
      <c r="E807" s="658"/>
      <c r="F807" s="658"/>
      <c r="G807" s="659"/>
      <c r="I807" s="236"/>
      <c r="K807" s="236"/>
      <c r="L807" s="237" t="s">
        <v>269</v>
      </c>
      <c r="O807" s="225">
        <v>3</v>
      </c>
    </row>
    <row r="808" spans="1:15" ht="12.75">
      <c r="A808" s="234"/>
      <c r="B808" s="238"/>
      <c r="C808" s="660" t="s">
        <v>270</v>
      </c>
      <c r="D808" s="661"/>
      <c r="E808" s="239">
        <v>1</v>
      </c>
      <c r="F808" s="240"/>
      <c r="G808" s="241"/>
      <c r="H808" s="242"/>
      <c r="I808" s="236"/>
      <c r="J808" s="243"/>
      <c r="K808" s="236"/>
      <c r="M808" s="237" t="s">
        <v>270</v>
      </c>
      <c r="O808" s="225"/>
    </row>
    <row r="809" spans="1:80" ht="22.5">
      <c r="A809" s="226">
        <v>239</v>
      </c>
      <c r="B809" s="227" t="s">
        <v>280</v>
      </c>
      <c r="C809" s="228" t="s">
        <v>281</v>
      </c>
      <c r="D809" s="229" t="s">
        <v>1203</v>
      </c>
      <c r="E809" s="230">
        <v>1</v>
      </c>
      <c r="F809" s="230"/>
      <c r="G809" s="231">
        <f>E809*F809</f>
        <v>0</v>
      </c>
      <c r="H809" s="232">
        <v>0.03</v>
      </c>
      <c r="I809" s="233">
        <f>E809*H809</f>
        <v>0.03</v>
      </c>
      <c r="J809" s="232"/>
      <c r="K809" s="233">
        <f>E809*J809</f>
        <v>0</v>
      </c>
      <c r="O809" s="225">
        <v>2</v>
      </c>
      <c r="AA809" s="198">
        <v>12</v>
      </c>
      <c r="AB809" s="198">
        <v>0</v>
      </c>
      <c r="AC809" s="198">
        <v>191</v>
      </c>
      <c r="AZ809" s="198">
        <v>2</v>
      </c>
      <c r="BA809" s="198">
        <f>IF(AZ809=1,G809,0)</f>
        <v>0</v>
      </c>
      <c r="BB809" s="198">
        <f>IF(AZ809=2,G809,0)</f>
        <v>0</v>
      </c>
      <c r="BC809" s="198">
        <f>IF(AZ809=3,G809,0)</f>
        <v>0</v>
      </c>
      <c r="BD809" s="198">
        <f>IF(AZ809=4,G809,0)</f>
        <v>0</v>
      </c>
      <c r="BE809" s="198">
        <f>IF(AZ809=5,G809,0)</f>
        <v>0</v>
      </c>
      <c r="CA809" s="225">
        <v>12</v>
      </c>
      <c r="CB809" s="225">
        <v>0</v>
      </c>
    </row>
    <row r="810" spans="1:15" ht="12.75">
      <c r="A810" s="234"/>
      <c r="B810" s="235"/>
      <c r="C810" s="657" t="s">
        <v>269</v>
      </c>
      <c r="D810" s="658"/>
      <c r="E810" s="658"/>
      <c r="F810" s="658"/>
      <c r="G810" s="659"/>
      <c r="I810" s="236"/>
      <c r="K810" s="236"/>
      <c r="L810" s="237" t="s">
        <v>269</v>
      </c>
      <c r="O810" s="225">
        <v>3</v>
      </c>
    </row>
    <row r="811" spans="1:15" ht="12.75">
      <c r="A811" s="234"/>
      <c r="B811" s="238"/>
      <c r="C811" s="660" t="s">
        <v>270</v>
      </c>
      <c r="D811" s="661"/>
      <c r="E811" s="239">
        <v>1</v>
      </c>
      <c r="F811" s="240"/>
      <c r="G811" s="241"/>
      <c r="H811" s="242"/>
      <c r="I811" s="236"/>
      <c r="J811" s="243"/>
      <c r="K811" s="236"/>
      <c r="M811" s="237" t="s">
        <v>270</v>
      </c>
      <c r="O811" s="225"/>
    </row>
    <row r="812" spans="1:80" ht="22.5">
      <c r="A812" s="226">
        <v>240</v>
      </c>
      <c r="B812" s="227" t="s">
        <v>282</v>
      </c>
      <c r="C812" s="228" t="s">
        <v>283</v>
      </c>
      <c r="D812" s="229" t="s">
        <v>1203</v>
      </c>
      <c r="E812" s="230">
        <v>1</v>
      </c>
      <c r="F812" s="230"/>
      <c r="G812" s="231">
        <f>E812*F812</f>
        <v>0</v>
      </c>
      <c r="H812" s="232">
        <v>0.03</v>
      </c>
      <c r="I812" s="233">
        <f>E812*H812</f>
        <v>0.03</v>
      </c>
      <c r="J812" s="232"/>
      <c r="K812" s="233">
        <f>E812*J812</f>
        <v>0</v>
      </c>
      <c r="O812" s="225">
        <v>2</v>
      </c>
      <c r="AA812" s="198">
        <v>12</v>
      </c>
      <c r="AB812" s="198">
        <v>0</v>
      </c>
      <c r="AC812" s="198">
        <v>192</v>
      </c>
      <c r="AZ812" s="198">
        <v>2</v>
      </c>
      <c r="BA812" s="198">
        <f>IF(AZ812=1,G812,0)</f>
        <v>0</v>
      </c>
      <c r="BB812" s="198">
        <f>IF(AZ812=2,G812,0)</f>
        <v>0</v>
      </c>
      <c r="BC812" s="198">
        <f>IF(AZ812=3,G812,0)</f>
        <v>0</v>
      </c>
      <c r="BD812" s="198">
        <f>IF(AZ812=4,G812,0)</f>
        <v>0</v>
      </c>
      <c r="BE812" s="198">
        <f>IF(AZ812=5,G812,0)</f>
        <v>0</v>
      </c>
      <c r="CA812" s="225">
        <v>12</v>
      </c>
      <c r="CB812" s="225">
        <v>0</v>
      </c>
    </row>
    <row r="813" spans="1:15" ht="12.75">
      <c r="A813" s="234"/>
      <c r="B813" s="235"/>
      <c r="C813" s="657" t="s">
        <v>269</v>
      </c>
      <c r="D813" s="658"/>
      <c r="E813" s="658"/>
      <c r="F813" s="658"/>
      <c r="G813" s="659"/>
      <c r="I813" s="236"/>
      <c r="K813" s="236"/>
      <c r="L813" s="237" t="s">
        <v>269</v>
      </c>
      <c r="O813" s="225">
        <v>3</v>
      </c>
    </row>
    <row r="814" spans="1:15" ht="12.75">
      <c r="A814" s="234"/>
      <c r="B814" s="238"/>
      <c r="C814" s="660" t="s">
        <v>270</v>
      </c>
      <c r="D814" s="661"/>
      <c r="E814" s="239">
        <v>1</v>
      </c>
      <c r="F814" s="240"/>
      <c r="G814" s="241"/>
      <c r="H814" s="242"/>
      <c r="I814" s="236"/>
      <c r="J814" s="243"/>
      <c r="K814" s="236"/>
      <c r="M814" s="237" t="s">
        <v>270</v>
      </c>
      <c r="O814" s="225"/>
    </row>
    <row r="815" spans="1:80" ht="22.5">
      <c r="A815" s="226">
        <v>241</v>
      </c>
      <c r="B815" s="227" t="s">
        <v>284</v>
      </c>
      <c r="C815" s="228" t="s">
        <v>285</v>
      </c>
      <c r="D815" s="229" t="s">
        <v>1203</v>
      </c>
      <c r="E815" s="230">
        <v>1</v>
      </c>
      <c r="F815" s="230"/>
      <c r="G815" s="231">
        <f>E815*F815</f>
        <v>0</v>
      </c>
      <c r="H815" s="232">
        <v>0.03</v>
      </c>
      <c r="I815" s="233">
        <f>E815*H815</f>
        <v>0.03</v>
      </c>
      <c r="J815" s="232"/>
      <c r="K815" s="233">
        <f>E815*J815</f>
        <v>0</v>
      </c>
      <c r="O815" s="225">
        <v>2</v>
      </c>
      <c r="AA815" s="198">
        <v>12</v>
      </c>
      <c r="AB815" s="198">
        <v>0</v>
      </c>
      <c r="AC815" s="198">
        <v>193</v>
      </c>
      <c r="AZ815" s="198">
        <v>2</v>
      </c>
      <c r="BA815" s="198">
        <f>IF(AZ815=1,G815,0)</f>
        <v>0</v>
      </c>
      <c r="BB815" s="198">
        <f>IF(AZ815=2,G815,0)</f>
        <v>0</v>
      </c>
      <c r="BC815" s="198">
        <f>IF(AZ815=3,G815,0)</f>
        <v>0</v>
      </c>
      <c r="BD815" s="198">
        <f>IF(AZ815=4,G815,0)</f>
        <v>0</v>
      </c>
      <c r="BE815" s="198">
        <f>IF(AZ815=5,G815,0)</f>
        <v>0</v>
      </c>
      <c r="CA815" s="225">
        <v>12</v>
      </c>
      <c r="CB815" s="225">
        <v>0</v>
      </c>
    </row>
    <row r="816" spans="1:15" ht="12.75">
      <c r="A816" s="234"/>
      <c r="B816" s="238"/>
      <c r="C816" s="660" t="s">
        <v>270</v>
      </c>
      <c r="D816" s="661"/>
      <c r="E816" s="239">
        <v>1</v>
      </c>
      <c r="F816" s="240"/>
      <c r="G816" s="241"/>
      <c r="H816" s="242"/>
      <c r="I816" s="236"/>
      <c r="J816" s="243"/>
      <c r="K816" s="236"/>
      <c r="M816" s="237" t="s">
        <v>270</v>
      </c>
      <c r="O816" s="225"/>
    </row>
    <row r="817" spans="1:80" ht="22.5">
      <c r="A817" s="226">
        <v>242</v>
      </c>
      <c r="B817" s="227" t="s">
        <v>286</v>
      </c>
      <c r="C817" s="228" t="s">
        <v>287</v>
      </c>
      <c r="D817" s="229" t="s">
        <v>1203</v>
      </c>
      <c r="E817" s="230">
        <v>1</v>
      </c>
      <c r="F817" s="230"/>
      <c r="G817" s="231">
        <f>E817*F817</f>
        <v>0</v>
      </c>
      <c r="H817" s="232">
        <v>0.03</v>
      </c>
      <c r="I817" s="233">
        <f>E817*H817</f>
        <v>0.03</v>
      </c>
      <c r="J817" s="232"/>
      <c r="K817" s="233">
        <f>E817*J817</f>
        <v>0</v>
      </c>
      <c r="O817" s="225">
        <v>2</v>
      </c>
      <c r="AA817" s="198">
        <v>12</v>
      </c>
      <c r="AB817" s="198">
        <v>0</v>
      </c>
      <c r="AC817" s="198">
        <v>194</v>
      </c>
      <c r="AZ817" s="198">
        <v>2</v>
      </c>
      <c r="BA817" s="198">
        <f>IF(AZ817=1,G817,0)</f>
        <v>0</v>
      </c>
      <c r="BB817" s="198">
        <f>IF(AZ817=2,G817,0)</f>
        <v>0</v>
      </c>
      <c r="BC817" s="198">
        <f>IF(AZ817=3,G817,0)</f>
        <v>0</v>
      </c>
      <c r="BD817" s="198">
        <f>IF(AZ817=4,G817,0)</f>
        <v>0</v>
      </c>
      <c r="BE817" s="198">
        <f>IF(AZ817=5,G817,0)</f>
        <v>0</v>
      </c>
      <c r="CA817" s="225">
        <v>12</v>
      </c>
      <c r="CB817" s="225">
        <v>0</v>
      </c>
    </row>
    <row r="818" spans="1:15" ht="12.75">
      <c r="A818" s="234"/>
      <c r="B818" s="238"/>
      <c r="C818" s="660" t="s">
        <v>270</v>
      </c>
      <c r="D818" s="661"/>
      <c r="E818" s="239">
        <v>1</v>
      </c>
      <c r="F818" s="240"/>
      <c r="G818" s="241"/>
      <c r="H818" s="242"/>
      <c r="I818" s="236"/>
      <c r="J818" s="243"/>
      <c r="K818" s="236"/>
      <c r="M818" s="237" t="s">
        <v>270</v>
      </c>
      <c r="O818" s="225"/>
    </row>
    <row r="819" spans="1:80" ht="22.5">
      <c r="A819" s="226">
        <v>243</v>
      </c>
      <c r="B819" s="227" t="s">
        <v>288</v>
      </c>
      <c r="C819" s="228" t="s">
        <v>289</v>
      </c>
      <c r="D819" s="229" t="s">
        <v>1203</v>
      </c>
      <c r="E819" s="230">
        <v>1</v>
      </c>
      <c r="F819" s="230"/>
      <c r="G819" s="231">
        <f>E819*F819</f>
        <v>0</v>
      </c>
      <c r="H819" s="232">
        <v>0.03</v>
      </c>
      <c r="I819" s="233">
        <f>E819*H819</f>
        <v>0.03</v>
      </c>
      <c r="J819" s="232"/>
      <c r="K819" s="233">
        <f>E819*J819</f>
        <v>0</v>
      </c>
      <c r="O819" s="225">
        <v>2</v>
      </c>
      <c r="AA819" s="198">
        <v>12</v>
      </c>
      <c r="AB819" s="198">
        <v>0</v>
      </c>
      <c r="AC819" s="198">
        <v>195</v>
      </c>
      <c r="AZ819" s="198">
        <v>2</v>
      </c>
      <c r="BA819" s="198">
        <f>IF(AZ819=1,G819,0)</f>
        <v>0</v>
      </c>
      <c r="BB819" s="198">
        <f>IF(AZ819=2,G819,0)</f>
        <v>0</v>
      </c>
      <c r="BC819" s="198">
        <f>IF(AZ819=3,G819,0)</f>
        <v>0</v>
      </c>
      <c r="BD819" s="198">
        <f>IF(AZ819=4,G819,0)</f>
        <v>0</v>
      </c>
      <c r="BE819" s="198">
        <f>IF(AZ819=5,G819,0)</f>
        <v>0</v>
      </c>
      <c r="CA819" s="225">
        <v>12</v>
      </c>
      <c r="CB819" s="225">
        <v>0</v>
      </c>
    </row>
    <row r="820" spans="1:15" ht="12.75">
      <c r="A820" s="234"/>
      <c r="B820" s="238"/>
      <c r="C820" s="660" t="s">
        <v>270</v>
      </c>
      <c r="D820" s="661"/>
      <c r="E820" s="239">
        <v>1</v>
      </c>
      <c r="F820" s="240"/>
      <c r="G820" s="241"/>
      <c r="H820" s="242"/>
      <c r="I820" s="236"/>
      <c r="J820" s="243"/>
      <c r="K820" s="236"/>
      <c r="M820" s="237" t="s">
        <v>270</v>
      </c>
      <c r="O820" s="225"/>
    </row>
    <row r="821" spans="1:80" ht="22.5">
      <c r="A821" s="226">
        <v>244</v>
      </c>
      <c r="B821" s="227" t="s">
        <v>290</v>
      </c>
      <c r="C821" s="228" t="s">
        <v>291</v>
      </c>
      <c r="D821" s="229" t="s">
        <v>1203</v>
      </c>
      <c r="E821" s="230">
        <v>1</v>
      </c>
      <c r="F821" s="230"/>
      <c r="G821" s="231">
        <f>E821*F821</f>
        <v>0</v>
      </c>
      <c r="H821" s="232">
        <v>0.03</v>
      </c>
      <c r="I821" s="233">
        <f>E821*H821</f>
        <v>0.03</v>
      </c>
      <c r="J821" s="232"/>
      <c r="K821" s="233">
        <f>E821*J821</f>
        <v>0</v>
      </c>
      <c r="O821" s="225">
        <v>2</v>
      </c>
      <c r="AA821" s="198">
        <v>12</v>
      </c>
      <c r="AB821" s="198">
        <v>0</v>
      </c>
      <c r="AC821" s="198">
        <v>196</v>
      </c>
      <c r="AZ821" s="198">
        <v>2</v>
      </c>
      <c r="BA821" s="198">
        <f>IF(AZ821=1,G821,0)</f>
        <v>0</v>
      </c>
      <c r="BB821" s="198">
        <f>IF(AZ821=2,G821,0)</f>
        <v>0</v>
      </c>
      <c r="BC821" s="198">
        <f>IF(AZ821=3,G821,0)</f>
        <v>0</v>
      </c>
      <c r="BD821" s="198">
        <f>IF(AZ821=4,G821,0)</f>
        <v>0</v>
      </c>
      <c r="BE821" s="198">
        <f>IF(AZ821=5,G821,0)</f>
        <v>0</v>
      </c>
      <c r="CA821" s="225">
        <v>12</v>
      </c>
      <c r="CB821" s="225">
        <v>0</v>
      </c>
    </row>
    <row r="822" spans="1:15" ht="12.75">
      <c r="A822" s="234"/>
      <c r="B822" s="238"/>
      <c r="C822" s="660" t="s">
        <v>270</v>
      </c>
      <c r="D822" s="661"/>
      <c r="E822" s="239">
        <v>1</v>
      </c>
      <c r="F822" s="240"/>
      <c r="G822" s="241"/>
      <c r="H822" s="242"/>
      <c r="I822" s="236"/>
      <c r="J822" s="243"/>
      <c r="K822" s="236"/>
      <c r="M822" s="237" t="s">
        <v>270</v>
      </c>
      <c r="O822" s="225"/>
    </row>
    <row r="823" spans="1:80" ht="22.5">
      <c r="A823" s="226">
        <v>245</v>
      </c>
      <c r="B823" s="227" t="s">
        <v>292</v>
      </c>
      <c r="C823" s="228" t="s">
        <v>293</v>
      </c>
      <c r="D823" s="229" t="s">
        <v>1203</v>
      </c>
      <c r="E823" s="230">
        <v>1</v>
      </c>
      <c r="F823" s="230"/>
      <c r="G823" s="231">
        <f>E823*F823</f>
        <v>0</v>
      </c>
      <c r="H823" s="232">
        <v>0.03</v>
      </c>
      <c r="I823" s="233">
        <f>E823*H823</f>
        <v>0.03</v>
      </c>
      <c r="J823" s="232"/>
      <c r="K823" s="233">
        <f>E823*J823</f>
        <v>0</v>
      </c>
      <c r="O823" s="225">
        <v>2</v>
      </c>
      <c r="AA823" s="198">
        <v>12</v>
      </c>
      <c r="AB823" s="198">
        <v>0</v>
      </c>
      <c r="AC823" s="198">
        <v>197</v>
      </c>
      <c r="AZ823" s="198">
        <v>2</v>
      </c>
      <c r="BA823" s="198">
        <f>IF(AZ823=1,G823,0)</f>
        <v>0</v>
      </c>
      <c r="BB823" s="198">
        <f>IF(AZ823=2,G823,0)</f>
        <v>0</v>
      </c>
      <c r="BC823" s="198">
        <f>IF(AZ823=3,G823,0)</f>
        <v>0</v>
      </c>
      <c r="BD823" s="198">
        <f>IF(AZ823=4,G823,0)</f>
        <v>0</v>
      </c>
      <c r="BE823" s="198">
        <f>IF(AZ823=5,G823,0)</f>
        <v>0</v>
      </c>
      <c r="CA823" s="225">
        <v>12</v>
      </c>
      <c r="CB823" s="225">
        <v>0</v>
      </c>
    </row>
    <row r="824" spans="1:15" ht="12.75">
      <c r="A824" s="234"/>
      <c r="B824" s="238"/>
      <c r="C824" s="660" t="s">
        <v>270</v>
      </c>
      <c r="D824" s="661"/>
      <c r="E824" s="239">
        <v>1</v>
      </c>
      <c r="F824" s="240"/>
      <c r="G824" s="241"/>
      <c r="H824" s="242"/>
      <c r="I824" s="236"/>
      <c r="J824" s="243"/>
      <c r="K824" s="236"/>
      <c r="M824" s="237" t="s">
        <v>270</v>
      </c>
      <c r="O824" s="225"/>
    </row>
    <row r="825" spans="1:80" ht="22.5">
      <c r="A825" s="226">
        <v>246</v>
      </c>
      <c r="B825" s="227" t="s">
        <v>294</v>
      </c>
      <c r="C825" s="228" t="s">
        <v>295</v>
      </c>
      <c r="D825" s="229" t="s">
        <v>1203</v>
      </c>
      <c r="E825" s="230">
        <v>1</v>
      </c>
      <c r="F825" s="230"/>
      <c r="G825" s="231">
        <f>E825*F825</f>
        <v>0</v>
      </c>
      <c r="H825" s="232">
        <v>0.01</v>
      </c>
      <c r="I825" s="233">
        <f>E825*H825</f>
        <v>0.01</v>
      </c>
      <c r="J825" s="232"/>
      <c r="K825" s="233">
        <f>E825*J825</f>
        <v>0</v>
      </c>
      <c r="O825" s="225">
        <v>2</v>
      </c>
      <c r="AA825" s="198">
        <v>12</v>
      </c>
      <c r="AB825" s="198">
        <v>0</v>
      </c>
      <c r="AC825" s="198">
        <v>198</v>
      </c>
      <c r="AZ825" s="198">
        <v>2</v>
      </c>
      <c r="BA825" s="198">
        <f>IF(AZ825=1,G825,0)</f>
        <v>0</v>
      </c>
      <c r="BB825" s="198">
        <f>IF(AZ825=2,G825,0)</f>
        <v>0</v>
      </c>
      <c r="BC825" s="198">
        <f>IF(AZ825=3,G825,0)</f>
        <v>0</v>
      </c>
      <c r="BD825" s="198">
        <f>IF(AZ825=4,G825,0)</f>
        <v>0</v>
      </c>
      <c r="BE825" s="198">
        <f>IF(AZ825=5,G825,0)</f>
        <v>0</v>
      </c>
      <c r="CA825" s="225">
        <v>12</v>
      </c>
      <c r="CB825" s="225">
        <v>0</v>
      </c>
    </row>
    <row r="826" spans="1:15" ht="12.75">
      <c r="A826" s="234"/>
      <c r="B826" s="235"/>
      <c r="C826" s="657" t="s">
        <v>269</v>
      </c>
      <c r="D826" s="658"/>
      <c r="E826" s="658"/>
      <c r="F826" s="658"/>
      <c r="G826" s="659"/>
      <c r="I826" s="236"/>
      <c r="K826" s="236"/>
      <c r="L826" s="237" t="s">
        <v>269</v>
      </c>
      <c r="O826" s="225">
        <v>3</v>
      </c>
    </row>
    <row r="827" spans="1:15" ht="12.75">
      <c r="A827" s="234"/>
      <c r="B827" s="238"/>
      <c r="C827" s="660" t="s">
        <v>270</v>
      </c>
      <c r="D827" s="661"/>
      <c r="E827" s="239">
        <v>1</v>
      </c>
      <c r="F827" s="240"/>
      <c r="G827" s="241"/>
      <c r="H827" s="242"/>
      <c r="I827" s="236"/>
      <c r="J827" s="243"/>
      <c r="K827" s="236"/>
      <c r="M827" s="237" t="s">
        <v>270</v>
      </c>
      <c r="O827" s="225"/>
    </row>
    <row r="828" spans="1:80" ht="22.5">
      <c r="A828" s="226">
        <v>247</v>
      </c>
      <c r="B828" s="227" t="s">
        <v>296</v>
      </c>
      <c r="C828" s="228" t="s">
        <v>297</v>
      </c>
      <c r="D828" s="229" t="s">
        <v>1203</v>
      </c>
      <c r="E828" s="230">
        <v>1</v>
      </c>
      <c r="F828" s="230"/>
      <c r="G828" s="231">
        <f>E828*F828</f>
        <v>0</v>
      </c>
      <c r="H828" s="232">
        <v>0.01</v>
      </c>
      <c r="I828" s="233">
        <f>E828*H828</f>
        <v>0.01</v>
      </c>
      <c r="J828" s="232"/>
      <c r="K828" s="233">
        <f>E828*J828</f>
        <v>0</v>
      </c>
      <c r="O828" s="225">
        <v>2</v>
      </c>
      <c r="AA828" s="198">
        <v>12</v>
      </c>
      <c r="AB828" s="198">
        <v>0</v>
      </c>
      <c r="AC828" s="198">
        <v>199</v>
      </c>
      <c r="AZ828" s="198">
        <v>2</v>
      </c>
      <c r="BA828" s="198">
        <f>IF(AZ828=1,G828,0)</f>
        <v>0</v>
      </c>
      <c r="BB828" s="198">
        <f>IF(AZ828=2,G828,0)</f>
        <v>0</v>
      </c>
      <c r="BC828" s="198">
        <f>IF(AZ828=3,G828,0)</f>
        <v>0</v>
      </c>
      <c r="BD828" s="198">
        <f>IF(AZ828=4,G828,0)</f>
        <v>0</v>
      </c>
      <c r="BE828" s="198">
        <f>IF(AZ828=5,G828,0)</f>
        <v>0</v>
      </c>
      <c r="CA828" s="225">
        <v>12</v>
      </c>
      <c r="CB828" s="225">
        <v>0</v>
      </c>
    </row>
    <row r="829" spans="1:15" ht="12.75">
      <c r="A829" s="234"/>
      <c r="B829" s="235"/>
      <c r="C829" s="657" t="s">
        <v>269</v>
      </c>
      <c r="D829" s="658"/>
      <c r="E829" s="658"/>
      <c r="F829" s="658"/>
      <c r="G829" s="659"/>
      <c r="I829" s="236"/>
      <c r="K829" s="236"/>
      <c r="L829" s="237" t="s">
        <v>269</v>
      </c>
      <c r="O829" s="225">
        <v>3</v>
      </c>
    </row>
    <row r="830" spans="1:15" ht="12.75">
      <c r="A830" s="234"/>
      <c r="B830" s="238"/>
      <c r="C830" s="660" t="s">
        <v>270</v>
      </c>
      <c r="D830" s="661"/>
      <c r="E830" s="239">
        <v>1</v>
      </c>
      <c r="F830" s="240"/>
      <c r="G830" s="241"/>
      <c r="H830" s="242"/>
      <c r="I830" s="236"/>
      <c r="J830" s="243"/>
      <c r="K830" s="236"/>
      <c r="M830" s="237" t="s">
        <v>270</v>
      </c>
      <c r="O830" s="225"/>
    </row>
    <row r="831" spans="1:80" ht="22.5">
      <c r="A831" s="226">
        <v>248</v>
      </c>
      <c r="B831" s="227" t="s">
        <v>298</v>
      </c>
      <c r="C831" s="228" t="s">
        <v>299</v>
      </c>
      <c r="D831" s="229" t="s">
        <v>1203</v>
      </c>
      <c r="E831" s="230">
        <v>1</v>
      </c>
      <c r="F831" s="230"/>
      <c r="G831" s="231">
        <f>E831*F831</f>
        <v>0</v>
      </c>
      <c r="H831" s="232">
        <v>0.01</v>
      </c>
      <c r="I831" s="233">
        <f>E831*H831</f>
        <v>0.01</v>
      </c>
      <c r="J831" s="232"/>
      <c r="K831" s="233">
        <f>E831*J831</f>
        <v>0</v>
      </c>
      <c r="O831" s="225">
        <v>2</v>
      </c>
      <c r="AA831" s="198">
        <v>12</v>
      </c>
      <c r="AB831" s="198">
        <v>0</v>
      </c>
      <c r="AC831" s="198">
        <v>200</v>
      </c>
      <c r="AZ831" s="198">
        <v>2</v>
      </c>
      <c r="BA831" s="198">
        <f>IF(AZ831=1,G831,0)</f>
        <v>0</v>
      </c>
      <c r="BB831" s="198">
        <f>IF(AZ831=2,G831,0)</f>
        <v>0</v>
      </c>
      <c r="BC831" s="198">
        <f>IF(AZ831=3,G831,0)</f>
        <v>0</v>
      </c>
      <c r="BD831" s="198">
        <f>IF(AZ831=4,G831,0)</f>
        <v>0</v>
      </c>
      <c r="BE831" s="198">
        <f>IF(AZ831=5,G831,0)</f>
        <v>0</v>
      </c>
      <c r="CA831" s="225">
        <v>12</v>
      </c>
      <c r="CB831" s="225">
        <v>0</v>
      </c>
    </row>
    <row r="832" spans="1:15" ht="12.75">
      <c r="A832" s="234"/>
      <c r="B832" s="238"/>
      <c r="C832" s="660" t="s">
        <v>270</v>
      </c>
      <c r="D832" s="661"/>
      <c r="E832" s="239">
        <v>1</v>
      </c>
      <c r="F832" s="240"/>
      <c r="G832" s="241"/>
      <c r="H832" s="242"/>
      <c r="I832" s="236"/>
      <c r="J832" s="243"/>
      <c r="K832" s="236"/>
      <c r="M832" s="237" t="s">
        <v>270</v>
      </c>
      <c r="O832" s="225"/>
    </row>
    <row r="833" spans="1:80" ht="22.5">
      <c r="A833" s="226">
        <v>249</v>
      </c>
      <c r="B833" s="227" t="s">
        <v>300</v>
      </c>
      <c r="C833" s="228" t="s">
        <v>301</v>
      </c>
      <c r="D833" s="229" t="s">
        <v>1203</v>
      </c>
      <c r="E833" s="230">
        <v>2</v>
      </c>
      <c r="F833" s="230"/>
      <c r="G833" s="231">
        <f>E833*F833</f>
        <v>0</v>
      </c>
      <c r="H833" s="232">
        <v>0.01</v>
      </c>
      <c r="I833" s="233">
        <f>E833*H833</f>
        <v>0.02</v>
      </c>
      <c r="J833" s="232"/>
      <c r="K833" s="233">
        <f>E833*J833</f>
        <v>0</v>
      </c>
      <c r="O833" s="225">
        <v>2</v>
      </c>
      <c r="AA833" s="198">
        <v>12</v>
      </c>
      <c r="AB833" s="198">
        <v>0</v>
      </c>
      <c r="AC833" s="198">
        <v>201</v>
      </c>
      <c r="AZ833" s="198">
        <v>2</v>
      </c>
      <c r="BA833" s="198">
        <f>IF(AZ833=1,G833,0)</f>
        <v>0</v>
      </c>
      <c r="BB833" s="198">
        <f>IF(AZ833=2,G833,0)</f>
        <v>0</v>
      </c>
      <c r="BC833" s="198">
        <f>IF(AZ833=3,G833,0)</f>
        <v>0</v>
      </c>
      <c r="BD833" s="198">
        <f>IF(AZ833=4,G833,0)</f>
        <v>0</v>
      </c>
      <c r="BE833" s="198">
        <f>IF(AZ833=5,G833,0)</f>
        <v>0</v>
      </c>
      <c r="CA833" s="225">
        <v>12</v>
      </c>
      <c r="CB833" s="225">
        <v>0</v>
      </c>
    </row>
    <row r="834" spans="1:15" ht="12.75">
      <c r="A834" s="234"/>
      <c r="B834" s="235"/>
      <c r="C834" s="657" t="s">
        <v>302</v>
      </c>
      <c r="D834" s="658"/>
      <c r="E834" s="658"/>
      <c r="F834" s="658"/>
      <c r="G834" s="659"/>
      <c r="I834" s="236"/>
      <c r="K834" s="236"/>
      <c r="L834" s="237" t="s">
        <v>302</v>
      </c>
      <c r="O834" s="225">
        <v>3</v>
      </c>
    </row>
    <row r="835" spans="1:15" ht="12.75">
      <c r="A835" s="234"/>
      <c r="B835" s="238"/>
      <c r="C835" s="660" t="s">
        <v>275</v>
      </c>
      <c r="D835" s="661"/>
      <c r="E835" s="239">
        <v>2</v>
      </c>
      <c r="F835" s="240"/>
      <c r="G835" s="241"/>
      <c r="H835" s="242"/>
      <c r="I835" s="236"/>
      <c r="J835" s="243"/>
      <c r="K835" s="236"/>
      <c r="M835" s="237" t="s">
        <v>275</v>
      </c>
      <c r="O835" s="225"/>
    </row>
    <row r="836" spans="1:80" ht="12.75">
      <c r="A836" s="226">
        <v>250</v>
      </c>
      <c r="B836" s="227" t="s">
        <v>303</v>
      </c>
      <c r="C836" s="228" t="s">
        <v>304</v>
      </c>
      <c r="D836" s="229" t="s">
        <v>1203</v>
      </c>
      <c r="E836" s="230">
        <v>1</v>
      </c>
      <c r="F836" s="230"/>
      <c r="G836" s="231">
        <f>E836*F836</f>
        <v>0</v>
      </c>
      <c r="H836" s="232">
        <v>0.01</v>
      </c>
      <c r="I836" s="233">
        <f>E836*H836</f>
        <v>0.01</v>
      </c>
      <c r="J836" s="232"/>
      <c r="K836" s="233">
        <f>E836*J836</f>
        <v>0</v>
      </c>
      <c r="O836" s="225">
        <v>2</v>
      </c>
      <c r="AA836" s="198">
        <v>12</v>
      </c>
      <c r="AB836" s="198">
        <v>0</v>
      </c>
      <c r="AC836" s="198">
        <v>202</v>
      </c>
      <c r="AZ836" s="198">
        <v>2</v>
      </c>
      <c r="BA836" s="198">
        <f>IF(AZ836=1,G836,0)</f>
        <v>0</v>
      </c>
      <c r="BB836" s="198">
        <f>IF(AZ836=2,G836,0)</f>
        <v>0</v>
      </c>
      <c r="BC836" s="198">
        <f>IF(AZ836=3,G836,0)</f>
        <v>0</v>
      </c>
      <c r="BD836" s="198">
        <f>IF(AZ836=4,G836,0)</f>
        <v>0</v>
      </c>
      <c r="BE836" s="198">
        <f>IF(AZ836=5,G836,0)</f>
        <v>0</v>
      </c>
      <c r="CA836" s="225">
        <v>12</v>
      </c>
      <c r="CB836" s="225">
        <v>0</v>
      </c>
    </row>
    <row r="837" spans="1:15" ht="12.75">
      <c r="A837" s="234"/>
      <c r="B837" s="235"/>
      <c r="C837" s="657" t="s">
        <v>269</v>
      </c>
      <c r="D837" s="658"/>
      <c r="E837" s="658"/>
      <c r="F837" s="658"/>
      <c r="G837" s="659"/>
      <c r="I837" s="236"/>
      <c r="K837" s="236"/>
      <c r="L837" s="237" t="s">
        <v>269</v>
      </c>
      <c r="O837" s="225">
        <v>3</v>
      </c>
    </row>
    <row r="838" spans="1:15" ht="12.75">
      <c r="A838" s="234"/>
      <c r="B838" s="238"/>
      <c r="C838" s="660" t="s">
        <v>270</v>
      </c>
      <c r="D838" s="661"/>
      <c r="E838" s="239">
        <v>1</v>
      </c>
      <c r="F838" s="240"/>
      <c r="G838" s="241"/>
      <c r="H838" s="242"/>
      <c r="I838" s="236"/>
      <c r="J838" s="243"/>
      <c r="K838" s="236"/>
      <c r="M838" s="237" t="s">
        <v>270</v>
      </c>
      <c r="O838" s="225"/>
    </row>
    <row r="839" spans="1:80" ht="12.75">
      <c r="A839" s="226">
        <v>251</v>
      </c>
      <c r="B839" s="227" t="s">
        <v>305</v>
      </c>
      <c r="C839" s="228" t="s">
        <v>306</v>
      </c>
      <c r="D839" s="229" t="s">
        <v>1009</v>
      </c>
      <c r="E839" s="230">
        <v>56.42</v>
      </c>
      <c r="F839" s="230"/>
      <c r="G839" s="231">
        <f>E839*F839</f>
        <v>0</v>
      </c>
      <c r="H839" s="232">
        <v>0</v>
      </c>
      <c r="I839" s="233">
        <f>E839*H839</f>
        <v>0</v>
      </c>
      <c r="J839" s="232"/>
      <c r="K839" s="233">
        <f>E839*J839</f>
        <v>0</v>
      </c>
      <c r="O839" s="225">
        <v>2</v>
      </c>
      <c r="AA839" s="198">
        <v>12</v>
      </c>
      <c r="AB839" s="198">
        <v>0</v>
      </c>
      <c r="AC839" s="198">
        <v>222</v>
      </c>
      <c r="AZ839" s="198">
        <v>2</v>
      </c>
      <c r="BA839" s="198">
        <f>IF(AZ839=1,G839,0)</f>
        <v>0</v>
      </c>
      <c r="BB839" s="198">
        <f>IF(AZ839=2,G839,0)</f>
        <v>0</v>
      </c>
      <c r="BC839" s="198">
        <f>IF(AZ839=3,G839,0)</f>
        <v>0</v>
      </c>
      <c r="BD839" s="198">
        <f>IF(AZ839=4,G839,0)</f>
        <v>0</v>
      </c>
      <c r="BE839" s="198">
        <f>IF(AZ839=5,G839,0)</f>
        <v>0</v>
      </c>
      <c r="CA839" s="225">
        <v>12</v>
      </c>
      <c r="CB839" s="225">
        <v>0</v>
      </c>
    </row>
    <row r="840" spans="1:15" ht="12.75">
      <c r="A840" s="234"/>
      <c r="B840" s="238"/>
      <c r="C840" s="660" t="s">
        <v>307</v>
      </c>
      <c r="D840" s="661"/>
      <c r="E840" s="239">
        <v>0</v>
      </c>
      <c r="F840" s="240"/>
      <c r="G840" s="241"/>
      <c r="H840" s="242"/>
      <c r="I840" s="236"/>
      <c r="J840" s="243"/>
      <c r="K840" s="236"/>
      <c r="M840" s="237" t="s">
        <v>307</v>
      </c>
      <c r="O840" s="225"/>
    </row>
    <row r="841" spans="1:15" ht="12.75">
      <c r="A841" s="234"/>
      <c r="B841" s="238"/>
      <c r="C841" s="660" t="s">
        <v>308</v>
      </c>
      <c r="D841" s="661"/>
      <c r="E841" s="239">
        <v>16.13</v>
      </c>
      <c r="F841" s="240"/>
      <c r="G841" s="241"/>
      <c r="H841" s="242"/>
      <c r="I841" s="236"/>
      <c r="J841" s="243"/>
      <c r="K841" s="236"/>
      <c r="M841" s="237" t="s">
        <v>308</v>
      </c>
      <c r="O841" s="225"/>
    </row>
    <row r="842" spans="1:15" ht="12.75">
      <c r="A842" s="234"/>
      <c r="B842" s="238"/>
      <c r="C842" s="660" t="s">
        <v>309</v>
      </c>
      <c r="D842" s="661"/>
      <c r="E842" s="239">
        <v>18.23</v>
      </c>
      <c r="F842" s="240"/>
      <c r="G842" s="241"/>
      <c r="H842" s="242"/>
      <c r="I842" s="236"/>
      <c r="J842" s="243"/>
      <c r="K842" s="236"/>
      <c r="M842" s="237" t="s">
        <v>309</v>
      </c>
      <c r="O842" s="225"/>
    </row>
    <row r="843" spans="1:15" ht="12.75">
      <c r="A843" s="234"/>
      <c r="B843" s="238"/>
      <c r="C843" s="660" t="s">
        <v>310</v>
      </c>
      <c r="D843" s="661"/>
      <c r="E843" s="239">
        <v>11.13</v>
      </c>
      <c r="F843" s="240"/>
      <c r="G843" s="241"/>
      <c r="H843" s="242"/>
      <c r="I843" s="236"/>
      <c r="J843" s="243"/>
      <c r="K843" s="236"/>
      <c r="M843" s="237" t="s">
        <v>310</v>
      </c>
      <c r="O843" s="225"/>
    </row>
    <row r="844" spans="1:15" ht="12.75">
      <c r="A844" s="234"/>
      <c r="B844" s="238"/>
      <c r="C844" s="660" t="s">
        <v>311</v>
      </c>
      <c r="D844" s="661"/>
      <c r="E844" s="239">
        <v>10.93</v>
      </c>
      <c r="F844" s="240"/>
      <c r="G844" s="241"/>
      <c r="H844" s="242"/>
      <c r="I844" s="236"/>
      <c r="J844" s="243"/>
      <c r="K844" s="236"/>
      <c r="M844" s="237" t="s">
        <v>311</v>
      </c>
      <c r="O844" s="225"/>
    </row>
    <row r="845" spans="1:80" ht="12.75">
      <c r="A845" s="226">
        <v>252</v>
      </c>
      <c r="B845" s="227" t="s">
        <v>312</v>
      </c>
      <c r="C845" s="228" t="s">
        <v>313</v>
      </c>
      <c r="D845" s="229" t="s">
        <v>1009</v>
      </c>
      <c r="E845" s="230">
        <v>53.2</v>
      </c>
      <c r="F845" s="230"/>
      <c r="G845" s="231">
        <f>E845*F845</f>
        <v>0</v>
      </c>
      <c r="H845" s="232">
        <v>0</v>
      </c>
      <c r="I845" s="233">
        <f>E845*H845</f>
        <v>0</v>
      </c>
      <c r="J845" s="232"/>
      <c r="K845" s="233">
        <f>E845*J845</f>
        <v>0</v>
      </c>
      <c r="O845" s="225">
        <v>2</v>
      </c>
      <c r="AA845" s="198">
        <v>12</v>
      </c>
      <c r="AB845" s="198">
        <v>0</v>
      </c>
      <c r="AC845" s="198">
        <v>223</v>
      </c>
      <c r="AZ845" s="198">
        <v>2</v>
      </c>
      <c r="BA845" s="198">
        <f>IF(AZ845=1,G845,0)</f>
        <v>0</v>
      </c>
      <c r="BB845" s="198">
        <f>IF(AZ845=2,G845,0)</f>
        <v>0</v>
      </c>
      <c r="BC845" s="198">
        <f>IF(AZ845=3,G845,0)</f>
        <v>0</v>
      </c>
      <c r="BD845" s="198">
        <f>IF(AZ845=4,G845,0)</f>
        <v>0</v>
      </c>
      <c r="BE845" s="198">
        <f>IF(AZ845=5,G845,0)</f>
        <v>0</v>
      </c>
      <c r="CA845" s="225">
        <v>12</v>
      </c>
      <c r="CB845" s="225">
        <v>0</v>
      </c>
    </row>
    <row r="846" spans="1:15" ht="12.75">
      <c r="A846" s="234"/>
      <c r="B846" s="238"/>
      <c r="C846" s="660" t="s">
        <v>314</v>
      </c>
      <c r="D846" s="661"/>
      <c r="E846" s="239">
        <v>53.2</v>
      </c>
      <c r="F846" s="240"/>
      <c r="G846" s="241"/>
      <c r="H846" s="242"/>
      <c r="I846" s="236"/>
      <c r="J846" s="243"/>
      <c r="K846" s="236"/>
      <c r="M846" s="237" t="s">
        <v>314</v>
      </c>
      <c r="O846" s="225"/>
    </row>
    <row r="847" spans="1:80" ht="12.75">
      <c r="A847" s="226">
        <v>253</v>
      </c>
      <c r="B847" s="227" t="s">
        <v>315</v>
      </c>
      <c r="C847" s="228" t="s">
        <v>316</v>
      </c>
      <c r="D847" s="229" t="s">
        <v>1009</v>
      </c>
      <c r="E847" s="230">
        <v>53.2</v>
      </c>
      <c r="F847" s="230"/>
      <c r="G847" s="231">
        <f>E847*F847</f>
        <v>0</v>
      </c>
      <c r="H847" s="232">
        <v>0</v>
      </c>
      <c r="I847" s="233">
        <f>E847*H847</f>
        <v>0</v>
      </c>
      <c r="J847" s="232"/>
      <c r="K847" s="233">
        <f>E847*J847</f>
        <v>0</v>
      </c>
      <c r="O847" s="225">
        <v>2</v>
      </c>
      <c r="AA847" s="198">
        <v>12</v>
      </c>
      <c r="AB847" s="198">
        <v>0</v>
      </c>
      <c r="AC847" s="198">
        <v>224</v>
      </c>
      <c r="AZ847" s="198">
        <v>2</v>
      </c>
      <c r="BA847" s="198">
        <f>IF(AZ847=1,G847,0)</f>
        <v>0</v>
      </c>
      <c r="BB847" s="198">
        <f>IF(AZ847=2,G847,0)</f>
        <v>0</v>
      </c>
      <c r="BC847" s="198">
        <f>IF(AZ847=3,G847,0)</f>
        <v>0</v>
      </c>
      <c r="BD847" s="198">
        <f>IF(AZ847=4,G847,0)</f>
        <v>0</v>
      </c>
      <c r="BE847" s="198">
        <f>IF(AZ847=5,G847,0)</f>
        <v>0</v>
      </c>
      <c r="CA847" s="225">
        <v>12</v>
      </c>
      <c r="CB847" s="225">
        <v>0</v>
      </c>
    </row>
    <row r="848" spans="1:15" ht="12.75">
      <c r="A848" s="234"/>
      <c r="B848" s="238"/>
      <c r="C848" s="660" t="s">
        <v>314</v>
      </c>
      <c r="D848" s="661"/>
      <c r="E848" s="239">
        <v>53.2</v>
      </c>
      <c r="F848" s="240"/>
      <c r="G848" s="241"/>
      <c r="H848" s="242"/>
      <c r="I848" s="236"/>
      <c r="J848" s="243"/>
      <c r="K848" s="236"/>
      <c r="M848" s="237" t="s">
        <v>314</v>
      </c>
      <c r="O848" s="225"/>
    </row>
    <row r="849" spans="1:80" ht="12.75">
      <c r="A849" s="226">
        <v>254</v>
      </c>
      <c r="B849" s="227" t="s">
        <v>317</v>
      </c>
      <c r="C849" s="228" t="s">
        <v>318</v>
      </c>
      <c r="D849" s="229" t="s">
        <v>1141</v>
      </c>
      <c r="E849" s="230">
        <v>153.76</v>
      </c>
      <c r="F849" s="230"/>
      <c r="G849" s="231">
        <f>E849*F849</f>
        <v>0</v>
      </c>
      <c r="H849" s="232">
        <v>0</v>
      </c>
      <c r="I849" s="233">
        <f>E849*H849</f>
        <v>0</v>
      </c>
      <c r="J849" s="232"/>
      <c r="K849" s="233">
        <f>E849*J849</f>
        <v>0</v>
      </c>
      <c r="O849" s="225">
        <v>2</v>
      </c>
      <c r="AA849" s="198">
        <v>12</v>
      </c>
      <c r="AB849" s="198">
        <v>0</v>
      </c>
      <c r="AC849" s="198">
        <v>307</v>
      </c>
      <c r="AZ849" s="198">
        <v>2</v>
      </c>
      <c r="BA849" s="198">
        <f>IF(AZ849=1,G849,0)</f>
        <v>0</v>
      </c>
      <c r="BB849" s="198">
        <f>IF(AZ849=2,G849,0)</f>
        <v>0</v>
      </c>
      <c r="BC849" s="198">
        <f>IF(AZ849=3,G849,0)</f>
        <v>0</v>
      </c>
      <c r="BD849" s="198">
        <f>IF(AZ849=4,G849,0)</f>
        <v>0</v>
      </c>
      <c r="BE849" s="198">
        <f>IF(AZ849=5,G849,0)</f>
        <v>0</v>
      </c>
      <c r="CA849" s="225">
        <v>12</v>
      </c>
      <c r="CB849" s="225">
        <v>0</v>
      </c>
    </row>
    <row r="850" spans="1:15" ht="12.75">
      <c r="A850" s="234"/>
      <c r="B850" s="238"/>
      <c r="C850" s="660" t="s">
        <v>319</v>
      </c>
      <c r="D850" s="661"/>
      <c r="E850" s="239">
        <v>153.76</v>
      </c>
      <c r="F850" s="240"/>
      <c r="G850" s="241"/>
      <c r="H850" s="242"/>
      <c r="I850" s="236"/>
      <c r="J850" s="243"/>
      <c r="K850" s="236"/>
      <c r="M850" s="237" t="s">
        <v>319</v>
      </c>
      <c r="O850" s="225"/>
    </row>
    <row r="851" spans="1:80" ht="22.5">
      <c r="A851" s="226">
        <v>255</v>
      </c>
      <c r="B851" s="227" t="s">
        <v>320</v>
      </c>
      <c r="C851" s="228" t="s">
        <v>321</v>
      </c>
      <c r="D851" s="229" t="s">
        <v>1203</v>
      </c>
      <c r="E851" s="230">
        <v>1</v>
      </c>
      <c r="F851" s="230"/>
      <c r="G851" s="231">
        <f>E851*F851</f>
        <v>0</v>
      </c>
      <c r="H851" s="232">
        <v>0</v>
      </c>
      <c r="I851" s="233">
        <f>E851*H851</f>
        <v>0</v>
      </c>
      <c r="J851" s="232"/>
      <c r="K851" s="233">
        <f>E851*J851</f>
        <v>0</v>
      </c>
      <c r="O851" s="225">
        <v>2</v>
      </c>
      <c r="AA851" s="198">
        <v>12</v>
      </c>
      <c r="AB851" s="198">
        <v>0</v>
      </c>
      <c r="AC851" s="198">
        <v>313</v>
      </c>
      <c r="AZ851" s="198">
        <v>2</v>
      </c>
      <c r="BA851" s="198">
        <f>IF(AZ851=1,G851,0)</f>
        <v>0</v>
      </c>
      <c r="BB851" s="198">
        <f>IF(AZ851=2,G851,0)</f>
        <v>0</v>
      </c>
      <c r="BC851" s="198">
        <f>IF(AZ851=3,G851,0)</f>
        <v>0</v>
      </c>
      <c r="BD851" s="198">
        <f>IF(AZ851=4,G851,0)</f>
        <v>0</v>
      </c>
      <c r="BE851" s="198">
        <f>IF(AZ851=5,G851,0)</f>
        <v>0</v>
      </c>
      <c r="CA851" s="225">
        <v>12</v>
      </c>
      <c r="CB851" s="225">
        <v>0</v>
      </c>
    </row>
    <row r="852" spans="1:15" ht="12.75">
      <c r="A852" s="234"/>
      <c r="B852" s="235"/>
      <c r="C852" s="657" t="s">
        <v>322</v>
      </c>
      <c r="D852" s="658"/>
      <c r="E852" s="658"/>
      <c r="F852" s="658"/>
      <c r="G852" s="659"/>
      <c r="I852" s="236"/>
      <c r="K852" s="236"/>
      <c r="L852" s="237" t="s">
        <v>322</v>
      </c>
      <c r="O852" s="225">
        <v>3</v>
      </c>
    </row>
    <row r="853" spans="1:15" ht="12.75">
      <c r="A853" s="234"/>
      <c r="B853" s="235"/>
      <c r="C853" s="657" t="s">
        <v>323</v>
      </c>
      <c r="D853" s="658"/>
      <c r="E853" s="658"/>
      <c r="F853" s="658"/>
      <c r="G853" s="659"/>
      <c r="I853" s="236"/>
      <c r="K853" s="236"/>
      <c r="L853" s="237" t="s">
        <v>323</v>
      </c>
      <c r="O853" s="225">
        <v>3</v>
      </c>
    </row>
    <row r="854" spans="1:15" ht="12.75">
      <c r="A854" s="234"/>
      <c r="B854" s="238"/>
      <c r="C854" s="660" t="s">
        <v>1127</v>
      </c>
      <c r="D854" s="661"/>
      <c r="E854" s="239">
        <v>1</v>
      </c>
      <c r="F854" s="240"/>
      <c r="G854" s="241"/>
      <c r="H854" s="242"/>
      <c r="I854" s="236"/>
      <c r="J854" s="243"/>
      <c r="K854" s="236"/>
      <c r="M854" s="237">
        <v>1</v>
      </c>
      <c r="O854" s="225"/>
    </row>
    <row r="855" spans="1:80" ht="12.75">
      <c r="A855" s="226">
        <v>256</v>
      </c>
      <c r="B855" s="227" t="s">
        <v>324</v>
      </c>
      <c r="C855" s="228" t="s">
        <v>325</v>
      </c>
      <c r="D855" s="229" t="s">
        <v>1337</v>
      </c>
      <c r="E855" s="230">
        <v>450.39</v>
      </c>
      <c r="F855" s="230"/>
      <c r="G855" s="231">
        <f>E855*F855</f>
        <v>0</v>
      </c>
      <c r="H855" s="232">
        <v>0</v>
      </c>
      <c r="I855" s="233">
        <f>E855*H855</f>
        <v>0</v>
      </c>
      <c r="J855" s="232"/>
      <c r="K855" s="233">
        <f>E855*J855</f>
        <v>0</v>
      </c>
      <c r="O855" s="225">
        <v>2</v>
      </c>
      <c r="AA855" s="198">
        <v>12</v>
      </c>
      <c r="AB855" s="198">
        <v>0</v>
      </c>
      <c r="AC855" s="198">
        <v>63</v>
      </c>
      <c r="AZ855" s="198">
        <v>2</v>
      </c>
      <c r="BA855" s="198">
        <f>IF(AZ855=1,G855,0)</f>
        <v>0</v>
      </c>
      <c r="BB855" s="198">
        <f>IF(AZ855=2,G855,0)</f>
        <v>0</v>
      </c>
      <c r="BC855" s="198">
        <f>IF(AZ855=3,G855,0)</f>
        <v>0</v>
      </c>
      <c r="BD855" s="198">
        <f>IF(AZ855=4,G855,0)</f>
        <v>0</v>
      </c>
      <c r="BE855" s="198">
        <f>IF(AZ855=5,G855,0)</f>
        <v>0</v>
      </c>
      <c r="CA855" s="225">
        <v>12</v>
      </c>
      <c r="CB855" s="225">
        <v>0</v>
      </c>
    </row>
    <row r="856" spans="1:15" ht="12.75">
      <c r="A856" s="234"/>
      <c r="B856" s="238"/>
      <c r="C856" s="660" t="s">
        <v>250</v>
      </c>
      <c r="D856" s="661"/>
      <c r="E856" s="239">
        <v>0</v>
      </c>
      <c r="F856" s="240"/>
      <c r="G856" s="241"/>
      <c r="H856" s="242"/>
      <c r="I856" s="236"/>
      <c r="J856" s="243"/>
      <c r="K856" s="236"/>
      <c r="M856" s="237" t="s">
        <v>250</v>
      </c>
      <c r="O856" s="225"/>
    </row>
    <row r="857" spans="1:15" ht="12.75">
      <c r="A857" s="234"/>
      <c r="B857" s="238"/>
      <c r="C857" s="660" t="s">
        <v>251</v>
      </c>
      <c r="D857" s="661"/>
      <c r="E857" s="239">
        <v>0</v>
      </c>
      <c r="F857" s="240"/>
      <c r="G857" s="241"/>
      <c r="H857" s="242"/>
      <c r="I857" s="236"/>
      <c r="J857" s="243"/>
      <c r="K857" s="236"/>
      <c r="M857" s="237" t="s">
        <v>251</v>
      </c>
      <c r="O857" s="225"/>
    </row>
    <row r="858" spans="1:15" ht="12.75">
      <c r="A858" s="234"/>
      <c r="B858" s="238"/>
      <c r="C858" s="660" t="s">
        <v>252</v>
      </c>
      <c r="D858" s="661"/>
      <c r="E858" s="239">
        <v>1.8</v>
      </c>
      <c r="F858" s="240"/>
      <c r="G858" s="241"/>
      <c r="H858" s="242"/>
      <c r="I858" s="236"/>
      <c r="J858" s="243"/>
      <c r="K858" s="236"/>
      <c r="M858" s="237" t="s">
        <v>252</v>
      </c>
      <c r="O858" s="225"/>
    </row>
    <row r="859" spans="1:15" ht="12.75">
      <c r="A859" s="234"/>
      <c r="B859" s="238"/>
      <c r="C859" s="660" t="s">
        <v>253</v>
      </c>
      <c r="D859" s="661"/>
      <c r="E859" s="239">
        <v>6.5</v>
      </c>
      <c r="F859" s="240"/>
      <c r="G859" s="241"/>
      <c r="H859" s="242"/>
      <c r="I859" s="236"/>
      <c r="J859" s="243"/>
      <c r="K859" s="236"/>
      <c r="M859" s="237" t="s">
        <v>253</v>
      </c>
      <c r="O859" s="225"/>
    </row>
    <row r="860" spans="1:15" ht="12.75">
      <c r="A860" s="234"/>
      <c r="B860" s="238"/>
      <c r="C860" s="660" t="s">
        <v>254</v>
      </c>
      <c r="D860" s="661"/>
      <c r="E860" s="239">
        <v>4.62</v>
      </c>
      <c r="F860" s="240"/>
      <c r="G860" s="241"/>
      <c r="H860" s="242"/>
      <c r="I860" s="236"/>
      <c r="J860" s="243"/>
      <c r="K860" s="236"/>
      <c r="M860" s="237" t="s">
        <v>254</v>
      </c>
      <c r="O860" s="225"/>
    </row>
    <row r="861" spans="1:15" ht="12.75">
      <c r="A861" s="234"/>
      <c r="B861" s="238"/>
      <c r="C861" s="660" t="s">
        <v>256</v>
      </c>
      <c r="D861" s="661"/>
      <c r="E861" s="239">
        <v>0</v>
      </c>
      <c r="F861" s="240"/>
      <c r="G861" s="241"/>
      <c r="H861" s="242"/>
      <c r="I861" s="236"/>
      <c r="J861" s="243"/>
      <c r="K861" s="236"/>
      <c r="M861" s="237" t="s">
        <v>256</v>
      </c>
      <c r="O861" s="225"/>
    </row>
    <row r="862" spans="1:15" ht="12.75">
      <c r="A862" s="234"/>
      <c r="B862" s="238"/>
      <c r="C862" s="660" t="s">
        <v>257</v>
      </c>
      <c r="D862" s="661"/>
      <c r="E862" s="239">
        <v>112.84</v>
      </c>
      <c r="F862" s="240"/>
      <c r="G862" s="241"/>
      <c r="H862" s="242"/>
      <c r="I862" s="236"/>
      <c r="J862" s="243"/>
      <c r="K862" s="236"/>
      <c r="M862" s="237" t="s">
        <v>257</v>
      </c>
      <c r="O862" s="225"/>
    </row>
    <row r="863" spans="1:15" ht="12.75">
      <c r="A863" s="234"/>
      <c r="B863" s="238"/>
      <c r="C863" s="660" t="s">
        <v>258</v>
      </c>
      <c r="D863" s="661"/>
      <c r="E863" s="239">
        <v>91.76</v>
      </c>
      <c r="F863" s="240"/>
      <c r="G863" s="241"/>
      <c r="H863" s="242"/>
      <c r="I863" s="236"/>
      <c r="J863" s="243"/>
      <c r="K863" s="236"/>
      <c r="M863" s="237" t="s">
        <v>258</v>
      </c>
      <c r="O863" s="225"/>
    </row>
    <row r="864" spans="1:15" ht="12.75">
      <c r="A864" s="234"/>
      <c r="B864" s="238"/>
      <c r="C864" s="660" t="s">
        <v>259</v>
      </c>
      <c r="D864" s="661"/>
      <c r="E864" s="239">
        <v>102.3</v>
      </c>
      <c r="F864" s="240"/>
      <c r="G864" s="241"/>
      <c r="H864" s="242"/>
      <c r="I864" s="236"/>
      <c r="J864" s="243"/>
      <c r="K864" s="236"/>
      <c r="M864" s="237" t="s">
        <v>259</v>
      </c>
      <c r="O864" s="225"/>
    </row>
    <row r="865" spans="1:15" ht="12.75">
      <c r="A865" s="234"/>
      <c r="B865" s="238"/>
      <c r="C865" s="660" t="s">
        <v>261</v>
      </c>
      <c r="D865" s="661"/>
      <c r="E865" s="239">
        <v>0</v>
      </c>
      <c r="F865" s="240"/>
      <c r="G865" s="241"/>
      <c r="H865" s="242"/>
      <c r="I865" s="236"/>
      <c r="J865" s="243"/>
      <c r="K865" s="236"/>
      <c r="M865" s="237" t="s">
        <v>261</v>
      </c>
      <c r="O865" s="225"/>
    </row>
    <row r="866" spans="1:15" ht="12.75">
      <c r="A866" s="234"/>
      <c r="B866" s="238"/>
      <c r="C866" s="660" t="s">
        <v>262</v>
      </c>
      <c r="D866" s="661"/>
      <c r="E866" s="239">
        <v>123.25</v>
      </c>
      <c r="F866" s="240"/>
      <c r="G866" s="241"/>
      <c r="H866" s="242"/>
      <c r="I866" s="236"/>
      <c r="J866" s="243"/>
      <c r="K866" s="236"/>
      <c r="M866" s="237" t="s">
        <v>262</v>
      </c>
      <c r="O866" s="225"/>
    </row>
    <row r="867" spans="1:15" ht="12.75">
      <c r="A867" s="234"/>
      <c r="B867" s="238"/>
      <c r="C867" s="660" t="s">
        <v>264</v>
      </c>
      <c r="D867" s="661"/>
      <c r="E867" s="239">
        <v>0</v>
      </c>
      <c r="F867" s="240"/>
      <c r="G867" s="241"/>
      <c r="H867" s="242"/>
      <c r="I867" s="236"/>
      <c r="J867" s="243"/>
      <c r="K867" s="236"/>
      <c r="M867" s="237" t="s">
        <v>264</v>
      </c>
      <c r="O867" s="225"/>
    </row>
    <row r="868" spans="1:15" ht="12.75">
      <c r="A868" s="234"/>
      <c r="B868" s="238"/>
      <c r="C868" s="660" t="s">
        <v>265</v>
      </c>
      <c r="D868" s="661"/>
      <c r="E868" s="239">
        <v>7.32</v>
      </c>
      <c r="F868" s="240"/>
      <c r="G868" s="241"/>
      <c r="H868" s="242"/>
      <c r="I868" s="236"/>
      <c r="J868" s="243"/>
      <c r="K868" s="236"/>
      <c r="M868" s="237" t="s">
        <v>265</v>
      </c>
      <c r="O868" s="225"/>
    </row>
    <row r="869" spans="1:80" ht="12.75">
      <c r="A869" s="226">
        <v>257</v>
      </c>
      <c r="B869" s="227" t="s">
        <v>326</v>
      </c>
      <c r="C869" s="228" t="s">
        <v>327</v>
      </c>
      <c r="D869" s="229" t="s">
        <v>1264</v>
      </c>
      <c r="E869" s="230">
        <v>0.0081</v>
      </c>
      <c r="F869" s="230"/>
      <c r="G869" s="231">
        <f>E869*F869</f>
        <v>0</v>
      </c>
      <c r="H869" s="232">
        <v>1</v>
      </c>
      <c r="I869" s="233">
        <f>E869*H869</f>
        <v>0.0081</v>
      </c>
      <c r="J869" s="232"/>
      <c r="K869" s="233">
        <f>E869*J869</f>
        <v>0</v>
      </c>
      <c r="O869" s="225">
        <v>2</v>
      </c>
      <c r="AA869" s="198">
        <v>3</v>
      </c>
      <c r="AB869" s="198">
        <v>7</v>
      </c>
      <c r="AC869" s="198">
        <v>13331732</v>
      </c>
      <c r="AZ869" s="198">
        <v>2</v>
      </c>
      <c r="BA869" s="198">
        <f>IF(AZ869=1,G869,0)</f>
        <v>0</v>
      </c>
      <c r="BB869" s="198">
        <f>IF(AZ869=2,G869,0)</f>
        <v>0</v>
      </c>
      <c r="BC869" s="198">
        <f>IF(AZ869=3,G869,0)</f>
        <v>0</v>
      </c>
      <c r="BD869" s="198">
        <f>IF(AZ869=4,G869,0)</f>
        <v>0</v>
      </c>
      <c r="BE869" s="198">
        <f>IF(AZ869=5,G869,0)</f>
        <v>0</v>
      </c>
      <c r="CA869" s="225">
        <v>3</v>
      </c>
      <c r="CB869" s="225">
        <v>7</v>
      </c>
    </row>
    <row r="870" spans="1:15" ht="12.75">
      <c r="A870" s="234"/>
      <c r="B870" s="238"/>
      <c r="C870" s="660" t="s">
        <v>250</v>
      </c>
      <c r="D870" s="661"/>
      <c r="E870" s="239">
        <v>0</v>
      </c>
      <c r="F870" s="240"/>
      <c r="G870" s="241"/>
      <c r="H870" s="242"/>
      <c r="I870" s="236"/>
      <c r="J870" s="243"/>
      <c r="K870" s="236"/>
      <c r="M870" s="237" t="s">
        <v>250</v>
      </c>
      <c r="O870" s="225"/>
    </row>
    <row r="871" spans="1:15" ht="12.75">
      <c r="A871" s="234"/>
      <c r="B871" s="238"/>
      <c r="C871" s="660" t="s">
        <v>264</v>
      </c>
      <c r="D871" s="661"/>
      <c r="E871" s="239">
        <v>0</v>
      </c>
      <c r="F871" s="240"/>
      <c r="G871" s="241"/>
      <c r="H871" s="242"/>
      <c r="I871" s="236"/>
      <c r="J871" s="243"/>
      <c r="K871" s="236"/>
      <c r="M871" s="237" t="s">
        <v>264</v>
      </c>
      <c r="O871" s="225"/>
    </row>
    <row r="872" spans="1:15" ht="12.75">
      <c r="A872" s="234"/>
      <c r="B872" s="238"/>
      <c r="C872" s="660" t="s">
        <v>328</v>
      </c>
      <c r="D872" s="661"/>
      <c r="E872" s="239">
        <v>0.0081</v>
      </c>
      <c r="F872" s="240"/>
      <c r="G872" s="241"/>
      <c r="H872" s="242"/>
      <c r="I872" s="236"/>
      <c r="J872" s="243"/>
      <c r="K872" s="236"/>
      <c r="M872" s="237" t="s">
        <v>328</v>
      </c>
      <c r="O872" s="225"/>
    </row>
    <row r="873" spans="1:80" ht="12.75">
      <c r="A873" s="226">
        <v>258</v>
      </c>
      <c r="B873" s="227" t="s">
        <v>329</v>
      </c>
      <c r="C873" s="228" t="s">
        <v>330</v>
      </c>
      <c r="D873" s="229" t="s">
        <v>1264</v>
      </c>
      <c r="E873" s="230">
        <v>0.1101</v>
      </c>
      <c r="F873" s="230"/>
      <c r="G873" s="231">
        <f>E873*F873</f>
        <v>0</v>
      </c>
      <c r="H873" s="232">
        <v>1</v>
      </c>
      <c r="I873" s="233">
        <f>E873*H873</f>
        <v>0.1101</v>
      </c>
      <c r="J873" s="232"/>
      <c r="K873" s="233">
        <f>E873*J873</f>
        <v>0</v>
      </c>
      <c r="O873" s="225">
        <v>2</v>
      </c>
      <c r="AA873" s="198">
        <v>3</v>
      </c>
      <c r="AB873" s="198">
        <v>7</v>
      </c>
      <c r="AC873" s="198">
        <v>13611220</v>
      </c>
      <c r="AZ873" s="198">
        <v>2</v>
      </c>
      <c r="BA873" s="198">
        <f>IF(AZ873=1,G873,0)</f>
        <v>0</v>
      </c>
      <c r="BB873" s="198">
        <f>IF(AZ873=2,G873,0)</f>
        <v>0</v>
      </c>
      <c r="BC873" s="198">
        <f>IF(AZ873=3,G873,0)</f>
        <v>0</v>
      </c>
      <c r="BD873" s="198">
        <f>IF(AZ873=4,G873,0)</f>
        <v>0</v>
      </c>
      <c r="BE873" s="198">
        <f>IF(AZ873=5,G873,0)</f>
        <v>0</v>
      </c>
      <c r="CA873" s="225">
        <v>3</v>
      </c>
      <c r="CB873" s="225">
        <v>7</v>
      </c>
    </row>
    <row r="874" spans="1:15" ht="12.75">
      <c r="A874" s="234"/>
      <c r="B874" s="238"/>
      <c r="C874" s="660" t="s">
        <v>250</v>
      </c>
      <c r="D874" s="661"/>
      <c r="E874" s="239">
        <v>0</v>
      </c>
      <c r="F874" s="240"/>
      <c r="G874" s="241"/>
      <c r="H874" s="242"/>
      <c r="I874" s="236"/>
      <c r="J874" s="243"/>
      <c r="K874" s="236"/>
      <c r="M874" s="237" t="s">
        <v>250</v>
      </c>
      <c r="O874" s="225"/>
    </row>
    <row r="875" spans="1:15" ht="12.75">
      <c r="A875" s="234"/>
      <c r="B875" s="238"/>
      <c r="C875" s="660" t="s">
        <v>256</v>
      </c>
      <c r="D875" s="661"/>
      <c r="E875" s="239">
        <v>0</v>
      </c>
      <c r="F875" s="240"/>
      <c r="G875" s="241"/>
      <c r="H875" s="242"/>
      <c r="I875" s="236"/>
      <c r="J875" s="243"/>
      <c r="K875" s="236"/>
      <c r="M875" s="237" t="s">
        <v>256</v>
      </c>
      <c r="O875" s="225"/>
    </row>
    <row r="876" spans="1:15" ht="12.75">
      <c r="A876" s="234"/>
      <c r="B876" s="238"/>
      <c r="C876" s="660" t="s">
        <v>331</v>
      </c>
      <c r="D876" s="661"/>
      <c r="E876" s="239">
        <v>0.1101</v>
      </c>
      <c r="F876" s="240"/>
      <c r="G876" s="241"/>
      <c r="H876" s="242"/>
      <c r="I876" s="236"/>
      <c r="J876" s="243"/>
      <c r="K876" s="236"/>
      <c r="M876" s="237" t="s">
        <v>331</v>
      </c>
      <c r="O876" s="225"/>
    </row>
    <row r="877" spans="1:80" ht="12.75">
      <c r="A877" s="226">
        <v>259</v>
      </c>
      <c r="B877" s="227" t="s">
        <v>332</v>
      </c>
      <c r="C877" s="228" t="s">
        <v>333</v>
      </c>
      <c r="D877" s="229" t="s">
        <v>1264</v>
      </c>
      <c r="E877" s="230">
        <v>0.2855</v>
      </c>
      <c r="F877" s="230"/>
      <c r="G877" s="231">
        <f>E877*F877</f>
        <v>0</v>
      </c>
      <c r="H877" s="232">
        <v>1</v>
      </c>
      <c r="I877" s="233">
        <f>E877*H877</f>
        <v>0.2855</v>
      </c>
      <c r="J877" s="232"/>
      <c r="K877" s="233">
        <f>E877*J877</f>
        <v>0</v>
      </c>
      <c r="O877" s="225">
        <v>2</v>
      </c>
      <c r="AA877" s="198">
        <v>3</v>
      </c>
      <c r="AB877" s="198">
        <v>7</v>
      </c>
      <c r="AC877" s="198">
        <v>13611224</v>
      </c>
      <c r="AZ877" s="198">
        <v>2</v>
      </c>
      <c r="BA877" s="198">
        <f>IF(AZ877=1,G877,0)</f>
        <v>0</v>
      </c>
      <c r="BB877" s="198">
        <f>IF(AZ877=2,G877,0)</f>
        <v>0</v>
      </c>
      <c r="BC877" s="198">
        <f>IF(AZ877=3,G877,0)</f>
        <v>0</v>
      </c>
      <c r="BD877" s="198">
        <f>IF(AZ877=4,G877,0)</f>
        <v>0</v>
      </c>
      <c r="BE877" s="198">
        <f>IF(AZ877=5,G877,0)</f>
        <v>0</v>
      </c>
      <c r="CA877" s="225">
        <v>3</v>
      </c>
      <c r="CB877" s="225">
        <v>7</v>
      </c>
    </row>
    <row r="878" spans="1:15" ht="12.75">
      <c r="A878" s="234"/>
      <c r="B878" s="238"/>
      <c r="C878" s="660" t="s">
        <v>250</v>
      </c>
      <c r="D878" s="661"/>
      <c r="E878" s="239">
        <v>0</v>
      </c>
      <c r="F878" s="240"/>
      <c r="G878" s="241"/>
      <c r="H878" s="242"/>
      <c r="I878" s="236"/>
      <c r="J878" s="243"/>
      <c r="K878" s="236"/>
      <c r="M878" s="237" t="s">
        <v>250</v>
      </c>
      <c r="O878" s="225"/>
    </row>
    <row r="879" spans="1:15" ht="12.75">
      <c r="A879" s="234"/>
      <c r="B879" s="238"/>
      <c r="C879" s="660" t="s">
        <v>251</v>
      </c>
      <c r="D879" s="661"/>
      <c r="E879" s="239">
        <v>0</v>
      </c>
      <c r="F879" s="240"/>
      <c r="G879" s="241"/>
      <c r="H879" s="242"/>
      <c r="I879" s="236"/>
      <c r="J879" s="243"/>
      <c r="K879" s="236"/>
      <c r="M879" s="237" t="s">
        <v>251</v>
      </c>
      <c r="O879" s="225"/>
    </row>
    <row r="880" spans="1:15" ht="12.75">
      <c r="A880" s="234"/>
      <c r="B880" s="238"/>
      <c r="C880" s="660" t="s">
        <v>334</v>
      </c>
      <c r="D880" s="661"/>
      <c r="E880" s="239">
        <v>0.0022</v>
      </c>
      <c r="F880" s="240"/>
      <c r="G880" s="241"/>
      <c r="H880" s="242"/>
      <c r="I880" s="236"/>
      <c r="J880" s="243"/>
      <c r="K880" s="236"/>
      <c r="M880" s="237" t="s">
        <v>334</v>
      </c>
      <c r="O880" s="225"/>
    </row>
    <row r="881" spans="1:15" ht="12.75">
      <c r="A881" s="234"/>
      <c r="B881" s="238"/>
      <c r="C881" s="660" t="s">
        <v>256</v>
      </c>
      <c r="D881" s="661"/>
      <c r="E881" s="239">
        <v>0</v>
      </c>
      <c r="F881" s="240"/>
      <c r="G881" s="241"/>
      <c r="H881" s="242"/>
      <c r="I881" s="236"/>
      <c r="J881" s="243"/>
      <c r="K881" s="236"/>
      <c r="M881" s="237" t="s">
        <v>256</v>
      </c>
      <c r="O881" s="225"/>
    </row>
    <row r="882" spans="1:15" ht="12.75">
      <c r="A882" s="234"/>
      <c r="B882" s="238"/>
      <c r="C882" s="660" t="s">
        <v>335</v>
      </c>
      <c r="D882" s="661"/>
      <c r="E882" s="239">
        <v>0.1354</v>
      </c>
      <c r="F882" s="240"/>
      <c r="G882" s="241"/>
      <c r="H882" s="242"/>
      <c r="I882" s="236"/>
      <c r="J882" s="243"/>
      <c r="K882" s="236"/>
      <c r="M882" s="237" t="s">
        <v>335</v>
      </c>
      <c r="O882" s="225"/>
    </row>
    <row r="883" spans="1:15" ht="12.75">
      <c r="A883" s="234"/>
      <c r="B883" s="238"/>
      <c r="C883" s="660" t="s">
        <v>261</v>
      </c>
      <c r="D883" s="661"/>
      <c r="E883" s="239">
        <v>0</v>
      </c>
      <c r="F883" s="240"/>
      <c r="G883" s="241"/>
      <c r="H883" s="242"/>
      <c r="I883" s="236"/>
      <c r="J883" s="243"/>
      <c r="K883" s="236"/>
      <c r="M883" s="237" t="s">
        <v>261</v>
      </c>
      <c r="O883" s="225"/>
    </row>
    <row r="884" spans="1:15" ht="12.75">
      <c r="A884" s="234"/>
      <c r="B884" s="238"/>
      <c r="C884" s="660" t="s">
        <v>336</v>
      </c>
      <c r="D884" s="661"/>
      <c r="E884" s="239">
        <v>0.1479</v>
      </c>
      <c r="F884" s="240"/>
      <c r="G884" s="241"/>
      <c r="H884" s="242"/>
      <c r="I884" s="236"/>
      <c r="J884" s="243"/>
      <c r="K884" s="236"/>
      <c r="M884" s="237" t="s">
        <v>336</v>
      </c>
      <c r="O884" s="225"/>
    </row>
    <row r="885" spans="1:80" ht="12.75">
      <c r="A885" s="226">
        <v>260</v>
      </c>
      <c r="B885" s="227" t="s">
        <v>337</v>
      </c>
      <c r="C885" s="228" t="s">
        <v>338</v>
      </c>
      <c r="D885" s="229" t="s">
        <v>1264</v>
      </c>
      <c r="E885" s="230">
        <v>0.1283</v>
      </c>
      <c r="F885" s="230"/>
      <c r="G885" s="231">
        <f>E885*F885</f>
        <v>0</v>
      </c>
      <c r="H885" s="232">
        <v>1</v>
      </c>
      <c r="I885" s="233">
        <f>E885*H885</f>
        <v>0.1283</v>
      </c>
      <c r="J885" s="232"/>
      <c r="K885" s="233">
        <f>E885*J885</f>
        <v>0</v>
      </c>
      <c r="O885" s="225">
        <v>2</v>
      </c>
      <c r="AA885" s="198">
        <v>3</v>
      </c>
      <c r="AB885" s="198">
        <v>7</v>
      </c>
      <c r="AC885" s="198">
        <v>13611228</v>
      </c>
      <c r="AZ885" s="198">
        <v>2</v>
      </c>
      <c r="BA885" s="198">
        <f>IF(AZ885=1,G885,0)</f>
        <v>0</v>
      </c>
      <c r="BB885" s="198">
        <f>IF(AZ885=2,G885,0)</f>
        <v>0</v>
      </c>
      <c r="BC885" s="198">
        <f>IF(AZ885=3,G885,0)</f>
        <v>0</v>
      </c>
      <c r="BD885" s="198">
        <f>IF(AZ885=4,G885,0)</f>
        <v>0</v>
      </c>
      <c r="BE885" s="198">
        <f>IF(AZ885=5,G885,0)</f>
        <v>0</v>
      </c>
      <c r="CA885" s="225">
        <v>3</v>
      </c>
      <c r="CB885" s="225">
        <v>7</v>
      </c>
    </row>
    <row r="886" spans="1:15" ht="12.75">
      <c r="A886" s="234"/>
      <c r="B886" s="238"/>
      <c r="C886" s="660" t="s">
        <v>250</v>
      </c>
      <c r="D886" s="661"/>
      <c r="E886" s="239">
        <v>0</v>
      </c>
      <c r="F886" s="240"/>
      <c r="G886" s="241"/>
      <c r="H886" s="242"/>
      <c r="I886" s="236"/>
      <c r="J886" s="243"/>
      <c r="K886" s="236"/>
      <c r="M886" s="237" t="s">
        <v>250</v>
      </c>
      <c r="O886" s="225"/>
    </row>
    <row r="887" spans="1:15" ht="12.75">
      <c r="A887" s="234"/>
      <c r="B887" s="238"/>
      <c r="C887" s="660" t="s">
        <v>251</v>
      </c>
      <c r="D887" s="661"/>
      <c r="E887" s="239">
        <v>0</v>
      </c>
      <c r="F887" s="240"/>
      <c r="G887" s="241"/>
      <c r="H887" s="242"/>
      <c r="I887" s="236"/>
      <c r="J887" s="243"/>
      <c r="K887" s="236"/>
      <c r="M887" s="237" t="s">
        <v>251</v>
      </c>
      <c r="O887" s="225"/>
    </row>
    <row r="888" spans="1:15" ht="12.75">
      <c r="A888" s="234"/>
      <c r="B888" s="238"/>
      <c r="C888" s="660" t="s">
        <v>339</v>
      </c>
      <c r="D888" s="661"/>
      <c r="E888" s="239">
        <v>0.0055</v>
      </c>
      <c r="F888" s="240"/>
      <c r="G888" s="241"/>
      <c r="H888" s="242"/>
      <c r="I888" s="236"/>
      <c r="J888" s="243"/>
      <c r="K888" s="236"/>
      <c r="M888" s="237" t="s">
        <v>339</v>
      </c>
      <c r="O888" s="225"/>
    </row>
    <row r="889" spans="1:15" ht="12.75">
      <c r="A889" s="234"/>
      <c r="B889" s="238"/>
      <c r="C889" s="660" t="s">
        <v>256</v>
      </c>
      <c r="D889" s="661"/>
      <c r="E889" s="239">
        <v>0</v>
      </c>
      <c r="F889" s="240"/>
      <c r="G889" s="241"/>
      <c r="H889" s="242"/>
      <c r="I889" s="236"/>
      <c r="J889" s="243"/>
      <c r="K889" s="236"/>
      <c r="M889" s="237" t="s">
        <v>256</v>
      </c>
      <c r="O889" s="225"/>
    </row>
    <row r="890" spans="1:15" ht="12.75">
      <c r="A890" s="234"/>
      <c r="B890" s="238"/>
      <c r="C890" s="660" t="s">
        <v>340</v>
      </c>
      <c r="D890" s="661"/>
      <c r="E890" s="239">
        <v>0.1228</v>
      </c>
      <c r="F890" s="240"/>
      <c r="G890" s="241"/>
      <c r="H890" s="242"/>
      <c r="I890" s="236"/>
      <c r="J890" s="243"/>
      <c r="K890" s="236"/>
      <c r="M890" s="237" t="s">
        <v>340</v>
      </c>
      <c r="O890" s="225"/>
    </row>
    <row r="891" spans="1:80" ht="12.75">
      <c r="A891" s="226">
        <v>261</v>
      </c>
      <c r="B891" s="227" t="s">
        <v>341</v>
      </c>
      <c r="C891" s="228" t="s">
        <v>342</v>
      </c>
      <c r="D891" s="229" t="s">
        <v>1009</v>
      </c>
      <c r="E891" s="230">
        <v>1.54</v>
      </c>
      <c r="F891" s="230"/>
      <c r="G891" s="231">
        <f>E891*F891</f>
        <v>0</v>
      </c>
      <c r="H891" s="232">
        <v>0.00464</v>
      </c>
      <c r="I891" s="233">
        <f>E891*H891</f>
        <v>0.0071456</v>
      </c>
      <c r="J891" s="232"/>
      <c r="K891" s="233">
        <f>E891*J891</f>
        <v>0</v>
      </c>
      <c r="O891" s="225">
        <v>2</v>
      </c>
      <c r="AA891" s="198">
        <v>3</v>
      </c>
      <c r="AB891" s="198">
        <v>7</v>
      </c>
      <c r="AC891" s="198">
        <v>14115367</v>
      </c>
      <c r="AZ891" s="198">
        <v>2</v>
      </c>
      <c r="BA891" s="198">
        <f>IF(AZ891=1,G891,0)</f>
        <v>0</v>
      </c>
      <c r="BB891" s="198">
        <f>IF(AZ891=2,G891,0)</f>
        <v>0</v>
      </c>
      <c r="BC891" s="198">
        <f>IF(AZ891=3,G891,0)</f>
        <v>0</v>
      </c>
      <c r="BD891" s="198">
        <f>IF(AZ891=4,G891,0)</f>
        <v>0</v>
      </c>
      <c r="BE891" s="198">
        <f>IF(AZ891=5,G891,0)</f>
        <v>0</v>
      </c>
      <c r="CA891" s="225">
        <v>3</v>
      </c>
      <c r="CB891" s="225">
        <v>7</v>
      </c>
    </row>
    <row r="892" spans="1:15" ht="12.75">
      <c r="A892" s="234"/>
      <c r="B892" s="238"/>
      <c r="C892" s="660" t="s">
        <v>250</v>
      </c>
      <c r="D892" s="661"/>
      <c r="E892" s="239">
        <v>0</v>
      </c>
      <c r="F892" s="240"/>
      <c r="G892" s="241"/>
      <c r="H892" s="242"/>
      <c r="I892" s="236"/>
      <c r="J892" s="243"/>
      <c r="K892" s="236"/>
      <c r="M892" s="237" t="s">
        <v>250</v>
      </c>
      <c r="O892" s="225"/>
    </row>
    <row r="893" spans="1:15" ht="12.75">
      <c r="A893" s="234"/>
      <c r="B893" s="238"/>
      <c r="C893" s="660" t="s">
        <v>251</v>
      </c>
      <c r="D893" s="661"/>
      <c r="E893" s="239">
        <v>0</v>
      </c>
      <c r="F893" s="240"/>
      <c r="G893" s="241"/>
      <c r="H893" s="242"/>
      <c r="I893" s="236"/>
      <c r="J893" s="243"/>
      <c r="K893" s="236"/>
      <c r="M893" s="237" t="s">
        <v>251</v>
      </c>
      <c r="O893" s="225"/>
    </row>
    <row r="894" spans="1:15" ht="12.75">
      <c r="A894" s="234"/>
      <c r="B894" s="238"/>
      <c r="C894" s="660" t="s">
        <v>343</v>
      </c>
      <c r="D894" s="661"/>
      <c r="E894" s="239">
        <v>1.54</v>
      </c>
      <c r="F894" s="240"/>
      <c r="G894" s="241"/>
      <c r="H894" s="242"/>
      <c r="I894" s="236"/>
      <c r="J894" s="243"/>
      <c r="K894" s="236"/>
      <c r="M894" s="237" t="s">
        <v>343</v>
      </c>
      <c r="O894" s="225"/>
    </row>
    <row r="895" spans="1:80" ht="12.75">
      <c r="A895" s="226">
        <v>262</v>
      </c>
      <c r="B895" s="227" t="s">
        <v>344</v>
      </c>
      <c r="C895" s="228" t="s">
        <v>345</v>
      </c>
      <c r="D895" s="229" t="s">
        <v>1009</v>
      </c>
      <c r="E895" s="230">
        <v>10</v>
      </c>
      <c r="F895" s="230"/>
      <c r="G895" s="231">
        <f>E895*F895</f>
        <v>0</v>
      </c>
      <c r="H895" s="232">
        <v>0.00217</v>
      </c>
      <c r="I895" s="233">
        <f>E895*H895</f>
        <v>0.0217</v>
      </c>
      <c r="J895" s="232"/>
      <c r="K895" s="233">
        <f>E895*J895</f>
        <v>0</v>
      </c>
      <c r="O895" s="225">
        <v>2</v>
      </c>
      <c r="AA895" s="198">
        <v>3</v>
      </c>
      <c r="AB895" s="198">
        <v>7</v>
      </c>
      <c r="AC895" s="198">
        <v>31327503</v>
      </c>
      <c r="AZ895" s="198">
        <v>2</v>
      </c>
      <c r="BA895" s="198">
        <f>IF(AZ895=1,G895,0)</f>
        <v>0</v>
      </c>
      <c r="BB895" s="198">
        <f>IF(AZ895=2,G895,0)</f>
        <v>0</v>
      </c>
      <c r="BC895" s="198">
        <f>IF(AZ895=3,G895,0)</f>
        <v>0</v>
      </c>
      <c r="BD895" s="198">
        <f>IF(AZ895=4,G895,0)</f>
        <v>0</v>
      </c>
      <c r="BE895" s="198">
        <f>IF(AZ895=5,G895,0)</f>
        <v>0</v>
      </c>
      <c r="CA895" s="225">
        <v>3</v>
      </c>
      <c r="CB895" s="225">
        <v>7</v>
      </c>
    </row>
    <row r="896" spans="1:15" ht="12.75">
      <c r="A896" s="234"/>
      <c r="B896" s="238"/>
      <c r="C896" s="660" t="s">
        <v>346</v>
      </c>
      <c r="D896" s="661"/>
      <c r="E896" s="239">
        <v>10</v>
      </c>
      <c r="F896" s="240"/>
      <c r="G896" s="241"/>
      <c r="H896" s="242"/>
      <c r="I896" s="236"/>
      <c r="J896" s="243"/>
      <c r="K896" s="236"/>
      <c r="M896" s="237">
        <v>10</v>
      </c>
      <c r="O896" s="225"/>
    </row>
    <row r="897" spans="1:80" ht="12.75">
      <c r="A897" s="226">
        <v>263</v>
      </c>
      <c r="B897" s="227" t="s">
        <v>347</v>
      </c>
      <c r="C897" s="228" t="s">
        <v>348</v>
      </c>
      <c r="D897" s="229" t="s">
        <v>1009</v>
      </c>
      <c r="E897" s="230">
        <v>30</v>
      </c>
      <c r="F897" s="230"/>
      <c r="G897" s="231">
        <f>E897*F897</f>
        <v>0</v>
      </c>
      <c r="H897" s="232">
        <v>0</v>
      </c>
      <c r="I897" s="233">
        <f>E897*H897</f>
        <v>0</v>
      </c>
      <c r="J897" s="232"/>
      <c r="K897" s="233">
        <f>E897*J897</f>
        <v>0</v>
      </c>
      <c r="O897" s="225">
        <v>2</v>
      </c>
      <c r="AA897" s="198">
        <v>3</v>
      </c>
      <c r="AB897" s="198">
        <v>7</v>
      </c>
      <c r="AC897" s="198">
        <v>31478152</v>
      </c>
      <c r="AZ897" s="198">
        <v>2</v>
      </c>
      <c r="BA897" s="198">
        <f>IF(AZ897=1,G897,0)</f>
        <v>0</v>
      </c>
      <c r="BB897" s="198">
        <f>IF(AZ897=2,G897,0)</f>
        <v>0</v>
      </c>
      <c r="BC897" s="198">
        <f>IF(AZ897=3,G897,0)</f>
        <v>0</v>
      </c>
      <c r="BD897" s="198">
        <f>IF(AZ897=4,G897,0)</f>
        <v>0</v>
      </c>
      <c r="BE897" s="198">
        <f>IF(AZ897=5,G897,0)</f>
        <v>0</v>
      </c>
      <c r="CA897" s="225">
        <v>3</v>
      </c>
      <c r="CB897" s="225">
        <v>7</v>
      </c>
    </row>
    <row r="898" spans="1:15" ht="12.75">
      <c r="A898" s="234"/>
      <c r="B898" s="238"/>
      <c r="C898" s="660" t="s">
        <v>349</v>
      </c>
      <c r="D898" s="661"/>
      <c r="E898" s="239">
        <v>30</v>
      </c>
      <c r="F898" s="240"/>
      <c r="G898" s="241"/>
      <c r="H898" s="242"/>
      <c r="I898" s="236"/>
      <c r="J898" s="243"/>
      <c r="K898" s="236"/>
      <c r="M898" s="237" t="s">
        <v>349</v>
      </c>
      <c r="O898" s="225"/>
    </row>
    <row r="899" spans="1:80" ht="12.75">
      <c r="A899" s="226">
        <v>264</v>
      </c>
      <c r="B899" s="227" t="s">
        <v>350</v>
      </c>
      <c r="C899" s="228" t="s">
        <v>351</v>
      </c>
      <c r="D899" s="229" t="s">
        <v>1203</v>
      </c>
      <c r="E899" s="230">
        <v>6</v>
      </c>
      <c r="F899" s="230"/>
      <c r="G899" s="231">
        <f>E899*F899</f>
        <v>0</v>
      </c>
      <c r="H899" s="232">
        <v>0</v>
      </c>
      <c r="I899" s="233">
        <f>E899*H899</f>
        <v>0</v>
      </c>
      <c r="J899" s="232"/>
      <c r="K899" s="233">
        <f>E899*J899</f>
        <v>0</v>
      </c>
      <c r="O899" s="225">
        <v>2</v>
      </c>
      <c r="AA899" s="198">
        <v>3</v>
      </c>
      <c r="AB899" s="198">
        <v>7</v>
      </c>
      <c r="AC899" s="198">
        <v>31479012</v>
      </c>
      <c r="AZ899" s="198">
        <v>2</v>
      </c>
      <c r="BA899" s="198">
        <f>IF(AZ899=1,G899,0)</f>
        <v>0</v>
      </c>
      <c r="BB899" s="198">
        <f>IF(AZ899=2,G899,0)</f>
        <v>0</v>
      </c>
      <c r="BC899" s="198">
        <f>IF(AZ899=3,G899,0)</f>
        <v>0</v>
      </c>
      <c r="BD899" s="198">
        <f>IF(AZ899=4,G899,0)</f>
        <v>0</v>
      </c>
      <c r="BE899" s="198">
        <f>IF(AZ899=5,G899,0)</f>
        <v>0</v>
      </c>
      <c r="CA899" s="225">
        <v>3</v>
      </c>
      <c r="CB899" s="225">
        <v>7</v>
      </c>
    </row>
    <row r="900" spans="1:15" ht="12.75">
      <c r="A900" s="234"/>
      <c r="B900" s="238"/>
      <c r="C900" s="660" t="s">
        <v>352</v>
      </c>
      <c r="D900" s="661"/>
      <c r="E900" s="239">
        <v>6</v>
      </c>
      <c r="F900" s="240"/>
      <c r="G900" s="241"/>
      <c r="H900" s="242"/>
      <c r="I900" s="236"/>
      <c r="J900" s="243"/>
      <c r="K900" s="236"/>
      <c r="M900" s="237" t="s">
        <v>352</v>
      </c>
      <c r="O900" s="225"/>
    </row>
    <row r="901" spans="1:80" ht="12.75">
      <c r="A901" s="226">
        <v>265</v>
      </c>
      <c r="B901" s="227" t="s">
        <v>353</v>
      </c>
      <c r="C901" s="228" t="s">
        <v>354</v>
      </c>
      <c r="D901" s="229" t="s">
        <v>1337</v>
      </c>
      <c r="E901" s="230">
        <v>76.329</v>
      </c>
      <c r="F901" s="230"/>
      <c r="G901" s="231">
        <f>E901*F901</f>
        <v>0</v>
      </c>
      <c r="H901" s="232">
        <v>0.001</v>
      </c>
      <c r="I901" s="233">
        <f>E901*H901</f>
        <v>0.076329</v>
      </c>
      <c r="J901" s="232"/>
      <c r="K901" s="233">
        <f>E901*J901</f>
        <v>0</v>
      </c>
      <c r="O901" s="225">
        <v>2</v>
      </c>
      <c r="AA901" s="198">
        <v>3</v>
      </c>
      <c r="AB901" s="198">
        <v>7</v>
      </c>
      <c r="AC901" s="198">
        <v>55399994</v>
      </c>
      <c r="AZ901" s="198">
        <v>2</v>
      </c>
      <c r="BA901" s="198">
        <f>IF(AZ901=1,G901,0)</f>
        <v>0</v>
      </c>
      <c r="BB901" s="198">
        <f>IF(AZ901=2,G901,0)</f>
        <v>0</v>
      </c>
      <c r="BC901" s="198">
        <f>IF(AZ901=3,G901,0)</f>
        <v>0</v>
      </c>
      <c r="BD901" s="198">
        <f>IF(AZ901=4,G901,0)</f>
        <v>0</v>
      </c>
      <c r="BE901" s="198">
        <f>IF(AZ901=5,G901,0)</f>
        <v>0</v>
      </c>
      <c r="CA901" s="225">
        <v>3</v>
      </c>
      <c r="CB901" s="225">
        <v>7</v>
      </c>
    </row>
    <row r="902" spans="1:15" ht="12.75">
      <c r="A902" s="234"/>
      <c r="B902" s="238"/>
      <c r="C902" s="660" t="s">
        <v>250</v>
      </c>
      <c r="D902" s="661"/>
      <c r="E902" s="239">
        <v>0</v>
      </c>
      <c r="F902" s="240"/>
      <c r="G902" s="241"/>
      <c r="H902" s="242"/>
      <c r="I902" s="236"/>
      <c r="J902" s="243"/>
      <c r="K902" s="236"/>
      <c r="M902" s="237" t="s">
        <v>250</v>
      </c>
      <c r="O902" s="225"/>
    </row>
    <row r="903" spans="1:15" ht="12.75">
      <c r="A903" s="234"/>
      <c r="B903" s="238"/>
      <c r="C903" s="660" t="s">
        <v>251</v>
      </c>
      <c r="D903" s="661"/>
      <c r="E903" s="239">
        <v>0</v>
      </c>
      <c r="F903" s="240"/>
      <c r="G903" s="241"/>
      <c r="H903" s="242"/>
      <c r="I903" s="236"/>
      <c r="J903" s="243"/>
      <c r="K903" s="236"/>
      <c r="M903" s="237" t="s">
        <v>251</v>
      </c>
      <c r="O903" s="225"/>
    </row>
    <row r="904" spans="1:15" ht="12.75">
      <c r="A904" s="234"/>
      <c r="B904" s="238"/>
      <c r="C904" s="660" t="s">
        <v>355</v>
      </c>
      <c r="D904" s="661"/>
      <c r="E904" s="239">
        <v>1.122</v>
      </c>
      <c r="F904" s="240"/>
      <c r="G904" s="241"/>
      <c r="H904" s="242"/>
      <c r="I904" s="236"/>
      <c r="J904" s="243"/>
      <c r="K904" s="236"/>
      <c r="M904" s="237" t="s">
        <v>355</v>
      </c>
      <c r="O904" s="225"/>
    </row>
    <row r="905" spans="1:15" ht="12.75">
      <c r="A905" s="234"/>
      <c r="B905" s="238"/>
      <c r="C905" s="660" t="s">
        <v>256</v>
      </c>
      <c r="D905" s="661"/>
      <c r="E905" s="239">
        <v>0</v>
      </c>
      <c r="F905" s="240"/>
      <c r="G905" s="241"/>
      <c r="H905" s="242"/>
      <c r="I905" s="236"/>
      <c r="J905" s="243"/>
      <c r="K905" s="236"/>
      <c r="M905" s="237" t="s">
        <v>256</v>
      </c>
      <c r="O905" s="225"/>
    </row>
    <row r="906" spans="1:15" ht="12.75">
      <c r="A906" s="234"/>
      <c r="B906" s="238"/>
      <c r="C906" s="660" t="s">
        <v>356</v>
      </c>
      <c r="D906" s="661"/>
      <c r="E906" s="239">
        <v>38.874</v>
      </c>
      <c r="F906" s="240"/>
      <c r="G906" s="241"/>
      <c r="H906" s="242"/>
      <c r="I906" s="236"/>
      <c r="J906" s="243"/>
      <c r="K906" s="236"/>
      <c r="M906" s="237" t="s">
        <v>356</v>
      </c>
      <c r="O906" s="225"/>
    </row>
    <row r="907" spans="1:15" ht="12.75">
      <c r="A907" s="234"/>
      <c r="B907" s="238"/>
      <c r="C907" s="660" t="s">
        <v>261</v>
      </c>
      <c r="D907" s="661"/>
      <c r="E907" s="239">
        <v>0</v>
      </c>
      <c r="F907" s="240"/>
      <c r="G907" s="241"/>
      <c r="H907" s="242"/>
      <c r="I907" s="236"/>
      <c r="J907" s="243"/>
      <c r="K907" s="236"/>
      <c r="M907" s="237" t="s">
        <v>261</v>
      </c>
      <c r="O907" s="225"/>
    </row>
    <row r="908" spans="1:15" ht="12.75">
      <c r="A908" s="234"/>
      <c r="B908" s="238"/>
      <c r="C908" s="660" t="s">
        <v>357</v>
      </c>
      <c r="D908" s="661"/>
      <c r="E908" s="239">
        <v>32.725</v>
      </c>
      <c r="F908" s="240"/>
      <c r="G908" s="241"/>
      <c r="H908" s="242"/>
      <c r="I908" s="236"/>
      <c r="J908" s="243"/>
      <c r="K908" s="236"/>
      <c r="M908" s="237" t="s">
        <v>357</v>
      </c>
      <c r="O908" s="225"/>
    </row>
    <row r="909" spans="1:15" ht="12.75">
      <c r="A909" s="234"/>
      <c r="B909" s="238"/>
      <c r="C909" s="660" t="s">
        <v>264</v>
      </c>
      <c r="D909" s="661"/>
      <c r="E909" s="239">
        <v>0</v>
      </c>
      <c r="F909" s="240"/>
      <c r="G909" s="241"/>
      <c r="H909" s="242"/>
      <c r="I909" s="236"/>
      <c r="J909" s="243"/>
      <c r="K909" s="236"/>
      <c r="M909" s="237" t="s">
        <v>264</v>
      </c>
      <c r="O909" s="225"/>
    </row>
    <row r="910" spans="1:15" ht="12.75">
      <c r="A910" s="234"/>
      <c r="B910" s="238"/>
      <c r="C910" s="660" t="s">
        <v>358</v>
      </c>
      <c r="D910" s="661"/>
      <c r="E910" s="239">
        <v>3.608</v>
      </c>
      <c r="F910" s="240"/>
      <c r="G910" s="241"/>
      <c r="H910" s="242"/>
      <c r="I910" s="236"/>
      <c r="J910" s="243"/>
      <c r="K910" s="236"/>
      <c r="M910" s="237" t="s">
        <v>358</v>
      </c>
      <c r="O910" s="225"/>
    </row>
    <row r="911" spans="1:80" ht="12.75">
      <c r="A911" s="226">
        <v>266</v>
      </c>
      <c r="B911" s="227" t="s">
        <v>359</v>
      </c>
      <c r="C911" s="228" t="s">
        <v>360</v>
      </c>
      <c r="D911" s="229" t="s">
        <v>1264</v>
      </c>
      <c r="E911" s="230">
        <v>1.1183614</v>
      </c>
      <c r="F911" s="230"/>
      <c r="G911" s="231">
        <f>E911*F911</f>
        <v>0</v>
      </c>
      <c r="H911" s="232">
        <v>0</v>
      </c>
      <c r="I911" s="233">
        <f>E911*H911</f>
        <v>0</v>
      </c>
      <c r="J911" s="232"/>
      <c r="K911" s="233">
        <f>E911*J911</f>
        <v>0</v>
      </c>
      <c r="O911" s="225">
        <v>2</v>
      </c>
      <c r="AA911" s="198">
        <v>7</v>
      </c>
      <c r="AB911" s="198">
        <v>1001</v>
      </c>
      <c r="AC911" s="198">
        <v>5</v>
      </c>
      <c r="AZ911" s="198">
        <v>2</v>
      </c>
      <c r="BA911" s="198">
        <f>IF(AZ911=1,G911,0)</f>
        <v>0</v>
      </c>
      <c r="BB911" s="198">
        <f>IF(AZ911=2,G911,0)</f>
        <v>0</v>
      </c>
      <c r="BC911" s="198">
        <f>IF(AZ911=3,G911,0)</f>
        <v>0</v>
      </c>
      <c r="BD911" s="198">
        <f>IF(AZ911=4,G911,0)</f>
        <v>0</v>
      </c>
      <c r="BE911" s="198">
        <f>IF(AZ911=5,G911,0)</f>
        <v>0</v>
      </c>
      <c r="CA911" s="225">
        <v>7</v>
      </c>
      <c r="CB911" s="225">
        <v>1001</v>
      </c>
    </row>
    <row r="912" spans="1:57" ht="12.75">
      <c r="A912" s="244"/>
      <c r="B912" s="245" t="s">
        <v>1129</v>
      </c>
      <c r="C912" s="246" t="s">
        <v>241</v>
      </c>
      <c r="D912" s="247"/>
      <c r="E912" s="248"/>
      <c r="F912" s="249"/>
      <c r="G912" s="250">
        <f>SUM(G771:G911)</f>
        <v>0</v>
      </c>
      <c r="H912" s="251"/>
      <c r="I912" s="252">
        <f>SUM(I771:I911)</f>
        <v>1.1183614000000004</v>
      </c>
      <c r="J912" s="251"/>
      <c r="K912" s="252">
        <f>SUM(K771:K911)</f>
        <v>0</v>
      </c>
      <c r="O912" s="225">
        <v>4</v>
      </c>
      <c r="BA912" s="253">
        <f>SUM(BA771:BA911)</f>
        <v>0</v>
      </c>
      <c r="BB912" s="253">
        <f>SUM(BB771:BB911)</f>
        <v>0</v>
      </c>
      <c r="BC912" s="253">
        <f>SUM(BC771:BC911)</f>
        <v>0</v>
      </c>
      <c r="BD912" s="253">
        <f>SUM(BD771:BD911)</f>
        <v>0</v>
      </c>
      <c r="BE912" s="253">
        <f>SUM(BE771:BE911)</f>
        <v>0</v>
      </c>
    </row>
    <row r="913" spans="1:15" ht="12.75">
      <c r="A913" s="215" t="s">
        <v>1126</v>
      </c>
      <c r="B913" s="216" t="s">
        <v>361</v>
      </c>
      <c r="C913" s="217" t="s">
        <v>362</v>
      </c>
      <c r="D913" s="218"/>
      <c r="E913" s="219"/>
      <c r="F913" s="219"/>
      <c r="G913" s="220"/>
      <c r="H913" s="221"/>
      <c r="I913" s="222"/>
      <c r="J913" s="223"/>
      <c r="K913" s="224"/>
      <c r="O913" s="225">
        <v>1</v>
      </c>
    </row>
    <row r="914" spans="1:80" ht="12.75">
      <c r="A914" s="226">
        <v>267</v>
      </c>
      <c r="B914" s="227" t="s">
        <v>364</v>
      </c>
      <c r="C914" s="228" t="s">
        <v>365</v>
      </c>
      <c r="D914" s="229" t="s">
        <v>1141</v>
      </c>
      <c r="E914" s="230">
        <v>606.05</v>
      </c>
      <c r="F914" s="230"/>
      <c r="G914" s="231">
        <f>E914*F914</f>
        <v>0</v>
      </c>
      <c r="H914" s="232">
        <v>0</v>
      </c>
      <c r="I914" s="233">
        <f>E914*H914</f>
        <v>0</v>
      </c>
      <c r="J914" s="232">
        <v>0</v>
      </c>
      <c r="K914" s="233">
        <f>E914*J914</f>
        <v>0</v>
      </c>
      <c r="O914" s="225">
        <v>2</v>
      </c>
      <c r="AA914" s="198">
        <v>1</v>
      </c>
      <c r="AB914" s="198">
        <v>7</v>
      </c>
      <c r="AC914" s="198">
        <v>7</v>
      </c>
      <c r="AZ914" s="198">
        <v>2</v>
      </c>
      <c r="BA914" s="198">
        <f>IF(AZ914=1,G914,0)</f>
        <v>0</v>
      </c>
      <c r="BB914" s="198">
        <f>IF(AZ914=2,G914,0)</f>
        <v>0</v>
      </c>
      <c r="BC914" s="198">
        <f>IF(AZ914=3,G914,0)</f>
        <v>0</v>
      </c>
      <c r="BD914" s="198">
        <f>IF(AZ914=4,G914,0)</f>
        <v>0</v>
      </c>
      <c r="BE914" s="198">
        <f>IF(AZ914=5,G914,0)</f>
        <v>0</v>
      </c>
      <c r="CA914" s="225">
        <v>1</v>
      </c>
      <c r="CB914" s="225">
        <v>7</v>
      </c>
    </row>
    <row r="915" spans="1:15" ht="12.75">
      <c r="A915" s="234"/>
      <c r="B915" s="238"/>
      <c r="C915" s="660" t="s">
        <v>366</v>
      </c>
      <c r="D915" s="661"/>
      <c r="E915" s="239">
        <v>606.05</v>
      </c>
      <c r="F915" s="240"/>
      <c r="G915" s="241"/>
      <c r="H915" s="242"/>
      <c r="I915" s="236"/>
      <c r="J915" s="243"/>
      <c r="K915" s="236"/>
      <c r="M915" s="237" t="s">
        <v>366</v>
      </c>
      <c r="O915" s="225"/>
    </row>
    <row r="916" spans="1:80" ht="12.75">
      <c r="A916" s="226">
        <v>268</v>
      </c>
      <c r="B916" s="227" t="s">
        <v>367</v>
      </c>
      <c r="C916" s="228" t="s">
        <v>368</v>
      </c>
      <c r="D916" s="229" t="s">
        <v>1141</v>
      </c>
      <c r="E916" s="230">
        <v>183.8</v>
      </c>
      <c r="F916" s="230"/>
      <c r="G916" s="231">
        <f>E916*F916</f>
        <v>0</v>
      </c>
      <c r="H916" s="232">
        <v>0.00033</v>
      </c>
      <c r="I916" s="233">
        <f>E916*H916</f>
        <v>0.060654000000000007</v>
      </c>
      <c r="J916" s="232">
        <v>0</v>
      </c>
      <c r="K916" s="233">
        <f>E916*J916</f>
        <v>0</v>
      </c>
      <c r="O916" s="225">
        <v>2</v>
      </c>
      <c r="AA916" s="198">
        <v>1</v>
      </c>
      <c r="AB916" s="198">
        <v>7</v>
      </c>
      <c r="AC916" s="198">
        <v>7</v>
      </c>
      <c r="AZ916" s="198">
        <v>2</v>
      </c>
      <c r="BA916" s="198">
        <f>IF(AZ916=1,G916,0)</f>
        <v>0</v>
      </c>
      <c r="BB916" s="198">
        <f>IF(AZ916=2,G916,0)</f>
        <v>0</v>
      </c>
      <c r="BC916" s="198">
        <f>IF(AZ916=3,G916,0)</f>
        <v>0</v>
      </c>
      <c r="BD916" s="198">
        <f>IF(AZ916=4,G916,0)</f>
        <v>0</v>
      </c>
      <c r="BE916" s="198">
        <f>IF(AZ916=5,G916,0)</f>
        <v>0</v>
      </c>
      <c r="CA916" s="225">
        <v>1</v>
      </c>
      <c r="CB916" s="225">
        <v>7</v>
      </c>
    </row>
    <row r="917" spans="1:15" ht="12.75">
      <c r="A917" s="234"/>
      <c r="B917" s="238"/>
      <c r="C917" s="660" t="s">
        <v>369</v>
      </c>
      <c r="D917" s="661"/>
      <c r="E917" s="239">
        <v>0</v>
      </c>
      <c r="F917" s="240"/>
      <c r="G917" s="241"/>
      <c r="H917" s="242"/>
      <c r="I917" s="236"/>
      <c r="J917" s="243"/>
      <c r="K917" s="236"/>
      <c r="M917" s="237" t="s">
        <v>369</v>
      </c>
      <c r="O917" s="225"/>
    </row>
    <row r="918" spans="1:15" ht="12.75">
      <c r="A918" s="234"/>
      <c r="B918" s="238"/>
      <c r="C918" s="660" t="s">
        <v>147</v>
      </c>
      <c r="D918" s="661"/>
      <c r="E918" s="239">
        <v>48.68</v>
      </c>
      <c r="F918" s="240"/>
      <c r="G918" s="241"/>
      <c r="H918" s="242"/>
      <c r="I918" s="236"/>
      <c r="J918" s="243"/>
      <c r="K918" s="236"/>
      <c r="M918" s="237" t="s">
        <v>147</v>
      </c>
      <c r="O918" s="225"/>
    </row>
    <row r="919" spans="1:15" ht="12.75">
      <c r="A919" s="234"/>
      <c r="B919" s="238"/>
      <c r="C919" s="660" t="s">
        <v>148</v>
      </c>
      <c r="D919" s="661"/>
      <c r="E919" s="239">
        <v>16.64</v>
      </c>
      <c r="F919" s="240"/>
      <c r="G919" s="241"/>
      <c r="H919" s="242"/>
      <c r="I919" s="236"/>
      <c r="J919" s="243"/>
      <c r="K919" s="236"/>
      <c r="M919" s="237" t="s">
        <v>148</v>
      </c>
      <c r="O919" s="225"/>
    </row>
    <row r="920" spans="1:15" ht="12.75">
      <c r="A920" s="234"/>
      <c r="B920" s="238"/>
      <c r="C920" s="660" t="s">
        <v>149</v>
      </c>
      <c r="D920" s="661"/>
      <c r="E920" s="239">
        <v>79.28</v>
      </c>
      <c r="F920" s="240"/>
      <c r="G920" s="241"/>
      <c r="H920" s="242"/>
      <c r="I920" s="236"/>
      <c r="J920" s="243"/>
      <c r="K920" s="236"/>
      <c r="M920" s="237" t="s">
        <v>149</v>
      </c>
      <c r="O920" s="225"/>
    </row>
    <row r="921" spans="1:15" ht="12.75">
      <c r="A921" s="234"/>
      <c r="B921" s="238"/>
      <c r="C921" s="660" t="s">
        <v>150</v>
      </c>
      <c r="D921" s="661"/>
      <c r="E921" s="239">
        <v>13.48</v>
      </c>
      <c r="F921" s="240"/>
      <c r="G921" s="241"/>
      <c r="H921" s="242"/>
      <c r="I921" s="236"/>
      <c r="J921" s="243"/>
      <c r="K921" s="236"/>
      <c r="M921" s="237" t="s">
        <v>150</v>
      </c>
      <c r="O921" s="225"/>
    </row>
    <row r="922" spans="1:15" ht="12.75">
      <c r="A922" s="234"/>
      <c r="B922" s="238"/>
      <c r="C922" s="660" t="s">
        <v>151</v>
      </c>
      <c r="D922" s="661"/>
      <c r="E922" s="239">
        <v>25.72</v>
      </c>
      <c r="F922" s="240"/>
      <c r="G922" s="241"/>
      <c r="H922" s="242"/>
      <c r="I922" s="236"/>
      <c r="J922" s="243"/>
      <c r="K922" s="236"/>
      <c r="M922" s="237" t="s">
        <v>151</v>
      </c>
      <c r="O922" s="225"/>
    </row>
    <row r="923" spans="1:80" ht="12.75">
      <c r="A923" s="226">
        <v>269</v>
      </c>
      <c r="B923" s="227" t="s">
        <v>370</v>
      </c>
      <c r="C923" s="228" t="s">
        <v>371</v>
      </c>
      <c r="D923" s="229" t="s">
        <v>1141</v>
      </c>
      <c r="E923" s="230">
        <v>422.25</v>
      </c>
      <c r="F923" s="230"/>
      <c r="G923" s="231">
        <f>E923*F923</f>
        <v>0</v>
      </c>
      <c r="H923" s="232">
        <v>0.00033</v>
      </c>
      <c r="I923" s="233">
        <f>E923*H923</f>
        <v>0.1393425</v>
      </c>
      <c r="J923" s="232">
        <v>0</v>
      </c>
      <c r="K923" s="233">
        <f>E923*J923</f>
        <v>0</v>
      </c>
      <c r="O923" s="225">
        <v>2</v>
      </c>
      <c r="AA923" s="198">
        <v>1</v>
      </c>
      <c r="AB923" s="198">
        <v>7</v>
      </c>
      <c r="AC923" s="198">
        <v>7</v>
      </c>
      <c r="AZ923" s="198">
        <v>2</v>
      </c>
      <c r="BA923" s="198">
        <f>IF(AZ923=1,G923,0)</f>
        <v>0</v>
      </c>
      <c r="BB923" s="198">
        <f>IF(AZ923=2,G923,0)</f>
        <v>0</v>
      </c>
      <c r="BC923" s="198">
        <f>IF(AZ923=3,G923,0)</f>
        <v>0</v>
      </c>
      <c r="BD923" s="198">
        <f>IF(AZ923=4,G923,0)</f>
        <v>0</v>
      </c>
      <c r="BE923" s="198">
        <f>IF(AZ923=5,G923,0)</f>
        <v>0</v>
      </c>
      <c r="CA923" s="225">
        <v>1</v>
      </c>
      <c r="CB923" s="225">
        <v>7</v>
      </c>
    </row>
    <row r="924" spans="1:15" ht="12.75">
      <c r="A924" s="234"/>
      <c r="B924" s="238"/>
      <c r="C924" s="660" t="s">
        <v>372</v>
      </c>
      <c r="D924" s="661"/>
      <c r="E924" s="239">
        <v>0</v>
      </c>
      <c r="F924" s="240"/>
      <c r="G924" s="241"/>
      <c r="H924" s="242"/>
      <c r="I924" s="236"/>
      <c r="J924" s="243"/>
      <c r="K924" s="236"/>
      <c r="M924" s="237" t="s">
        <v>372</v>
      </c>
      <c r="O924" s="225"/>
    </row>
    <row r="925" spans="1:15" ht="12.75">
      <c r="A925" s="234"/>
      <c r="B925" s="238"/>
      <c r="C925" s="660" t="s">
        <v>373</v>
      </c>
      <c r="D925" s="661"/>
      <c r="E925" s="239">
        <v>83.76</v>
      </c>
      <c r="F925" s="240"/>
      <c r="G925" s="241"/>
      <c r="H925" s="242"/>
      <c r="I925" s="236"/>
      <c r="J925" s="243"/>
      <c r="K925" s="236"/>
      <c r="M925" s="237" t="s">
        <v>373</v>
      </c>
      <c r="O925" s="225"/>
    </row>
    <row r="926" spans="1:15" ht="12.75">
      <c r="A926" s="234"/>
      <c r="B926" s="238"/>
      <c r="C926" s="660" t="s">
        <v>374</v>
      </c>
      <c r="D926" s="661"/>
      <c r="E926" s="239">
        <v>55.02</v>
      </c>
      <c r="F926" s="240"/>
      <c r="G926" s="241"/>
      <c r="H926" s="242"/>
      <c r="I926" s="236"/>
      <c r="J926" s="243"/>
      <c r="K926" s="236"/>
      <c r="M926" s="237" t="s">
        <v>374</v>
      </c>
      <c r="O926" s="225"/>
    </row>
    <row r="927" spans="1:15" ht="12.75">
      <c r="A927" s="234"/>
      <c r="B927" s="238"/>
      <c r="C927" s="660" t="s">
        <v>375</v>
      </c>
      <c r="D927" s="661"/>
      <c r="E927" s="239">
        <v>71.4</v>
      </c>
      <c r="F927" s="240"/>
      <c r="G927" s="241"/>
      <c r="H927" s="242"/>
      <c r="I927" s="236"/>
      <c r="J927" s="243"/>
      <c r="K927" s="236"/>
      <c r="M927" s="237" t="s">
        <v>375</v>
      </c>
      <c r="O927" s="225"/>
    </row>
    <row r="928" spans="1:15" ht="12.75">
      <c r="A928" s="234"/>
      <c r="B928" s="238"/>
      <c r="C928" s="660" t="s">
        <v>376</v>
      </c>
      <c r="D928" s="661"/>
      <c r="E928" s="239">
        <v>30.63</v>
      </c>
      <c r="F928" s="240"/>
      <c r="G928" s="241"/>
      <c r="H928" s="242"/>
      <c r="I928" s="236"/>
      <c r="J928" s="243"/>
      <c r="K928" s="236"/>
      <c r="M928" s="237" t="s">
        <v>376</v>
      </c>
      <c r="O928" s="225"/>
    </row>
    <row r="929" spans="1:15" ht="12.75">
      <c r="A929" s="234"/>
      <c r="B929" s="238"/>
      <c r="C929" s="660" t="s">
        <v>377</v>
      </c>
      <c r="D929" s="661"/>
      <c r="E929" s="239">
        <v>20.58</v>
      </c>
      <c r="F929" s="240"/>
      <c r="G929" s="241"/>
      <c r="H929" s="242"/>
      <c r="I929" s="236"/>
      <c r="J929" s="243"/>
      <c r="K929" s="236"/>
      <c r="M929" s="237" t="s">
        <v>377</v>
      </c>
      <c r="O929" s="225"/>
    </row>
    <row r="930" spans="1:15" ht="12.75">
      <c r="A930" s="234"/>
      <c r="B930" s="238"/>
      <c r="C930" s="660" t="s">
        <v>378</v>
      </c>
      <c r="D930" s="661"/>
      <c r="E930" s="239">
        <v>33.18</v>
      </c>
      <c r="F930" s="240"/>
      <c r="G930" s="241"/>
      <c r="H930" s="242"/>
      <c r="I930" s="236"/>
      <c r="J930" s="243"/>
      <c r="K930" s="236"/>
      <c r="M930" s="237" t="s">
        <v>378</v>
      </c>
      <c r="O930" s="225"/>
    </row>
    <row r="931" spans="1:15" ht="12.75">
      <c r="A931" s="234"/>
      <c r="B931" s="238"/>
      <c r="C931" s="660" t="s">
        <v>379</v>
      </c>
      <c r="D931" s="661"/>
      <c r="E931" s="239">
        <v>55.65</v>
      </c>
      <c r="F931" s="240"/>
      <c r="G931" s="241"/>
      <c r="H931" s="242"/>
      <c r="I931" s="236"/>
      <c r="J931" s="243"/>
      <c r="K931" s="236"/>
      <c r="M931" s="237" t="s">
        <v>379</v>
      </c>
      <c r="O931" s="225"/>
    </row>
    <row r="932" spans="1:15" ht="12.75">
      <c r="A932" s="234"/>
      <c r="B932" s="238"/>
      <c r="C932" s="660" t="s">
        <v>380</v>
      </c>
      <c r="D932" s="661"/>
      <c r="E932" s="239">
        <v>63.63</v>
      </c>
      <c r="F932" s="240"/>
      <c r="G932" s="241"/>
      <c r="H932" s="242"/>
      <c r="I932" s="236"/>
      <c r="J932" s="243"/>
      <c r="K932" s="236"/>
      <c r="M932" s="237" t="s">
        <v>380</v>
      </c>
      <c r="O932" s="225"/>
    </row>
    <row r="933" spans="1:15" ht="12.75">
      <c r="A933" s="234"/>
      <c r="B933" s="238"/>
      <c r="C933" s="660" t="s">
        <v>381</v>
      </c>
      <c r="D933" s="661"/>
      <c r="E933" s="239">
        <v>0</v>
      </c>
      <c r="F933" s="240"/>
      <c r="G933" s="241"/>
      <c r="H933" s="242"/>
      <c r="I933" s="236"/>
      <c r="J933" s="243"/>
      <c r="K933" s="236"/>
      <c r="M933" s="237" t="s">
        <v>381</v>
      </c>
      <c r="O933" s="225"/>
    </row>
    <row r="934" spans="1:15" ht="12.75">
      <c r="A934" s="234"/>
      <c r="B934" s="238"/>
      <c r="C934" s="660" t="s">
        <v>382</v>
      </c>
      <c r="D934" s="661"/>
      <c r="E934" s="239">
        <v>1.26</v>
      </c>
      <c r="F934" s="240"/>
      <c r="G934" s="241"/>
      <c r="H934" s="242"/>
      <c r="I934" s="236"/>
      <c r="J934" s="243"/>
      <c r="K934" s="236"/>
      <c r="M934" s="237" t="s">
        <v>382</v>
      </c>
      <c r="O934" s="225"/>
    </row>
    <row r="935" spans="1:15" ht="12.75">
      <c r="A935" s="234"/>
      <c r="B935" s="238"/>
      <c r="C935" s="660" t="s">
        <v>383</v>
      </c>
      <c r="D935" s="661"/>
      <c r="E935" s="239">
        <v>0.63</v>
      </c>
      <c r="F935" s="240"/>
      <c r="G935" s="241"/>
      <c r="H935" s="242"/>
      <c r="I935" s="236"/>
      <c r="J935" s="243"/>
      <c r="K935" s="236"/>
      <c r="M935" s="237" t="s">
        <v>383</v>
      </c>
      <c r="O935" s="225"/>
    </row>
    <row r="936" spans="1:15" ht="12.75">
      <c r="A936" s="234"/>
      <c r="B936" s="238"/>
      <c r="C936" s="660" t="s">
        <v>384</v>
      </c>
      <c r="D936" s="661"/>
      <c r="E936" s="239">
        <v>1.26</v>
      </c>
      <c r="F936" s="240"/>
      <c r="G936" s="241"/>
      <c r="H936" s="242"/>
      <c r="I936" s="236"/>
      <c r="J936" s="243"/>
      <c r="K936" s="236"/>
      <c r="M936" s="237" t="s">
        <v>384</v>
      </c>
      <c r="O936" s="225"/>
    </row>
    <row r="937" spans="1:15" ht="12.75">
      <c r="A937" s="234"/>
      <c r="B937" s="238"/>
      <c r="C937" s="660" t="s">
        <v>385</v>
      </c>
      <c r="D937" s="661"/>
      <c r="E937" s="239">
        <v>1.26</v>
      </c>
      <c r="F937" s="240"/>
      <c r="G937" s="241"/>
      <c r="H937" s="242"/>
      <c r="I937" s="236"/>
      <c r="J937" s="243"/>
      <c r="K937" s="236"/>
      <c r="M937" s="237" t="s">
        <v>385</v>
      </c>
      <c r="O937" s="225"/>
    </row>
    <row r="938" spans="1:15" ht="12.75">
      <c r="A938" s="234"/>
      <c r="B938" s="238"/>
      <c r="C938" s="660" t="s">
        <v>386</v>
      </c>
      <c r="D938" s="661"/>
      <c r="E938" s="239">
        <v>1.26</v>
      </c>
      <c r="F938" s="240"/>
      <c r="G938" s="241"/>
      <c r="H938" s="242"/>
      <c r="I938" s="236"/>
      <c r="J938" s="243"/>
      <c r="K938" s="236"/>
      <c r="M938" s="237" t="s">
        <v>386</v>
      </c>
      <c r="O938" s="225"/>
    </row>
    <row r="939" spans="1:15" ht="12.75">
      <c r="A939" s="234"/>
      <c r="B939" s="238"/>
      <c r="C939" s="660" t="s">
        <v>387</v>
      </c>
      <c r="D939" s="661"/>
      <c r="E939" s="239">
        <v>0</v>
      </c>
      <c r="F939" s="240"/>
      <c r="G939" s="241"/>
      <c r="H939" s="242"/>
      <c r="I939" s="236"/>
      <c r="J939" s="243"/>
      <c r="K939" s="236"/>
      <c r="M939" s="237" t="s">
        <v>387</v>
      </c>
      <c r="O939" s="225"/>
    </row>
    <row r="940" spans="1:15" ht="12.75">
      <c r="A940" s="234"/>
      <c r="B940" s="238"/>
      <c r="C940" s="660" t="s">
        <v>388</v>
      </c>
      <c r="D940" s="661"/>
      <c r="E940" s="239">
        <v>1.56</v>
      </c>
      <c r="F940" s="240"/>
      <c r="G940" s="241"/>
      <c r="H940" s="242"/>
      <c r="I940" s="236"/>
      <c r="J940" s="243"/>
      <c r="K940" s="236"/>
      <c r="M940" s="237" t="s">
        <v>388</v>
      </c>
      <c r="O940" s="225"/>
    </row>
    <row r="941" spans="1:15" ht="12.75">
      <c r="A941" s="234"/>
      <c r="B941" s="238"/>
      <c r="C941" s="660" t="s">
        <v>389</v>
      </c>
      <c r="D941" s="661"/>
      <c r="E941" s="239">
        <v>0.39</v>
      </c>
      <c r="F941" s="240"/>
      <c r="G941" s="241"/>
      <c r="H941" s="242"/>
      <c r="I941" s="236"/>
      <c r="J941" s="243"/>
      <c r="K941" s="236"/>
      <c r="M941" s="237" t="s">
        <v>389</v>
      </c>
      <c r="O941" s="225"/>
    </row>
    <row r="942" spans="1:15" ht="12.75">
      <c r="A942" s="234"/>
      <c r="B942" s="238"/>
      <c r="C942" s="660" t="s">
        <v>390</v>
      </c>
      <c r="D942" s="661"/>
      <c r="E942" s="239">
        <v>0.78</v>
      </c>
      <c r="F942" s="240"/>
      <c r="G942" s="241"/>
      <c r="H942" s="242"/>
      <c r="I942" s="236"/>
      <c r="J942" s="243"/>
      <c r="K942" s="236"/>
      <c r="M942" s="237" t="s">
        <v>390</v>
      </c>
      <c r="O942" s="225"/>
    </row>
    <row r="943" spans="1:80" ht="12.75">
      <c r="A943" s="226">
        <v>270</v>
      </c>
      <c r="B943" s="227" t="s">
        <v>391</v>
      </c>
      <c r="C943" s="228" t="s">
        <v>392</v>
      </c>
      <c r="D943" s="229" t="s">
        <v>1009</v>
      </c>
      <c r="E943" s="230">
        <v>84</v>
      </c>
      <c r="F943" s="230"/>
      <c r="G943" s="231">
        <f>E943*F943</f>
        <v>0</v>
      </c>
      <c r="H943" s="232">
        <v>0.0001</v>
      </c>
      <c r="I943" s="233">
        <f>E943*H943</f>
        <v>0.008400000000000001</v>
      </c>
      <c r="J943" s="232">
        <v>0</v>
      </c>
      <c r="K943" s="233">
        <f>E943*J943</f>
        <v>0</v>
      </c>
      <c r="O943" s="225">
        <v>2</v>
      </c>
      <c r="AA943" s="198">
        <v>1</v>
      </c>
      <c r="AB943" s="198">
        <v>7</v>
      </c>
      <c r="AC943" s="198">
        <v>7</v>
      </c>
      <c r="AZ943" s="198">
        <v>2</v>
      </c>
      <c r="BA943" s="198">
        <f>IF(AZ943=1,G943,0)</f>
        <v>0</v>
      </c>
      <c r="BB943" s="198">
        <f>IF(AZ943=2,G943,0)</f>
        <v>0</v>
      </c>
      <c r="BC943" s="198">
        <f>IF(AZ943=3,G943,0)</f>
        <v>0</v>
      </c>
      <c r="BD943" s="198">
        <f>IF(AZ943=4,G943,0)</f>
        <v>0</v>
      </c>
      <c r="BE943" s="198">
        <f>IF(AZ943=5,G943,0)</f>
        <v>0</v>
      </c>
      <c r="CA943" s="225">
        <v>1</v>
      </c>
      <c r="CB943" s="225">
        <v>7</v>
      </c>
    </row>
    <row r="944" spans="1:15" ht="12.75">
      <c r="A944" s="234"/>
      <c r="B944" s="238"/>
      <c r="C944" s="660" t="s">
        <v>372</v>
      </c>
      <c r="D944" s="661"/>
      <c r="E944" s="239">
        <v>0</v>
      </c>
      <c r="F944" s="240"/>
      <c r="G944" s="241"/>
      <c r="H944" s="242"/>
      <c r="I944" s="236"/>
      <c r="J944" s="243"/>
      <c r="K944" s="236"/>
      <c r="M944" s="237" t="s">
        <v>372</v>
      </c>
      <c r="O944" s="225"/>
    </row>
    <row r="945" spans="1:15" ht="12.75">
      <c r="A945" s="234"/>
      <c r="B945" s="238"/>
      <c r="C945" s="660" t="s">
        <v>393</v>
      </c>
      <c r="D945" s="661"/>
      <c r="E945" s="239">
        <v>21</v>
      </c>
      <c r="F945" s="240"/>
      <c r="G945" s="241"/>
      <c r="H945" s="242"/>
      <c r="I945" s="236"/>
      <c r="J945" s="243"/>
      <c r="K945" s="236"/>
      <c r="M945" s="237" t="s">
        <v>393</v>
      </c>
      <c r="O945" s="225"/>
    </row>
    <row r="946" spans="1:15" ht="12.75">
      <c r="A946" s="234"/>
      <c r="B946" s="238"/>
      <c r="C946" s="660" t="s">
        <v>394</v>
      </c>
      <c r="D946" s="661"/>
      <c r="E946" s="239">
        <v>4.2</v>
      </c>
      <c r="F946" s="240"/>
      <c r="G946" s="241"/>
      <c r="H946" s="242"/>
      <c r="I946" s="236"/>
      <c r="J946" s="243"/>
      <c r="K946" s="236"/>
      <c r="M946" s="237" t="s">
        <v>394</v>
      </c>
      <c r="O946" s="225"/>
    </row>
    <row r="947" spans="1:15" ht="12.75">
      <c r="A947" s="234"/>
      <c r="B947" s="238"/>
      <c r="C947" s="660" t="s">
        <v>395</v>
      </c>
      <c r="D947" s="661"/>
      <c r="E947" s="239">
        <v>16.8</v>
      </c>
      <c r="F947" s="240"/>
      <c r="G947" s="241"/>
      <c r="H947" s="242"/>
      <c r="I947" s="236"/>
      <c r="J947" s="243"/>
      <c r="K947" s="236"/>
      <c r="M947" s="237" t="s">
        <v>395</v>
      </c>
      <c r="O947" s="225"/>
    </row>
    <row r="948" spans="1:15" ht="12.75">
      <c r="A948" s="234"/>
      <c r="B948" s="238"/>
      <c r="C948" s="660" t="s">
        <v>396</v>
      </c>
      <c r="D948" s="661"/>
      <c r="E948" s="239">
        <v>8.4</v>
      </c>
      <c r="F948" s="240"/>
      <c r="G948" s="241"/>
      <c r="H948" s="242"/>
      <c r="I948" s="236"/>
      <c r="J948" s="243"/>
      <c r="K948" s="236"/>
      <c r="M948" s="237" t="s">
        <v>396</v>
      </c>
      <c r="O948" s="225"/>
    </row>
    <row r="949" spans="1:15" ht="12.75">
      <c r="A949" s="234"/>
      <c r="B949" s="238"/>
      <c r="C949" s="660" t="s">
        <v>397</v>
      </c>
      <c r="D949" s="661"/>
      <c r="E949" s="239">
        <v>16.8</v>
      </c>
      <c r="F949" s="240"/>
      <c r="G949" s="241"/>
      <c r="H949" s="242"/>
      <c r="I949" s="236"/>
      <c r="J949" s="243"/>
      <c r="K949" s="236"/>
      <c r="M949" s="237" t="s">
        <v>397</v>
      </c>
      <c r="O949" s="225"/>
    </row>
    <row r="950" spans="1:15" ht="12.75">
      <c r="A950" s="234"/>
      <c r="B950" s="238"/>
      <c r="C950" s="660" t="s">
        <v>398</v>
      </c>
      <c r="D950" s="661"/>
      <c r="E950" s="239">
        <v>8.4</v>
      </c>
      <c r="F950" s="240"/>
      <c r="G950" s="241"/>
      <c r="H950" s="242"/>
      <c r="I950" s="236"/>
      <c r="J950" s="243"/>
      <c r="K950" s="236"/>
      <c r="M950" s="237" t="s">
        <v>398</v>
      </c>
      <c r="O950" s="225"/>
    </row>
    <row r="951" spans="1:15" ht="12.75">
      <c r="A951" s="234"/>
      <c r="B951" s="238"/>
      <c r="C951" s="660" t="s">
        <v>399</v>
      </c>
      <c r="D951" s="661"/>
      <c r="E951" s="239">
        <v>8.4</v>
      </c>
      <c r="F951" s="240"/>
      <c r="G951" s="241"/>
      <c r="H951" s="242"/>
      <c r="I951" s="236"/>
      <c r="J951" s="243"/>
      <c r="K951" s="236"/>
      <c r="M951" s="237" t="s">
        <v>399</v>
      </c>
      <c r="O951" s="225"/>
    </row>
    <row r="952" spans="1:80" ht="22.5">
      <c r="A952" s="226">
        <v>271</v>
      </c>
      <c r="B952" s="227" t="s">
        <v>400</v>
      </c>
      <c r="C952" s="228" t="s">
        <v>401</v>
      </c>
      <c r="D952" s="229" t="s">
        <v>1009</v>
      </c>
      <c r="E952" s="230">
        <v>969.68</v>
      </c>
      <c r="F952" s="230"/>
      <c r="G952" s="231">
        <f>E952*F952</f>
        <v>0</v>
      </c>
      <c r="H952" s="232">
        <v>4E-05</v>
      </c>
      <c r="I952" s="233">
        <f>E952*H952</f>
        <v>0.0387872</v>
      </c>
      <c r="J952" s="232">
        <v>0</v>
      </c>
      <c r="K952" s="233">
        <f>E952*J952</f>
        <v>0</v>
      </c>
      <c r="O952" s="225">
        <v>2</v>
      </c>
      <c r="AA952" s="198">
        <v>1</v>
      </c>
      <c r="AB952" s="198">
        <v>7</v>
      </c>
      <c r="AC952" s="198">
        <v>7</v>
      </c>
      <c r="AZ952" s="198">
        <v>2</v>
      </c>
      <c r="BA952" s="198">
        <f>IF(AZ952=1,G952,0)</f>
        <v>0</v>
      </c>
      <c r="BB952" s="198">
        <f>IF(AZ952=2,G952,0)</f>
        <v>0</v>
      </c>
      <c r="BC952" s="198">
        <f>IF(AZ952=3,G952,0)</f>
        <v>0</v>
      </c>
      <c r="BD952" s="198">
        <f>IF(AZ952=4,G952,0)</f>
        <v>0</v>
      </c>
      <c r="BE952" s="198">
        <f>IF(AZ952=5,G952,0)</f>
        <v>0</v>
      </c>
      <c r="CA952" s="225">
        <v>1</v>
      </c>
      <c r="CB952" s="225">
        <v>7</v>
      </c>
    </row>
    <row r="953" spans="1:15" ht="12.75">
      <c r="A953" s="234"/>
      <c r="B953" s="238"/>
      <c r="C953" s="660" t="s">
        <v>369</v>
      </c>
      <c r="D953" s="661"/>
      <c r="E953" s="239">
        <v>0</v>
      </c>
      <c r="F953" s="240"/>
      <c r="G953" s="241"/>
      <c r="H953" s="242"/>
      <c r="I953" s="236"/>
      <c r="J953" s="243"/>
      <c r="K953" s="236"/>
      <c r="M953" s="237" t="s">
        <v>369</v>
      </c>
      <c r="O953" s="225"/>
    </row>
    <row r="954" spans="1:15" ht="12.75">
      <c r="A954" s="234"/>
      <c r="B954" s="238"/>
      <c r="C954" s="660" t="s">
        <v>402</v>
      </c>
      <c r="D954" s="661"/>
      <c r="E954" s="239">
        <v>77.888</v>
      </c>
      <c r="F954" s="240"/>
      <c r="G954" s="241"/>
      <c r="H954" s="242"/>
      <c r="I954" s="236"/>
      <c r="J954" s="243"/>
      <c r="K954" s="236"/>
      <c r="M954" s="237" t="s">
        <v>402</v>
      </c>
      <c r="O954" s="225"/>
    </row>
    <row r="955" spans="1:15" ht="12.75">
      <c r="A955" s="234"/>
      <c r="B955" s="238"/>
      <c r="C955" s="660" t="s">
        <v>403</v>
      </c>
      <c r="D955" s="661"/>
      <c r="E955" s="239">
        <v>26.624</v>
      </c>
      <c r="F955" s="240"/>
      <c r="G955" s="241"/>
      <c r="H955" s="242"/>
      <c r="I955" s="236"/>
      <c r="J955" s="243"/>
      <c r="K955" s="236"/>
      <c r="M955" s="237" t="s">
        <v>403</v>
      </c>
      <c r="O955" s="225"/>
    </row>
    <row r="956" spans="1:15" ht="12.75">
      <c r="A956" s="234"/>
      <c r="B956" s="238"/>
      <c r="C956" s="660" t="s">
        <v>404</v>
      </c>
      <c r="D956" s="661"/>
      <c r="E956" s="239">
        <v>126.848</v>
      </c>
      <c r="F956" s="240"/>
      <c r="G956" s="241"/>
      <c r="H956" s="242"/>
      <c r="I956" s="236"/>
      <c r="J956" s="243"/>
      <c r="K956" s="236"/>
      <c r="M956" s="237" t="s">
        <v>404</v>
      </c>
      <c r="O956" s="225"/>
    </row>
    <row r="957" spans="1:15" ht="12.75">
      <c r="A957" s="234"/>
      <c r="B957" s="238"/>
      <c r="C957" s="660" t="s">
        <v>405</v>
      </c>
      <c r="D957" s="661"/>
      <c r="E957" s="239">
        <v>21.568</v>
      </c>
      <c r="F957" s="240"/>
      <c r="G957" s="241"/>
      <c r="H957" s="242"/>
      <c r="I957" s="236"/>
      <c r="J957" s="243"/>
      <c r="K957" s="236"/>
      <c r="M957" s="237" t="s">
        <v>405</v>
      </c>
      <c r="O957" s="225"/>
    </row>
    <row r="958" spans="1:15" ht="12.75">
      <c r="A958" s="234"/>
      <c r="B958" s="238"/>
      <c r="C958" s="660" t="s">
        <v>406</v>
      </c>
      <c r="D958" s="661"/>
      <c r="E958" s="239">
        <v>41.152</v>
      </c>
      <c r="F958" s="240"/>
      <c r="G958" s="241"/>
      <c r="H958" s="242"/>
      <c r="I958" s="236"/>
      <c r="J958" s="243"/>
      <c r="K958" s="236"/>
      <c r="M958" s="237" t="s">
        <v>406</v>
      </c>
      <c r="O958" s="225"/>
    </row>
    <row r="959" spans="1:15" ht="12.75">
      <c r="A959" s="234"/>
      <c r="B959" s="238"/>
      <c r="C959" s="660" t="s">
        <v>1338</v>
      </c>
      <c r="D959" s="661"/>
      <c r="E959" s="239">
        <v>675.6</v>
      </c>
      <c r="F959" s="240"/>
      <c r="G959" s="241"/>
      <c r="H959" s="242"/>
      <c r="I959" s="236"/>
      <c r="J959" s="243"/>
      <c r="K959" s="236"/>
      <c r="M959" s="237" t="s">
        <v>407</v>
      </c>
      <c r="O959" s="225"/>
    </row>
    <row r="960" spans="1:80" ht="12.75">
      <c r="A960" s="226">
        <v>272</v>
      </c>
      <c r="B960" s="227" t="s">
        <v>408</v>
      </c>
      <c r="C960" s="228" t="s">
        <v>409</v>
      </c>
      <c r="D960" s="229" t="s">
        <v>1337</v>
      </c>
      <c r="E960" s="230">
        <v>130</v>
      </c>
      <c r="F960" s="230"/>
      <c r="G960" s="231">
        <f>E960*F960</f>
        <v>0</v>
      </c>
      <c r="H960" s="232">
        <v>0.001</v>
      </c>
      <c r="I960" s="233">
        <f>E960*H960</f>
        <v>0.13</v>
      </c>
      <c r="J960" s="232"/>
      <c r="K960" s="233">
        <f>E960*J960</f>
        <v>0</v>
      </c>
      <c r="O960" s="225">
        <v>2</v>
      </c>
      <c r="AA960" s="198">
        <v>3</v>
      </c>
      <c r="AB960" s="198">
        <v>7</v>
      </c>
      <c r="AC960" s="198" t="s">
        <v>408</v>
      </c>
      <c r="AZ960" s="198">
        <v>2</v>
      </c>
      <c r="BA960" s="198">
        <f>IF(AZ960=1,G960,0)</f>
        <v>0</v>
      </c>
      <c r="BB960" s="198">
        <f>IF(AZ960=2,G960,0)</f>
        <v>0</v>
      </c>
      <c r="BC960" s="198">
        <f>IF(AZ960=3,G960,0)</f>
        <v>0</v>
      </c>
      <c r="BD960" s="198">
        <f>IF(AZ960=4,G960,0)</f>
        <v>0</v>
      </c>
      <c r="BE960" s="198">
        <f>IF(AZ960=5,G960,0)</f>
        <v>0</v>
      </c>
      <c r="CA960" s="225">
        <v>3</v>
      </c>
      <c r="CB960" s="225">
        <v>7</v>
      </c>
    </row>
    <row r="961" spans="1:15" ht="12.75">
      <c r="A961" s="234"/>
      <c r="B961" s="238"/>
      <c r="C961" s="660" t="s">
        <v>410</v>
      </c>
      <c r="D961" s="661"/>
      <c r="E961" s="239">
        <v>130</v>
      </c>
      <c r="F961" s="240"/>
      <c r="G961" s="241"/>
      <c r="H961" s="242"/>
      <c r="I961" s="236"/>
      <c r="J961" s="243"/>
      <c r="K961" s="236"/>
      <c r="M961" s="237" t="s">
        <v>410</v>
      </c>
      <c r="O961" s="225"/>
    </row>
    <row r="962" spans="1:80" ht="12.75">
      <c r="A962" s="226">
        <v>273</v>
      </c>
      <c r="B962" s="227" t="s">
        <v>411</v>
      </c>
      <c r="C962" s="228" t="s">
        <v>412</v>
      </c>
      <c r="D962" s="229" t="s">
        <v>1141</v>
      </c>
      <c r="E962" s="230">
        <v>649</v>
      </c>
      <c r="F962" s="230"/>
      <c r="G962" s="231">
        <f>E962*F962</f>
        <v>0</v>
      </c>
      <c r="H962" s="232">
        <v>0.0029</v>
      </c>
      <c r="I962" s="233">
        <f>E962*H962</f>
        <v>1.8820999999999999</v>
      </c>
      <c r="J962" s="232"/>
      <c r="K962" s="233">
        <f>E962*J962</f>
        <v>0</v>
      </c>
      <c r="O962" s="225">
        <v>2</v>
      </c>
      <c r="AA962" s="198">
        <v>3</v>
      </c>
      <c r="AB962" s="198">
        <v>7</v>
      </c>
      <c r="AC962" s="198">
        <v>28412223</v>
      </c>
      <c r="AZ962" s="198">
        <v>2</v>
      </c>
      <c r="BA962" s="198">
        <f>IF(AZ962=1,G962,0)</f>
        <v>0</v>
      </c>
      <c r="BB962" s="198">
        <f>IF(AZ962=2,G962,0)</f>
        <v>0</v>
      </c>
      <c r="BC962" s="198">
        <f>IF(AZ962=3,G962,0)</f>
        <v>0</v>
      </c>
      <c r="BD962" s="198">
        <f>IF(AZ962=4,G962,0)</f>
        <v>0</v>
      </c>
      <c r="BE962" s="198">
        <f>IF(AZ962=5,G962,0)</f>
        <v>0</v>
      </c>
      <c r="CA962" s="225">
        <v>3</v>
      </c>
      <c r="CB962" s="225">
        <v>7</v>
      </c>
    </row>
    <row r="963" spans="1:15" ht="22.5">
      <c r="A963" s="234"/>
      <c r="B963" s="235"/>
      <c r="C963" s="657" t="s">
        <v>413</v>
      </c>
      <c r="D963" s="658"/>
      <c r="E963" s="658"/>
      <c r="F963" s="658"/>
      <c r="G963" s="659"/>
      <c r="I963" s="236"/>
      <c r="K963" s="236"/>
      <c r="L963" s="237" t="s">
        <v>413</v>
      </c>
      <c r="O963" s="225">
        <v>3</v>
      </c>
    </row>
    <row r="964" spans="1:15" ht="12.75">
      <c r="A964" s="234"/>
      <c r="B964" s="235"/>
      <c r="C964" s="657"/>
      <c r="D964" s="658"/>
      <c r="E964" s="658"/>
      <c r="F964" s="658"/>
      <c r="G964" s="659"/>
      <c r="I964" s="236"/>
      <c r="K964" s="236"/>
      <c r="L964" s="237"/>
      <c r="O964" s="225">
        <v>3</v>
      </c>
    </row>
    <row r="965" spans="1:15" ht="12.75">
      <c r="A965" s="234"/>
      <c r="B965" s="235"/>
      <c r="C965" s="657" t="s">
        <v>414</v>
      </c>
      <c r="D965" s="658"/>
      <c r="E965" s="658"/>
      <c r="F965" s="658"/>
      <c r="G965" s="659"/>
      <c r="I965" s="236"/>
      <c r="K965" s="236"/>
      <c r="L965" s="237" t="s">
        <v>414</v>
      </c>
      <c r="O965" s="225">
        <v>3</v>
      </c>
    </row>
    <row r="966" spans="1:15" ht="12.75">
      <c r="A966" s="234"/>
      <c r="B966" s="235"/>
      <c r="C966" s="657" t="s">
        <v>415</v>
      </c>
      <c r="D966" s="658"/>
      <c r="E966" s="658"/>
      <c r="F966" s="658"/>
      <c r="G966" s="659"/>
      <c r="I966" s="236"/>
      <c r="K966" s="236"/>
      <c r="L966" s="237" t="s">
        <v>415</v>
      </c>
      <c r="O966" s="225">
        <v>3</v>
      </c>
    </row>
    <row r="967" spans="1:15" ht="12.75">
      <c r="A967" s="234"/>
      <c r="B967" s="235"/>
      <c r="C967" s="657" t="s">
        <v>416</v>
      </c>
      <c r="D967" s="658"/>
      <c r="E967" s="658"/>
      <c r="F967" s="658"/>
      <c r="G967" s="659"/>
      <c r="I967" s="236"/>
      <c r="K967" s="236"/>
      <c r="L967" s="237" t="s">
        <v>416</v>
      </c>
      <c r="O967" s="225">
        <v>3</v>
      </c>
    </row>
    <row r="968" spans="1:15" ht="12.75">
      <c r="A968" s="234"/>
      <c r="B968" s="235"/>
      <c r="C968" s="657" t="s">
        <v>417</v>
      </c>
      <c r="D968" s="658"/>
      <c r="E968" s="658"/>
      <c r="F968" s="658"/>
      <c r="G968" s="659"/>
      <c r="I968" s="236"/>
      <c r="K968" s="236"/>
      <c r="L968" s="237" t="s">
        <v>417</v>
      </c>
      <c r="O968" s="225">
        <v>3</v>
      </c>
    </row>
    <row r="969" spans="1:15" ht="12.75">
      <c r="A969" s="234"/>
      <c r="B969" s="235"/>
      <c r="C969" s="657" t="s">
        <v>418</v>
      </c>
      <c r="D969" s="658"/>
      <c r="E969" s="658"/>
      <c r="F969" s="658"/>
      <c r="G969" s="659"/>
      <c r="I969" s="236"/>
      <c r="K969" s="236"/>
      <c r="L969" s="237" t="s">
        <v>418</v>
      </c>
      <c r="O969" s="225">
        <v>3</v>
      </c>
    </row>
    <row r="970" spans="1:15" ht="12.75">
      <c r="A970" s="234"/>
      <c r="B970" s="235"/>
      <c r="C970" s="657" t="s">
        <v>419</v>
      </c>
      <c r="D970" s="658"/>
      <c r="E970" s="658"/>
      <c r="F970" s="658"/>
      <c r="G970" s="659"/>
      <c r="I970" s="236"/>
      <c r="K970" s="236"/>
      <c r="L970" s="237" t="s">
        <v>419</v>
      </c>
      <c r="O970" s="225">
        <v>3</v>
      </c>
    </row>
    <row r="971" spans="1:15" ht="12.75">
      <c r="A971" s="234"/>
      <c r="B971" s="235"/>
      <c r="C971" s="657" t="s">
        <v>420</v>
      </c>
      <c r="D971" s="658"/>
      <c r="E971" s="658"/>
      <c r="F971" s="658"/>
      <c r="G971" s="659"/>
      <c r="I971" s="236"/>
      <c r="K971" s="236"/>
      <c r="L971" s="237" t="s">
        <v>420</v>
      </c>
      <c r="O971" s="225">
        <v>3</v>
      </c>
    </row>
    <row r="972" spans="1:15" ht="12.75">
      <c r="A972" s="234"/>
      <c r="B972" s="238"/>
      <c r="C972" s="660" t="s">
        <v>369</v>
      </c>
      <c r="D972" s="661"/>
      <c r="E972" s="239">
        <v>0</v>
      </c>
      <c r="F972" s="240"/>
      <c r="G972" s="241"/>
      <c r="H972" s="242"/>
      <c r="I972" s="236"/>
      <c r="J972" s="243"/>
      <c r="K972" s="236"/>
      <c r="M972" s="237" t="s">
        <v>369</v>
      </c>
      <c r="O972" s="225"/>
    </row>
    <row r="973" spans="1:15" ht="12.75">
      <c r="A973" s="234"/>
      <c r="B973" s="238"/>
      <c r="C973" s="660" t="s">
        <v>421</v>
      </c>
      <c r="D973" s="661"/>
      <c r="E973" s="239">
        <v>52.4216</v>
      </c>
      <c r="F973" s="240"/>
      <c r="G973" s="241"/>
      <c r="H973" s="242"/>
      <c r="I973" s="236"/>
      <c r="J973" s="243"/>
      <c r="K973" s="236"/>
      <c r="M973" s="237" t="s">
        <v>421</v>
      </c>
      <c r="O973" s="225"/>
    </row>
    <row r="974" spans="1:15" ht="12.75">
      <c r="A974" s="234"/>
      <c r="B974" s="238"/>
      <c r="C974" s="660" t="s">
        <v>422</v>
      </c>
      <c r="D974" s="661"/>
      <c r="E974" s="239">
        <v>17.8048</v>
      </c>
      <c r="F974" s="240"/>
      <c r="G974" s="241"/>
      <c r="H974" s="242"/>
      <c r="I974" s="236"/>
      <c r="J974" s="243"/>
      <c r="K974" s="236"/>
      <c r="M974" s="237" t="s">
        <v>422</v>
      </c>
      <c r="O974" s="225"/>
    </row>
    <row r="975" spans="1:15" ht="12.75">
      <c r="A975" s="234"/>
      <c r="B975" s="238"/>
      <c r="C975" s="660" t="s">
        <v>423</v>
      </c>
      <c r="D975" s="661"/>
      <c r="E975" s="239">
        <v>84.8296</v>
      </c>
      <c r="F975" s="240"/>
      <c r="G975" s="241"/>
      <c r="H975" s="242"/>
      <c r="I975" s="236"/>
      <c r="J975" s="243"/>
      <c r="K975" s="236"/>
      <c r="M975" s="237" t="s">
        <v>423</v>
      </c>
      <c r="O975" s="225"/>
    </row>
    <row r="976" spans="1:15" ht="12.75">
      <c r="A976" s="234"/>
      <c r="B976" s="238"/>
      <c r="C976" s="660" t="s">
        <v>424</v>
      </c>
      <c r="D976" s="661"/>
      <c r="E976" s="239">
        <v>14.4236</v>
      </c>
      <c r="F976" s="240"/>
      <c r="G976" s="241"/>
      <c r="H976" s="242"/>
      <c r="I976" s="236"/>
      <c r="J976" s="243"/>
      <c r="K976" s="236"/>
      <c r="M976" s="237" t="s">
        <v>424</v>
      </c>
      <c r="O976" s="225"/>
    </row>
    <row r="977" spans="1:15" ht="12.75">
      <c r="A977" s="234"/>
      <c r="B977" s="238"/>
      <c r="C977" s="660" t="s">
        <v>425</v>
      </c>
      <c r="D977" s="661"/>
      <c r="E977" s="239">
        <v>27.5204</v>
      </c>
      <c r="F977" s="240"/>
      <c r="G977" s="241"/>
      <c r="H977" s="242"/>
      <c r="I977" s="236"/>
      <c r="J977" s="243"/>
      <c r="K977" s="236"/>
      <c r="M977" s="237" t="s">
        <v>425</v>
      </c>
      <c r="O977" s="225"/>
    </row>
    <row r="978" spans="1:15" ht="12.75">
      <c r="A978" s="234"/>
      <c r="B978" s="238"/>
      <c r="C978" s="660" t="s">
        <v>426</v>
      </c>
      <c r="D978" s="661"/>
      <c r="E978" s="239">
        <v>452</v>
      </c>
      <c r="F978" s="240"/>
      <c r="G978" s="241"/>
      <c r="H978" s="242"/>
      <c r="I978" s="236"/>
      <c r="J978" s="243"/>
      <c r="K978" s="236"/>
      <c r="M978" s="237" t="s">
        <v>426</v>
      </c>
      <c r="O978" s="225"/>
    </row>
    <row r="979" spans="1:80" ht="12.75">
      <c r="A979" s="226">
        <v>274</v>
      </c>
      <c r="B979" s="227" t="s">
        <v>427</v>
      </c>
      <c r="C979" s="228" t="s">
        <v>428</v>
      </c>
      <c r="D979" s="229" t="s">
        <v>1264</v>
      </c>
      <c r="E979" s="230">
        <v>2.25910898</v>
      </c>
      <c r="F979" s="230"/>
      <c r="G979" s="231">
        <f>E979*F979</f>
        <v>0</v>
      </c>
      <c r="H979" s="232">
        <v>0</v>
      </c>
      <c r="I979" s="233">
        <f>E979*H979</f>
        <v>0</v>
      </c>
      <c r="J979" s="232"/>
      <c r="K979" s="233">
        <f>E979*J979</f>
        <v>0</v>
      </c>
      <c r="O979" s="225">
        <v>2</v>
      </c>
      <c r="AA979" s="198">
        <v>7</v>
      </c>
      <c r="AB979" s="198">
        <v>1001</v>
      </c>
      <c r="AC979" s="198">
        <v>5</v>
      </c>
      <c r="AZ979" s="198">
        <v>2</v>
      </c>
      <c r="BA979" s="198">
        <f>IF(AZ979=1,G979,0)</f>
        <v>0</v>
      </c>
      <c r="BB979" s="198">
        <f>IF(AZ979=2,G979,0)</f>
        <v>0</v>
      </c>
      <c r="BC979" s="198">
        <f>IF(AZ979=3,G979,0)</f>
        <v>0</v>
      </c>
      <c r="BD979" s="198">
        <f>IF(AZ979=4,G979,0)</f>
        <v>0</v>
      </c>
      <c r="BE979" s="198">
        <f>IF(AZ979=5,G979,0)</f>
        <v>0</v>
      </c>
      <c r="CA979" s="225">
        <v>7</v>
      </c>
      <c r="CB979" s="225">
        <v>1001</v>
      </c>
    </row>
    <row r="980" spans="1:57" ht="12.75">
      <c r="A980" s="244"/>
      <c r="B980" s="245" t="s">
        <v>1129</v>
      </c>
      <c r="C980" s="246" t="s">
        <v>363</v>
      </c>
      <c r="D980" s="247"/>
      <c r="E980" s="248"/>
      <c r="F980" s="249"/>
      <c r="G980" s="250">
        <f>SUM(G913:G979)</f>
        <v>0</v>
      </c>
      <c r="H980" s="251"/>
      <c r="I980" s="252">
        <f>SUM(I913:I979)</f>
        <v>2.2592837</v>
      </c>
      <c r="J980" s="251"/>
      <c r="K980" s="252">
        <f>SUM(K913:K979)</f>
        <v>0</v>
      </c>
      <c r="O980" s="225">
        <v>4</v>
      </c>
      <c r="BA980" s="253">
        <f>SUM(BA913:BA979)</f>
        <v>0</v>
      </c>
      <c r="BB980" s="253">
        <f>SUM(BB913:BB979)</f>
        <v>0</v>
      </c>
      <c r="BC980" s="253">
        <f>SUM(BC913:BC979)</f>
        <v>0</v>
      </c>
      <c r="BD980" s="253">
        <f>SUM(BD913:BD979)</f>
        <v>0</v>
      </c>
      <c r="BE980" s="253">
        <f>SUM(BE913:BE979)</f>
        <v>0</v>
      </c>
    </row>
    <row r="981" spans="1:15" ht="12.75">
      <c r="A981" s="215" t="s">
        <v>1126</v>
      </c>
      <c r="B981" s="216" t="s">
        <v>429</v>
      </c>
      <c r="C981" s="217" t="s">
        <v>430</v>
      </c>
      <c r="D981" s="218"/>
      <c r="E981" s="219"/>
      <c r="F981" s="219"/>
      <c r="G981" s="220"/>
      <c r="H981" s="221"/>
      <c r="I981" s="222"/>
      <c r="J981" s="223"/>
      <c r="K981" s="224"/>
      <c r="O981" s="225">
        <v>1</v>
      </c>
    </row>
    <row r="982" spans="1:80" ht="12.75">
      <c r="A982" s="226">
        <v>275</v>
      </c>
      <c r="B982" s="227" t="s">
        <v>432</v>
      </c>
      <c r="C982" s="228" t="s">
        <v>433</v>
      </c>
      <c r="D982" s="229" t="s">
        <v>1141</v>
      </c>
      <c r="E982" s="230">
        <v>69.99</v>
      </c>
      <c r="F982" s="230"/>
      <c r="G982" s="231">
        <f>E982*F982</f>
        <v>0</v>
      </c>
      <c r="H982" s="232">
        <v>0.00028</v>
      </c>
      <c r="I982" s="233">
        <f>E982*H982</f>
        <v>0.019597199999999995</v>
      </c>
      <c r="J982" s="232">
        <v>0</v>
      </c>
      <c r="K982" s="233">
        <f>E982*J982</f>
        <v>0</v>
      </c>
      <c r="O982" s="225">
        <v>2</v>
      </c>
      <c r="AA982" s="198">
        <v>1</v>
      </c>
      <c r="AB982" s="198">
        <v>7</v>
      </c>
      <c r="AC982" s="198">
        <v>7</v>
      </c>
      <c r="AZ982" s="198">
        <v>2</v>
      </c>
      <c r="BA982" s="198">
        <f>IF(AZ982=1,G982,0)</f>
        <v>0</v>
      </c>
      <c r="BB982" s="198">
        <f>IF(AZ982=2,G982,0)</f>
        <v>0</v>
      </c>
      <c r="BC982" s="198">
        <f>IF(AZ982=3,G982,0)</f>
        <v>0</v>
      </c>
      <c r="BD982" s="198">
        <f>IF(AZ982=4,G982,0)</f>
        <v>0</v>
      </c>
      <c r="BE982" s="198">
        <f>IF(AZ982=5,G982,0)</f>
        <v>0</v>
      </c>
      <c r="CA982" s="225">
        <v>1</v>
      </c>
      <c r="CB982" s="225">
        <v>7</v>
      </c>
    </row>
    <row r="983" spans="1:15" ht="12.75">
      <c r="A983" s="234"/>
      <c r="B983" s="238"/>
      <c r="C983" s="660" t="s">
        <v>250</v>
      </c>
      <c r="D983" s="661"/>
      <c r="E983" s="239">
        <v>0</v>
      </c>
      <c r="F983" s="240"/>
      <c r="G983" s="241"/>
      <c r="H983" s="242"/>
      <c r="I983" s="236"/>
      <c r="J983" s="243"/>
      <c r="K983" s="236"/>
      <c r="M983" s="237" t="s">
        <v>250</v>
      </c>
      <c r="O983" s="225"/>
    </row>
    <row r="984" spans="1:15" ht="12.75">
      <c r="A984" s="234"/>
      <c r="B984" s="238"/>
      <c r="C984" s="660" t="s">
        <v>251</v>
      </c>
      <c r="D984" s="661"/>
      <c r="E984" s="239">
        <v>0</v>
      </c>
      <c r="F984" s="240"/>
      <c r="G984" s="241"/>
      <c r="H984" s="242"/>
      <c r="I984" s="236"/>
      <c r="J984" s="243"/>
      <c r="K984" s="236"/>
      <c r="M984" s="237" t="s">
        <v>251</v>
      </c>
      <c r="O984" s="225"/>
    </row>
    <row r="985" spans="1:15" ht="12.75">
      <c r="A985" s="234"/>
      <c r="B985" s="238"/>
      <c r="C985" s="660" t="s">
        <v>434</v>
      </c>
      <c r="D985" s="661"/>
      <c r="E985" s="239">
        <v>0.4608</v>
      </c>
      <c r="F985" s="240"/>
      <c r="G985" s="241"/>
      <c r="H985" s="242"/>
      <c r="I985" s="236"/>
      <c r="J985" s="243"/>
      <c r="K985" s="236"/>
      <c r="M985" s="237" t="s">
        <v>434</v>
      </c>
      <c r="O985" s="225"/>
    </row>
    <row r="986" spans="1:15" ht="12.75">
      <c r="A986" s="234"/>
      <c r="B986" s="238"/>
      <c r="C986" s="660" t="s">
        <v>435</v>
      </c>
      <c r="D986" s="661"/>
      <c r="E986" s="239">
        <v>0.4572</v>
      </c>
      <c r="F986" s="240"/>
      <c r="G986" s="241"/>
      <c r="H986" s="242"/>
      <c r="I986" s="236"/>
      <c r="J986" s="243"/>
      <c r="K986" s="236"/>
      <c r="M986" s="237" t="s">
        <v>435</v>
      </c>
      <c r="O986" s="225"/>
    </row>
    <row r="987" spans="1:15" ht="12.75">
      <c r="A987" s="234"/>
      <c r="B987" s="238"/>
      <c r="C987" s="660" t="s">
        <v>436</v>
      </c>
      <c r="D987" s="661"/>
      <c r="E987" s="239">
        <v>1.176</v>
      </c>
      <c r="F987" s="240"/>
      <c r="G987" s="241"/>
      <c r="H987" s="242"/>
      <c r="I987" s="236"/>
      <c r="J987" s="243"/>
      <c r="K987" s="236"/>
      <c r="M987" s="237" t="s">
        <v>436</v>
      </c>
      <c r="O987" s="225"/>
    </row>
    <row r="988" spans="1:15" ht="12.75">
      <c r="A988" s="234"/>
      <c r="B988" s="238"/>
      <c r="C988" s="660" t="s">
        <v>256</v>
      </c>
      <c r="D988" s="661"/>
      <c r="E988" s="239">
        <v>0</v>
      </c>
      <c r="F988" s="240"/>
      <c r="G988" s="241"/>
      <c r="H988" s="242"/>
      <c r="I988" s="236"/>
      <c r="J988" s="243"/>
      <c r="K988" s="236"/>
      <c r="M988" s="237" t="s">
        <v>256</v>
      </c>
      <c r="O988" s="225"/>
    </row>
    <row r="989" spans="1:15" ht="12.75">
      <c r="A989" s="234"/>
      <c r="B989" s="238"/>
      <c r="C989" s="660" t="s">
        <v>437</v>
      </c>
      <c r="D989" s="661"/>
      <c r="E989" s="239">
        <v>28.768</v>
      </c>
      <c r="F989" s="240"/>
      <c r="G989" s="241"/>
      <c r="H989" s="242"/>
      <c r="I989" s="236"/>
      <c r="J989" s="243"/>
      <c r="K989" s="236"/>
      <c r="M989" s="237" t="s">
        <v>437</v>
      </c>
      <c r="O989" s="225"/>
    </row>
    <row r="990" spans="1:15" ht="12.75">
      <c r="A990" s="234"/>
      <c r="B990" s="238"/>
      <c r="C990" s="660" t="s">
        <v>438</v>
      </c>
      <c r="D990" s="661"/>
      <c r="E990" s="239">
        <v>14.508</v>
      </c>
      <c r="F990" s="240"/>
      <c r="G990" s="241"/>
      <c r="H990" s="242"/>
      <c r="I990" s="236"/>
      <c r="J990" s="243"/>
      <c r="K990" s="236"/>
      <c r="M990" s="237" t="s">
        <v>438</v>
      </c>
      <c r="O990" s="225"/>
    </row>
    <row r="991" spans="1:15" ht="12.75">
      <c r="A991" s="234"/>
      <c r="B991" s="238"/>
      <c r="C991" s="660" t="s">
        <v>439</v>
      </c>
      <c r="D991" s="661"/>
      <c r="E991" s="239">
        <v>13.02</v>
      </c>
      <c r="F991" s="240"/>
      <c r="G991" s="241"/>
      <c r="H991" s="242"/>
      <c r="I991" s="236"/>
      <c r="J991" s="243"/>
      <c r="K991" s="236"/>
      <c r="M991" s="237" t="s">
        <v>439</v>
      </c>
      <c r="O991" s="225"/>
    </row>
    <row r="992" spans="1:15" ht="12.75">
      <c r="A992" s="234"/>
      <c r="B992" s="238"/>
      <c r="C992" s="660" t="s">
        <v>261</v>
      </c>
      <c r="D992" s="661"/>
      <c r="E992" s="239">
        <v>0</v>
      </c>
      <c r="F992" s="240"/>
      <c r="G992" s="241"/>
      <c r="H992" s="242"/>
      <c r="I992" s="236"/>
      <c r="J992" s="243"/>
      <c r="K992" s="236"/>
      <c r="M992" s="237" t="s">
        <v>261</v>
      </c>
      <c r="O992" s="225"/>
    </row>
    <row r="993" spans="1:15" ht="12.75">
      <c r="A993" s="234"/>
      <c r="B993" s="238"/>
      <c r="C993" s="660" t="s">
        <v>440</v>
      </c>
      <c r="D993" s="661"/>
      <c r="E993" s="239">
        <v>11.2</v>
      </c>
      <c r="F993" s="240"/>
      <c r="G993" s="241"/>
      <c r="H993" s="242"/>
      <c r="I993" s="236"/>
      <c r="J993" s="243"/>
      <c r="K993" s="236"/>
      <c r="M993" s="237" t="s">
        <v>440</v>
      </c>
      <c r="O993" s="225"/>
    </row>
    <row r="994" spans="1:15" ht="12.75">
      <c r="A994" s="234"/>
      <c r="B994" s="238"/>
      <c r="C994" s="660" t="s">
        <v>264</v>
      </c>
      <c r="D994" s="661"/>
      <c r="E994" s="239">
        <v>0</v>
      </c>
      <c r="F994" s="240"/>
      <c r="G994" s="241"/>
      <c r="H994" s="242"/>
      <c r="I994" s="236"/>
      <c r="J994" s="243"/>
      <c r="K994" s="236"/>
      <c r="M994" s="237" t="s">
        <v>264</v>
      </c>
      <c r="O994" s="225"/>
    </row>
    <row r="995" spans="1:15" ht="12.75">
      <c r="A995" s="234"/>
      <c r="B995" s="238"/>
      <c r="C995" s="660" t="s">
        <v>441</v>
      </c>
      <c r="D995" s="661"/>
      <c r="E995" s="239">
        <v>0.4</v>
      </c>
      <c r="F995" s="240"/>
      <c r="G995" s="241"/>
      <c r="H995" s="242"/>
      <c r="I995" s="236"/>
      <c r="J995" s="243"/>
      <c r="K995" s="236"/>
      <c r="M995" s="237" t="s">
        <v>441</v>
      </c>
      <c r="O995" s="225"/>
    </row>
    <row r="996" spans="1:80" ht="12.75">
      <c r="A996" s="226">
        <v>276</v>
      </c>
      <c r="B996" s="227" t="s">
        <v>442</v>
      </c>
      <c r="C996" s="228" t="s">
        <v>443</v>
      </c>
      <c r="D996" s="229" t="s">
        <v>1141</v>
      </c>
      <c r="E996" s="230">
        <v>69.99</v>
      </c>
      <c r="F996" s="230"/>
      <c r="G996" s="231">
        <f>E996*F996</f>
        <v>0</v>
      </c>
      <c r="H996" s="232">
        <v>8E-05</v>
      </c>
      <c r="I996" s="233">
        <f>E996*H996</f>
        <v>0.0055992</v>
      </c>
      <c r="J996" s="232">
        <v>0</v>
      </c>
      <c r="K996" s="233">
        <f>E996*J996</f>
        <v>0</v>
      </c>
      <c r="O996" s="225">
        <v>2</v>
      </c>
      <c r="AA996" s="198">
        <v>1</v>
      </c>
      <c r="AB996" s="198">
        <v>7</v>
      </c>
      <c r="AC996" s="198">
        <v>7</v>
      </c>
      <c r="AZ996" s="198">
        <v>2</v>
      </c>
      <c r="BA996" s="198">
        <f>IF(AZ996=1,G996,0)</f>
        <v>0</v>
      </c>
      <c r="BB996" s="198">
        <f>IF(AZ996=2,G996,0)</f>
        <v>0</v>
      </c>
      <c r="BC996" s="198">
        <f>IF(AZ996=3,G996,0)</f>
        <v>0</v>
      </c>
      <c r="BD996" s="198">
        <f>IF(AZ996=4,G996,0)</f>
        <v>0</v>
      </c>
      <c r="BE996" s="198">
        <f>IF(AZ996=5,G996,0)</f>
        <v>0</v>
      </c>
      <c r="CA996" s="225">
        <v>1</v>
      </c>
      <c r="CB996" s="225">
        <v>7</v>
      </c>
    </row>
    <row r="997" spans="1:15" ht="12.75">
      <c r="A997" s="234"/>
      <c r="B997" s="238"/>
      <c r="C997" s="660" t="s">
        <v>444</v>
      </c>
      <c r="D997" s="661"/>
      <c r="E997" s="239">
        <v>69.99</v>
      </c>
      <c r="F997" s="240"/>
      <c r="G997" s="241"/>
      <c r="H997" s="242"/>
      <c r="I997" s="236"/>
      <c r="J997" s="243"/>
      <c r="K997" s="236"/>
      <c r="M997" s="237" t="s">
        <v>444</v>
      </c>
      <c r="O997" s="225"/>
    </row>
    <row r="998" spans="1:80" ht="12.75">
      <c r="A998" s="226">
        <v>277</v>
      </c>
      <c r="B998" s="227" t="s">
        <v>445</v>
      </c>
      <c r="C998" s="228" t="s">
        <v>446</v>
      </c>
      <c r="D998" s="229" t="s">
        <v>1141</v>
      </c>
      <c r="E998" s="230">
        <v>331.7215</v>
      </c>
      <c r="F998" s="230"/>
      <c r="G998" s="231">
        <f>E998*F998</f>
        <v>0</v>
      </c>
      <c r="H998" s="232">
        <v>0.00051</v>
      </c>
      <c r="I998" s="233">
        <f>E998*H998</f>
        <v>0.169177965</v>
      </c>
      <c r="J998" s="232">
        <v>0</v>
      </c>
      <c r="K998" s="233">
        <f>E998*J998</f>
        <v>0</v>
      </c>
      <c r="O998" s="225">
        <v>2</v>
      </c>
      <c r="AA998" s="198">
        <v>1</v>
      </c>
      <c r="AB998" s="198">
        <v>7</v>
      </c>
      <c r="AC998" s="198">
        <v>7</v>
      </c>
      <c r="AZ998" s="198">
        <v>2</v>
      </c>
      <c r="BA998" s="198">
        <f>IF(AZ998=1,G998,0)</f>
        <v>0</v>
      </c>
      <c r="BB998" s="198">
        <f>IF(AZ998=2,G998,0)</f>
        <v>0</v>
      </c>
      <c r="BC998" s="198">
        <f>IF(AZ998=3,G998,0)</f>
        <v>0</v>
      </c>
      <c r="BD998" s="198">
        <f>IF(AZ998=4,G998,0)</f>
        <v>0</v>
      </c>
      <c r="BE998" s="198">
        <f>IF(AZ998=5,G998,0)</f>
        <v>0</v>
      </c>
      <c r="CA998" s="225">
        <v>1</v>
      </c>
      <c r="CB998" s="225">
        <v>7</v>
      </c>
    </row>
    <row r="999" spans="1:15" ht="12.75">
      <c r="A999" s="234"/>
      <c r="B999" s="235"/>
      <c r="C999" s="657" t="s">
        <v>447</v>
      </c>
      <c r="D999" s="658"/>
      <c r="E999" s="658"/>
      <c r="F999" s="658"/>
      <c r="G999" s="659"/>
      <c r="I999" s="236"/>
      <c r="K999" s="236"/>
      <c r="L999" s="237" t="s">
        <v>447</v>
      </c>
      <c r="O999" s="225">
        <v>3</v>
      </c>
    </row>
    <row r="1000" spans="1:15" ht="12.75">
      <c r="A1000" s="234"/>
      <c r="B1000" s="238"/>
      <c r="C1000" s="660" t="s">
        <v>1533</v>
      </c>
      <c r="D1000" s="661"/>
      <c r="E1000" s="239">
        <v>0</v>
      </c>
      <c r="F1000" s="240"/>
      <c r="G1000" s="241"/>
      <c r="H1000" s="242"/>
      <c r="I1000" s="236"/>
      <c r="J1000" s="243"/>
      <c r="K1000" s="236"/>
      <c r="M1000" s="237" t="s">
        <v>1533</v>
      </c>
      <c r="O1000" s="225"/>
    </row>
    <row r="1001" spans="1:15" ht="12.75">
      <c r="A1001" s="234"/>
      <c r="B1001" s="238"/>
      <c r="C1001" s="660" t="s">
        <v>448</v>
      </c>
      <c r="D1001" s="661"/>
      <c r="E1001" s="239">
        <v>136.584</v>
      </c>
      <c r="F1001" s="240"/>
      <c r="G1001" s="241"/>
      <c r="H1001" s="242"/>
      <c r="I1001" s="236"/>
      <c r="J1001" s="243"/>
      <c r="K1001" s="236"/>
      <c r="M1001" s="237" t="s">
        <v>448</v>
      </c>
      <c r="O1001" s="225"/>
    </row>
    <row r="1002" spans="1:15" ht="12.75">
      <c r="A1002" s="234"/>
      <c r="B1002" s="238"/>
      <c r="C1002" s="660" t="s">
        <v>449</v>
      </c>
      <c r="D1002" s="661"/>
      <c r="E1002" s="239">
        <v>4.536</v>
      </c>
      <c r="F1002" s="240"/>
      <c r="G1002" s="241"/>
      <c r="H1002" s="242"/>
      <c r="I1002" s="236"/>
      <c r="J1002" s="243"/>
      <c r="K1002" s="236"/>
      <c r="M1002" s="237" t="s">
        <v>449</v>
      </c>
      <c r="O1002" s="225"/>
    </row>
    <row r="1003" spans="1:15" ht="12.75">
      <c r="A1003" s="234"/>
      <c r="B1003" s="238"/>
      <c r="C1003" s="660" t="s">
        <v>450</v>
      </c>
      <c r="D1003" s="661"/>
      <c r="E1003" s="239">
        <v>3.304</v>
      </c>
      <c r="F1003" s="240"/>
      <c r="G1003" s="241"/>
      <c r="H1003" s="242"/>
      <c r="I1003" s="236"/>
      <c r="J1003" s="243"/>
      <c r="K1003" s="236"/>
      <c r="M1003" s="237" t="s">
        <v>450</v>
      </c>
      <c r="O1003" s="225"/>
    </row>
    <row r="1004" spans="1:15" ht="12.75">
      <c r="A1004" s="234"/>
      <c r="B1004" s="238"/>
      <c r="C1004" s="660" t="s">
        <v>521</v>
      </c>
      <c r="D1004" s="661"/>
      <c r="E1004" s="239">
        <v>4.2</v>
      </c>
      <c r="F1004" s="240"/>
      <c r="G1004" s="241"/>
      <c r="H1004" s="242"/>
      <c r="I1004" s="236"/>
      <c r="J1004" s="243"/>
      <c r="K1004" s="236"/>
      <c r="M1004" s="237" t="s">
        <v>521</v>
      </c>
      <c r="O1004" s="225"/>
    </row>
    <row r="1005" spans="1:15" ht="12.75">
      <c r="A1005" s="234"/>
      <c r="B1005" s="238"/>
      <c r="C1005" s="660" t="s">
        <v>451</v>
      </c>
      <c r="D1005" s="661"/>
      <c r="E1005" s="239">
        <v>10.5823</v>
      </c>
      <c r="F1005" s="240"/>
      <c r="G1005" s="241"/>
      <c r="H1005" s="242"/>
      <c r="I1005" s="236"/>
      <c r="J1005" s="243"/>
      <c r="K1005" s="236"/>
      <c r="M1005" s="237" t="s">
        <v>451</v>
      </c>
      <c r="O1005" s="225"/>
    </row>
    <row r="1006" spans="1:15" ht="12.75">
      <c r="A1006" s="234"/>
      <c r="B1006" s="238"/>
      <c r="C1006" s="660" t="s">
        <v>452</v>
      </c>
      <c r="D1006" s="661"/>
      <c r="E1006" s="239">
        <v>14.9112</v>
      </c>
      <c r="F1006" s="240"/>
      <c r="G1006" s="241"/>
      <c r="H1006" s="242"/>
      <c r="I1006" s="236"/>
      <c r="J1006" s="243"/>
      <c r="K1006" s="236"/>
      <c r="M1006" s="237" t="s">
        <v>452</v>
      </c>
      <c r="O1006" s="225"/>
    </row>
    <row r="1007" spans="1:15" ht="12.75">
      <c r="A1007" s="234"/>
      <c r="B1007" s="238"/>
      <c r="C1007" s="660" t="s">
        <v>453</v>
      </c>
      <c r="D1007" s="661"/>
      <c r="E1007" s="239">
        <v>157.604</v>
      </c>
      <c r="F1007" s="240"/>
      <c r="G1007" s="241"/>
      <c r="H1007" s="242"/>
      <c r="I1007" s="236"/>
      <c r="J1007" s="243"/>
      <c r="K1007" s="236"/>
      <c r="M1007" s="237" t="s">
        <v>453</v>
      </c>
      <c r="O1007" s="225"/>
    </row>
    <row r="1008" spans="1:57" ht="12.75">
      <c r="A1008" s="244"/>
      <c r="B1008" s="245" t="s">
        <v>1129</v>
      </c>
      <c r="C1008" s="246" t="s">
        <v>431</v>
      </c>
      <c r="D1008" s="247"/>
      <c r="E1008" s="248"/>
      <c r="F1008" s="249"/>
      <c r="G1008" s="250">
        <f>SUM(G981:G1007)</f>
        <v>0</v>
      </c>
      <c r="H1008" s="251"/>
      <c r="I1008" s="252">
        <f>SUM(I981:I1007)</f>
        <v>0.194374365</v>
      </c>
      <c r="J1008" s="251"/>
      <c r="K1008" s="252">
        <f>SUM(K981:K1007)</f>
        <v>0</v>
      </c>
      <c r="O1008" s="225">
        <v>4</v>
      </c>
      <c r="BA1008" s="253">
        <f>SUM(BA981:BA1007)</f>
        <v>0</v>
      </c>
      <c r="BB1008" s="253">
        <f>SUM(BB981:BB1007)</f>
        <v>0</v>
      </c>
      <c r="BC1008" s="253">
        <f>SUM(BC981:BC1007)</f>
        <v>0</v>
      </c>
      <c r="BD1008" s="253">
        <f>SUM(BD981:BD1007)</f>
        <v>0</v>
      </c>
      <c r="BE1008" s="253">
        <f>SUM(BE981:BE1007)</f>
        <v>0</v>
      </c>
    </row>
    <row r="1009" spans="1:15" ht="12.75">
      <c r="A1009" s="215" t="s">
        <v>1126</v>
      </c>
      <c r="B1009" s="216" t="s">
        <v>454</v>
      </c>
      <c r="C1009" s="217" t="s">
        <v>455</v>
      </c>
      <c r="D1009" s="218"/>
      <c r="E1009" s="219"/>
      <c r="F1009" s="219"/>
      <c r="G1009" s="220"/>
      <c r="H1009" s="221"/>
      <c r="I1009" s="222"/>
      <c r="J1009" s="223"/>
      <c r="K1009" s="224"/>
      <c r="O1009" s="225">
        <v>1</v>
      </c>
    </row>
    <row r="1010" spans="1:80" ht="12.75">
      <c r="A1010" s="226">
        <v>278</v>
      </c>
      <c r="B1010" s="227" t="s">
        <v>457</v>
      </c>
      <c r="C1010" s="228" t="s">
        <v>458</v>
      </c>
      <c r="D1010" s="229" t="s">
        <v>1141</v>
      </c>
      <c r="E1010" s="230">
        <v>378.735</v>
      </c>
      <c r="F1010" s="230"/>
      <c r="G1010" s="231">
        <f>E1010*F1010</f>
        <v>0</v>
      </c>
      <c r="H1010" s="232">
        <v>7E-05</v>
      </c>
      <c r="I1010" s="233">
        <f>E1010*H1010</f>
        <v>0.02651145</v>
      </c>
      <c r="J1010" s="232">
        <v>0</v>
      </c>
      <c r="K1010" s="233">
        <f>E1010*J1010</f>
        <v>0</v>
      </c>
      <c r="O1010" s="225">
        <v>2</v>
      </c>
      <c r="AA1010" s="198">
        <v>1</v>
      </c>
      <c r="AB1010" s="198">
        <v>7</v>
      </c>
      <c r="AC1010" s="198">
        <v>7</v>
      </c>
      <c r="AZ1010" s="198">
        <v>2</v>
      </c>
      <c r="BA1010" s="198">
        <f>IF(AZ1010=1,G1010,0)</f>
        <v>0</v>
      </c>
      <c r="BB1010" s="198">
        <f>IF(AZ1010=2,G1010,0)</f>
        <v>0</v>
      </c>
      <c r="BC1010" s="198">
        <f>IF(AZ1010=3,G1010,0)</f>
        <v>0</v>
      </c>
      <c r="BD1010" s="198">
        <f>IF(AZ1010=4,G1010,0)</f>
        <v>0</v>
      </c>
      <c r="BE1010" s="198">
        <f>IF(AZ1010=5,G1010,0)</f>
        <v>0</v>
      </c>
      <c r="CA1010" s="225">
        <v>1</v>
      </c>
      <c r="CB1010" s="225">
        <v>7</v>
      </c>
    </row>
    <row r="1011" spans="1:15" ht="12.75">
      <c r="A1011" s="234"/>
      <c r="B1011" s="238"/>
      <c r="C1011" s="660" t="s">
        <v>459</v>
      </c>
      <c r="D1011" s="661"/>
      <c r="E1011" s="239">
        <v>183.8</v>
      </c>
      <c r="F1011" s="240"/>
      <c r="G1011" s="241"/>
      <c r="H1011" s="242"/>
      <c r="I1011" s="236"/>
      <c r="J1011" s="243"/>
      <c r="K1011" s="236"/>
      <c r="M1011" s="237" t="s">
        <v>459</v>
      </c>
      <c r="O1011" s="225"/>
    </row>
    <row r="1012" spans="1:15" ht="12.75">
      <c r="A1012" s="234"/>
      <c r="B1012" s="238"/>
      <c r="C1012" s="660" t="s">
        <v>460</v>
      </c>
      <c r="D1012" s="661"/>
      <c r="E1012" s="239">
        <v>194.935</v>
      </c>
      <c r="F1012" s="240"/>
      <c r="G1012" s="241"/>
      <c r="H1012" s="242"/>
      <c r="I1012" s="236"/>
      <c r="J1012" s="243"/>
      <c r="K1012" s="236"/>
      <c r="M1012" s="237" t="s">
        <v>460</v>
      </c>
      <c r="O1012" s="225"/>
    </row>
    <row r="1013" spans="1:80" ht="12.75">
      <c r="A1013" s="226">
        <v>279</v>
      </c>
      <c r="B1013" s="227" t="s">
        <v>461</v>
      </c>
      <c r="C1013" s="228" t="s">
        <v>462</v>
      </c>
      <c r="D1013" s="229" t="s">
        <v>1141</v>
      </c>
      <c r="E1013" s="230">
        <v>378.735</v>
      </c>
      <c r="F1013" s="230"/>
      <c r="G1013" s="231">
        <f>E1013*F1013</f>
        <v>0</v>
      </c>
      <c r="H1013" s="232">
        <v>0.00015</v>
      </c>
      <c r="I1013" s="233">
        <f>E1013*H1013</f>
        <v>0.05681025</v>
      </c>
      <c r="J1013" s="232">
        <v>0</v>
      </c>
      <c r="K1013" s="233">
        <f>E1013*J1013</f>
        <v>0</v>
      </c>
      <c r="O1013" s="225">
        <v>2</v>
      </c>
      <c r="AA1013" s="198">
        <v>1</v>
      </c>
      <c r="AB1013" s="198">
        <v>7</v>
      </c>
      <c r="AC1013" s="198">
        <v>7</v>
      </c>
      <c r="AZ1013" s="198">
        <v>2</v>
      </c>
      <c r="BA1013" s="198">
        <f>IF(AZ1013=1,G1013,0)</f>
        <v>0</v>
      </c>
      <c r="BB1013" s="198">
        <f>IF(AZ1013=2,G1013,0)</f>
        <v>0</v>
      </c>
      <c r="BC1013" s="198">
        <f>IF(AZ1013=3,G1013,0)</f>
        <v>0</v>
      </c>
      <c r="BD1013" s="198">
        <f>IF(AZ1013=4,G1013,0)</f>
        <v>0</v>
      </c>
      <c r="BE1013" s="198">
        <f>IF(AZ1013=5,G1013,0)</f>
        <v>0</v>
      </c>
      <c r="CA1013" s="225">
        <v>1</v>
      </c>
      <c r="CB1013" s="225">
        <v>7</v>
      </c>
    </row>
    <row r="1014" spans="1:15" ht="12.75">
      <c r="A1014" s="234"/>
      <c r="B1014" s="238"/>
      <c r="C1014" s="660" t="s">
        <v>463</v>
      </c>
      <c r="D1014" s="661"/>
      <c r="E1014" s="239">
        <v>378.735</v>
      </c>
      <c r="F1014" s="240"/>
      <c r="G1014" s="241"/>
      <c r="H1014" s="242"/>
      <c r="I1014" s="236"/>
      <c r="J1014" s="243"/>
      <c r="K1014" s="236"/>
      <c r="M1014" s="264">
        <v>378735</v>
      </c>
      <c r="O1014" s="225"/>
    </row>
    <row r="1015" spans="1:57" ht="12.75">
      <c r="A1015" s="244"/>
      <c r="B1015" s="245" t="s">
        <v>1129</v>
      </c>
      <c r="C1015" s="246" t="s">
        <v>456</v>
      </c>
      <c r="D1015" s="247"/>
      <c r="E1015" s="248"/>
      <c r="F1015" s="249"/>
      <c r="G1015" s="250">
        <f>SUM(G1009:G1014)</f>
        <v>0</v>
      </c>
      <c r="H1015" s="251"/>
      <c r="I1015" s="252">
        <f>SUM(I1009:I1014)</f>
        <v>0.0833217</v>
      </c>
      <c r="J1015" s="251"/>
      <c r="K1015" s="252">
        <f>SUM(K1009:K1014)</f>
        <v>0</v>
      </c>
      <c r="O1015" s="225">
        <v>4</v>
      </c>
      <c r="BA1015" s="253">
        <f>SUM(BA1009:BA1014)</f>
        <v>0</v>
      </c>
      <c r="BB1015" s="253">
        <f>SUM(BB1009:BB1014)</f>
        <v>0</v>
      </c>
      <c r="BC1015" s="253">
        <f>SUM(BC1009:BC1014)</f>
        <v>0</v>
      </c>
      <c r="BD1015" s="253">
        <f>SUM(BD1009:BD1014)</f>
        <v>0</v>
      </c>
      <c r="BE1015" s="253">
        <f>SUM(BE1009:BE1014)</f>
        <v>0</v>
      </c>
    </row>
    <row r="1016" ht="12.75">
      <c r="E1016" s="198"/>
    </row>
    <row r="1017" ht="12.75">
      <c r="E1017" s="198"/>
    </row>
    <row r="1018" ht="12.75">
      <c r="E1018" s="198"/>
    </row>
    <row r="1019" ht="12.75">
      <c r="E1019" s="198"/>
    </row>
    <row r="1020" ht="12.75">
      <c r="E1020" s="198"/>
    </row>
    <row r="1021" ht="12.75">
      <c r="E1021" s="198"/>
    </row>
    <row r="1022" ht="12.75">
      <c r="E1022" s="198"/>
    </row>
    <row r="1023" ht="12.75">
      <c r="E1023" s="198"/>
    </row>
    <row r="1024" ht="12.75">
      <c r="E1024" s="198"/>
    </row>
    <row r="1025" ht="12.75">
      <c r="E1025" s="198"/>
    </row>
    <row r="1026" ht="12.75">
      <c r="E1026" s="198"/>
    </row>
    <row r="1027" ht="12.75">
      <c r="E1027" s="198"/>
    </row>
    <row r="1028" ht="12.75">
      <c r="E1028" s="198"/>
    </row>
    <row r="1029" ht="12.75">
      <c r="E1029" s="198"/>
    </row>
    <row r="1030" ht="12.75">
      <c r="E1030" s="198"/>
    </row>
    <row r="1031" ht="12.75">
      <c r="E1031" s="198"/>
    </row>
    <row r="1032" ht="12.75">
      <c r="E1032" s="198"/>
    </row>
    <row r="1033" ht="12.75">
      <c r="E1033" s="198"/>
    </row>
    <row r="1034" ht="12.75">
      <c r="E1034" s="198"/>
    </row>
    <row r="1035" ht="12.75">
      <c r="E1035" s="198"/>
    </row>
    <row r="1036" ht="12.75">
      <c r="E1036" s="198"/>
    </row>
    <row r="1037" ht="12.75">
      <c r="E1037" s="198"/>
    </row>
    <row r="1038" ht="12.75">
      <c r="E1038" s="198"/>
    </row>
    <row r="1039" spans="1:7" ht="12.75">
      <c r="A1039" s="243"/>
      <c r="B1039" s="243"/>
      <c r="C1039" s="243"/>
      <c r="D1039" s="243"/>
      <c r="E1039" s="243"/>
      <c r="F1039" s="243"/>
      <c r="G1039" s="243"/>
    </row>
    <row r="1040" spans="1:7" ht="12.75">
      <c r="A1040" s="243"/>
      <c r="B1040" s="243"/>
      <c r="C1040" s="243"/>
      <c r="D1040" s="243"/>
      <c r="E1040" s="243"/>
      <c r="F1040" s="243"/>
      <c r="G1040" s="243"/>
    </row>
    <row r="1041" spans="1:7" ht="12.75">
      <c r="A1041" s="243"/>
      <c r="B1041" s="243"/>
      <c r="C1041" s="243"/>
      <c r="D1041" s="243"/>
      <c r="E1041" s="243"/>
      <c r="F1041" s="243"/>
      <c r="G1041" s="243"/>
    </row>
    <row r="1042" spans="1:7" ht="12.75">
      <c r="A1042" s="243"/>
      <c r="B1042" s="243"/>
      <c r="C1042" s="243"/>
      <c r="D1042" s="243"/>
      <c r="E1042" s="243"/>
      <c r="F1042" s="243"/>
      <c r="G1042" s="243"/>
    </row>
    <row r="1043" ht="12.75">
      <c r="E1043" s="198"/>
    </row>
    <row r="1044" ht="12.75">
      <c r="E1044" s="198"/>
    </row>
    <row r="1045" ht="12.75">
      <c r="E1045" s="198"/>
    </row>
    <row r="1046" ht="12.75">
      <c r="E1046" s="198"/>
    </row>
    <row r="1047" ht="12.75">
      <c r="E1047" s="198"/>
    </row>
    <row r="1048" ht="12.75">
      <c r="E1048" s="198"/>
    </row>
    <row r="1049" ht="12.75">
      <c r="E1049" s="198"/>
    </row>
    <row r="1050" ht="12.75">
      <c r="E1050" s="198"/>
    </row>
    <row r="1051" ht="12.75">
      <c r="E1051" s="198"/>
    </row>
    <row r="1052" ht="12.75">
      <c r="E1052" s="198"/>
    </row>
    <row r="1053" ht="12.75">
      <c r="E1053" s="198"/>
    </row>
    <row r="1054" ht="12.75">
      <c r="E1054" s="198"/>
    </row>
    <row r="1055" ht="12.75">
      <c r="E1055" s="198"/>
    </row>
    <row r="1056" ht="12.75">
      <c r="E1056" s="198"/>
    </row>
    <row r="1057" ht="12.75">
      <c r="E1057" s="198"/>
    </row>
    <row r="1058" ht="12.75">
      <c r="E1058" s="198"/>
    </row>
    <row r="1059" ht="12.75">
      <c r="E1059" s="198"/>
    </row>
    <row r="1060" ht="12.75">
      <c r="E1060" s="198"/>
    </row>
    <row r="1061" ht="12.75">
      <c r="E1061" s="198"/>
    </row>
    <row r="1062" ht="12.75">
      <c r="E1062" s="198"/>
    </row>
    <row r="1063" ht="12.75">
      <c r="E1063" s="198"/>
    </row>
    <row r="1064" ht="12.75">
      <c r="E1064" s="198"/>
    </row>
    <row r="1065" ht="12.75">
      <c r="E1065" s="198"/>
    </row>
    <row r="1066" ht="12.75">
      <c r="E1066" s="198"/>
    </row>
    <row r="1067" ht="12.75">
      <c r="E1067" s="198"/>
    </row>
    <row r="1068" ht="12.75">
      <c r="E1068" s="198"/>
    </row>
    <row r="1069" ht="12.75">
      <c r="E1069" s="198"/>
    </row>
    <row r="1070" ht="12.75">
      <c r="E1070" s="198"/>
    </row>
    <row r="1071" ht="12.75">
      <c r="E1071" s="198"/>
    </row>
    <row r="1072" ht="12.75">
      <c r="E1072" s="198"/>
    </row>
    <row r="1073" ht="12.75">
      <c r="E1073" s="198"/>
    </row>
    <row r="1074" spans="1:2" ht="12.75">
      <c r="A1074" s="254"/>
      <c r="B1074" s="254"/>
    </row>
    <row r="1075" spans="1:7" ht="12.75">
      <c r="A1075" s="243"/>
      <c r="B1075" s="243"/>
      <c r="C1075" s="255"/>
      <c r="D1075" s="255"/>
      <c r="E1075" s="256"/>
      <c r="F1075" s="255"/>
      <c r="G1075" s="257"/>
    </row>
    <row r="1076" spans="1:7" ht="12.75">
      <c r="A1076" s="258"/>
      <c r="B1076" s="258"/>
      <c r="C1076" s="243"/>
      <c r="D1076" s="243"/>
      <c r="E1076" s="259"/>
      <c r="F1076" s="243"/>
      <c r="G1076" s="243"/>
    </row>
    <row r="1077" spans="1:7" ht="12.75">
      <c r="A1077" s="243"/>
      <c r="B1077" s="243"/>
      <c r="C1077" s="243"/>
      <c r="D1077" s="243"/>
      <c r="E1077" s="259"/>
      <c r="F1077" s="243"/>
      <c r="G1077" s="243"/>
    </row>
    <row r="1078" spans="1:7" ht="12.75">
      <c r="A1078" s="243"/>
      <c r="B1078" s="243"/>
      <c r="C1078" s="243"/>
      <c r="D1078" s="243"/>
      <c r="E1078" s="259"/>
      <c r="F1078" s="243"/>
      <c r="G1078" s="243"/>
    </row>
    <row r="1079" spans="1:7" ht="12.75">
      <c r="A1079" s="243"/>
      <c r="B1079" s="243"/>
      <c r="C1079" s="243"/>
      <c r="D1079" s="243"/>
      <c r="E1079" s="259"/>
      <c r="F1079" s="243"/>
      <c r="G1079" s="243"/>
    </row>
    <row r="1080" spans="1:7" ht="12.75">
      <c r="A1080" s="243"/>
      <c r="B1080" s="243"/>
      <c r="C1080" s="243"/>
      <c r="D1080" s="243"/>
      <c r="E1080" s="259"/>
      <c r="F1080" s="243"/>
      <c r="G1080" s="243"/>
    </row>
    <row r="1081" spans="1:7" ht="12.75">
      <c r="A1081" s="243"/>
      <c r="B1081" s="243"/>
      <c r="C1081" s="243"/>
      <c r="D1081" s="243"/>
      <c r="E1081" s="259"/>
      <c r="F1081" s="243"/>
      <c r="G1081" s="243"/>
    </row>
    <row r="1082" spans="1:7" ht="12.75">
      <c r="A1082" s="243"/>
      <c r="B1082" s="243"/>
      <c r="C1082" s="243"/>
      <c r="D1082" s="243"/>
      <c r="E1082" s="259"/>
      <c r="F1082" s="243"/>
      <c r="G1082" s="243"/>
    </row>
    <row r="1083" spans="1:7" ht="12.75">
      <c r="A1083" s="243"/>
      <c r="B1083" s="243"/>
      <c r="C1083" s="243"/>
      <c r="D1083" s="243"/>
      <c r="E1083" s="259"/>
      <c r="F1083" s="243"/>
      <c r="G1083" s="243"/>
    </row>
    <row r="1084" spans="1:7" ht="12.75">
      <c r="A1084" s="243"/>
      <c r="B1084" s="243"/>
      <c r="C1084" s="243"/>
      <c r="D1084" s="243"/>
      <c r="E1084" s="259"/>
      <c r="F1084" s="243"/>
      <c r="G1084" s="243"/>
    </row>
    <row r="1085" spans="1:7" ht="12.75">
      <c r="A1085" s="243"/>
      <c r="B1085" s="243"/>
      <c r="C1085" s="243"/>
      <c r="D1085" s="243"/>
      <c r="E1085" s="259"/>
      <c r="F1085" s="243"/>
      <c r="G1085" s="243"/>
    </row>
    <row r="1086" spans="1:7" ht="12.75">
      <c r="A1086" s="243"/>
      <c r="B1086" s="243"/>
      <c r="C1086" s="243"/>
      <c r="D1086" s="243"/>
      <c r="E1086" s="259"/>
      <c r="F1086" s="243"/>
      <c r="G1086" s="243"/>
    </row>
    <row r="1087" spans="1:7" ht="12.75">
      <c r="A1087" s="243"/>
      <c r="B1087" s="243"/>
      <c r="C1087" s="243"/>
      <c r="D1087" s="243"/>
      <c r="E1087" s="259"/>
      <c r="F1087" s="243"/>
      <c r="G1087" s="243"/>
    </row>
    <row r="1088" spans="1:7" ht="12.75">
      <c r="A1088" s="243"/>
      <c r="B1088" s="243"/>
      <c r="C1088" s="243"/>
      <c r="D1088" s="243"/>
      <c r="E1088" s="259"/>
      <c r="F1088" s="243"/>
      <c r="G1088" s="243"/>
    </row>
  </sheetData>
  <sheetProtection/>
  <mergeCells count="686">
    <mergeCell ref="C9:D9"/>
    <mergeCell ref="C11:D11"/>
    <mergeCell ref="C13:D13"/>
    <mergeCell ref="C15:D15"/>
    <mergeCell ref="A1:G1"/>
    <mergeCell ref="A3:B3"/>
    <mergeCell ref="A4:B4"/>
    <mergeCell ref="E4:G4"/>
    <mergeCell ref="C17:D17"/>
    <mergeCell ref="C19:D19"/>
    <mergeCell ref="C21:D21"/>
    <mergeCell ref="C22:D22"/>
    <mergeCell ref="C24:D24"/>
    <mergeCell ref="C26:D26"/>
    <mergeCell ref="C27:D27"/>
    <mergeCell ref="C28:D28"/>
    <mergeCell ref="C29:D29"/>
    <mergeCell ref="C31:D31"/>
    <mergeCell ref="C33:D33"/>
    <mergeCell ref="C34:D34"/>
    <mergeCell ref="C82:D82"/>
    <mergeCell ref="C84:D84"/>
    <mergeCell ref="C35:D35"/>
    <mergeCell ref="C36:D36"/>
    <mergeCell ref="C38:D38"/>
    <mergeCell ref="C44:D44"/>
    <mergeCell ref="C46:D46"/>
    <mergeCell ref="C48:D48"/>
    <mergeCell ref="C49:D49"/>
    <mergeCell ref="C50:D50"/>
    <mergeCell ref="C52:D52"/>
    <mergeCell ref="C54:D54"/>
    <mergeCell ref="C56:D56"/>
    <mergeCell ref="C68:D68"/>
    <mergeCell ref="C60:D60"/>
    <mergeCell ref="C62:D62"/>
    <mergeCell ref="C64:D64"/>
    <mergeCell ref="C66:D66"/>
    <mergeCell ref="C90:D90"/>
    <mergeCell ref="C92:D92"/>
    <mergeCell ref="C76:D76"/>
    <mergeCell ref="C70:D70"/>
    <mergeCell ref="C72:D72"/>
    <mergeCell ref="C74:D74"/>
    <mergeCell ref="C86:D86"/>
    <mergeCell ref="C88:D88"/>
    <mergeCell ref="C78:D78"/>
    <mergeCell ref="C80:D80"/>
    <mergeCell ref="C94:D94"/>
    <mergeCell ref="C96:D96"/>
    <mergeCell ref="C98:D98"/>
    <mergeCell ref="C100:D100"/>
    <mergeCell ref="C102:D102"/>
    <mergeCell ref="C104:D104"/>
    <mergeCell ref="C106:D106"/>
    <mergeCell ref="C108:D108"/>
    <mergeCell ref="C111:D111"/>
    <mergeCell ref="C113:D113"/>
    <mergeCell ref="C125:D125"/>
    <mergeCell ref="C127:D127"/>
    <mergeCell ref="C129:D129"/>
    <mergeCell ref="C131:D131"/>
    <mergeCell ref="C116:D116"/>
    <mergeCell ref="C120:D120"/>
    <mergeCell ref="C122:D122"/>
    <mergeCell ref="C124:D124"/>
    <mergeCell ref="C133:D133"/>
    <mergeCell ref="C135:D135"/>
    <mergeCell ref="C136:D136"/>
    <mergeCell ref="C138:D138"/>
    <mergeCell ref="C139:D139"/>
    <mergeCell ref="C141:D141"/>
    <mergeCell ref="C143:D143"/>
    <mergeCell ref="C145:D145"/>
    <mergeCell ref="C147:D147"/>
    <mergeCell ref="C149:D149"/>
    <mergeCell ref="C151:D151"/>
    <mergeCell ref="C152:D152"/>
    <mergeCell ref="C154:D154"/>
    <mergeCell ref="C155:D155"/>
    <mergeCell ref="C157:D157"/>
    <mergeCell ref="C159:D159"/>
    <mergeCell ref="C160:D160"/>
    <mergeCell ref="C162:D162"/>
    <mergeCell ref="C164:D164"/>
    <mergeCell ref="C166:D166"/>
    <mergeCell ref="C176:G176"/>
    <mergeCell ref="C177:G177"/>
    <mergeCell ref="C178:G178"/>
    <mergeCell ref="C179:D179"/>
    <mergeCell ref="C168:D168"/>
    <mergeCell ref="C170:D170"/>
    <mergeCell ref="C174:G174"/>
    <mergeCell ref="C175:G175"/>
    <mergeCell ref="C181:D181"/>
    <mergeCell ref="C183:D183"/>
    <mergeCell ref="C185:D185"/>
    <mergeCell ref="C187:D187"/>
    <mergeCell ref="C189:D189"/>
    <mergeCell ref="C190:D190"/>
    <mergeCell ref="C192:G192"/>
    <mergeCell ref="C193:G193"/>
    <mergeCell ref="C194:D194"/>
    <mergeCell ref="C196:G196"/>
    <mergeCell ref="C197:G197"/>
    <mergeCell ref="C198:D198"/>
    <mergeCell ref="C200:D200"/>
    <mergeCell ref="C202:D202"/>
    <mergeCell ref="C204:G204"/>
    <mergeCell ref="C205:D205"/>
    <mergeCell ref="C215:D215"/>
    <mergeCell ref="C216:D216"/>
    <mergeCell ref="C217:D217"/>
    <mergeCell ref="C218:D218"/>
    <mergeCell ref="C207:D207"/>
    <mergeCell ref="C209:D209"/>
    <mergeCell ref="C213:D213"/>
    <mergeCell ref="C214:D214"/>
    <mergeCell ref="C219:D219"/>
    <mergeCell ref="C221:D221"/>
    <mergeCell ref="C222:D222"/>
    <mergeCell ref="C223:D223"/>
    <mergeCell ref="C224:D224"/>
    <mergeCell ref="C225:D225"/>
    <mergeCell ref="C226:D226"/>
    <mergeCell ref="C227:D227"/>
    <mergeCell ref="C229:D229"/>
    <mergeCell ref="C231:D231"/>
    <mergeCell ref="C233:D233"/>
    <mergeCell ref="C235:D235"/>
    <mergeCell ref="C237:G237"/>
    <mergeCell ref="C238:D238"/>
    <mergeCell ref="C240:D240"/>
    <mergeCell ref="C242:D242"/>
    <mergeCell ref="C244:D244"/>
    <mergeCell ref="C246:G246"/>
    <mergeCell ref="C247:G247"/>
    <mergeCell ref="C248:D248"/>
    <mergeCell ref="C250:G250"/>
    <mergeCell ref="C251:G251"/>
    <mergeCell ref="C252:G252"/>
    <mergeCell ref="C253:G253"/>
    <mergeCell ref="C254:G254"/>
    <mergeCell ref="C255:G255"/>
    <mergeCell ref="C256:G256"/>
    <mergeCell ref="C257:G257"/>
    <mergeCell ref="C268:D268"/>
    <mergeCell ref="C270:D270"/>
    <mergeCell ref="C272:D272"/>
    <mergeCell ref="C273:D273"/>
    <mergeCell ref="C258:D258"/>
    <mergeCell ref="C262:D262"/>
    <mergeCell ref="C264:D264"/>
    <mergeCell ref="C266:D266"/>
    <mergeCell ref="C284:D284"/>
    <mergeCell ref="C285:D285"/>
    <mergeCell ref="C286:D286"/>
    <mergeCell ref="C287:D287"/>
    <mergeCell ref="C275:D275"/>
    <mergeCell ref="C279:D279"/>
    <mergeCell ref="C281:D281"/>
    <mergeCell ref="C283:D283"/>
    <mergeCell ref="C288:D288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9:G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10:D310"/>
    <mergeCell ref="C311:D311"/>
    <mergeCell ref="C313:G313"/>
    <mergeCell ref="C314:D314"/>
    <mergeCell ref="C315:D315"/>
    <mergeCell ref="C316:D316"/>
    <mergeCell ref="C317:D317"/>
    <mergeCell ref="C318:D318"/>
    <mergeCell ref="C319:D319"/>
    <mergeCell ref="C333:G333"/>
    <mergeCell ref="C334:D334"/>
    <mergeCell ref="C320:D320"/>
    <mergeCell ref="C321:D321"/>
    <mergeCell ref="C322:D322"/>
    <mergeCell ref="C324:D324"/>
    <mergeCell ref="C325:D325"/>
    <mergeCell ref="C329:G329"/>
    <mergeCell ref="C330:G330"/>
    <mergeCell ref="C331:D331"/>
    <mergeCell ref="C343:D343"/>
    <mergeCell ref="C344:D344"/>
    <mergeCell ref="C345:D345"/>
    <mergeCell ref="C346:D346"/>
    <mergeCell ref="C338:D338"/>
    <mergeCell ref="C339:D339"/>
    <mergeCell ref="C341:D341"/>
    <mergeCell ref="C342:D342"/>
    <mergeCell ref="C348:D348"/>
    <mergeCell ref="C350:D350"/>
    <mergeCell ref="C352:D352"/>
    <mergeCell ref="C354:D354"/>
    <mergeCell ref="C356:D356"/>
    <mergeCell ref="C358:D358"/>
    <mergeCell ref="C359:D359"/>
    <mergeCell ref="C360:D360"/>
    <mergeCell ref="C361:D361"/>
    <mergeCell ref="C362:D362"/>
    <mergeCell ref="C363:D363"/>
    <mergeCell ref="C365:G365"/>
    <mergeCell ref="C366:D366"/>
    <mergeCell ref="C367:D367"/>
    <mergeCell ref="C368:D368"/>
    <mergeCell ref="C369:D369"/>
    <mergeCell ref="C387:D387"/>
    <mergeCell ref="C389:D389"/>
    <mergeCell ref="C370:D370"/>
    <mergeCell ref="C371:D371"/>
    <mergeCell ref="C373:D373"/>
    <mergeCell ref="C375:D375"/>
    <mergeCell ref="C377:D377"/>
    <mergeCell ref="C381:D381"/>
    <mergeCell ref="C383:D383"/>
    <mergeCell ref="C385:D385"/>
    <mergeCell ref="C393:D393"/>
    <mergeCell ref="C395:D395"/>
    <mergeCell ref="C397:D397"/>
    <mergeCell ref="C399:D399"/>
    <mergeCell ref="C408:D408"/>
    <mergeCell ref="C410:D410"/>
    <mergeCell ref="C412:D412"/>
    <mergeCell ref="C414:D414"/>
    <mergeCell ref="C404:D404"/>
    <mergeCell ref="C405:D405"/>
    <mergeCell ref="C406:D406"/>
    <mergeCell ref="C407:D407"/>
    <mergeCell ref="C415:D415"/>
    <mergeCell ref="C417:D417"/>
    <mergeCell ref="C418:D418"/>
    <mergeCell ref="C419:D419"/>
    <mergeCell ref="C420:D420"/>
    <mergeCell ref="C421:D421"/>
    <mergeCell ref="C423:D423"/>
    <mergeCell ref="C425:D425"/>
    <mergeCell ref="C449:D449"/>
    <mergeCell ref="C450:D450"/>
    <mergeCell ref="C429:D429"/>
    <mergeCell ref="C432:D432"/>
    <mergeCell ref="C434:D434"/>
    <mergeCell ref="C436:D436"/>
    <mergeCell ref="C443:D443"/>
    <mergeCell ref="C444:D444"/>
    <mergeCell ref="C446:D446"/>
    <mergeCell ref="C447:D447"/>
    <mergeCell ref="C452:D452"/>
    <mergeCell ref="C453:D453"/>
    <mergeCell ref="C455:D455"/>
    <mergeCell ref="C456:D456"/>
    <mergeCell ref="C458:D458"/>
    <mergeCell ref="C459:D459"/>
    <mergeCell ref="C461:D461"/>
    <mergeCell ref="C463:G463"/>
    <mergeCell ref="C464:D464"/>
    <mergeCell ref="C465:D465"/>
    <mergeCell ref="C466:D466"/>
    <mergeCell ref="C467:D467"/>
    <mergeCell ref="C468:D468"/>
    <mergeCell ref="C469:D469"/>
    <mergeCell ref="C470:D470"/>
    <mergeCell ref="C472:D472"/>
    <mergeCell ref="C473:D473"/>
    <mergeCell ref="C474:D474"/>
    <mergeCell ref="C475:D475"/>
    <mergeCell ref="C476:D476"/>
    <mergeCell ref="C477:D477"/>
    <mergeCell ref="C478:D478"/>
    <mergeCell ref="C480:G480"/>
    <mergeCell ref="C481:D481"/>
    <mergeCell ref="C483:D483"/>
    <mergeCell ref="C484:D484"/>
    <mergeCell ref="C486:D486"/>
    <mergeCell ref="C487:D487"/>
    <mergeCell ref="C498:G498"/>
    <mergeCell ref="C499:D499"/>
    <mergeCell ref="C501:D501"/>
    <mergeCell ref="C502:D502"/>
    <mergeCell ref="C492:G492"/>
    <mergeCell ref="C493:D493"/>
    <mergeCell ref="C495:G495"/>
    <mergeCell ref="C496:D496"/>
    <mergeCell ref="C504:G504"/>
    <mergeCell ref="C505:D505"/>
    <mergeCell ref="C506:D506"/>
    <mergeCell ref="C507:D507"/>
    <mergeCell ref="C509:G509"/>
    <mergeCell ref="C510:D510"/>
    <mergeCell ref="C512:G512"/>
    <mergeCell ref="C513:D513"/>
    <mergeCell ref="C515:G515"/>
    <mergeCell ref="C516:D516"/>
    <mergeCell ref="C518:G518"/>
    <mergeCell ref="C519:D519"/>
    <mergeCell ref="C521:D521"/>
    <mergeCell ref="C522:D522"/>
    <mergeCell ref="C523:D523"/>
    <mergeCell ref="C525:G525"/>
    <mergeCell ref="C526:G526"/>
    <mergeCell ref="C527:G527"/>
    <mergeCell ref="C528:G528"/>
    <mergeCell ref="C529:D529"/>
    <mergeCell ref="C531:G531"/>
    <mergeCell ref="C532:G532"/>
    <mergeCell ref="C533:G533"/>
    <mergeCell ref="C534:G534"/>
    <mergeCell ref="C535:G535"/>
    <mergeCell ref="C536:G536"/>
    <mergeCell ref="C537:D537"/>
    <mergeCell ref="C539:G539"/>
    <mergeCell ref="C548:D548"/>
    <mergeCell ref="C549:D549"/>
    <mergeCell ref="C550:D550"/>
    <mergeCell ref="C552:D552"/>
    <mergeCell ref="C540:D540"/>
    <mergeCell ref="C545:D545"/>
    <mergeCell ref="C546:D546"/>
    <mergeCell ref="C547:D547"/>
    <mergeCell ref="C554:G554"/>
    <mergeCell ref="C555:D555"/>
    <mergeCell ref="C557:D557"/>
    <mergeCell ref="C558:D558"/>
    <mergeCell ref="C559:D559"/>
    <mergeCell ref="C560:D560"/>
    <mergeCell ref="C561:D561"/>
    <mergeCell ref="C562:D562"/>
    <mergeCell ref="C563:D563"/>
    <mergeCell ref="C565:D565"/>
    <mergeCell ref="C566:D566"/>
    <mergeCell ref="C568:G568"/>
    <mergeCell ref="C569:G569"/>
    <mergeCell ref="C570:G570"/>
    <mergeCell ref="C571:D571"/>
    <mergeCell ref="C572:D572"/>
    <mergeCell ref="C573:D573"/>
    <mergeCell ref="C574:D574"/>
    <mergeCell ref="C575:D575"/>
    <mergeCell ref="C576:D576"/>
    <mergeCell ref="C587:D587"/>
    <mergeCell ref="C588:D588"/>
    <mergeCell ref="C589:D589"/>
    <mergeCell ref="C590:D590"/>
    <mergeCell ref="C577:D577"/>
    <mergeCell ref="C579:D579"/>
    <mergeCell ref="C584:D584"/>
    <mergeCell ref="C585:D585"/>
    <mergeCell ref="C592:D592"/>
    <mergeCell ref="C593:D593"/>
    <mergeCell ref="C594:D594"/>
    <mergeCell ref="C595:D595"/>
    <mergeCell ref="C596:D596"/>
    <mergeCell ref="C598:D598"/>
    <mergeCell ref="C599:D599"/>
    <mergeCell ref="C601:D601"/>
    <mergeCell ref="C602:D602"/>
    <mergeCell ref="C603:D603"/>
    <mergeCell ref="C605:D605"/>
    <mergeCell ref="C606:D606"/>
    <mergeCell ref="C608:D608"/>
    <mergeCell ref="C609:D609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23:D623"/>
    <mergeCell ref="C625:D625"/>
    <mergeCell ref="C626:D626"/>
    <mergeCell ref="C628:D628"/>
    <mergeCell ref="C630:G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51:D651"/>
    <mergeCell ref="C652:D652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3:G663"/>
    <mergeCell ref="C664:G664"/>
    <mergeCell ref="C665:G665"/>
    <mergeCell ref="C666:G666"/>
    <mergeCell ref="C667:G667"/>
    <mergeCell ref="C694:G694"/>
    <mergeCell ref="C695:D695"/>
    <mergeCell ref="C697:D697"/>
    <mergeCell ref="C699:D699"/>
    <mergeCell ref="C668:D668"/>
    <mergeCell ref="C669:D669"/>
    <mergeCell ref="C670:D670"/>
    <mergeCell ref="C672:G672"/>
    <mergeCell ref="C692:D692"/>
    <mergeCell ref="C688:D688"/>
    <mergeCell ref="C690:G690"/>
    <mergeCell ref="C691:G691"/>
    <mergeCell ref="C701:D701"/>
    <mergeCell ref="C703:D703"/>
    <mergeCell ref="C673:G673"/>
    <mergeCell ref="C674:G674"/>
    <mergeCell ref="C675:D675"/>
    <mergeCell ref="C686:D686"/>
    <mergeCell ref="C680:G680"/>
    <mergeCell ref="C681:D681"/>
    <mergeCell ref="C682:D682"/>
    <mergeCell ref="C684:D684"/>
    <mergeCell ref="C715:D715"/>
    <mergeCell ref="C716:D716"/>
    <mergeCell ref="C704:D704"/>
    <mergeCell ref="C709:D709"/>
    <mergeCell ref="C710:D710"/>
    <mergeCell ref="C711:D711"/>
    <mergeCell ref="C712:D712"/>
    <mergeCell ref="C713:D713"/>
    <mergeCell ref="C717:D717"/>
    <mergeCell ref="C719:D719"/>
    <mergeCell ref="C721:D721"/>
    <mergeCell ref="C722:D722"/>
    <mergeCell ref="C724:D724"/>
    <mergeCell ref="C725:D725"/>
    <mergeCell ref="C726:D726"/>
    <mergeCell ref="C727:D727"/>
    <mergeCell ref="C728:D728"/>
    <mergeCell ref="C730:D730"/>
    <mergeCell ref="C731:D731"/>
    <mergeCell ref="C732:D732"/>
    <mergeCell ref="C733:D733"/>
    <mergeCell ref="C734:D734"/>
    <mergeCell ref="C736:G736"/>
    <mergeCell ref="C737:G737"/>
    <mergeCell ref="C738:G738"/>
    <mergeCell ref="C739:D739"/>
    <mergeCell ref="C741:G741"/>
    <mergeCell ref="C742:G742"/>
    <mergeCell ref="C743:D743"/>
    <mergeCell ref="C745:G745"/>
    <mergeCell ref="C746:G746"/>
    <mergeCell ref="C747:G747"/>
    <mergeCell ref="C748:G748"/>
    <mergeCell ref="C749:G749"/>
    <mergeCell ref="C750:G750"/>
    <mergeCell ref="C751:D751"/>
    <mergeCell ref="C753:G753"/>
    <mergeCell ref="C754:G754"/>
    <mergeCell ref="C755:G755"/>
    <mergeCell ref="C756:G756"/>
    <mergeCell ref="C757:D757"/>
    <mergeCell ref="C759:G759"/>
    <mergeCell ref="C760:D760"/>
    <mergeCell ref="C762:D762"/>
    <mergeCell ref="C764:D764"/>
    <mergeCell ref="C765:D765"/>
    <mergeCell ref="C766:D766"/>
    <mergeCell ref="C768:D768"/>
    <mergeCell ref="C779:D779"/>
    <mergeCell ref="C780:D780"/>
    <mergeCell ref="C781:D781"/>
    <mergeCell ref="C782:D782"/>
    <mergeCell ref="C773:D773"/>
    <mergeCell ref="C775:D775"/>
    <mergeCell ref="C777:D777"/>
    <mergeCell ref="C778:D778"/>
    <mergeCell ref="C783:D783"/>
    <mergeCell ref="C784:D784"/>
    <mergeCell ref="C785:D785"/>
    <mergeCell ref="C786:D786"/>
    <mergeCell ref="C787:D787"/>
    <mergeCell ref="C788:D788"/>
    <mergeCell ref="C789:D789"/>
    <mergeCell ref="C790:D790"/>
    <mergeCell ref="C791:D791"/>
    <mergeCell ref="C792:D792"/>
    <mergeCell ref="C793:D793"/>
    <mergeCell ref="C795:G795"/>
    <mergeCell ref="C796:D796"/>
    <mergeCell ref="C798:G798"/>
    <mergeCell ref="C799:D799"/>
    <mergeCell ref="C801:G801"/>
    <mergeCell ref="C802:D802"/>
    <mergeCell ref="C804:G804"/>
    <mergeCell ref="C805:D805"/>
    <mergeCell ref="C807:G807"/>
    <mergeCell ref="C808:D808"/>
    <mergeCell ref="C810:G810"/>
    <mergeCell ref="C811:D811"/>
    <mergeCell ref="C813:G813"/>
    <mergeCell ref="C814:D814"/>
    <mergeCell ref="C816:D816"/>
    <mergeCell ref="C818:D818"/>
    <mergeCell ref="C820:D820"/>
    <mergeCell ref="C822:D822"/>
    <mergeCell ref="C824:D824"/>
    <mergeCell ref="C826:G826"/>
    <mergeCell ref="C827:D827"/>
    <mergeCell ref="C829:G829"/>
    <mergeCell ref="C830:D830"/>
    <mergeCell ref="C832:D832"/>
    <mergeCell ref="C834:G834"/>
    <mergeCell ref="C835:D835"/>
    <mergeCell ref="C837:G837"/>
    <mergeCell ref="C838:D838"/>
    <mergeCell ref="C840:D840"/>
    <mergeCell ref="C841:D841"/>
    <mergeCell ref="C842:D842"/>
    <mergeCell ref="C843:D843"/>
    <mergeCell ref="C844:D844"/>
    <mergeCell ref="C846:D846"/>
    <mergeCell ref="C848:D848"/>
    <mergeCell ref="C850:D850"/>
    <mergeCell ref="C852:G852"/>
    <mergeCell ref="C853:G853"/>
    <mergeCell ref="C854:D854"/>
    <mergeCell ref="C856:D856"/>
    <mergeCell ref="C857:D857"/>
    <mergeCell ref="C858:D858"/>
    <mergeCell ref="C859:D859"/>
    <mergeCell ref="C860:D860"/>
    <mergeCell ref="C861:D861"/>
    <mergeCell ref="C862:D862"/>
    <mergeCell ref="C863:D863"/>
    <mergeCell ref="C864:D864"/>
    <mergeCell ref="C865:D865"/>
    <mergeCell ref="C866:D866"/>
    <mergeCell ref="C867:D867"/>
    <mergeCell ref="C868:D868"/>
    <mergeCell ref="C870:D870"/>
    <mergeCell ref="C871:D871"/>
    <mergeCell ref="C872:D872"/>
    <mergeCell ref="C874:D874"/>
    <mergeCell ref="C875:D875"/>
    <mergeCell ref="C876:D876"/>
    <mergeCell ref="C878:D878"/>
    <mergeCell ref="C879:D879"/>
    <mergeCell ref="C880:D880"/>
    <mergeCell ref="C881:D881"/>
    <mergeCell ref="C882:D882"/>
    <mergeCell ref="C883:D883"/>
    <mergeCell ref="C884:D884"/>
    <mergeCell ref="C886:D886"/>
    <mergeCell ref="C887:D887"/>
    <mergeCell ref="C888:D888"/>
    <mergeCell ref="C889:D889"/>
    <mergeCell ref="C890:D890"/>
    <mergeCell ref="C892:D892"/>
    <mergeCell ref="C893:D893"/>
    <mergeCell ref="C894:D894"/>
    <mergeCell ref="C896:D896"/>
    <mergeCell ref="C898:D898"/>
    <mergeCell ref="C900:D900"/>
    <mergeCell ref="C902:D902"/>
    <mergeCell ref="C903:D903"/>
    <mergeCell ref="C904:D904"/>
    <mergeCell ref="C905:D905"/>
    <mergeCell ref="C906:D906"/>
    <mergeCell ref="C907:D907"/>
    <mergeCell ref="C908:D908"/>
    <mergeCell ref="C909:D909"/>
    <mergeCell ref="C910:D910"/>
    <mergeCell ref="C920:D920"/>
    <mergeCell ref="C921:D921"/>
    <mergeCell ref="C922:D922"/>
    <mergeCell ref="C924:D924"/>
    <mergeCell ref="C915:D915"/>
    <mergeCell ref="C917:D917"/>
    <mergeCell ref="C918:D918"/>
    <mergeCell ref="C919:D919"/>
    <mergeCell ref="C925:D925"/>
    <mergeCell ref="C926:D926"/>
    <mergeCell ref="C927:D927"/>
    <mergeCell ref="C928:D928"/>
    <mergeCell ref="C929:D929"/>
    <mergeCell ref="C930:D930"/>
    <mergeCell ref="C931:D931"/>
    <mergeCell ref="C932:D932"/>
    <mergeCell ref="C933:D933"/>
    <mergeCell ref="C934:D934"/>
    <mergeCell ref="C935:D935"/>
    <mergeCell ref="C936:D936"/>
    <mergeCell ref="C937:D937"/>
    <mergeCell ref="C938:D938"/>
    <mergeCell ref="C939:D939"/>
    <mergeCell ref="C940:D940"/>
    <mergeCell ref="C941:D941"/>
    <mergeCell ref="C942:D942"/>
    <mergeCell ref="C944:D944"/>
    <mergeCell ref="C945:D945"/>
    <mergeCell ref="C946:D946"/>
    <mergeCell ref="C947:D947"/>
    <mergeCell ref="C948:D948"/>
    <mergeCell ref="C949:D949"/>
    <mergeCell ref="C950:D950"/>
    <mergeCell ref="C951:D951"/>
    <mergeCell ref="C953:D953"/>
    <mergeCell ref="C954:D954"/>
    <mergeCell ref="C955:D955"/>
    <mergeCell ref="C956:D956"/>
    <mergeCell ref="C957:D957"/>
    <mergeCell ref="C958:D958"/>
    <mergeCell ref="C959:D959"/>
    <mergeCell ref="C961:D961"/>
    <mergeCell ref="C963:G963"/>
    <mergeCell ref="C964:G964"/>
    <mergeCell ref="C965:G965"/>
    <mergeCell ref="C966:G966"/>
    <mergeCell ref="C967:G967"/>
    <mergeCell ref="C968:G968"/>
    <mergeCell ref="C969:G969"/>
    <mergeCell ref="C970:G970"/>
    <mergeCell ref="C971:G971"/>
    <mergeCell ref="C972:D972"/>
    <mergeCell ref="C973:D973"/>
    <mergeCell ref="C974:D974"/>
    <mergeCell ref="C975:D975"/>
    <mergeCell ref="C976:D976"/>
    <mergeCell ref="C985:D985"/>
    <mergeCell ref="C986:D986"/>
    <mergeCell ref="C987:D987"/>
    <mergeCell ref="C988:D988"/>
    <mergeCell ref="C977:D977"/>
    <mergeCell ref="C978:D978"/>
    <mergeCell ref="C983:D983"/>
    <mergeCell ref="C984:D984"/>
    <mergeCell ref="C989:D989"/>
    <mergeCell ref="C990:D990"/>
    <mergeCell ref="C991:D991"/>
    <mergeCell ref="C992:D992"/>
    <mergeCell ref="C993:D993"/>
    <mergeCell ref="C994:D994"/>
    <mergeCell ref="C995:D995"/>
    <mergeCell ref="C997:D997"/>
    <mergeCell ref="C999:G999"/>
    <mergeCell ref="C1000:D1000"/>
    <mergeCell ref="C1001:D1001"/>
    <mergeCell ref="C1002:D1002"/>
    <mergeCell ref="C1012:D1012"/>
    <mergeCell ref="C1014:D1014"/>
    <mergeCell ref="C1003:D1003"/>
    <mergeCell ref="C1004:D1004"/>
    <mergeCell ref="C1005:D1005"/>
    <mergeCell ref="C1006:D1006"/>
    <mergeCell ref="C1007:D1007"/>
    <mergeCell ref="C1011:D10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32"/>
  <sheetViews>
    <sheetView zoomScale="90" zoomScaleNormal="90" zoomScaleSheetLayoutView="85" zoomScalePageLayoutView="0" workbookViewId="0" topLeftCell="A7">
      <selection activeCell="C22" sqref="C22"/>
    </sheetView>
  </sheetViews>
  <sheetFormatPr defaultColWidth="11.375" defaultRowHeight="12.75"/>
  <cols>
    <col min="1" max="1" width="11.375" style="315" customWidth="1"/>
    <col min="2" max="2" width="17.25390625" style="315" customWidth="1"/>
    <col min="3" max="3" width="26.75390625" style="315" customWidth="1"/>
    <col min="4" max="4" width="9.375" style="315" customWidth="1"/>
    <col min="5" max="5" width="27.875" style="315" customWidth="1"/>
    <col min="6" max="6" width="22.625" style="315" customWidth="1"/>
    <col min="7" max="7" width="11.375" style="315" customWidth="1"/>
    <col min="8" max="8" width="28.375" style="315" customWidth="1"/>
    <col min="9" max="9" width="23.625" style="315" customWidth="1"/>
    <col min="10" max="16384" width="11.375" style="297" customWidth="1"/>
  </cols>
  <sheetData>
    <row r="1" spans="1:9" ht="28.5" customHeight="1">
      <c r="A1" s="687" t="s">
        <v>215</v>
      </c>
      <c r="B1" s="687"/>
      <c r="C1" s="687"/>
      <c r="D1" s="687"/>
      <c r="E1" s="687"/>
      <c r="F1" s="687"/>
      <c r="G1" s="687"/>
      <c r="H1" s="687"/>
      <c r="I1" s="687"/>
    </row>
    <row r="2" spans="1:10" ht="12.75" customHeight="1">
      <c r="A2" s="688" t="s">
        <v>736</v>
      </c>
      <c r="B2" s="688"/>
      <c r="C2" s="689" t="s">
        <v>737</v>
      </c>
      <c r="D2" s="689"/>
      <c r="E2" s="690" t="s">
        <v>738</v>
      </c>
      <c r="F2" s="691" t="s">
        <v>739</v>
      </c>
      <c r="G2" s="691"/>
      <c r="H2" s="690" t="s">
        <v>740</v>
      </c>
      <c r="I2" s="692"/>
      <c r="J2" s="298"/>
    </row>
    <row r="3" spans="1:10" ht="81.75" customHeight="1">
      <c r="A3" s="688"/>
      <c r="B3" s="688"/>
      <c r="C3" s="685"/>
      <c r="D3" s="685"/>
      <c r="E3" s="690"/>
      <c r="F3" s="690"/>
      <c r="G3" s="691"/>
      <c r="H3" s="690"/>
      <c r="I3" s="692"/>
      <c r="J3" s="298"/>
    </row>
    <row r="4" spans="1:10" ht="12.75" customHeight="1">
      <c r="A4" s="676" t="s">
        <v>741</v>
      </c>
      <c r="B4" s="676"/>
      <c r="C4" s="685" t="s">
        <v>742</v>
      </c>
      <c r="D4" s="685"/>
      <c r="E4" s="681" t="s">
        <v>743</v>
      </c>
      <c r="F4" s="681" t="s">
        <v>744</v>
      </c>
      <c r="G4" s="681"/>
      <c r="H4" s="681" t="s">
        <v>740</v>
      </c>
      <c r="I4" s="683"/>
      <c r="J4" s="298"/>
    </row>
    <row r="5" spans="1:10" ht="12.75" customHeight="1">
      <c r="A5" s="676"/>
      <c r="B5" s="676"/>
      <c r="C5" s="685"/>
      <c r="D5" s="685"/>
      <c r="E5" s="681"/>
      <c r="F5" s="681"/>
      <c r="G5" s="681"/>
      <c r="H5" s="681"/>
      <c r="I5" s="683"/>
      <c r="J5" s="298"/>
    </row>
    <row r="6" spans="1:10" ht="12.75" customHeight="1">
      <c r="A6" s="676" t="s">
        <v>745</v>
      </c>
      <c r="B6" s="676"/>
      <c r="C6" s="685" t="s">
        <v>746</v>
      </c>
      <c r="D6" s="685"/>
      <c r="E6" s="681" t="s">
        <v>747</v>
      </c>
      <c r="F6" s="681"/>
      <c r="G6" s="681"/>
      <c r="H6" s="681" t="s">
        <v>740</v>
      </c>
      <c r="I6" s="683"/>
      <c r="J6" s="298"/>
    </row>
    <row r="7" spans="1:10" ht="34.5" customHeight="1">
      <c r="A7" s="676"/>
      <c r="B7" s="676"/>
      <c r="C7" s="685"/>
      <c r="D7" s="685"/>
      <c r="E7" s="681"/>
      <c r="F7" s="681"/>
      <c r="G7" s="681"/>
      <c r="H7" s="681"/>
      <c r="I7" s="683"/>
      <c r="J7" s="298"/>
    </row>
    <row r="8" spans="1:10" ht="12.75">
      <c r="A8" s="676" t="s">
        <v>748</v>
      </c>
      <c r="B8" s="676"/>
      <c r="C8" s="677"/>
      <c r="D8" s="677"/>
      <c r="E8" s="681" t="s">
        <v>749</v>
      </c>
      <c r="F8" s="682"/>
      <c r="G8" s="682"/>
      <c r="H8" s="681" t="s">
        <v>750</v>
      </c>
      <c r="I8" s="686"/>
      <c r="J8" s="298"/>
    </row>
    <row r="9" spans="1:10" ht="12.75">
      <c r="A9" s="676"/>
      <c r="B9" s="676"/>
      <c r="C9" s="677"/>
      <c r="D9" s="677"/>
      <c r="E9" s="681"/>
      <c r="F9" s="681"/>
      <c r="G9" s="682"/>
      <c r="H9" s="681"/>
      <c r="I9" s="686"/>
      <c r="J9" s="298"/>
    </row>
    <row r="10" spans="1:10" ht="12.75" customHeight="1">
      <c r="A10" s="678" t="s">
        <v>751</v>
      </c>
      <c r="B10" s="678"/>
      <c r="C10" s="679"/>
      <c r="D10" s="679"/>
      <c r="E10" s="680" t="s">
        <v>752</v>
      </c>
      <c r="F10" s="680" t="s">
        <v>744</v>
      </c>
      <c r="G10" s="680"/>
      <c r="H10" s="680" t="s">
        <v>753</v>
      </c>
      <c r="I10" s="684" t="s">
        <v>754</v>
      </c>
      <c r="J10" s="298"/>
    </row>
    <row r="11" spans="1:10" ht="21.75" customHeight="1">
      <c r="A11" s="678"/>
      <c r="B11" s="678"/>
      <c r="C11" s="679"/>
      <c r="D11" s="679"/>
      <c r="E11" s="680"/>
      <c r="F11" s="680"/>
      <c r="G11" s="680"/>
      <c r="H11" s="680"/>
      <c r="I11" s="684"/>
      <c r="J11" s="298"/>
    </row>
    <row r="12" spans="1:9" ht="23.25" customHeight="1">
      <c r="A12" s="674" t="s">
        <v>755</v>
      </c>
      <c r="B12" s="674"/>
      <c r="C12" s="674"/>
      <c r="D12" s="674"/>
      <c r="E12" s="674"/>
      <c r="F12" s="674"/>
      <c r="G12" s="674"/>
      <c r="H12" s="674"/>
      <c r="I12" s="674"/>
    </row>
    <row r="13" spans="1:10" ht="26.25" customHeight="1">
      <c r="A13" s="301" t="s">
        <v>756</v>
      </c>
      <c r="B13" s="675" t="s">
        <v>1081</v>
      </c>
      <c r="C13" s="675"/>
      <c r="D13" s="301" t="s">
        <v>757</v>
      </c>
      <c r="E13" s="675" t="s">
        <v>758</v>
      </c>
      <c r="F13" s="675"/>
      <c r="G13" s="301" t="s">
        <v>759</v>
      </c>
      <c r="H13" s="675" t="s">
        <v>760</v>
      </c>
      <c r="I13" s="675"/>
      <c r="J13" s="298"/>
    </row>
    <row r="14" spans="1:10" ht="15" customHeight="1">
      <c r="A14" s="302" t="s">
        <v>487</v>
      </c>
      <c r="B14" s="303" t="s">
        <v>761</v>
      </c>
      <c r="C14" s="304"/>
      <c r="D14" s="673" t="s">
        <v>762</v>
      </c>
      <c r="E14" s="673"/>
      <c r="F14" s="304"/>
      <c r="G14" s="673" t="s">
        <v>763</v>
      </c>
      <c r="H14" s="673"/>
      <c r="I14" s="304"/>
      <c r="J14" s="298"/>
    </row>
    <row r="15" spans="1:10" ht="15" customHeight="1">
      <c r="A15" s="305"/>
      <c r="B15" s="303" t="s">
        <v>490</v>
      </c>
      <c r="C15" s="304"/>
      <c r="D15" s="673" t="s">
        <v>764</v>
      </c>
      <c r="E15" s="673"/>
      <c r="F15" s="304"/>
      <c r="G15" s="673" t="s">
        <v>765</v>
      </c>
      <c r="H15" s="673"/>
      <c r="I15" s="304"/>
      <c r="J15" s="298"/>
    </row>
    <row r="16" spans="1:10" ht="15" customHeight="1">
      <c r="A16" s="302" t="s">
        <v>488</v>
      </c>
      <c r="B16" s="303" t="s">
        <v>761</v>
      </c>
      <c r="C16" s="306">
        <f>'VZT - Pol'!H4</f>
        <v>0</v>
      </c>
      <c r="D16" s="673" t="s">
        <v>766</v>
      </c>
      <c r="E16" s="673"/>
      <c r="F16" s="304"/>
      <c r="G16" s="673" t="s">
        <v>767</v>
      </c>
      <c r="H16" s="673"/>
      <c r="I16" s="304"/>
      <c r="J16" s="298"/>
    </row>
    <row r="17" spans="1:10" ht="15" customHeight="1">
      <c r="A17" s="305"/>
      <c r="B17" s="303" t="s">
        <v>490</v>
      </c>
      <c r="C17" s="304">
        <f>'VZT - Pol'!I4</f>
        <v>0</v>
      </c>
      <c r="D17" s="673"/>
      <c r="E17" s="673"/>
      <c r="F17" s="307"/>
      <c r="G17" s="673" t="s">
        <v>768</v>
      </c>
      <c r="H17" s="673"/>
      <c r="I17" s="304"/>
      <c r="J17" s="298"/>
    </row>
    <row r="18" spans="1:10" ht="15" customHeight="1">
      <c r="A18" s="302" t="s">
        <v>769</v>
      </c>
      <c r="B18" s="303" t="s">
        <v>761</v>
      </c>
      <c r="C18" s="304"/>
      <c r="D18" s="673"/>
      <c r="E18" s="673"/>
      <c r="F18" s="307"/>
      <c r="G18" s="673" t="s">
        <v>770</v>
      </c>
      <c r="H18" s="673"/>
      <c r="I18" s="304"/>
      <c r="J18" s="298"/>
    </row>
    <row r="19" spans="1:10" ht="15" customHeight="1">
      <c r="A19" s="305"/>
      <c r="B19" s="303" t="s">
        <v>490</v>
      </c>
      <c r="C19" s="304"/>
      <c r="D19" s="673"/>
      <c r="E19" s="673"/>
      <c r="F19" s="307"/>
      <c r="G19" s="673" t="s">
        <v>771</v>
      </c>
      <c r="H19" s="673"/>
      <c r="I19" s="304"/>
      <c r="J19" s="298"/>
    </row>
    <row r="20" spans="1:10" ht="15" customHeight="1">
      <c r="A20" s="672" t="s">
        <v>770</v>
      </c>
      <c r="B20" s="672"/>
      <c r="C20" s="304">
        <f>'VZT - Pol'!J18</f>
        <v>0</v>
      </c>
      <c r="D20" s="673"/>
      <c r="E20" s="673"/>
      <c r="F20" s="307"/>
      <c r="G20" s="673"/>
      <c r="H20" s="673"/>
      <c r="I20" s="307"/>
      <c r="J20" s="298"/>
    </row>
    <row r="21" spans="1:10" ht="15" customHeight="1">
      <c r="A21" s="672" t="s">
        <v>772</v>
      </c>
      <c r="B21" s="672"/>
      <c r="C21" s="304">
        <f>'VZT - Pol'!J26</f>
        <v>0</v>
      </c>
      <c r="D21" s="673"/>
      <c r="E21" s="673"/>
      <c r="F21" s="307"/>
      <c r="G21" s="673"/>
      <c r="H21" s="673"/>
      <c r="I21" s="307"/>
      <c r="J21" s="298"/>
    </row>
    <row r="22" spans="1:10" ht="39.75" customHeight="1">
      <c r="A22" s="672" t="s">
        <v>1090</v>
      </c>
      <c r="B22" s="672"/>
      <c r="C22" s="304">
        <f>'VZT - Pol'!J29</f>
        <v>0</v>
      </c>
      <c r="D22" s="672" t="s">
        <v>773</v>
      </c>
      <c r="E22" s="672"/>
      <c r="F22" s="304">
        <f>SUM(F14:F21)</f>
        <v>0</v>
      </c>
      <c r="G22" s="672" t="s">
        <v>774</v>
      </c>
      <c r="H22" s="672"/>
      <c r="I22" s="304">
        <f>SUM(I14:I21)</f>
        <v>0</v>
      </c>
      <c r="J22" s="298"/>
    </row>
    <row r="23" spans="1:9" ht="12.75">
      <c r="A23" s="308"/>
      <c r="B23" s="308"/>
      <c r="C23" s="308"/>
      <c r="D23" s="308"/>
      <c r="E23" s="308"/>
      <c r="F23" s="308"/>
      <c r="G23" s="308"/>
      <c r="H23" s="308"/>
      <c r="I23" s="308"/>
    </row>
    <row r="24" spans="1:9" ht="15" customHeight="1">
      <c r="A24" s="669" t="s">
        <v>775</v>
      </c>
      <c r="B24" s="670"/>
      <c r="C24" s="309"/>
      <c r="D24" s="309"/>
      <c r="E24" s="309"/>
      <c r="F24" s="309"/>
      <c r="G24" s="309"/>
      <c r="H24" s="309"/>
      <c r="I24" s="310">
        <f>I22+F22+C22</f>
        <v>0</v>
      </c>
    </row>
    <row r="25" spans="1:9" ht="12.75">
      <c r="A25" s="311"/>
      <c r="B25" s="311"/>
      <c r="C25" s="311"/>
      <c r="D25" s="311"/>
      <c r="E25" s="311"/>
      <c r="F25" s="311"/>
      <c r="G25" s="311"/>
      <c r="H25" s="311"/>
      <c r="I25" s="311"/>
    </row>
    <row r="26" spans="1:10" ht="14.25" customHeight="1">
      <c r="A26" s="671" t="s">
        <v>1072</v>
      </c>
      <c r="B26" s="671"/>
      <c r="C26" s="671"/>
      <c r="D26" s="671" t="s">
        <v>1075</v>
      </c>
      <c r="E26" s="671"/>
      <c r="F26" s="671"/>
      <c r="G26" s="671" t="s">
        <v>776</v>
      </c>
      <c r="H26" s="671"/>
      <c r="I26" s="671"/>
      <c r="J26" s="312"/>
    </row>
    <row r="27" spans="1:10" ht="14.25" customHeight="1">
      <c r="A27" s="668"/>
      <c r="B27" s="668"/>
      <c r="C27" s="668"/>
      <c r="D27" s="668"/>
      <c r="E27" s="668"/>
      <c r="F27" s="668"/>
      <c r="G27" s="668"/>
      <c r="H27" s="668"/>
      <c r="I27" s="668"/>
      <c r="J27" s="312"/>
    </row>
    <row r="28" spans="1:10" ht="14.25" customHeight="1">
      <c r="A28" s="668"/>
      <c r="B28" s="668"/>
      <c r="C28" s="668"/>
      <c r="D28" s="668"/>
      <c r="E28" s="668"/>
      <c r="F28" s="668"/>
      <c r="G28" s="668"/>
      <c r="H28" s="668"/>
      <c r="I28" s="668"/>
      <c r="J28" s="312"/>
    </row>
    <row r="29" spans="1:10" ht="14.25" customHeight="1">
      <c r="A29" s="668"/>
      <c r="B29" s="668"/>
      <c r="C29" s="668"/>
      <c r="D29" s="668"/>
      <c r="E29" s="668"/>
      <c r="F29" s="668"/>
      <c r="G29" s="668"/>
      <c r="H29" s="668"/>
      <c r="I29" s="668"/>
      <c r="J29" s="312"/>
    </row>
    <row r="30" spans="1:10" ht="14.25" customHeight="1">
      <c r="A30" s="667" t="s">
        <v>777</v>
      </c>
      <c r="B30" s="667"/>
      <c r="C30" s="667"/>
      <c r="D30" s="667" t="s">
        <v>777</v>
      </c>
      <c r="E30" s="667"/>
      <c r="F30" s="667"/>
      <c r="G30" s="667" t="s">
        <v>777</v>
      </c>
      <c r="H30" s="667"/>
      <c r="I30" s="667"/>
      <c r="J30" s="312"/>
    </row>
    <row r="31" spans="1:9" ht="12.75">
      <c r="A31" s="313"/>
      <c r="B31" s="313"/>
      <c r="C31" s="313"/>
      <c r="D31" s="313"/>
      <c r="E31" s="313"/>
      <c r="F31" s="313"/>
      <c r="G31" s="313"/>
      <c r="H31" s="313"/>
      <c r="I31" s="313"/>
    </row>
    <row r="32" ht="12.75">
      <c r="A32" s="314"/>
    </row>
  </sheetData>
  <sheetProtection/>
  <mergeCells count="72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8:H9"/>
    <mergeCell ref="I8:I9"/>
    <mergeCell ref="A6:B7"/>
    <mergeCell ref="C6:D7"/>
    <mergeCell ref="E6:E7"/>
    <mergeCell ref="F6:G7"/>
    <mergeCell ref="H4:H5"/>
    <mergeCell ref="I4:I5"/>
    <mergeCell ref="H6:H7"/>
    <mergeCell ref="I6:I7"/>
    <mergeCell ref="H10:H11"/>
    <mergeCell ref="I10:I11"/>
    <mergeCell ref="A8:B9"/>
    <mergeCell ref="C8:D9"/>
    <mergeCell ref="A10:B11"/>
    <mergeCell ref="C10:D11"/>
    <mergeCell ref="E10:E11"/>
    <mergeCell ref="F10:G11"/>
    <mergeCell ref="E8:E9"/>
    <mergeCell ref="F8:G9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6:C26"/>
    <mergeCell ref="D26:F26"/>
    <mergeCell ref="G26:I26"/>
    <mergeCell ref="A27:C27"/>
    <mergeCell ref="D27:F27"/>
    <mergeCell ref="G27:I27"/>
    <mergeCell ref="A30:C30"/>
    <mergeCell ref="D30:F30"/>
    <mergeCell ref="G30:I30"/>
    <mergeCell ref="A28:C28"/>
    <mergeCell ref="D28:F28"/>
    <mergeCell ref="G28:I28"/>
    <mergeCell ref="A29:C29"/>
    <mergeCell ref="D29:F29"/>
    <mergeCell ref="G29:I29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30"/>
  <sheetViews>
    <sheetView zoomScaleSheetLayoutView="85" zoomScalePageLayoutView="0" workbookViewId="0" topLeftCell="C1">
      <pane ySplit="3" topLeftCell="A4" activePane="bottomLeft" state="frozen"/>
      <selection pane="topLeft" activeCell="A1" sqref="A1"/>
      <selection pane="bottomLeft" activeCell="F6" sqref="F6"/>
    </sheetView>
  </sheetViews>
  <sheetFormatPr defaultColWidth="11.375" defaultRowHeight="12.75"/>
  <cols>
    <col min="1" max="1" width="8.875" style="315" customWidth="1"/>
    <col min="2" max="2" width="110.25390625" style="315" customWidth="1"/>
    <col min="3" max="3" width="8.00390625" style="315" customWidth="1"/>
    <col min="4" max="4" width="11.00390625" style="315" customWidth="1"/>
    <col min="5" max="5" width="10.75390625" style="315" customWidth="1"/>
    <col min="6" max="6" width="9.75390625" style="315" customWidth="1"/>
    <col min="7" max="7" width="10.75390625" style="315" customWidth="1"/>
    <col min="8" max="8" width="12.25390625" style="315" customWidth="1"/>
    <col min="9" max="9" width="10.375" style="315" customWidth="1"/>
    <col min="10" max="10" width="12.75390625" style="315" customWidth="1"/>
    <col min="11" max="16384" width="11.375" style="297" customWidth="1"/>
  </cols>
  <sheetData>
    <row r="1" spans="1:11" ht="13.5" thickBot="1">
      <c r="A1" s="299"/>
      <c r="B1" s="299"/>
      <c r="C1" s="299"/>
      <c r="D1" s="299"/>
      <c r="E1" s="300"/>
      <c r="F1" s="300"/>
      <c r="G1" s="300"/>
      <c r="H1" s="300"/>
      <c r="I1" s="299"/>
      <c r="J1" s="299"/>
      <c r="K1" s="298"/>
    </row>
    <row r="2" spans="1:11" ht="12.75">
      <c r="A2" s="316" t="s">
        <v>465</v>
      </c>
      <c r="B2" s="317" t="s">
        <v>465</v>
      </c>
      <c r="C2" s="317" t="s">
        <v>465</v>
      </c>
      <c r="D2" s="317" t="s">
        <v>465</v>
      </c>
      <c r="E2" s="693" t="s">
        <v>778</v>
      </c>
      <c r="F2" s="693"/>
      <c r="G2" s="693"/>
      <c r="H2" s="694" t="s">
        <v>779</v>
      </c>
      <c r="I2" s="694"/>
      <c r="J2" s="694"/>
      <c r="K2" s="312"/>
    </row>
    <row r="3" spans="1:11" ht="13.5" thickBot="1">
      <c r="A3" s="318" t="s">
        <v>780</v>
      </c>
      <c r="B3" s="319" t="s">
        <v>781</v>
      </c>
      <c r="C3" s="319" t="s">
        <v>782</v>
      </c>
      <c r="D3" s="320" t="s">
        <v>783</v>
      </c>
      <c r="E3" s="320" t="s">
        <v>489</v>
      </c>
      <c r="F3" s="320" t="s">
        <v>490</v>
      </c>
      <c r="G3" s="321" t="s">
        <v>784</v>
      </c>
      <c r="H3" s="322" t="s">
        <v>489</v>
      </c>
      <c r="I3" s="320" t="s">
        <v>490</v>
      </c>
      <c r="J3" s="323" t="s">
        <v>784</v>
      </c>
      <c r="K3" s="312"/>
    </row>
    <row r="4" spans="1:10" s="327" customFormat="1" ht="12.75">
      <c r="A4" s="324"/>
      <c r="B4" s="325" t="s">
        <v>785</v>
      </c>
      <c r="C4" s="325"/>
      <c r="D4" s="325"/>
      <c r="E4" s="325"/>
      <c r="F4" s="325"/>
      <c r="G4" s="325"/>
      <c r="H4" s="326"/>
      <c r="I4" s="326"/>
      <c r="J4" s="326">
        <f>J5+J6+J7+J8+J9+J10+J11+J12+J13+J14+J15+J16+J17</f>
        <v>0</v>
      </c>
    </row>
    <row r="5" spans="1:10" s="327" customFormat="1" ht="114.75">
      <c r="A5" s="299" t="s">
        <v>786</v>
      </c>
      <c r="B5" s="328" t="s">
        <v>787</v>
      </c>
      <c r="C5" s="329" t="s">
        <v>788</v>
      </c>
      <c r="D5" s="330">
        <v>2</v>
      </c>
      <c r="E5" s="331"/>
      <c r="F5" s="331"/>
      <c r="G5" s="331">
        <f>E5+F5</f>
        <v>0</v>
      </c>
      <c r="H5" s="330">
        <f>D5*E5</f>
        <v>0</v>
      </c>
      <c r="I5" s="330">
        <f>D5*F5</f>
        <v>0</v>
      </c>
      <c r="J5" s="330">
        <f>D5*G5</f>
        <v>0</v>
      </c>
    </row>
    <row r="6" spans="1:10" s="327" customFormat="1" ht="81.75" customHeight="1">
      <c r="A6" s="299" t="s">
        <v>789</v>
      </c>
      <c r="B6" s="328" t="s">
        <v>790</v>
      </c>
      <c r="C6" s="329" t="s">
        <v>788</v>
      </c>
      <c r="D6" s="330">
        <v>3</v>
      </c>
      <c r="E6" s="331"/>
      <c r="F6" s="331"/>
      <c r="G6" s="331">
        <f aca="true" t="shared" si="0" ref="G6:G17">E6+F6</f>
        <v>0</v>
      </c>
      <c r="H6" s="330">
        <f aca="true" t="shared" si="1" ref="H6:H17">D6*E6</f>
        <v>0</v>
      </c>
      <c r="I6" s="330">
        <f aca="true" t="shared" si="2" ref="I6:I17">D6*F6</f>
        <v>0</v>
      </c>
      <c r="J6" s="330">
        <f aca="true" t="shared" si="3" ref="J6:J17">D6*G6</f>
        <v>0</v>
      </c>
    </row>
    <row r="7" spans="1:10" s="327" customFormat="1" ht="12.75">
      <c r="A7" s="299" t="s">
        <v>791</v>
      </c>
      <c r="B7" s="332" t="s">
        <v>792</v>
      </c>
      <c r="C7" s="329" t="s">
        <v>788</v>
      </c>
      <c r="D7" s="330">
        <v>2</v>
      </c>
      <c r="E7" s="331"/>
      <c r="F7" s="331"/>
      <c r="G7" s="331">
        <f t="shared" si="0"/>
        <v>0</v>
      </c>
      <c r="H7" s="330">
        <f t="shared" si="1"/>
        <v>0</v>
      </c>
      <c r="I7" s="330">
        <f t="shared" si="2"/>
        <v>0</v>
      </c>
      <c r="J7" s="330">
        <f t="shared" si="3"/>
        <v>0</v>
      </c>
    </row>
    <row r="8" spans="1:10" s="327" customFormat="1" ht="25.5">
      <c r="A8" s="299" t="s">
        <v>793</v>
      </c>
      <c r="B8" s="332" t="s">
        <v>794</v>
      </c>
      <c r="C8" s="329" t="s">
        <v>788</v>
      </c>
      <c r="D8" s="330">
        <v>4</v>
      </c>
      <c r="E8" s="331"/>
      <c r="F8" s="331"/>
      <c r="G8" s="331">
        <f t="shared" si="0"/>
        <v>0</v>
      </c>
      <c r="H8" s="330">
        <f t="shared" si="1"/>
        <v>0</v>
      </c>
      <c r="I8" s="330">
        <f t="shared" si="2"/>
        <v>0</v>
      </c>
      <c r="J8" s="330">
        <f t="shared" si="3"/>
        <v>0</v>
      </c>
    </row>
    <row r="9" spans="1:10" s="327" customFormat="1" ht="25.5">
      <c r="A9" s="299" t="s">
        <v>795</v>
      </c>
      <c r="B9" s="328" t="s">
        <v>796</v>
      </c>
      <c r="C9" s="329" t="s">
        <v>788</v>
      </c>
      <c r="D9" s="330">
        <v>3</v>
      </c>
      <c r="E9" s="331"/>
      <c r="F9" s="331"/>
      <c r="G9" s="331">
        <f t="shared" si="0"/>
        <v>0</v>
      </c>
      <c r="H9" s="330">
        <f t="shared" si="1"/>
        <v>0</v>
      </c>
      <c r="I9" s="330">
        <f t="shared" si="2"/>
        <v>0</v>
      </c>
      <c r="J9" s="330">
        <f t="shared" si="3"/>
        <v>0</v>
      </c>
    </row>
    <row r="10" spans="1:10" s="327" customFormat="1" ht="25.5">
      <c r="A10" s="299" t="s">
        <v>797</v>
      </c>
      <c r="B10" s="328" t="s">
        <v>798</v>
      </c>
      <c r="C10" s="315" t="s">
        <v>788</v>
      </c>
      <c r="D10" s="330">
        <v>2</v>
      </c>
      <c r="E10" s="331"/>
      <c r="F10" s="331"/>
      <c r="G10" s="331">
        <f t="shared" si="0"/>
        <v>0</v>
      </c>
      <c r="H10" s="330">
        <f t="shared" si="1"/>
        <v>0</v>
      </c>
      <c r="I10" s="330">
        <f t="shared" si="2"/>
        <v>0</v>
      </c>
      <c r="J10" s="330">
        <f t="shared" si="3"/>
        <v>0</v>
      </c>
    </row>
    <row r="11" spans="1:10" s="327" customFormat="1" ht="25.5">
      <c r="A11" s="299" t="s">
        <v>799</v>
      </c>
      <c r="B11" s="328" t="s">
        <v>800</v>
      </c>
      <c r="C11" s="315" t="s">
        <v>788</v>
      </c>
      <c r="D11" s="330">
        <v>12</v>
      </c>
      <c r="E11" s="331"/>
      <c r="F11" s="331"/>
      <c r="G11" s="331">
        <f t="shared" si="0"/>
        <v>0</v>
      </c>
      <c r="H11" s="330">
        <f t="shared" si="1"/>
        <v>0</v>
      </c>
      <c r="I11" s="330">
        <f t="shared" si="2"/>
        <v>0</v>
      </c>
      <c r="J11" s="330">
        <f t="shared" si="3"/>
        <v>0</v>
      </c>
    </row>
    <row r="12" spans="1:10" s="327" customFormat="1" ht="25.5">
      <c r="A12" s="299" t="s">
        <v>801</v>
      </c>
      <c r="B12" s="328" t="s">
        <v>802</v>
      </c>
      <c r="C12" s="328" t="s">
        <v>788</v>
      </c>
      <c r="D12" s="330">
        <v>4</v>
      </c>
      <c r="E12" s="331"/>
      <c r="F12" s="331"/>
      <c r="G12" s="331">
        <f t="shared" si="0"/>
        <v>0</v>
      </c>
      <c r="H12" s="330">
        <f t="shared" si="1"/>
        <v>0</v>
      </c>
      <c r="I12" s="330">
        <f t="shared" si="2"/>
        <v>0</v>
      </c>
      <c r="J12" s="330">
        <f t="shared" si="3"/>
        <v>0</v>
      </c>
    </row>
    <row r="13" spans="1:10" s="327" customFormat="1" ht="12.75">
      <c r="A13" s="299" t="s">
        <v>803</v>
      </c>
      <c r="B13" s="328" t="s">
        <v>804</v>
      </c>
      <c r="C13" s="328" t="s">
        <v>805</v>
      </c>
      <c r="D13" s="330">
        <v>2</v>
      </c>
      <c r="E13" s="331"/>
      <c r="F13" s="331"/>
      <c r="G13" s="331">
        <f t="shared" si="0"/>
        <v>0</v>
      </c>
      <c r="H13" s="330">
        <f t="shared" si="1"/>
        <v>0</v>
      </c>
      <c r="I13" s="330">
        <f t="shared" si="2"/>
        <v>0</v>
      </c>
      <c r="J13" s="330">
        <f t="shared" si="3"/>
        <v>0</v>
      </c>
    </row>
    <row r="14" spans="1:10" s="327" customFormat="1" ht="25.5">
      <c r="A14" s="299" t="s">
        <v>806</v>
      </c>
      <c r="B14" s="328" t="s">
        <v>807</v>
      </c>
      <c r="C14" s="328" t="s">
        <v>805</v>
      </c>
      <c r="D14" s="330">
        <v>1.5</v>
      </c>
      <c r="E14" s="331"/>
      <c r="F14" s="331"/>
      <c r="G14" s="331">
        <f t="shared" si="0"/>
        <v>0</v>
      </c>
      <c r="H14" s="330">
        <f t="shared" si="1"/>
        <v>0</v>
      </c>
      <c r="I14" s="330">
        <f t="shared" si="2"/>
        <v>0</v>
      </c>
      <c r="J14" s="330">
        <f t="shared" si="3"/>
        <v>0</v>
      </c>
    </row>
    <row r="15" spans="1:10" s="327" customFormat="1" ht="25.5">
      <c r="A15" s="299" t="s">
        <v>808</v>
      </c>
      <c r="B15" s="328" t="s">
        <v>809</v>
      </c>
      <c r="C15" s="329" t="s">
        <v>805</v>
      </c>
      <c r="D15" s="330">
        <v>12</v>
      </c>
      <c r="E15" s="331"/>
      <c r="F15" s="331"/>
      <c r="G15" s="331">
        <f t="shared" si="0"/>
        <v>0</v>
      </c>
      <c r="H15" s="330">
        <f t="shared" si="1"/>
        <v>0</v>
      </c>
      <c r="I15" s="330">
        <f t="shared" si="2"/>
        <v>0</v>
      </c>
      <c r="J15" s="330">
        <f t="shared" si="3"/>
        <v>0</v>
      </c>
    </row>
    <row r="16" spans="1:10" s="327" customFormat="1" ht="25.5">
      <c r="A16" s="299" t="s">
        <v>810</v>
      </c>
      <c r="B16" s="328" t="s">
        <v>811</v>
      </c>
      <c r="C16" s="329" t="s">
        <v>805</v>
      </c>
      <c r="D16" s="330">
        <v>22</v>
      </c>
      <c r="E16" s="331"/>
      <c r="F16" s="331"/>
      <c r="G16" s="331">
        <f t="shared" si="0"/>
        <v>0</v>
      </c>
      <c r="H16" s="330">
        <f t="shared" si="1"/>
        <v>0</v>
      </c>
      <c r="I16" s="330">
        <f t="shared" si="2"/>
        <v>0</v>
      </c>
      <c r="J16" s="330">
        <f t="shared" si="3"/>
        <v>0</v>
      </c>
    </row>
    <row r="17" spans="1:10" s="327" customFormat="1" ht="25.5">
      <c r="A17" s="299" t="s">
        <v>812</v>
      </c>
      <c r="B17" s="328" t="s">
        <v>813</v>
      </c>
      <c r="C17" s="329" t="s">
        <v>805</v>
      </c>
      <c r="D17" s="330">
        <v>7</v>
      </c>
      <c r="E17" s="331"/>
      <c r="F17" s="331"/>
      <c r="G17" s="331">
        <f t="shared" si="0"/>
        <v>0</v>
      </c>
      <c r="H17" s="330">
        <f t="shared" si="1"/>
        <v>0</v>
      </c>
      <c r="I17" s="330">
        <f t="shared" si="2"/>
        <v>0</v>
      </c>
      <c r="J17" s="330">
        <f t="shared" si="3"/>
        <v>0</v>
      </c>
    </row>
    <row r="18" spans="1:10" ht="12.75">
      <c r="A18" s="333"/>
      <c r="B18" s="325" t="s">
        <v>814</v>
      </c>
      <c r="C18" s="334"/>
      <c r="D18" s="334"/>
      <c r="E18" s="334"/>
      <c r="F18" s="334"/>
      <c r="G18" s="334"/>
      <c r="H18" s="326"/>
      <c r="I18" s="326"/>
      <c r="J18" s="326">
        <f>J19+J20+J21+J22+J23+J24+J25</f>
        <v>0</v>
      </c>
    </row>
    <row r="19" spans="1:10" ht="12.75">
      <c r="A19" s="299" t="s">
        <v>815</v>
      </c>
      <c r="B19" s="315" t="s">
        <v>816</v>
      </c>
      <c r="C19" s="315" t="s">
        <v>788</v>
      </c>
      <c r="D19" s="330">
        <v>1</v>
      </c>
      <c r="J19" s="330"/>
    </row>
    <row r="20" spans="1:10" ht="12.75">
      <c r="A20" s="299" t="s">
        <v>817</v>
      </c>
      <c r="B20" s="315" t="s">
        <v>818</v>
      </c>
      <c r="C20" s="315" t="s">
        <v>788</v>
      </c>
      <c r="D20" s="330">
        <v>1</v>
      </c>
      <c r="J20" s="330"/>
    </row>
    <row r="21" spans="1:10" ht="12.75">
      <c r="A21" s="299" t="s">
        <v>819</v>
      </c>
      <c r="B21" s="297" t="s">
        <v>820</v>
      </c>
      <c r="C21" s="335" t="s">
        <v>788</v>
      </c>
      <c r="D21" s="330">
        <v>1</v>
      </c>
      <c r="E21" s="297"/>
      <c r="F21" s="297"/>
      <c r="G21" s="297"/>
      <c r="H21" s="297"/>
      <c r="I21" s="297"/>
      <c r="J21" s="330"/>
    </row>
    <row r="22" spans="1:10" ht="12.75">
      <c r="A22" s="299" t="s">
        <v>821</v>
      </c>
      <c r="B22" s="297" t="s">
        <v>822</v>
      </c>
      <c r="C22" s="335" t="s">
        <v>788</v>
      </c>
      <c r="D22" s="330">
        <v>1</v>
      </c>
      <c r="E22" s="297"/>
      <c r="F22" s="297"/>
      <c r="G22" s="297"/>
      <c r="H22" s="297"/>
      <c r="I22" s="297"/>
      <c r="J22" s="330"/>
    </row>
    <row r="23" spans="1:10" ht="12.75">
      <c r="A23" s="299" t="s">
        <v>823</v>
      </c>
      <c r="B23" s="297" t="s">
        <v>824</v>
      </c>
      <c r="C23" s="335" t="s">
        <v>788</v>
      </c>
      <c r="D23" s="330">
        <v>1</v>
      </c>
      <c r="E23" s="297"/>
      <c r="F23" s="297"/>
      <c r="G23" s="297"/>
      <c r="H23" s="297"/>
      <c r="I23" s="297"/>
      <c r="J23" s="330"/>
    </row>
    <row r="24" spans="1:10" ht="12.75">
      <c r="A24" s="299" t="s">
        <v>825</v>
      </c>
      <c r="B24" s="297" t="s">
        <v>826</v>
      </c>
      <c r="C24" s="335" t="s">
        <v>788</v>
      </c>
      <c r="D24" s="330">
        <v>1</v>
      </c>
      <c r="E24" s="297"/>
      <c r="F24" s="297"/>
      <c r="G24" s="297"/>
      <c r="H24" s="297"/>
      <c r="I24" s="297"/>
      <c r="J24" s="330"/>
    </row>
    <row r="25" spans="1:10" ht="12.75">
      <c r="A25" s="299" t="s">
        <v>827</v>
      </c>
      <c r="B25" s="297" t="s">
        <v>828</v>
      </c>
      <c r="C25" s="335" t="s">
        <v>788</v>
      </c>
      <c r="D25" s="330">
        <v>1</v>
      </c>
      <c r="E25" s="297"/>
      <c r="F25" s="297"/>
      <c r="G25" s="297"/>
      <c r="H25" s="297"/>
      <c r="I25" s="297"/>
      <c r="J25" s="330"/>
    </row>
    <row r="26" spans="1:10" ht="12.75">
      <c r="A26" s="333"/>
      <c r="B26" s="325" t="s">
        <v>829</v>
      </c>
      <c r="C26" s="334"/>
      <c r="D26" s="334"/>
      <c r="E26" s="334"/>
      <c r="F26" s="334"/>
      <c r="G26" s="334"/>
      <c r="H26" s="326"/>
      <c r="I26" s="326"/>
      <c r="J26" s="326">
        <f>J27</f>
        <v>0</v>
      </c>
    </row>
    <row r="27" spans="1:10" ht="12.75">
      <c r="A27" s="299" t="s">
        <v>830</v>
      </c>
      <c r="B27" s="297" t="s">
        <v>829</v>
      </c>
      <c r="C27" s="335" t="s">
        <v>788</v>
      </c>
      <c r="D27" s="330">
        <v>1</v>
      </c>
      <c r="E27" s="297"/>
      <c r="F27" s="297"/>
      <c r="G27" s="297"/>
      <c r="H27" s="297"/>
      <c r="I27" s="297"/>
      <c r="J27" s="624"/>
    </row>
    <row r="29" spans="2:10" ht="12.75">
      <c r="B29" s="336"/>
      <c r="H29" s="337" t="s">
        <v>831</v>
      </c>
      <c r="I29" s="338"/>
      <c r="J29" s="339">
        <f>J26+J18+J4</f>
        <v>0</v>
      </c>
    </row>
    <row r="30" spans="2:10" ht="12.75">
      <c r="B30" s="336"/>
      <c r="H30" s="340"/>
      <c r="I30" s="341"/>
      <c r="J30" s="342"/>
    </row>
  </sheetData>
  <sheetProtection/>
  <mergeCells count="2">
    <mergeCell ref="E2:G2"/>
    <mergeCell ref="H2:J2"/>
  </mergeCells>
  <printOptions gridLines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Administrator</cp:lastModifiedBy>
  <dcterms:created xsi:type="dcterms:W3CDTF">2017-05-18T15:02:20Z</dcterms:created>
  <dcterms:modified xsi:type="dcterms:W3CDTF">2017-08-03T12:05:37Z</dcterms:modified>
  <cp:category/>
  <cp:version/>
  <cp:contentType/>
  <cp:contentStatus/>
</cp:coreProperties>
</file>