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4000" windowHeight="9000" activeTab="1"/>
  </bookViews>
  <sheets>
    <sheet name="Rekapitulace" sheetId="3" r:id="rId1"/>
    <sheet name="Výkaz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75" i="2" l="1"/>
  <c r="A77" i="2"/>
  <c r="A75" i="2"/>
  <c r="H77" i="2"/>
  <c r="F59" i="2"/>
  <c r="H59" i="2" s="1"/>
  <c r="F39" i="2"/>
  <c r="H39" i="2" s="1"/>
  <c r="H19" i="2"/>
  <c r="B19" i="2"/>
  <c r="H55" i="2" l="1"/>
  <c r="H61" i="2"/>
  <c r="F57" i="2"/>
  <c r="F97" i="2" l="1"/>
  <c r="H97" i="2" s="1"/>
  <c r="H71" i="2"/>
  <c r="F95" i="2"/>
  <c r="H95" i="2" s="1"/>
  <c r="F99" i="2"/>
  <c r="H99" i="2" s="1"/>
  <c r="F13" i="2"/>
  <c r="H13" i="2" s="1"/>
  <c r="F101" i="2"/>
  <c r="H101" i="2" s="1"/>
  <c r="F93" i="2"/>
  <c r="H93" i="2" s="1"/>
  <c r="H91" i="2"/>
  <c r="H15" i="2"/>
  <c r="F73" i="2"/>
  <c r="H73" i="2" s="1"/>
  <c r="H17" i="2"/>
  <c r="H25" i="2"/>
  <c r="H23" i="2"/>
  <c r="H21" i="2"/>
  <c r="H89" i="2"/>
  <c r="F87" i="2"/>
  <c r="H87" i="2" s="1"/>
  <c r="H85" i="2"/>
  <c r="H83" i="2"/>
  <c r="H81" i="2"/>
  <c r="H79" i="2"/>
  <c r="H69" i="2"/>
  <c r="H67" i="2"/>
  <c r="H63" i="2"/>
  <c r="F65" i="2"/>
  <c r="H65" i="2" s="1"/>
  <c r="F37" i="2"/>
  <c r="F41" i="2"/>
  <c r="H41" i="2" s="1"/>
  <c r="H53" i="2"/>
  <c r="H51" i="2"/>
  <c r="F43" i="2"/>
  <c r="F49" i="2"/>
  <c r="H49" i="2" s="1"/>
  <c r="F35" i="2"/>
  <c r="F33" i="2"/>
  <c r="F31" i="2"/>
  <c r="H31" i="2" s="1"/>
  <c r="F11" i="2"/>
  <c r="H11" i="2" s="1"/>
  <c r="F27" i="2"/>
  <c r="H27" i="2" s="1"/>
  <c r="F29" i="2"/>
  <c r="H29" i="2" s="1"/>
  <c r="B15" i="2"/>
  <c r="B17" i="2"/>
  <c r="B25" i="2"/>
  <c r="B23" i="2"/>
  <c r="H57" i="2" l="1"/>
  <c r="H47" i="2"/>
  <c r="H45" i="2"/>
  <c r="H43" i="2"/>
  <c r="H37" i="2"/>
  <c r="H35" i="2"/>
  <c r="H33" i="2"/>
  <c r="H107" i="2" l="1"/>
  <c r="H11" i="3" s="1"/>
  <c r="I11" i="3" s="1"/>
  <c r="J11" i="3" l="1"/>
  <c r="H12" i="3"/>
  <c r="H7" i="3" s="1"/>
  <c r="A13" i="2"/>
  <c r="A15" i="2" s="1"/>
  <c r="A17" i="2" s="1"/>
  <c r="A19" i="2" l="1"/>
  <c r="A21" i="2" s="1"/>
  <c r="A23" i="2" s="1"/>
  <c r="A25" i="2" s="1"/>
  <c r="A27" i="2" s="1"/>
  <c r="A29" i="2" s="1"/>
  <c r="A31" i="2" s="1"/>
  <c r="A33" i="2" s="1"/>
  <c r="A35" i="2" s="1"/>
  <c r="A37" i="2" s="1"/>
  <c r="I12" i="3"/>
  <c r="J12" i="3" s="1"/>
  <c r="H8" i="3" s="1"/>
  <c r="A39" i="2" l="1"/>
  <c r="A41" i="2" s="1"/>
  <c r="A43" i="2" s="1"/>
  <c r="A45" i="2" s="1"/>
  <c r="A47" i="2" s="1"/>
  <c r="A49" i="2" s="1"/>
  <c r="A51" i="2" s="1"/>
  <c r="A53" i="2" s="1"/>
  <c r="A55" i="2" s="1"/>
  <c r="A57" i="2" s="1"/>
  <c r="A59" i="2" l="1"/>
  <c r="A61" i="2"/>
  <c r="A63" i="2" s="1"/>
  <c r="A65" i="2" s="1"/>
  <c r="A67" i="2" s="1"/>
  <c r="A69" i="2" s="1"/>
  <c r="A71" i="2" s="1"/>
  <c r="A73" i="2" s="1"/>
  <c r="A79" i="2" l="1"/>
  <c r="A81" i="2" s="1"/>
  <c r="A83" i="2" s="1"/>
  <c r="A85" i="2" s="1"/>
  <c r="A87" i="2" s="1"/>
  <c r="A89" i="2" s="1"/>
  <c r="A91" i="2" s="1"/>
  <c r="A93" i="2" s="1"/>
  <c r="A95" i="2" s="1"/>
  <c r="A97" i="2" s="1"/>
  <c r="A99" i="2" s="1"/>
  <c r="A101" i="2" s="1"/>
</calcChain>
</file>

<file path=xl/connections.xml><?xml version="1.0" encoding="utf-8"?>
<connections xmlns="http://schemas.openxmlformats.org/spreadsheetml/2006/main">
  <connection id="1" name="QuantityReportTemp" type="4" refreshedVersion="0" background="1">
    <webPr xml="1" sourceData="1" url="C:\Users\cz10104\AppData\Local\Temp\QuantityReportTemp.xml" htmlTables="1" htmlFormat="all"/>
  </connection>
</connections>
</file>

<file path=xl/sharedStrings.xml><?xml version="1.0" encoding="utf-8"?>
<sst xmlns="http://schemas.openxmlformats.org/spreadsheetml/2006/main" count="177" uniqueCount="123">
  <si>
    <t>SO 101</t>
  </si>
  <si>
    <t>OTSK-P 2019</t>
  </si>
  <si>
    <t>Firma: Jiří Oboznenko</t>
  </si>
  <si>
    <t>Příloha k formuláři pro ocenění nabídky</t>
  </si>
  <si>
    <t>Stavba</t>
  </si>
  <si>
    <t>2020-09</t>
  </si>
  <si>
    <t>číslo a název SO</t>
  </si>
  <si>
    <t>číslo a název rozpočtu:</t>
  </si>
  <si>
    <t>Poř.
č.pol.</t>
  </si>
  <si>
    <t>Kód
položky</t>
  </si>
  <si>
    <t>Varianta
položky</t>
  </si>
  <si>
    <t>Název položky</t>
  </si>
  <si>
    <t>jednotka</t>
  </si>
  <si>
    <t>Počet
jednotek</t>
  </si>
  <si>
    <t>CENA</t>
  </si>
  <si>
    <t>jednotková</t>
  </si>
  <si>
    <t>celkem</t>
  </si>
  <si>
    <t>1</t>
  </si>
  <si>
    <t>5</t>
  </si>
  <si>
    <t>6</t>
  </si>
  <si>
    <t>7</t>
  </si>
  <si>
    <t>8</t>
  </si>
  <si>
    <t>T</t>
  </si>
  <si>
    <t>M3</t>
  </si>
  <si>
    <t>M2</t>
  </si>
  <si>
    <t>KUS</t>
  </si>
  <si>
    <t>M</t>
  </si>
  <si>
    <t>Komunikace a zpevněné plochy</t>
  </si>
  <si>
    <t>015130</t>
  </si>
  <si>
    <t>015140</t>
  </si>
  <si>
    <t>ROZPROSTŘENÍ ORNICE V ROVINĚ</t>
  </si>
  <si>
    <t>OCHRANA STROMŮ BEDNĚNÍM</t>
  </si>
  <si>
    <t>VODOR DOPRAV ZNAČ BARVOU HLADKÉ - ODSTRANĚNÍ BROUŠENÍM</t>
  </si>
  <si>
    <t>VODOROVNÉ DOPRAVNÍ ZNAČENÍ PLASTEM HLADKÉ - DODÁVKA A POKLÁDKA</t>
  </si>
  <si>
    <t>ZÁHONOVÉ OBRUBY Z BETONOVÝCH OBRUBNÍKŮ ŠÍŘ 50MM</t>
  </si>
  <si>
    <t>OSTATNÍ POŽADAVKY - VYPRACOVÁNÍ RDS</t>
  </si>
  <si>
    <t>KPL</t>
  </si>
  <si>
    <t>02943</t>
  </si>
  <si>
    <t>OSTAT POŽADAVKY - DOKUMENTACE SKUTEČ PROVEDENÍ V DIGIT FORMĚ</t>
  </si>
  <si>
    <t>18230R</t>
  </si>
  <si>
    <t>58261B</t>
  </si>
  <si>
    <t>KRYTY Z BETON DLAŽDIC SE ZÁMKEM BAREV RELIÉF TL 80MM DO LOŽE Z KAM</t>
  </si>
  <si>
    <t>KRYTY Z BETON DLAŽDIC SE ZÁMKEM ŠEDÝCH TL 60MM DO LOŽE Z KAM</t>
  </si>
  <si>
    <t>MMKV - Vnitroblok Družstevní - Svobodova ulice</t>
  </si>
  <si>
    <t>Celkem</t>
  </si>
  <si>
    <t>Aspe</t>
  </si>
  <si>
    <t>SOUPIS OBJEKTŮ - REKAPITULACE</t>
  </si>
  <si>
    <t>2018-03</t>
  </si>
  <si>
    <t>Vnitroblok Družstevní - Svobodova ulice</t>
  </si>
  <si>
    <t>Odbytová cena</t>
  </si>
  <si>
    <t>Kč</t>
  </si>
  <si>
    <t>OC+DPH</t>
  </si>
  <si>
    <t>Objekt</t>
  </si>
  <si>
    <t>Popis</t>
  </si>
  <si>
    <t>OC</t>
  </si>
  <si>
    <t>DPH</t>
  </si>
  <si>
    <t>574A41</t>
  </si>
  <si>
    <t>ASFALTOVÝ BETON PRO OBRUSNÉ VRSTVY ACO 8 TL. 50MM</t>
  </si>
  <si>
    <t>VRSTVY PRO OBNOVU A OPRAVY Z RECYKL MATERIÁLU TL DO 50MM</t>
  </si>
  <si>
    <t>OSTATNÍ POŽADAVKY - INFORMAČNÍ TABULE</t>
  </si>
  <si>
    <t>počítáno 2200kg/m3
včetně zkoušky obsahu dehtu</t>
  </si>
  <si>
    <t>POPLATKY ZA LIKVIDACŮ ODPADŮ NEKONTAMINOVANÝCH - 17 03 02 VYBOURANÝ ASFALTOVÝ BETON BEZ DEHTU</t>
  </si>
  <si>
    <t>betonové plochy, obruby, zákrytové desky zdí, základ zdi, atd.
počítáno 2200kg/m3</t>
  </si>
  <si>
    <t>statická zatěžovací zkouška</t>
  </si>
  <si>
    <t>vytyčení a ochrana inženýrských sítí</t>
  </si>
  <si>
    <t>dle specifikací investora</t>
  </si>
  <si>
    <t>kompletní dopravní opatření během výstavby</t>
  </si>
  <si>
    <t>vzdálenost odvozu určí dodavatel a zohlední v jednotkové ceně
frézováním, nebo vytrháním
290m2*0,1m
tl. bude ověřena na stavbě, se souhlasem TDI</t>
  </si>
  <si>
    <t>vzdálenost odvozu určí dodavatel a zohlední v jednotkové ceně
1980m2*0,25m
tl. bude ověřena na stavbě, se souhlasem TDI</t>
  </si>
  <si>
    <t>vzdálenost odvozu určí dodavatel a zohlední v jednotkové ceně
70m2*0,08m
tl. bude ověřena na stavbě, se souhlasem TDI</t>
  </si>
  <si>
    <t>250m2*0,05m
včetně odvozu a poplatku za skládku</t>
  </si>
  <si>
    <t>180m2*0,1m</t>
  </si>
  <si>
    <t>včetně odvozu a poplatku za skládku
pro konstrukci vozovky, chodníku a vsakovacích jam
se souhlasem TDI</t>
  </si>
  <si>
    <t>zásyp vsakovacích jam
HDK+geotextilie</t>
  </si>
  <si>
    <t>ZÁSYP JAM A RÝH Z HORNIN KAMENITÝCH</t>
  </si>
  <si>
    <t>nové i opravované plochy</t>
  </si>
  <si>
    <t>dokončovací práce</t>
  </si>
  <si>
    <t>z nakupovaných materiálů
se souhlasem TDI
630m2*0,25m</t>
  </si>
  <si>
    <t>položka bude odsouhlasena TDI
včetně napojení do vsakovacích jam, nebo šachet kanalizace</t>
  </si>
  <si>
    <t>ŠDB
1275m2 - rekonstrukce komunikace
325m2 - zatravňovací dlažba
10m2 - reliéfní dlažba
362m2 - nové chodníky - asfalt
299m2 - chodníky po rekonstrukci - dlažba</t>
  </si>
  <si>
    <t>betonová zámková dlažba - profil I</t>
  </si>
  <si>
    <t>betonová zatravňovací dlažba</t>
  </si>
  <si>
    <t>včetně ručního výkopu
rezerva, se souhlasem TDI</t>
  </si>
  <si>
    <t>nopová fólie
včetně kotvícího materiálu, krycí lišty, srovnání podkladu maltou, atd.</t>
  </si>
  <si>
    <t>výšková a směrový úprava zařízení na trubním vedení (vpusti, šachty, šoupátka, gajgry, atd.)</t>
  </si>
  <si>
    <t>6xDZ
3xSloupek</t>
  </si>
  <si>
    <t>přemístění 2xDZ, 1xSloupek</t>
  </si>
  <si>
    <t>odstranění 1xDZ, 1xSloupek</t>
  </si>
  <si>
    <t>obdobně kamenné
úpravy a opravy schodišťových stupňu
nová zídka při KÚ
se souhlasem TDI</t>
  </si>
  <si>
    <t>materiál bude odvezen na místo určené investorem</t>
  </si>
  <si>
    <t>vzdálenost odvozu určí dodavatel a zohlední v jednotkové ceně
základ kamenné zdi a římsa
se souhlasem TDI</t>
  </si>
  <si>
    <t>VYBOURÁNÍ ČÁSTÍ KONSTRUKCÍ ŽELEZOBET S ODVOZEM DO 20KM</t>
  </si>
  <si>
    <t>VYBOURÁNÍ ČÁSTÍ KONSTRUKCÍ KAMENNÝCH NA MC S ODVOZEM DO 20KM</t>
  </si>
  <si>
    <t>DROBNÉ DOPLŇK KONSTR PREFABRIK BETON A ŽELEZOBETON</t>
  </si>
  <si>
    <t>SILNIČNÍ A CHODNÍKOVÉ OBRUBY Z BETONOVÝCH OBRUBNÍKŮ ŠÍŘ 150MM</t>
  </si>
  <si>
    <t>DOPRAVNÍ ZNAČKY ZÁKLADNÍ VELIKOSTI HLINÍKOVÉ FÓLIE TŘ 1 - DEMONTÁŽ</t>
  </si>
  <si>
    <t>DOPRAVNÍ ZNAČKY ZÁKLADNÍ VELIKOSTI HLINÍKOVÉ FÓLIE TŘ 1 - MONTÁŽ S PŘEMÍSTĚNÍM</t>
  </si>
  <si>
    <t>DOPRAVNÍ ZNAČKY ZÁKLADNÍ VELIKOSTI HLINÍKOVÉ FÓLIE TŘ 1 - DODÁVKA A MONTÁŽ</t>
  </si>
  <si>
    <t>VÝŠKOVÁ ÚPRAVA MŘÍŽÍ</t>
  </si>
  <si>
    <t>IZOLACE BĚŽNÝCH KONSTRUKCÍ PROTI ZEMNÍ VLHKOSTI Z PE FÓLIÍ</t>
  </si>
  <si>
    <t>KABELOVÁ CHRÁNIČKA ZEMNÍ DĚLENÁ DN DO 100 MM</t>
  </si>
  <si>
    <t>KRYTY Z BETON DLAŽDIC SE ZÁMKEM ŠEDÝCH TL 80MM DO LOŽE Z KAM</t>
  </si>
  <si>
    <t>VOZOVKOVÉ VRSTVY ZE ŠTĚRKODRTI</t>
  </si>
  <si>
    <t>TRATIVODY KOMPLET Z TRUB NEKOV DN DO 100MM, RÝHA TŘ I</t>
  </si>
  <si>
    <t>ÚPRAVA POVRCHŮ SROVNÁNÍM ÚZEMÍ V TL DO 0,75M</t>
  </si>
  <si>
    <t>ÚPRAVA PLÁNĚ SE ZHUTNĚNÍM V HORNINĚ TŘ. I</t>
  </si>
  <si>
    <t>POPLATKY ZA LIKVIDACŮ ODPADŮ NEKONTAMINOVANÝCH - 17 01 01 BETON Z DEMOLIC OBJEKTŮ, ZÁKLADŮ TV</t>
  </si>
  <si>
    <t>ZKOUŠENÍ KONSTRUKCÍ A PRACÍ ZKUŠEBNOU ZHOTOVITELE</t>
  </si>
  <si>
    <t>POMOC PRÁCE ZŘÍZ NEBO ZAJIŠŤ OCHRANU INŽENÝRSKÝCH SÍTÍ</t>
  </si>
  <si>
    <t>POMOC PRÁCE ZAJIŠŤ NEBO ZŘÍZ REGULACI A OCHRANU DOPRAVY</t>
  </si>
  <si>
    <t>ODSTRANĚNÍ KRYTU ZPEVNĚNÝCH PLOCH S ASFALT POJIVEM, ODVOZ DO 20KM</t>
  </si>
  <si>
    <t>ODSTRANĚNÍ KRYTU ZPEVNĚNÝCH PLOCH Z BETONU, ODVOZ DO 20KM</t>
  </si>
  <si>
    <t>ODSTRANĚNÍ KRYTU ZPEVNĚNÝCH PLOCH Z DLAŽDIC, ODVOZ DO 20KM</t>
  </si>
  <si>
    <t>ODSTRANĚNÍ PODKLADŮ ZPEVNĚNÝCH PLOCH Z KAMENIVA NESTMELENÉHO</t>
  </si>
  <si>
    <t>SEJMUTÍ ORNICE NEBO LESNÍ PŮDY</t>
  </si>
  <si>
    <t>ODKOPÁVKY A PROKOPÁVKY OBECNÉ TŘ. I</t>
  </si>
  <si>
    <t>včetně odvozu a poplatku za skládku
případná sanace podloží
se souhlasem TDI</t>
  </si>
  <si>
    <t>případná sanace podloží
ŠDB
se souhlasem TDI</t>
  </si>
  <si>
    <t>přímý i oblouk
229m - silniční
169m - přejízdný</t>
  </si>
  <si>
    <t>betonová zákrytová deska monolitická šikmá š. min. 0,65m
dl. 180m
kotvení do stávající zdi</t>
  </si>
  <si>
    <t>VPUSŤ KANALIZAČNÍ ULIČNÍ KOMPLETNÍ MONOLIT BETON</t>
  </si>
  <si>
    <t xml:space="preserve">odvodňovací žlab dl. 6m vč. 1x vpust
vč. napojení na kanalizaci
</t>
  </si>
  <si>
    <t>ŽLABY Z DÍLCŮ Z POLYMERBET SVĚTLÉ ŠÍŘKY DO 250MM VČET MŘÍŽÍ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</si>
</sst>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č&quot;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11"/>
      <color rgb="FFFF0000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1"/>
      <name val="Arial"/>
      <family val="2"/>
    </font>
    <font>
      <sz val="11"/>
      <name val="Arial"/>
      <family val="2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8">
    <xf numFmtId="0" fontId="0" fillId="0" borderId="0"/>
    <xf numFmtId="0" fontId="3" fillId="0" borderId="0"/>
    <xf numFmtId="0" fontId="2" fillId="0" borderId="0"/>
    <xf numFmtId="0" fontId="4" fillId="0" borderId="0"/>
    <xf numFmtId="0" fontId="2" fillId="0" borderId="0"/>
    <xf numFmtId="0" fontId="1" fillId="0" borderId="0"/>
    <xf numFmtId="0" fontId="1" fillId="0" borderId="0"/>
    <xf numFmtId="0" fontId="14" fillId="0" borderId="0">
      <alignment vertical="center"/>
    </xf>
  </cellStyleXfs>
  <cellXfs count="68">
    <xf numFmtId="0" fontId="0" fillId="0" borderId="0" xfId="0"/>
    <xf numFmtId="0" fontId="14" fillId="0" borderId="0" xfId="7" applyAlignment="1"/>
    <xf numFmtId="0" fontId="14" fillId="0" borderId="0" xfId="7" applyAlignment="1">
      <alignment horizontal="left"/>
    </xf>
    <xf numFmtId="0" fontId="14" fillId="0" borderId="0" xfId="7">
      <alignment vertical="center"/>
    </xf>
    <xf numFmtId="0" fontId="7" fillId="0" borderId="0" xfId="7" applyFont="1" applyAlignment="1">
      <alignment horizontal="left" vertical="center"/>
    </xf>
    <xf numFmtId="0" fontId="13" fillId="0" borderId="0" xfId="7" applyFont="1" applyAlignment="1">
      <alignment horizontal="left" vertical="center"/>
    </xf>
    <xf numFmtId="0" fontId="7" fillId="0" borderId="0" xfId="7" applyFont="1" applyAlignment="1">
      <alignment horizontal="center" vertical="center"/>
    </xf>
    <xf numFmtId="0" fontId="14" fillId="0" borderId="0" xfId="7" applyAlignment="1">
      <alignment horizontal="left" vertical="center"/>
    </xf>
    <xf numFmtId="0" fontId="14" fillId="2" borderId="0" xfId="7" applyFill="1" applyAlignment="1">
      <alignment horizontal="right" vertical="center"/>
    </xf>
    <xf numFmtId="0" fontId="7" fillId="2" borderId="0" xfId="7" applyFont="1" applyFill="1">
      <alignment vertical="center"/>
    </xf>
    <xf numFmtId="0" fontId="14" fillId="2" borderId="0" xfId="7" applyFill="1" applyAlignment="1"/>
    <xf numFmtId="0" fontId="14" fillId="0" borderId="0" xfId="7" applyAlignment="1">
      <alignment horizontal="right" vertical="center"/>
    </xf>
    <xf numFmtId="0" fontId="7" fillId="0" borderId="0" xfId="7" applyFont="1">
      <alignment vertical="center"/>
    </xf>
    <xf numFmtId="4" fontId="14" fillId="2" borderId="0" xfId="7" applyNumberFormat="1" applyFill="1" applyAlignment="1"/>
    <xf numFmtId="0" fontId="14" fillId="0" borderId="6" xfId="7" applyBorder="1" applyAlignment="1">
      <alignment horizontal="left"/>
    </xf>
    <xf numFmtId="0" fontId="14" fillId="0" borderId="7" xfId="7" applyBorder="1" applyAlignment="1"/>
    <xf numFmtId="0" fontId="14" fillId="0" borderId="5" xfId="7" applyBorder="1" applyAlignment="1"/>
    <xf numFmtId="0" fontId="14" fillId="0" borderId="12" xfId="7" applyBorder="1" applyAlignment="1">
      <alignment horizontal="left"/>
    </xf>
    <xf numFmtId="4" fontId="14" fillId="0" borderId="13" xfId="7" applyNumberFormat="1" applyBorder="1" applyAlignment="1"/>
    <xf numFmtId="4" fontId="14" fillId="0" borderId="14" xfId="7" applyNumberFormat="1" applyBorder="1" applyAlignment="1"/>
    <xf numFmtId="4" fontId="13" fillId="0" borderId="1" xfId="7" applyNumberFormat="1" applyFont="1" applyBorder="1" applyAlignment="1"/>
    <xf numFmtId="4" fontId="15" fillId="0" borderId="1" xfId="7" applyNumberFormat="1" applyFont="1" applyBorder="1" applyAlignment="1"/>
    <xf numFmtId="4" fontId="13" fillId="0" borderId="15" xfId="7" applyNumberFormat="1" applyFont="1" applyBorder="1" applyAlignment="1"/>
    <xf numFmtId="0" fontId="7" fillId="0" borderId="0" xfId="0" applyFont="1" applyAlignment="1" applyProtection="1">
      <alignment horizontal="left" vertical="center"/>
    </xf>
    <xf numFmtId="0" fontId="5" fillId="0" borderId="0" xfId="0" applyFont="1" applyAlignment="1" applyProtection="1">
      <alignment vertical="center"/>
    </xf>
    <xf numFmtId="0" fontId="6" fillId="0" borderId="0" xfId="0" applyFont="1" applyAlignment="1" applyProtection="1">
      <alignment horizontal="center" vertical="center"/>
    </xf>
    <xf numFmtId="2" fontId="6" fillId="0" borderId="0" xfId="0" applyNumberFormat="1" applyFont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0" fillId="0" borderId="0" xfId="0" applyProtection="1"/>
    <xf numFmtId="0" fontId="8" fillId="0" borderId="0" xfId="0" applyFont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0" fontId="7" fillId="0" borderId="0" xfId="0" applyFont="1" applyAlignment="1" applyProtection="1">
      <alignment vertical="center"/>
    </xf>
    <xf numFmtId="0" fontId="9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center" vertical="center"/>
    </xf>
    <xf numFmtId="0" fontId="9" fillId="0" borderId="0" xfId="0" applyFont="1" applyAlignment="1" applyProtection="1">
      <alignment vertical="center"/>
    </xf>
    <xf numFmtId="0" fontId="8" fillId="0" borderId="10" xfId="0" applyFont="1" applyBorder="1" applyAlignment="1" applyProtection="1">
      <alignment horizontal="center" vertical="center" wrapText="1"/>
    </xf>
    <xf numFmtId="0" fontId="5" fillId="0" borderId="10" xfId="0" applyFont="1" applyBorder="1" applyAlignment="1" applyProtection="1">
      <alignment horizontal="center"/>
    </xf>
    <xf numFmtId="2" fontId="8" fillId="0" borderId="10" xfId="0" applyNumberFormat="1" applyFont="1" applyBorder="1" applyAlignment="1" applyProtection="1">
      <alignment horizontal="center" vertical="center" wrapText="1"/>
    </xf>
    <xf numFmtId="0" fontId="8" fillId="0" borderId="10" xfId="0" applyFont="1" applyFill="1" applyBorder="1" applyAlignment="1" applyProtection="1">
      <alignment horizontal="center" vertical="center" wrapText="1"/>
    </xf>
    <xf numFmtId="49" fontId="11" fillId="0" borderId="10" xfId="0" applyNumberFormat="1" applyFont="1" applyFill="1" applyBorder="1" applyAlignment="1" applyProtection="1">
      <alignment horizontal="center" vertical="center" shrinkToFit="1"/>
    </xf>
    <xf numFmtId="0" fontId="5" fillId="0" borderId="10" xfId="0" applyFont="1" applyFill="1" applyBorder="1" applyAlignment="1" applyProtection="1">
      <alignment horizontal="center"/>
    </xf>
    <xf numFmtId="0" fontId="11" fillId="0" borderId="10" xfId="0" applyFont="1" applyFill="1" applyBorder="1" applyAlignment="1" applyProtection="1">
      <alignment horizontal="left" vertical="top" wrapText="1"/>
    </xf>
    <xf numFmtId="2" fontId="8" fillId="0" borderId="10" xfId="0" applyNumberFormat="1" applyFont="1" applyFill="1" applyBorder="1" applyAlignment="1" applyProtection="1">
      <alignment horizontal="center" vertical="center" wrapText="1"/>
    </xf>
    <xf numFmtId="164" fontId="8" fillId="0" borderId="10" xfId="0" applyNumberFormat="1" applyFont="1" applyFill="1" applyBorder="1" applyAlignment="1" applyProtection="1">
      <alignment horizontal="center" vertical="center" wrapText="1"/>
    </xf>
    <xf numFmtId="0" fontId="8" fillId="0" borderId="10" xfId="0" applyFont="1" applyFill="1" applyBorder="1" applyAlignment="1" applyProtection="1">
      <alignment horizontal="left" vertical="top" wrapText="1"/>
    </xf>
    <xf numFmtId="1" fontId="11" fillId="0" borderId="10" xfId="0" applyNumberFormat="1" applyFont="1" applyFill="1" applyBorder="1" applyAlignment="1" applyProtection="1">
      <alignment horizontal="center" vertical="center" shrinkToFit="1"/>
    </xf>
    <xf numFmtId="0" fontId="7" fillId="0" borderId="10" xfId="0" applyFont="1" applyFill="1" applyBorder="1" applyAlignment="1" applyProtection="1">
      <alignment horizontal="left" vertical="top" wrapText="1"/>
    </xf>
    <xf numFmtId="0" fontId="11" fillId="0" borderId="10" xfId="0" applyFont="1" applyFill="1" applyBorder="1" applyAlignment="1" applyProtection="1">
      <alignment horizontal="center" vertical="top" wrapText="1"/>
    </xf>
    <xf numFmtId="0" fontId="12" fillId="0" borderId="10" xfId="0" applyFont="1" applyFill="1" applyBorder="1" applyAlignment="1" applyProtection="1">
      <alignment horizontal="center" vertical="center" wrapText="1"/>
    </xf>
    <xf numFmtId="2" fontId="12" fillId="0" borderId="10" xfId="0" applyNumberFormat="1" applyFont="1" applyFill="1" applyBorder="1" applyAlignment="1" applyProtection="1">
      <alignment horizontal="center" vertical="center" wrapText="1"/>
    </xf>
    <xf numFmtId="164" fontId="12" fillId="0" borderId="10" xfId="0" applyNumberFormat="1" applyFont="1" applyFill="1" applyBorder="1" applyAlignment="1" applyProtection="1">
      <alignment horizontal="center" vertical="center" wrapText="1"/>
    </xf>
    <xf numFmtId="0" fontId="0" fillId="0" borderId="10" xfId="0" applyBorder="1" applyProtection="1"/>
    <xf numFmtId="0" fontId="0" fillId="0" borderId="10" xfId="0" applyBorder="1" applyAlignment="1" applyProtection="1">
      <alignment wrapText="1"/>
    </xf>
    <xf numFmtId="0" fontId="13" fillId="0" borderId="0" xfId="0" applyFont="1" applyProtection="1"/>
    <xf numFmtId="164" fontId="13" fillId="0" borderId="0" xfId="0" applyNumberFormat="1" applyFont="1" applyProtection="1"/>
    <xf numFmtId="164" fontId="8" fillId="0" borderId="10" xfId="0" applyNumberFormat="1" applyFont="1" applyFill="1" applyBorder="1" applyAlignment="1" applyProtection="1">
      <alignment horizontal="center" vertical="center" wrapText="1"/>
      <protection locked="0"/>
    </xf>
    <xf numFmtId="164" fontId="12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0" xfId="0" applyBorder="1" applyProtection="1">
      <protection locked="0"/>
    </xf>
    <xf numFmtId="0" fontId="14" fillId="0" borderId="11" xfId="7" applyBorder="1" applyAlignment="1">
      <alignment horizontal="left"/>
    </xf>
    <xf numFmtId="0" fontId="14" fillId="0" borderId="4" xfId="7" applyBorder="1" applyAlignment="1">
      <alignment horizontal="left"/>
    </xf>
    <xf numFmtId="0" fontId="14" fillId="0" borderId="8" xfId="7" applyBorder="1" applyAlignment="1">
      <alignment horizontal="left"/>
    </xf>
    <xf numFmtId="0" fontId="14" fillId="0" borderId="13" xfId="7" applyBorder="1" applyAlignment="1">
      <alignment horizontal="left"/>
    </xf>
    <xf numFmtId="0" fontId="14" fillId="0" borderId="3" xfId="7" applyBorder="1" applyAlignment="1">
      <alignment horizontal="center"/>
    </xf>
    <xf numFmtId="0" fontId="14" fillId="0" borderId="2" xfId="7" applyBorder="1" applyAlignment="1">
      <alignment horizontal="center"/>
    </xf>
    <xf numFmtId="0" fontId="14" fillId="0" borderId="9" xfId="7" applyBorder="1" applyAlignment="1">
      <alignment horizontal="center"/>
    </xf>
    <xf numFmtId="0" fontId="8" fillId="0" borderId="10" xfId="0" applyFont="1" applyBorder="1" applyAlignment="1" applyProtection="1">
      <alignment horizontal="center" vertical="center" wrapText="1"/>
    </xf>
    <xf numFmtId="2" fontId="8" fillId="0" borderId="10" xfId="0" applyNumberFormat="1" applyFont="1" applyBorder="1" applyAlignment="1" applyProtection="1">
      <alignment horizontal="center" vertical="center" wrapText="1"/>
    </xf>
  </cellXfs>
  <cellStyles count="8">
    <cellStyle name="Normal 2" xfId="1"/>
    <cellStyle name="Normal 2 2" xfId="4"/>
    <cellStyle name="Normal 2 3" xfId="6"/>
    <cellStyle name="Normal 3" xfId="3"/>
    <cellStyle name="Normal 4" xfId="2"/>
    <cellStyle name="Normal 5" xfId="5"/>
    <cellStyle name="Normální" xfId="0" builtinId="0"/>
    <cellStyle name="Normální 2" xfId="7"/>
  </cellStyles>
  <dxfs count="0"/>
  <tableStyles count="0" defaultTableStyle="TableStyleMedium2" defaultPivotStyle="PivotStyleMedium9"/>
  <colors>
    <mruColors>
      <color rgb="FF008000"/>
      <color rgb="FF66FF33"/>
      <color rgb="FF8DF7ED"/>
      <color rgb="FFFD9DEF"/>
      <color rgb="FFFA94AA"/>
      <color rgb="FFFECEE0"/>
      <color rgb="FFFED2D2"/>
      <color rgb="FFFDE2D1"/>
      <color rgb="FFFDFAD9"/>
      <color rgb="FFFCD2C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1">
    <xsd:schema xmlns:xsd="http://www.w3.org/2001/XMLSchema" xmlns="">
      <xsd:element nillable="true" name="AeccEarthworkXML">
        <xsd:complexType>
          <xsd:sequence minOccurs="0">
            <xsd:element minOccurs="0" nillable="true" name="Project" form="unqualified">
              <xsd:complexType>
                <xsd:attribute name="name" form="unqualified" type="xsd:string"/>
              </xsd:complexType>
            </xsd:element>
            <xsd:element minOccurs="0" nillable="true" name="Application" form="unqualified">
              <xsd:complexType>
                <xsd:attribute name="name" form="unqualified" type="xsd:string"/>
                <xsd:attribute name="manufacturer" form="unqualified" type="xsd:string"/>
                <xsd:attribute name="manufacturerURL" form="unqualified" type="xsd:string"/>
              </xsd:complexType>
            </xsd:element>
            <xsd:element minOccurs="0" nillable="true" name="Settings" form="unqualified">
              <xsd:complexType>
                <xsd:sequence minOccurs="0">
                  <xsd:element minOccurs="0" nillable="true" name="Distance" form="unqualified">
                    <xsd:complexType>
                      <xsd:attribute name="unit" form="unqualified" type="xsd:string"/>
                      <xsd:attribute name="precision" form="unqualified" type="xsd:integer"/>
                      <xsd:attribute name="rounding" form="unqualified" type="xsd:string"/>
                      <xsd:attribute name="sign" form="unqualified" type="xsd:string"/>
                      <xsd:attribute name="minDisplayWidth" form="unqualified" type="xsd:integer"/>
                    </xsd:complexType>
                  </xsd:element>
                  <xsd:element minOccurs="0" nillable="true" name="Elevation" form="unqualified">
                    <xsd:complexType>
                      <xsd:attribute name="unit" form="unqualified" type="xsd:string"/>
                      <xsd:attribute name="precision" form="unqualified" type="xsd:integer"/>
                      <xsd:attribute name="rounding" form="unqualified" type="xsd:string"/>
                      <xsd:attribute name="sign" form="unqualified" type="xsd:string"/>
                      <xsd:attribute name="minDisplayWidth" form="unqualified" type="xsd:integer"/>
                    </xsd:complexType>
                  </xsd:element>
                  <xsd:element minOccurs="0" nillable="true" name="Area" form="unqualified">
                    <xsd:complexType>
                      <xsd:attribute name="unit" form="unqualified" type="xsd:string"/>
                      <xsd:attribute name="precision" form="unqualified" type="xsd:integer"/>
                      <xsd:attribute name="rounding" form="unqualified" type="xsd:string"/>
                      <xsd:attribute name="sign" form="unqualified" type="xsd:string"/>
                      <xsd:attribute name="minDisplayWidth" form="unqualified" type="xsd:integer"/>
                    </xsd:complexType>
                  </xsd:element>
                  <xsd:element minOccurs="0" nillable="true" name="Volume" form="unqualified">
                    <xsd:complexType>
                      <xsd:attribute name="unit" form="unqualified" type="xsd:string"/>
                      <xsd:attribute name="precision" form="unqualified" type="xsd:integer"/>
                      <xsd:attribute name="rounding" form="unqualified" type="xsd:string"/>
                      <xsd:attribute name="sign" form="unqualified" type="xsd:string"/>
                      <xsd:attribute name="minDisplayWidth" form="unqualified" type="xsd:integer"/>
                    </xsd:complexType>
                  </xsd:element>
                  <xsd:element minOccurs="0" nillable="true" name="Station" form="unqualified">
                    <xsd:complexType>
                      <xsd:attribute name="unit" form="unqualified" type="xsd:string"/>
                      <xsd:attribute name="precision" form="unqualified" type="xsd:integer"/>
                      <xsd:attribute name="rounding" form="unqualified" type="xsd:string"/>
                      <xsd:attribute name="sign" form="unqualified" type="xsd:string"/>
                      <xsd:attribute name="format" form="unqualified" type="xsd:string"/>
                      <xsd:attribute name="delimiterPosition" form="unqualified" type="xsd:string"/>
                      <xsd:attribute name="dropDecWhole" form="unqualified" type="xsd:string"/>
                      <xsd:attribute name="delimiterCharacter" form="unqualified" type="xsd:string"/>
                      <xsd:attribute name="minDisplayWidth" form="unqualified" type="xsd:integer"/>
                    </xsd:complexType>
                  </xsd:element>
                </xsd:sequence>
              </xsd:complexType>
            </xsd:element>
            <xsd:element minOccurs="0" nillable="true" name="Alignment" form="unqualified">
              <xsd:complexType>
                <xsd:sequence minOccurs="0">
                  <xsd:element minOccurs="0" nillable="true" name="CrossSects" form="unqualified">
                    <xsd:complexType>
                      <xsd:sequence minOccurs="0">
                        <xsd:element minOccurs="0" nillable="true" name="MaterialList" form="unqualified">
                          <xsd:complexType>
                            <xsd:sequence minOccurs="0">
                              <xsd:element minOccurs="0" maxOccurs="unbounded" nillable="true" name="Material" form="unqualified">
                                <xsd:complexType>
                                  <xsd:sequence minOccurs="0" maxOccurs="unbounded">
                                    <xsd:element minOccurs="0" maxOccurs="unbounded" nillable="true" name="CrossSectShape" form="unqualified">
                                      <xsd:complexType>
                                        <xsd:attribute name="name" form="unqualified" type="xsd:string"/>
                                      </xsd:complexType>
                                    </xsd:element>
                                    <xsd:element minOccurs="0" maxOccurs="unbounded" nillable="true" name="CrossSectSurf" form="unqualified">
                                      <xsd:complexType>
                                        <xsd:attribute name="name" form="unqualified" type="xsd:string"/>
                                        <xsd:attribute name="condition" form="unqualified" type="xsd:string"/>
                                      </xsd:complexType>
                                    </xsd:element>
                                  </xsd:sequence>
                                  <xsd:attribute name="name" form="unqualified" type="xsd:string"/>
                                  <xsd:attribute name="quantityType" form="unqualified" type="xsd:string"/>
                                  <xsd:attribute name="cutFactor" form="unqualified" type="xsd:integer"/>
                                  <xsd:attribute name="fillFactor" form="unqualified" type="xsd:integer"/>
                                  <xsd:attribute name="reusableFactor" form="unqualified" type="xsd:integer"/>
                                </xsd:complexType>
                              </xsd:element>
                            </xsd:sequence>
                            <xsd:attribute name="curveCorrection" form="unqualified" type="xsd:integer"/>
                          </xsd:complexType>
                        </xsd:element>
                        <xsd:element minOccurs="0" maxOccurs="unbounded" nillable="true" name="CrossSect" form="unqualified">
                          <xsd:complexType>
                            <xsd:sequence minOccurs="0">
                              <xsd:element minOccurs="0" nillable="true" name="MaterialCrossSects" form="unqualified">
                                <xsd:complexType>
                                  <xsd:sequence minOccurs="0">
                                    <xsd:element minOccurs="0" maxOccurs="unbounded" nillable="true" name="MaterialCrossSect" form="unqualified">
                                      <xsd:complexType>
                                        <xsd:sequence minOccurs="0">
                                          <xsd:element minOccurs="0" maxOccurs="unbounded" nillable="true" name="MaterialCrossSectEnvelop" form="unqualified">
                                            <xsd:complexType>
                                              <xsd:sequence minOccurs="0">
                                                <xsd:element minOccurs="0" maxOccurs="unbounded" nillable="true" name="CrossSectPnt" form="unqualified">
                                                  <xsd:complexType>
                                                    <xsd:attribute name="OE" form="unqualified" type="xsd:string"/>
                                                  </xsd:complexType>
                                                </xsd:element>
                                              </xsd:sequence>
                                              <xsd:attribute name="area" form="unqualified" type="xsd:double"/>
                                            </xsd:complexType>
                                          </xsd:element>
                                        </xsd:sequence>
                                        <xsd:attribute name="name" form="unqualified" type="xsd:string"/>
                                        <xsd:attribute name="area" form="unqualified" type="xsd:double"/>
                                        <xsd:attribute name="volume" form="unqualified" type="xsd:double"/>
                                        <xsd:attribute name="cumVolume" form="unqualified" type="xsd:double"/>
                                      </xsd:complexType>
                                    </xsd:element>
                                  </xsd:sequence>
                                </xsd:complexType>
                              </xsd:element>
                            </xsd:sequence>
                            <xsd:attribute name="name" form="unqualified" type="xsd:string"/>
                            <xsd:attribute name="number" form="unqualified" type="xsd:integer"/>
                            <xsd:attribute name="sta" form="unqualified" type="xsd:double"/>
                            <xsd:attribute name="staEq" form="unqualified" type="xsd:double"/>
                            <xsd:attribute name="areaCut" form="unqualified" type="xsd:double"/>
                            <xsd:attribute name="areaUsable" form="unqualified" type="xsd:double"/>
                            <xsd:attribute name="areaFill" form="unqualified" type="xsd:double"/>
                            <xsd:attribute name="volumeCut" form="unqualified" type="xsd:double"/>
                            <xsd:attribute name="volumeUsable" form="unqualified" type="xsd:double"/>
                            <xsd:attribute name="volumeFill" form="unqualified" type="xsd:double"/>
                            <xsd:attribute name="cumVolumeCut" form="unqualified" type="xsd:double"/>
                            <xsd:attribute name="cumVolumeUsable" form="unqualified" type="xsd:double"/>
                            <xsd:attribute name="cumVolumeFill" form="unqualified" type="xsd:double"/>
                            <xsd:attribute name="massHaul" form="unqualified" type="xsd:double"/>
                          </xsd:complexType>
                        </xsd:element>
                      </xsd:sequence>
                      <xsd:attribute name="name" form="unqualified" type="xsd:string"/>
                      <xsd:attribute name="startSta" form="unqualified" type="xsd:double"/>
                      <xsd:attribute name="startStaEq" form="unqualified" type="xsd:double"/>
                      <xsd:attribute name="endSta" form="unqualified" type="xsd:double"/>
                      <xsd:attribute name="endStaEq" form="unqualified" type="xsd:double"/>
                    </xsd:complexType>
                  </xsd:element>
                </xsd:sequence>
                <xsd:attribute name="name" form="unqualified" type="xsd:string"/>
                <xsd:attribute name="startSta" form="unqualified" type="xsd:double"/>
                <xsd:attribute name="startStaEq" form="unqualified" type="xsd:double"/>
                <xsd:attribute name="endSta" form="unqualified" type="xsd:double"/>
                <xsd:attribute name="endStaEq" form="unqualified" type="xsd:double"/>
              </xsd:complexType>
            </xsd:element>
          </xsd:sequence>
        </xsd:complexType>
      </xsd:element>
    </xsd:schema>
  </Schema>
  <Map ID="1" Name="AeccEarthworkXML_Map" RootElement="AeccEarthworkXML" SchemaID="Schema1" ShowImportExportValidationErrors="false" AutoFit="true" Append="false" PreserveSortAFLayout="true" PreserveFormat="true">
    <DataBinding FileBinding="true" ConnectionID="1" DataBindingLoadMode="1"/>
  </Map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xmlMaps" Target="xmlMaps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workbookViewId="0"/>
  </sheetViews>
  <sheetFormatPr defaultRowHeight="12.75" x14ac:dyDescent="0.25"/>
  <cols>
    <col min="1" max="1" width="5.28515625" style="3" bestFit="1" customWidth="1"/>
    <col min="2" max="2" width="19.140625" style="3" customWidth="1"/>
    <col min="3" max="3" width="16.28515625" style="3" bestFit="1" customWidth="1"/>
    <col min="4" max="4" width="7.7109375" style="3" customWidth="1"/>
    <col min="5" max="5" width="5.85546875" style="3" customWidth="1"/>
    <col min="6" max="6" width="9.140625" style="3"/>
    <col min="7" max="7" width="11.5703125" style="3" customWidth="1"/>
    <col min="8" max="8" width="11.7109375" style="3" bestFit="1" customWidth="1"/>
    <col min="9" max="9" width="10.140625" style="3" bestFit="1" customWidth="1"/>
    <col min="10" max="10" width="15.85546875" style="3" customWidth="1"/>
    <col min="11" max="256" width="9.140625" style="3"/>
    <col min="257" max="257" width="5.28515625" style="3" bestFit="1" customWidth="1"/>
    <col min="258" max="258" width="19.140625" style="3" customWidth="1"/>
    <col min="259" max="259" width="16.28515625" style="3" bestFit="1" customWidth="1"/>
    <col min="260" max="260" width="7.7109375" style="3" customWidth="1"/>
    <col min="261" max="261" width="5.85546875" style="3" customWidth="1"/>
    <col min="262" max="262" width="9.140625" style="3"/>
    <col min="263" max="263" width="11.5703125" style="3" customWidth="1"/>
    <col min="264" max="264" width="11.7109375" style="3" bestFit="1" customWidth="1"/>
    <col min="265" max="265" width="10.140625" style="3" bestFit="1" customWidth="1"/>
    <col min="266" max="266" width="15.85546875" style="3" customWidth="1"/>
    <col min="267" max="512" width="9.140625" style="3"/>
    <col min="513" max="513" width="5.28515625" style="3" bestFit="1" customWidth="1"/>
    <col min="514" max="514" width="19.140625" style="3" customWidth="1"/>
    <col min="515" max="515" width="16.28515625" style="3" bestFit="1" customWidth="1"/>
    <col min="516" max="516" width="7.7109375" style="3" customWidth="1"/>
    <col min="517" max="517" width="5.85546875" style="3" customWidth="1"/>
    <col min="518" max="518" width="9.140625" style="3"/>
    <col min="519" max="519" width="11.5703125" style="3" customWidth="1"/>
    <col min="520" max="520" width="11.7109375" style="3" bestFit="1" customWidth="1"/>
    <col min="521" max="521" width="10.140625" style="3" bestFit="1" customWidth="1"/>
    <col min="522" max="522" width="15.85546875" style="3" customWidth="1"/>
    <col min="523" max="768" width="9.140625" style="3"/>
    <col min="769" max="769" width="5.28515625" style="3" bestFit="1" customWidth="1"/>
    <col min="770" max="770" width="19.140625" style="3" customWidth="1"/>
    <col min="771" max="771" width="16.28515625" style="3" bestFit="1" customWidth="1"/>
    <col min="772" max="772" width="7.7109375" style="3" customWidth="1"/>
    <col min="773" max="773" width="5.85546875" style="3" customWidth="1"/>
    <col min="774" max="774" width="9.140625" style="3"/>
    <col min="775" max="775" width="11.5703125" style="3" customWidth="1"/>
    <col min="776" max="776" width="11.7109375" style="3" bestFit="1" customWidth="1"/>
    <col min="777" max="777" width="10.140625" style="3" bestFit="1" customWidth="1"/>
    <col min="778" max="778" width="15.85546875" style="3" customWidth="1"/>
    <col min="779" max="1024" width="9.140625" style="3"/>
    <col min="1025" max="1025" width="5.28515625" style="3" bestFit="1" customWidth="1"/>
    <col min="1026" max="1026" width="19.140625" style="3" customWidth="1"/>
    <col min="1027" max="1027" width="16.28515625" style="3" bestFit="1" customWidth="1"/>
    <col min="1028" max="1028" width="7.7109375" style="3" customWidth="1"/>
    <col min="1029" max="1029" width="5.85546875" style="3" customWidth="1"/>
    <col min="1030" max="1030" width="9.140625" style="3"/>
    <col min="1031" max="1031" width="11.5703125" style="3" customWidth="1"/>
    <col min="1032" max="1032" width="11.7109375" style="3" bestFit="1" customWidth="1"/>
    <col min="1033" max="1033" width="10.140625" style="3" bestFit="1" customWidth="1"/>
    <col min="1034" max="1034" width="15.85546875" style="3" customWidth="1"/>
    <col min="1035" max="1280" width="9.140625" style="3"/>
    <col min="1281" max="1281" width="5.28515625" style="3" bestFit="1" customWidth="1"/>
    <col min="1282" max="1282" width="19.140625" style="3" customWidth="1"/>
    <col min="1283" max="1283" width="16.28515625" style="3" bestFit="1" customWidth="1"/>
    <col min="1284" max="1284" width="7.7109375" style="3" customWidth="1"/>
    <col min="1285" max="1285" width="5.85546875" style="3" customWidth="1"/>
    <col min="1286" max="1286" width="9.140625" style="3"/>
    <col min="1287" max="1287" width="11.5703125" style="3" customWidth="1"/>
    <col min="1288" max="1288" width="11.7109375" style="3" bestFit="1" customWidth="1"/>
    <col min="1289" max="1289" width="10.140625" style="3" bestFit="1" customWidth="1"/>
    <col min="1290" max="1290" width="15.85546875" style="3" customWidth="1"/>
    <col min="1291" max="1536" width="9.140625" style="3"/>
    <col min="1537" max="1537" width="5.28515625" style="3" bestFit="1" customWidth="1"/>
    <col min="1538" max="1538" width="19.140625" style="3" customWidth="1"/>
    <col min="1539" max="1539" width="16.28515625" style="3" bestFit="1" customWidth="1"/>
    <col min="1540" max="1540" width="7.7109375" style="3" customWidth="1"/>
    <col min="1541" max="1541" width="5.85546875" style="3" customWidth="1"/>
    <col min="1542" max="1542" width="9.140625" style="3"/>
    <col min="1543" max="1543" width="11.5703125" style="3" customWidth="1"/>
    <col min="1544" max="1544" width="11.7109375" style="3" bestFit="1" customWidth="1"/>
    <col min="1545" max="1545" width="10.140625" style="3" bestFit="1" customWidth="1"/>
    <col min="1546" max="1546" width="15.85546875" style="3" customWidth="1"/>
    <col min="1547" max="1792" width="9.140625" style="3"/>
    <col min="1793" max="1793" width="5.28515625" style="3" bestFit="1" customWidth="1"/>
    <col min="1794" max="1794" width="19.140625" style="3" customWidth="1"/>
    <col min="1795" max="1795" width="16.28515625" style="3" bestFit="1" customWidth="1"/>
    <col min="1796" max="1796" width="7.7109375" style="3" customWidth="1"/>
    <col min="1797" max="1797" width="5.85546875" style="3" customWidth="1"/>
    <col min="1798" max="1798" width="9.140625" style="3"/>
    <col min="1799" max="1799" width="11.5703125" style="3" customWidth="1"/>
    <col min="1800" max="1800" width="11.7109375" style="3" bestFit="1" customWidth="1"/>
    <col min="1801" max="1801" width="10.140625" style="3" bestFit="1" customWidth="1"/>
    <col min="1802" max="1802" width="15.85546875" style="3" customWidth="1"/>
    <col min="1803" max="2048" width="9.140625" style="3"/>
    <col min="2049" max="2049" width="5.28515625" style="3" bestFit="1" customWidth="1"/>
    <col min="2050" max="2050" width="19.140625" style="3" customWidth="1"/>
    <col min="2051" max="2051" width="16.28515625" style="3" bestFit="1" customWidth="1"/>
    <col min="2052" max="2052" width="7.7109375" style="3" customWidth="1"/>
    <col min="2053" max="2053" width="5.85546875" style="3" customWidth="1"/>
    <col min="2054" max="2054" width="9.140625" style="3"/>
    <col min="2055" max="2055" width="11.5703125" style="3" customWidth="1"/>
    <col min="2056" max="2056" width="11.7109375" style="3" bestFit="1" customWidth="1"/>
    <col min="2057" max="2057" width="10.140625" style="3" bestFit="1" customWidth="1"/>
    <col min="2058" max="2058" width="15.85546875" style="3" customWidth="1"/>
    <col min="2059" max="2304" width="9.140625" style="3"/>
    <col min="2305" max="2305" width="5.28515625" style="3" bestFit="1" customWidth="1"/>
    <col min="2306" max="2306" width="19.140625" style="3" customWidth="1"/>
    <col min="2307" max="2307" width="16.28515625" style="3" bestFit="1" customWidth="1"/>
    <col min="2308" max="2308" width="7.7109375" style="3" customWidth="1"/>
    <col min="2309" max="2309" width="5.85546875" style="3" customWidth="1"/>
    <col min="2310" max="2310" width="9.140625" style="3"/>
    <col min="2311" max="2311" width="11.5703125" style="3" customWidth="1"/>
    <col min="2312" max="2312" width="11.7109375" style="3" bestFit="1" customWidth="1"/>
    <col min="2313" max="2313" width="10.140625" style="3" bestFit="1" customWidth="1"/>
    <col min="2314" max="2314" width="15.85546875" style="3" customWidth="1"/>
    <col min="2315" max="2560" width="9.140625" style="3"/>
    <col min="2561" max="2561" width="5.28515625" style="3" bestFit="1" customWidth="1"/>
    <col min="2562" max="2562" width="19.140625" style="3" customWidth="1"/>
    <col min="2563" max="2563" width="16.28515625" style="3" bestFit="1" customWidth="1"/>
    <col min="2564" max="2564" width="7.7109375" style="3" customWidth="1"/>
    <col min="2565" max="2565" width="5.85546875" style="3" customWidth="1"/>
    <col min="2566" max="2566" width="9.140625" style="3"/>
    <col min="2567" max="2567" width="11.5703125" style="3" customWidth="1"/>
    <col min="2568" max="2568" width="11.7109375" style="3" bestFit="1" customWidth="1"/>
    <col min="2569" max="2569" width="10.140625" style="3" bestFit="1" customWidth="1"/>
    <col min="2570" max="2570" width="15.85546875" style="3" customWidth="1"/>
    <col min="2571" max="2816" width="9.140625" style="3"/>
    <col min="2817" max="2817" width="5.28515625" style="3" bestFit="1" customWidth="1"/>
    <col min="2818" max="2818" width="19.140625" style="3" customWidth="1"/>
    <col min="2819" max="2819" width="16.28515625" style="3" bestFit="1" customWidth="1"/>
    <col min="2820" max="2820" width="7.7109375" style="3" customWidth="1"/>
    <col min="2821" max="2821" width="5.85546875" style="3" customWidth="1"/>
    <col min="2822" max="2822" width="9.140625" style="3"/>
    <col min="2823" max="2823" width="11.5703125" style="3" customWidth="1"/>
    <col min="2824" max="2824" width="11.7109375" style="3" bestFit="1" customWidth="1"/>
    <col min="2825" max="2825" width="10.140625" style="3" bestFit="1" customWidth="1"/>
    <col min="2826" max="2826" width="15.85546875" style="3" customWidth="1"/>
    <col min="2827" max="3072" width="9.140625" style="3"/>
    <col min="3073" max="3073" width="5.28515625" style="3" bestFit="1" customWidth="1"/>
    <col min="3074" max="3074" width="19.140625" style="3" customWidth="1"/>
    <col min="3075" max="3075" width="16.28515625" style="3" bestFit="1" customWidth="1"/>
    <col min="3076" max="3076" width="7.7109375" style="3" customWidth="1"/>
    <col min="3077" max="3077" width="5.85546875" style="3" customWidth="1"/>
    <col min="3078" max="3078" width="9.140625" style="3"/>
    <col min="3079" max="3079" width="11.5703125" style="3" customWidth="1"/>
    <col min="3080" max="3080" width="11.7109375" style="3" bestFit="1" customWidth="1"/>
    <col min="3081" max="3081" width="10.140625" style="3" bestFit="1" customWidth="1"/>
    <col min="3082" max="3082" width="15.85546875" style="3" customWidth="1"/>
    <col min="3083" max="3328" width="9.140625" style="3"/>
    <col min="3329" max="3329" width="5.28515625" style="3" bestFit="1" customWidth="1"/>
    <col min="3330" max="3330" width="19.140625" style="3" customWidth="1"/>
    <col min="3331" max="3331" width="16.28515625" style="3" bestFit="1" customWidth="1"/>
    <col min="3332" max="3332" width="7.7109375" style="3" customWidth="1"/>
    <col min="3333" max="3333" width="5.85546875" style="3" customWidth="1"/>
    <col min="3334" max="3334" width="9.140625" style="3"/>
    <col min="3335" max="3335" width="11.5703125" style="3" customWidth="1"/>
    <col min="3336" max="3336" width="11.7109375" style="3" bestFit="1" customWidth="1"/>
    <col min="3337" max="3337" width="10.140625" style="3" bestFit="1" customWidth="1"/>
    <col min="3338" max="3338" width="15.85546875" style="3" customWidth="1"/>
    <col min="3339" max="3584" width="9.140625" style="3"/>
    <col min="3585" max="3585" width="5.28515625" style="3" bestFit="1" customWidth="1"/>
    <col min="3586" max="3586" width="19.140625" style="3" customWidth="1"/>
    <col min="3587" max="3587" width="16.28515625" style="3" bestFit="1" customWidth="1"/>
    <col min="3588" max="3588" width="7.7109375" style="3" customWidth="1"/>
    <col min="3589" max="3589" width="5.85546875" style="3" customWidth="1"/>
    <col min="3590" max="3590" width="9.140625" style="3"/>
    <col min="3591" max="3591" width="11.5703125" style="3" customWidth="1"/>
    <col min="3592" max="3592" width="11.7109375" style="3" bestFit="1" customWidth="1"/>
    <col min="3593" max="3593" width="10.140625" style="3" bestFit="1" customWidth="1"/>
    <col min="3594" max="3594" width="15.85546875" style="3" customWidth="1"/>
    <col min="3595" max="3840" width="9.140625" style="3"/>
    <col min="3841" max="3841" width="5.28515625" style="3" bestFit="1" customWidth="1"/>
    <col min="3842" max="3842" width="19.140625" style="3" customWidth="1"/>
    <col min="3843" max="3843" width="16.28515625" style="3" bestFit="1" customWidth="1"/>
    <col min="3844" max="3844" width="7.7109375" style="3" customWidth="1"/>
    <col min="3845" max="3845" width="5.85546875" style="3" customWidth="1"/>
    <col min="3846" max="3846" width="9.140625" style="3"/>
    <col min="3847" max="3847" width="11.5703125" style="3" customWidth="1"/>
    <col min="3848" max="3848" width="11.7109375" style="3" bestFit="1" customWidth="1"/>
    <col min="3849" max="3849" width="10.140625" style="3" bestFit="1" customWidth="1"/>
    <col min="3850" max="3850" width="15.85546875" style="3" customWidth="1"/>
    <col min="3851" max="4096" width="9.140625" style="3"/>
    <col min="4097" max="4097" width="5.28515625" style="3" bestFit="1" customWidth="1"/>
    <col min="4098" max="4098" width="19.140625" style="3" customWidth="1"/>
    <col min="4099" max="4099" width="16.28515625" style="3" bestFit="1" customWidth="1"/>
    <col min="4100" max="4100" width="7.7109375" style="3" customWidth="1"/>
    <col min="4101" max="4101" width="5.85546875" style="3" customWidth="1"/>
    <col min="4102" max="4102" width="9.140625" style="3"/>
    <col min="4103" max="4103" width="11.5703125" style="3" customWidth="1"/>
    <col min="4104" max="4104" width="11.7109375" style="3" bestFit="1" customWidth="1"/>
    <col min="4105" max="4105" width="10.140625" style="3" bestFit="1" customWidth="1"/>
    <col min="4106" max="4106" width="15.85546875" style="3" customWidth="1"/>
    <col min="4107" max="4352" width="9.140625" style="3"/>
    <col min="4353" max="4353" width="5.28515625" style="3" bestFit="1" customWidth="1"/>
    <col min="4354" max="4354" width="19.140625" style="3" customWidth="1"/>
    <col min="4355" max="4355" width="16.28515625" style="3" bestFit="1" customWidth="1"/>
    <col min="4356" max="4356" width="7.7109375" style="3" customWidth="1"/>
    <col min="4357" max="4357" width="5.85546875" style="3" customWidth="1"/>
    <col min="4358" max="4358" width="9.140625" style="3"/>
    <col min="4359" max="4359" width="11.5703125" style="3" customWidth="1"/>
    <col min="4360" max="4360" width="11.7109375" style="3" bestFit="1" customWidth="1"/>
    <col min="4361" max="4361" width="10.140625" style="3" bestFit="1" customWidth="1"/>
    <col min="4362" max="4362" width="15.85546875" style="3" customWidth="1"/>
    <col min="4363" max="4608" width="9.140625" style="3"/>
    <col min="4609" max="4609" width="5.28515625" style="3" bestFit="1" customWidth="1"/>
    <col min="4610" max="4610" width="19.140625" style="3" customWidth="1"/>
    <col min="4611" max="4611" width="16.28515625" style="3" bestFit="1" customWidth="1"/>
    <col min="4612" max="4612" width="7.7109375" style="3" customWidth="1"/>
    <col min="4613" max="4613" width="5.85546875" style="3" customWidth="1"/>
    <col min="4614" max="4614" width="9.140625" style="3"/>
    <col min="4615" max="4615" width="11.5703125" style="3" customWidth="1"/>
    <col min="4616" max="4616" width="11.7109375" style="3" bestFit="1" customWidth="1"/>
    <col min="4617" max="4617" width="10.140625" style="3" bestFit="1" customWidth="1"/>
    <col min="4618" max="4618" width="15.85546875" style="3" customWidth="1"/>
    <col min="4619" max="4864" width="9.140625" style="3"/>
    <col min="4865" max="4865" width="5.28515625" style="3" bestFit="1" customWidth="1"/>
    <col min="4866" max="4866" width="19.140625" style="3" customWidth="1"/>
    <col min="4867" max="4867" width="16.28515625" style="3" bestFit="1" customWidth="1"/>
    <col min="4868" max="4868" width="7.7109375" style="3" customWidth="1"/>
    <col min="4869" max="4869" width="5.85546875" style="3" customWidth="1"/>
    <col min="4870" max="4870" width="9.140625" style="3"/>
    <col min="4871" max="4871" width="11.5703125" style="3" customWidth="1"/>
    <col min="4872" max="4872" width="11.7109375" style="3" bestFit="1" customWidth="1"/>
    <col min="4873" max="4873" width="10.140625" style="3" bestFit="1" customWidth="1"/>
    <col min="4874" max="4874" width="15.85546875" style="3" customWidth="1"/>
    <col min="4875" max="5120" width="9.140625" style="3"/>
    <col min="5121" max="5121" width="5.28515625" style="3" bestFit="1" customWidth="1"/>
    <col min="5122" max="5122" width="19.140625" style="3" customWidth="1"/>
    <col min="5123" max="5123" width="16.28515625" style="3" bestFit="1" customWidth="1"/>
    <col min="5124" max="5124" width="7.7109375" style="3" customWidth="1"/>
    <col min="5125" max="5125" width="5.85546875" style="3" customWidth="1"/>
    <col min="5126" max="5126" width="9.140625" style="3"/>
    <col min="5127" max="5127" width="11.5703125" style="3" customWidth="1"/>
    <col min="5128" max="5128" width="11.7109375" style="3" bestFit="1" customWidth="1"/>
    <col min="5129" max="5129" width="10.140625" style="3" bestFit="1" customWidth="1"/>
    <col min="5130" max="5130" width="15.85546875" style="3" customWidth="1"/>
    <col min="5131" max="5376" width="9.140625" style="3"/>
    <col min="5377" max="5377" width="5.28515625" style="3" bestFit="1" customWidth="1"/>
    <col min="5378" max="5378" width="19.140625" style="3" customWidth="1"/>
    <col min="5379" max="5379" width="16.28515625" style="3" bestFit="1" customWidth="1"/>
    <col min="5380" max="5380" width="7.7109375" style="3" customWidth="1"/>
    <col min="5381" max="5381" width="5.85546875" style="3" customWidth="1"/>
    <col min="5382" max="5382" width="9.140625" style="3"/>
    <col min="5383" max="5383" width="11.5703125" style="3" customWidth="1"/>
    <col min="5384" max="5384" width="11.7109375" style="3" bestFit="1" customWidth="1"/>
    <col min="5385" max="5385" width="10.140625" style="3" bestFit="1" customWidth="1"/>
    <col min="5386" max="5386" width="15.85546875" style="3" customWidth="1"/>
    <col min="5387" max="5632" width="9.140625" style="3"/>
    <col min="5633" max="5633" width="5.28515625" style="3" bestFit="1" customWidth="1"/>
    <col min="5634" max="5634" width="19.140625" style="3" customWidth="1"/>
    <col min="5635" max="5635" width="16.28515625" style="3" bestFit="1" customWidth="1"/>
    <col min="5636" max="5636" width="7.7109375" style="3" customWidth="1"/>
    <col min="5637" max="5637" width="5.85546875" style="3" customWidth="1"/>
    <col min="5638" max="5638" width="9.140625" style="3"/>
    <col min="5639" max="5639" width="11.5703125" style="3" customWidth="1"/>
    <col min="5640" max="5640" width="11.7109375" style="3" bestFit="1" customWidth="1"/>
    <col min="5641" max="5641" width="10.140625" style="3" bestFit="1" customWidth="1"/>
    <col min="5642" max="5642" width="15.85546875" style="3" customWidth="1"/>
    <col min="5643" max="5888" width="9.140625" style="3"/>
    <col min="5889" max="5889" width="5.28515625" style="3" bestFit="1" customWidth="1"/>
    <col min="5890" max="5890" width="19.140625" style="3" customWidth="1"/>
    <col min="5891" max="5891" width="16.28515625" style="3" bestFit="1" customWidth="1"/>
    <col min="5892" max="5892" width="7.7109375" style="3" customWidth="1"/>
    <col min="5893" max="5893" width="5.85546875" style="3" customWidth="1"/>
    <col min="5894" max="5894" width="9.140625" style="3"/>
    <col min="5895" max="5895" width="11.5703125" style="3" customWidth="1"/>
    <col min="5896" max="5896" width="11.7109375" style="3" bestFit="1" customWidth="1"/>
    <col min="5897" max="5897" width="10.140625" style="3" bestFit="1" customWidth="1"/>
    <col min="5898" max="5898" width="15.85546875" style="3" customWidth="1"/>
    <col min="5899" max="6144" width="9.140625" style="3"/>
    <col min="6145" max="6145" width="5.28515625" style="3" bestFit="1" customWidth="1"/>
    <col min="6146" max="6146" width="19.140625" style="3" customWidth="1"/>
    <col min="6147" max="6147" width="16.28515625" style="3" bestFit="1" customWidth="1"/>
    <col min="6148" max="6148" width="7.7109375" style="3" customWidth="1"/>
    <col min="6149" max="6149" width="5.85546875" style="3" customWidth="1"/>
    <col min="6150" max="6150" width="9.140625" style="3"/>
    <col min="6151" max="6151" width="11.5703125" style="3" customWidth="1"/>
    <col min="6152" max="6152" width="11.7109375" style="3" bestFit="1" customWidth="1"/>
    <col min="6153" max="6153" width="10.140625" style="3" bestFit="1" customWidth="1"/>
    <col min="6154" max="6154" width="15.85546875" style="3" customWidth="1"/>
    <col min="6155" max="6400" width="9.140625" style="3"/>
    <col min="6401" max="6401" width="5.28515625" style="3" bestFit="1" customWidth="1"/>
    <col min="6402" max="6402" width="19.140625" style="3" customWidth="1"/>
    <col min="6403" max="6403" width="16.28515625" style="3" bestFit="1" customWidth="1"/>
    <col min="6404" max="6404" width="7.7109375" style="3" customWidth="1"/>
    <col min="6405" max="6405" width="5.85546875" style="3" customWidth="1"/>
    <col min="6406" max="6406" width="9.140625" style="3"/>
    <col min="6407" max="6407" width="11.5703125" style="3" customWidth="1"/>
    <col min="6408" max="6408" width="11.7109375" style="3" bestFit="1" customWidth="1"/>
    <col min="6409" max="6409" width="10.140625" style="3" bestFit="1" customWidth="1"/>
    <col min="6410" max="6410" width="15.85546875" style="3" customWidth="1"/>
    <col min="6411" max="6656" width="9.140625" style="3"/>
    <col min="6657" max="6657" width="5.28515625" style="3" bestFit="1" customWidth="1"/>
    <col min="6658" max="6658" width="19.140625" style="3" customWidth="1"/>
    <col min="6659" max="6659" width="16.28515625" style="3" bestFit="1" customWidth="1"/>
    <col min="6660" max="6660" width="7.7109375" style="3" customWidth="1"/>
    <col min="6661" max="6661" width="5.85546875" style="3" customWidth="1"/>
    <col min="6662" max="6662" width="9.140625" style="3"/>
    <col min="6663" max="6663" width="11.5703125" style="3" customWidth="1"/>
    <col min="6664" max="6664" width="11.7109375" style="3" bestFit="1" customWidth="1"/>
    <col min="6665" max="6665" width="10.140625" style="3" bestFit="1" customWidth="1"/>
    <col min="6666" max="6666" width="15.85546875" style="3" customWidth="1"/>
    <col min="6667" max="6912" width="9.140625" style="3"/>
    <col min="6913" max="6913" width="5.28515625" style="3" bestFit="1" customWidth="1"/>
    <col min="6914" max="6914" width="19.140625" style="3" customWidth="1"/>
    <col min="6915" max="6915" width="16.28515625" style="3" bestFit="1" customWidth="1"/>
    <col min="6916" max="6916" width="7.7109375" style="3" customWidth="1"/>
    <col min="6917" max="6917" width="5.85546875" style="3" customWidth="1"/>
    <col min="6918" max="6918" width="9.140625" style="3"/>
    <col min="6919" max="6919" width="11.5703125" style="3" customWidth="1"/>
    <col min="6920" max="6920" width="11.7109375" style="3" bestFit="1" customWidth="1"/>
    <col min="6921" max="6921" width="10.140625" style="3" bestFit="1" customWidth="1"/>
    <col min="6922" max="6922" width="15.85546875" style="3" customWidth="1"/>
    <col min="6923" max="7168" width="9.140625" style="3"/>
    <col min="7169" max="7169" width="5.28515625" style="3" bestFit="1" customWidth="1"/>
    <col min="7170" max="7170" width="19.140625" style="3" customWidth="1"/>
    <col min="7171" max="7171" width="16.28515625" style="3" bestFit="1" customWidth="1"/>
    <col min="7172" max="7172" width="7.7109375" style="3" customWidth="1"/>
    <col min="7173" max="7173" width="5.85546875" style="3" customWidth="1"/>
    <col min="7174" max="7174" width="9.140625" style="3"/>
    <col min="7175" max="7175" width="11.5703125" style="3" customWidth="1"/>
    <col min="7176" max="7176" width="11.7109375" style="3" bestFit="1" customWidth="1"/>
    <col min="7177" max="7177" width="10.140625" style="3" bestFit="1" customWidth="1"/>
    <col min="7178" max="7178" width="15.85546875" style="3" customWidth="1"/>
    <col min="7179" max="7424" width="9.140625" style="3"/>
    <col min="7425" max="7425" width="5.28515625" style="3" bestFit="1" customWidth="1"/>
    <col min="7426" max="7426" width="19.140625" style="3" customWidth="1"/>
    <col min="7427" max="7427" width="16.28515625" style="3" bestFit="1" customWidth="1"/>
    <col min="7428" max="7428" width="7.7109375" style="3" customWidth="1"/>
    <col min="7429" max="7429" width="5.85546875" style="3" customWidth="1"/>
    <col min="7430" max="7430" width="9.140625" style="3"/>
    <col min="7431" max="7431" width="11.5703125" style="3" customWidth="1"/>
    <col min="7432" max="7432" width="11.7109375" style="3" bestFit="1" customWidth="1"/>
    <col min="7433" max="7433" width="10.140625" style="3" bestFit="1" customWidth="1"/>
    <col min="7434" max="7434" width="15.85546875" style="3" customWidth="1"/>
    <col min="7435" max="7680" width="9.140625" style="3"/>
    <col min="7681" max="7681" width="5.28515625" style="3" bestFit="1" customWidth="1"/>
    <col min="7682" max="7682" width="19.140625" style="3" customWidth="1"/>
    <col min="7683" max="7683" width="16.28515625" style="3" bestFit="1" customWidth="1"/>
    <col min="7684" max="7684" width="7.7109375" style="3" customWidth="1"/>
    <col min="7685" max="7685" width="5.85546875" style="3" customWidth="1"/>
    <col min="7686" max="7686" width="9.140625" style="3"/>
    <col min="7687" max="7687" width="11.5703125" style="3" customWidth="1"/>
    <col min="7688" max="7688" width="11.7109375" style="3" bestFit="1" customWidth="1"/>
    <col min="7689" max="7689" width="10.140625" style="3" bestFit="1" customWidth="1"/>
    <col min="7690" max="7690" width="15.85546875" style="3" customWidth="1"/>
    <col min="7691" max="7936" width="9.140625" style="3"/>
    <col min="7937" max="7937" width="5.28515625" style="3" bestFit="1" customWidth="1"/>
    <col min="7938" max="7938" width="19.140625" style="3" customWidth="1"/>
    <col min="7939" max="7939" width="16.28515625" style="3" bestFit="1" customWidth="1"/>
    <col min="7940" max="7940" width="7.7109375" style="3" customWidth="1"/>
    <col min="7941" max="7941" width="5.85546875" style="3" customWidth="1"/>
    <col min="7942" max="7942" width="9.140625" style="3"/>
    <col min="7943" max="7943" width="11.5703125" style="3" customWidth="1"/>
    <col min="7944" max="7944" width="11.7109375" style="3" bestFit="1" customWidth="1"/>
    <col min="7945" max="7945" width="10.140625" style="3" bestFit="1" customWidth="1"/>
    <col min="7946" max="7946" width="15.85546875" style="3" customWidth="1"/>
    <col min="7947" max="8192" width="9.140625" style="3"/>
    <col min="8193" max="8193" width="5.28515625" style="3" bestFit="1" customWidth="1"/>
    <col min="8194" max="8194" width="19.140625" style="3" customWidth="1"/>
    <col min="8195" max="8195" width="16.28515625" style="3" bestFit="1" customWidth="1"/>
    <col min="8196" max="8196" width="7.7109375" style="3" customWidth="1"/>
    <col min="8197" max="8197" width="5.85546875" style="3" customWidth="1"/>
    <col min="8198" max="8198" width="9.140625" style="3"/>
    <col min="8199" max="8199" width="11.5703125" style="3" customWidth="1"/>
    <col min="8200" max="8200" width="11.7109375" style="3" bestFit="1" customWidth="1"/>
    <col min="8201" max="8201" width="10.140625" style="3" bestFit="1" customWidth="1"/>
    <col min="8202" max="8202" width="15.85546875" style="3" customWidth="1"/>
    <col min="8203" max="8448" width="9.140625" style="3"/>
    <col min="8449" max="8449" width="5.28515625" style="3" bestFit="1" customWidth="1"/>
    <col min="8450" max="8450" width="19.140625" style="3" customWidth="1"/>
    <col min="8451" max="8451" width="16.28515625" style="3" bestFit="1" customWidth="1"/>
    <col min="8452" max="8452" width="7.7109375" style="3" customWidth="1"/>
    <col min="8453" max="8453" width="5.85546875" style="3" customWidth="1"/>
    <col min="8454" max="8454" width="9.140625" style="3"/>
    <col min="8455" max="8455" width="11.5703125" style="3" customWidth="1"/>
    <col min="8456" max="8456" width="11.7109375" style="3" bestFit="1" customWidth="1"/>
    <col min="8457" max="8457" width="10.140625" style="3" bestFit="1" customWidth="1"/>
    <col min="8458" max="8458" width="15.85546875" style="3" customWidth="1"/>
    <col min="8459" max="8704" width="9.140625" style="3"/>
    <col min="8705" max="8705" width="5.28515625" style="3" bestFit="1" customWidth="1"/>
    <col min="8706" max="8706" width="19.140625" style="3" customWidth="1"/>
    <col min="8707" max="8707" width="16.28515625" style="3" bestFit="1" customWidth="1"/>
    <col min="8708" max="8708" width="7.7109375" style="3" customWidth="1"/>
    <col min="8709" max="8709" width="5.85546875" style="3" customWidth="1"/>
    <col min="8710" max="8710" width="9.140625" style="3"/>
    <col min="8711" max="8711" width="11.5703125" style="3" customWidth="1"/>
    <col min="8712" max="8712" width="11.7109375" style="3" bestFit="1" customWidth="1"/>
    <col min="8713" max="8713" width="10.140625" style="3" bestFit="1" customWidth="1"/>
    <col min="8714" max="8714" width="15.85546875" style="3" customWidth="1"/>
    <col min="8715" max="8960" width="9.140625" style="3"/>
    <col min="8961" max="8961" width="5.28515625" style="3" bestFit="1" customWidth="1"/>
    <col min="8962" max="8962" width="19.140625" style="3" customWidth="1"/>
    <col min="8963" max="8963" width="16.28515625" style="3" bestFit="1" customWidth="1"/>
    <col min="8964" max="8964" width="7.7109375" style="3" customWidth="1"/>
    <col min="8965" max="8965" width="5.85546875" style="3" customWidth="1"/>
    <col min="8966" max="8966" width="9.140625" style="3"/>
    <col min="8967" max="8967" width="11.5703125" style="3" customWidth="1"/>
    <col min="8968" max="8968" width="11.7109375" style="3" bestFit="1" customWidth="1"/>
    <col min="8969" max="8969" width="10.140625" style="3" bestFit="1" customWidth="1"/>
    <col min="8970" max="8970" width="15.85546875" style="3" customWidth="1"/>
    <col min="8971" max="9216" width="9.140625" style="3"/>
    <col min="9217" max="9217" width="5.28515625" style="3" bestFit="1" customWidth="1"/>
    <col min="9218" max="9218" width="19.140625" style="3" customWidth="1"/>
    <col min="9219" max="9219" width="16.28515625" style="3" bestFit="1" customWidth="1"/>
    <col min="9220" max="9220" width="7.7109375" style="3" customWidth="1"/>
    <col min="9221" max="9221" width="5.85546875" style="3" customWidth="1"/>
    <col min="9222" max="9222" width="9.140625" style="3"/>
    <col min="9223" max="9223" width="11.5703125" style="3" customWidth="1"/>
    <col min="9224" max="9224" width="11.7109375" style="3" bestFit="1" customWidth="1"/>
    <col min="9225" max="9225" width="10.140625" style="3" bestFit="1" customWidth="1"/>
    <col min="9226" max="9226" width="15.85546875" style="3" customWidth="1"/>
    <col min="9227" max="9472" width="9.140625" style="3"/>
    <col min="9473" max="9473" width="5.28515625" style="3" bestFit="1" customWidth="1"/>
    <col min="9474" max="9474" width="19.140625" style="3" customWidth="1"/>
    <col min="9475" max="9475" width="16.28515625" style="3" bestFit="1" customWidth="1"/>
    <col min="9476" max="9476" width="7.7109375" style="3" customWidth="1"/>
    <col min="9477" max="9477" width="5.85546875" style="3" customWidth="1"/>
    <col min="9478" max="9478" width="9.140625" style="3"/>
    <col min="9479" max="9479" width="11.5703125" style="3" customWidth="1"/>
    <col min="9480" max="9480" width="11.7109375" style="3" bestFit="1" customWidth="1"/>
    <col min="9481" max="9481" width="10.140625" style="3" bestFit="1" customWidth="1"/>
    <col min="9482" max="9482" width="15.85546875" style="3" customWidth="1"/>
    <col min="9483" max="9728" width="9.140625" style="3"/>
    <col min="9729" max="9729" width="5.28515625" style="3" bestFit="1" customWidth="1"/>
    <col min="9730" max="9730" width="19.140625" style="3" customWidth="1"/>
    <col min="9731" max="9731" width="16.28515625" style="3" bestFit="1" customWidth="1"/>
    <col min="9732" max="9732" width="7.7109375" style="3" customWidth="1"/>
    <col min="9733" max="9733" width="5.85546875" style="3" customWidth="1"/>
    <col min="9734" max="9734" width="9.140625" style="3"/>
    <col min="9735" max="9735" width="11.5703125" style="3" customWidth="1"/>
    <col min="9736" max="9736" width="11.7109375" style="3" bestFit="1" customWidth="1"/>
    <col min="9737" max="9737" width="10.140625" style="3" bestFit="1" customWidth="1"/>
    <col min="9738" max="9738" width="15.85546875" style="3" customWidth="1"/>
    <col min="9739" max="9984" width="9.140625" style="3"/>
    <col min="9985" max="9985" width="5.28515625" style="3" bestFit="1" customWidth="1"/>
    <col min="9986" max="9986" width="19.140625" style="3" customWidth="1"/>
    <col min="9987" max="9987" width="16.28515625" style="3" bestFit="1" customWidth="1"/>
    <col min="9988" max="9988" width="7.7109375" style="3" customWidth="1"/>
    <col min="9989" max="9989" width="5.85546875" style="3" customWidth="1"/>
    <col min="9990" max="9990" width="9.140625" style="3"/>
    <col min="9991" max="9991" width="11.5703125" style="3" customWidth="1"/>
    <col min="9992" max="9992" width="11.7109375" style="3" bestFit="1" customWidth="1"/>
    <col min="9993" max="9993" width="10.140625" style="3" bestFit="1" customWidth="1"/>
    <col min="9994" max="9994" width="15.85546875" style="3" customWidth="1"/>
    <col min="9995" max="10240" width="9.140625" style="3"/>
    <col min="10241" max="10241" width="5.28515625" style="3" bestFit="1" customWidth="1"/>
    <col min="10242" max="10242" width="19.140625" style="3" customWidth="1"/>
    <col min="10243" max="10243" width="16.28515625" style="3" bestFit="1" customWidth="1"/>
    <col min="10244" max="10244" width="7.7109375" style="3" customWidth="1"/>
    <col min="10245" max="10245" width="5.85546875" style="3" customWidth="1"/>
    <col min="10246" max="10246" width="9.140625" style="3"/>
    <col min="10247" max="10247" width="11.5703125" style="3" customWidth="1"/>
    <col min="10248" max="10248" width="11.7109375" style="3" bestFit="1" customWidth="1"/>
    <col min="10249" max="10249" width="10.140625" style="3" bestFit="1" customWidth="1"/>
    <col min="10250" max="10250" width="15.85546875" style="3" customWidth="1"/>
    <col min="10251" max="10496" width="9.140625" style="3"/>
    <col min="10497" max="10497" width="5.28515625" style="3" bestFit="1" customWidth="1"/>
    <col min="10498" max="10498" width="19.140625" style="3" customWidth="1"/>
    <col min="10499" max="10499" width="16.28515625" style="3" bestFit="1" customWidth="1"/>
    <col min="10500" max="10500" width="7.7109375" style="3" customWidth="1"/>
    <col min="10501" max="10501" width="5.85546875" style="3" customWidth="1"/>
    <col min="10502" max="10502" width="9.140625" style="3"/>
    <col min="10503" max="10503" width="11.5703125" style="3" customWidth="1"/>
    <col min="10504" max="10504" width="11.7109375" style="3" bestFit="1" customWidth="1"/>
    <col min="10505" max="10505" width="10.140625" style="3" bestFit="1" customWidth="1"/>
    <col min="10506" max="10506" width="15.85546875" style="3" customWidth="1"/>
    <col min="10507" max="10752" width="9.140625" style="3"/>
    <col min="10753" max="10753" width="5.28515625" style="3" bestFit="1" customWidth="1"/>
    <col min="10754" max="10754" width="19.140625" style="3" customWidth="1"/>
    <col min="10755" max="10755" width="16.28515625" style="3" bestFit="1" customWidth="1"/>
    <col min="10756" max="10756" width="7.7109375" style="3" customWidth="1"/>
    <col min="10757" max="10757" width="5.85546875" style="3" customWidth="1"/>
    <col min="10758" max="10758" width="9.140625" style="3"/>
    <col min="10759" max="10759" width="11.5703125" style="3" customWidth="1"/>
    <col min="10760" max="10760" width="11.7109375" style="3" bestFit="1" customWidth="1"/>
    <col min="10761" max="10761" width="10.140625" style="3" bestFit="1" customWidth="1"/>
    <col min="10762" max="10762" width="15.85546875" style="3" customWidth="1"/>
    <col min="10763" max="11008" width="9.140625" style="3"/>
    <col min="11009" max="11009" width="5.28515625" style="3" bestFit="1" customWidth="1"/>
    <col min="11010" max="11010" width="19.140625" style="3" customWidth="1"/>
    <col min="11011" max="11011" width="16.28515625" style="3" bestFit="1" customWidth="1"/>
    <col min="11012" max="11012" width="7.7109375" style="3" customWidth="1"/>
    <col min="11013" max="11013" width="5.85546875" style="3" customWidth="1"/>
    <col min="11014" max="11014" width="9.140625" style="3"/>
    <col min="11015" max="11015" width="11.5703125" style="3" customWidth="1"/>
    <col min="11016" max="11016" width="11.7109375" style="3" bestFit="1" customWidth="1"/>
    <col min="11017" max="11017" width="10.140625" style="3" bestFit="1" customWidth="1"/>
    <col min="11018" max="11018" width="15.85546875" style="3" customWidth="1"/>
    <col min="11019" max="11264" width="9.140625" style="3"/>
    <col min="11265" max="11265" width="5.28515625" style="3" bestFit="1" customWidth="1"/>
    <col min="11266" max="11266" width="19.140625" style="3" customWidth="1"/>
    <col min="11267" max="11267" width="16.28515625" style="3" bestFit="1" customWidth="1"/>
    <col min="11268" max="11268" width="7.7109375" style="3" customWidth="1"/>
    <col min="11269" max="11269" width="5.85546875" style="3" customWidth="1"/>
    <col min="11270" max="11270" width="9.140625" style="3"/>
    <col min="11271" max="11271" width="11.5703125" style="3" customWidth="1"/>
    <col min="11272" max="11272" width="11.7109375" style="3" bestFit="1" customWidth="1"/>
    <col min="11273" max="11273" width="10.140625" style="3" bestFit="1" customWidth="1"/>
    <col min="11274" max="11274" width="15.85546875" style="3" customWidth="1"/>
    <col min="11275" max="11520" width="9.140625" style="3"/>
    <col min="11521" max="11521" width="5.28515625" style="3" bestFit="1" customWidth="1"/>
    <col min="11522" max="11522" width="19.140625" style="3" customWidth="1"/>
    <col min="11523" max="11523" width="16.28515625" style="3" bestFit="1" customWidth="1"/>
    <col min="11524" max="11524" width="7.7109375" style="3" customWidth="1"/>
    <col min="11525" max="11525" width="5.85546875" style="3" customWidth="1"/>
    <col min="11526" max="11526" width="9.140625" style="3"/>
    <col min="11527" max="11527" width="11.5703125" style="3" customWidth="1"/>
    <col min="11528" max="11528" width="11.7109375" style="3" bestFit="1" customWidth="1"/>
    <col min="11529" max="11529" width="10.140625" style="3" bestFit="1" customWidth="1"/>
    <col min="11530" max="11530" width="15.85546875" style="3" customWidth="1"/>
    <col min="11531" max="11776" width="9.140625" style="3"/>
    <col min="11777" max="11777" width="5.28515625" style="3" bestFit="1" customWidth="1"/>
    <col min="11778" max="11778" width="19.140625" style="3" customWidth="1"/>
    <col min="11779" max="11779" width="16.28515625" style="3" bestFit="1" customWidth="1"/>
    <col min="11780" max="11780" width="7.7109375" style="3" customWidth="1"/>
    <col min="11781" max="11781" width="5.85546875" style="3" customWidth="1"/>
    <col min="11782" max="11782" width="9.140625" style="3"/>
    <col min="11783" max="11783" width="11.5703125" style="3" customWidth="1"/>
    <col min="11784" max="11784" width="11.7109375" style="3" bestFit="1" customWidth="1"/>
    <col min="11785" max="11785" width="10.140625" style="3" bestFit="1" customWidth="1"/>
    <col min="11786" max="11786" width="15.85546875" style="3" customWidth="1"/>
    <col min="11787" max="12032" width="9.140625" style="3"/>
    <col min="12033" max="12033" width="5.28515625" style="3" bestFit="1" customWidth="1"/>
    <col min="12034" max="12034" width="19.140625" style="3" customWidth="1"/>
    <col min="12035" max="12035" width="16.28515625" style="3" bestFit="1" customWidth="1"/>
    <col min="12036" max="12036" width="7.7109375" style="3" customWidth="1"/>
    <col min="12037" max="12037" width="5.85546875" style="3" customWidth="1"/>
    <col min="12038" max="12038" width="9.140625" style="3"/>
    <col min="12039" max="12039" width="11.5703125" style="3" customWidth="1"/>
    <col min="12040" max="12040" width="11.7109375" style="3" bestFit="1" customWidth="1"/>
    <col min="12041" max="12041" width="10.140625" style="3" bestFit="1" customWidth="1"/>
    <col min="12042" max="12042" width="15.85546875" style="3" customWidth="1"/>
    <col min="12043" max="12288" width="9.140625" style="3"/>
    <col min="12289" max="12289" width="5.28515625" style="3" bestFit="1" customWidth="1"/>
    <col min="12290" max="12290" width="19.140625" style="3" customWidth="1"/>
    <col min="12291" max="12291" width="16.28515625" style="3" bestFit="1" customWidth="1"/>
    <col min="12292" max="12292" width="7.7109375" style="3" customWidth="1"/>
    <col min="12293" max="12293" width="5.85546875" style="3" customWidth="1"/>
    <col min="12294" max="12294" width="9.140625" style="3"/>
    <col min="12295" max="12295" width="11.5703125" style="3" customWidth="1"/>
    <col min="12296" max="12296" width="11.7109375" style="3" bestFit="1" customWidth="1"/>
    <col min="12297" max="12297" width="10.140625" style="3" bestFit="1" customWidth="1"/>
    <col min="12298" max="12298" width="15.85546875" style="3" customWidth="1"/>
    <col min="12299" max="12544" width="9.140625" style="3"/>
    <col min="12545" max="12545" width="5.28515625" style="3" bestFit="1" customWidth="1"/>
    <col min="12546" max="12546" width="19.140625" style="3" customWidth="1"/>
    <col min="12547" max="12547" width="16.28515625" style="3" bestFit="1" customWidth="1"/>
    <col min="12548" max="12548" width="7.7109375" style="3" customWidth="1"/>
    <col min="12549" max="12549" width="5.85546875" style="3" customWidth="1"/>
    <col min="12550" max="12550" width="9.140625" style="3"/>
    <col min="12551" max="12551" width="11.5703125" style="3" customWidth="1"/>
    <col min="12552" max="12552" width="11.7109375" style="3" bestFit="1" customWidth="1"/>
    <col min="12553" max="12553" width="10.140625" style="3" bestFit="1" customWidth="1"/>
    <col min="12554" max="12554" width="15.85546875" style="3" customWidth="1"/>
    <col min="12555" max="12800" width="9.140625" style="3"/>
    <col min="12801" max="12801" width="5.28515625" style="3" bestFit="1" customWidth="1"/>
    <col min="12802" max="12802" width="19.140625" style="3" customWidth="1"/>
    <col min="12803" max="12803" width="16.28515625" style="3" bestFit="1" customWidth="1"/>
    <col min="12804" max="12804" width="7.7109375" style="3" customWidth="1"/>
    <col min="12805" max="12805" width="5.85546875" style="3" customWidth="1"/>
    <col min="12806" max="12806" width="9.140625" style="3"/>
    <col min="12807" max="12807" width="11.5703125" style="3" customWidth="1"/>
    <col min="12808" max="12808" width="11.7109375" style="3" bestFit="1" customWidth="1"/>
    <col min="12809" max="12809" width="10.140625" style="3" bestFit="1" customWidth="1"/>
    <col min="12810" max="12810" width="15.85546875" style="3" customWidth="1"/>
    <col min="12811" max="13056" width="9.140625" style="3"/>
    <col min="13057" max="13057" width="5.28515625" style="3" bestFit="1" customWidth="1"/>
    <col min="13058" max="13058" width="19.140625" style="3" customWidth="1"/>
    <col min="13059" max="13059" width="16.28515625" style="3" bestFit="1" customWidth="1"/>
    <col min="13060" max="13060" width="7.7109375" style="3" customWidth="1"/>
    <col min="13061" max="13061" width="5.85546875" style="3" customWidth="1"/>
    <col min="13062" max="13062" width="9.140625" style="3"/>
    <col min="13063" max="13063" width="11.5703125" style="3" customWidth="1"/>
    <col min="13064" max="13064" width="11.7109375" style="3" bestFit="1" customWidth="1"/>
    <col min="13065" max="13065" width="10.140625" style="3" bestFit="1" customWidth="1"/>
    <col min="13066" max="13066" width="15.85546875" style="3" customWidth="1"/>
    <col min="13067" max="13312" width="9.140625" style="3"/>
    <col min="13313" max="13313" width="5.28515625" style="3" bestFit="1" customWidth="1"/>
    <col min="13314" max="13314" width="19.140625" style="3" customWidth="1"/>
    <col min="13315" max="13315" width="16.28515625" style="3" bestFit="1" customWidth="1"/>
    <col min="13316" max="13316" width="7.7109375" style="3" customWidth="1"/>
    <col min="13317" max="13317" width="5.85546875" style="3" customWidth="1"/>
    <col min="13318" max="13318" width="9.140625" style="3"/>
    <col min="13319" max="13319" width="11.5703125" style="3" customWidth="1"/>
    <col min="13320" max="13320" width="11.7109375" style="3" bestFit="1" customWidth="1"/>
    <col min="13321" max="13321" width="10.140625" style="3" bestFit="1" customWidth="1"/>
    <col min="13322" max="13322" width="15.85546875" style="3" customWidth="1"/>
    <col min="13323" max="13568" width="9.140625" style="3"/>
    <col min="13569" max="13569" width="5.28515625" style="3" bestFit="1" customWidth="1"/>
    <col min="13570" max="13570" width="19.140625" style="3" customWidth="1"/>
    <col min="13571" max="13571" width="16.28515625" style="3" bestFit="1" customWidth="1"/>
    <col min="13572" max="13572" width="7.7109375" style="3" customWidth="1"/>
    <col min="13573" max="13573" width="5.85546875" style="3" customWidth="1"/>
    <col min="13574" max="13574" width="9.140625" style="3"/>
    <col min="13575" max="13575" width="11.5703125" style="3" customWidth="1"/>
    <col min="13576" max="13576" width="11.7109375" style="3" bestFit="1" customWidth="1"/>
    <col min="13577" max="13577" width="10.140625" style="3" bestFit="1" customWidth="1"/>
    <col min="13578" max="13578" width="15.85546875" style="3" customWidth="1"/>
    <col min="13579" max="13824" width="9.140625" style="3"/>
    <col min="13825" max="13825" width="5.28515625" style="3" bestFit="1" customWidth="1"/>
    <col min="13826" max="13826" width="19.140625" style="3" customWidth="1"/>
    <col min="13827" max="13827" width="16.28515625" style="3" bestFit="1" customWidth="1"/>
    <col min="13828" max="13828" width="7.7109375" style="3" customWidth="1"/>
    <col min="13829" max="13829" width="5.85546875" style="3" customWidth="1"/>
    <col min="13830" max="13830" width="9.140625" style="3"/>
    <col min="13831" max="13831" width="11.5703125" style="3" customWidth="1"/>
    <col min="13832" max="13832" width="11.7109375" style="3" bestFit="1" customWidth="1"/>
    <col min="13833" max="13833" width="10.140625" style="3" bestFit="1" customWidth="1"/>
    <col min="13834" max="13834" width="15.85546875" style="3" customWidth="1"/>
    <col min="13835" max="14080" width="9.140625" style="3"/>
    <col min="14081" max="14081" width="5.28515625" style="3" bestFit="1" customWidth="1"/>
    <col min="14082" max="14082" width="19.140625" style="3" customWidth="1"/>
    <col min="14083" max="14083" width="16.28515625" style="3" bestFit="1" customWidth="1"/>
    <col min="14084" max="14084" width="7.7109375" style="3" customWidth="1"/>
    <col min="14085" max="14085" width="5.85546875" style="3" customWidth="1"/>
    <col min="14086" max="14086" width="9.140625" style="3"/>
    <col min="14087" max="14087" width="11.5703125" style="3" customWidth="1"/>
    <col min="14088" max="14088" width="11.7109375" style="3" bestFit="1" customWidth="1"/>
    <col min="14089" max="14089" width="10.140625" style="3" bestFit="1" customWidth="1"/>
    <col min="14090" max="14090" width="15.85546875" style="3" customWidth="1"/>
    <col min="14091" max="14336" width="9.140625" style="3"/>
    <col min="14337" max="14337" width="5.28515625" style="3" bestFit="1" customWidth="1"/>
    <col min="14338" max="14338" width="19.140625" style="3" customWidth="1"/>
    <col min="14339" max="14339" width="16.28515625" style="3" bestFit="1" customWidth="1"/>
    <col min="14340" max="14340" width="7.7109375" style="3" customWidth="1"/>
    <col min="14341" max="14341" width="5.85546875" style="3" customWidth="1"/>
    <col min="14342" max="14342" width="9.140625" style="3"/>
    <col min="14343" max="14343" width="11.5703125" style="3" customWidth="1"/>
    <col min="14344" max="14344" width="11.7109375" style="3" bestFit="1" customWidth="1"/>
    <col min="14345" max="14345" width="10.140625" style="3" bestFit="1" customWidth="1"/>
    <col min="14346" max="14346" width="15.85546875" style="3" customWidth="1"/>
    <col min="14347" max="14592" width="9.140625" style="3"/>
    <col min="14593" max="14593" width="5.28515625" style="3" bestFit="1" customWidth="1"/>
    <col min="14594" max="14594" width="19.140625" style="3" customWidth="1"/>
    <col min="14595" max="14595" width="16.28515625" style="3" bestFit="1" customWidth="1"/>
    <col min="14596" max="14596" width="7.7109375" style="3" customWidth="1"/>
    <col min="14597" max="14597" width="5.85546875" style="3" customWidth="1"/>
    <col min="14598" max="14598" width="9.140625" style="3"/>
    <col min="14599" max="14599" width="11.5703125" style="3" customWidth="1"/>
    <col min="14600" max="14600" width="11.7109375" style="3" bestFit="1" customWidth="1"/>
    <col min="14601" max="14601" width="10.140625" style="3" bestFit="1" customWidth="1"/>
    <col min="14602" max="14602" width="15.85546875" style="3" customWidth="1"/>
    <col min="14603" max="14848" width="9.140625" style="3"/>
    <col min="14849" max="14849" width="5.28515625" style="3" bestFit="1" customWidth="1"/>
    <col min="14850" max="14850" width="19.140625" style="3" customWidth="1"/>
    <col min="14851" max="14851" width="16.28515625" style="3" bestFit="1" customWidth="1"/>
    <col min="14852" max="14852" width="7.7109375" style="3" customWidth="1"/>
    <col min="14853" max="14853" width="5.85546875" style="3" customWidth="1"/>
    <col min="14854" max="14854" width="9.140625" style="3"/>
    <col min="14855" max="14855" width="11.5703125" style="3" customWidth="1"/>
    <col min="14856" max="14856" width="11.7109375" style="3" bestFit="1" customWidth="1"/>
    <col min="14857" max="14857" width="10.140625" style="3" bestFit="1" customWidth="1"/>
    <col min="14858" max="14858" width="15.85546875" style="3" customWidth="1"/>
    <col min="14859" max="15104" width="9.140625" style="3"/>
    <col min="15105" max="15105" width="5.28515625" style="3" bestFit="1" customWidth="1"/>
    <col min="15106" max="15106" width="19.140625" style="3" customWidth="1"/>
    <col min="15107" max="15107" width="16.28515625" style="3" bestFit="1" customWidth="1"/>
    <col min="15108" max="15108" width="7.7109375" style="3" customWidth="1"/>
    <col min="15109" max="15109" width="5.85546875" style="3" customWidth="1"/>
    <col min="15110" max="15110" width="9.140625" style="3"/>
    <col min="15111" max="15111" width="11.5703125" style="3" customWidth="1"/>
    <col min="15112" max="15112" width="11.7109375" style="3" bestFit="1" customWidth="1"/>
    <col min="15113" max="15113" width="10.140625" style="3" bestFit="1" customWidth="1"/>
    <col min="15114" max="15114" width="15.85546875" style="3" customWidth="1"/>
    <col min="15115" max="15360" width="9.140625" style="3"/>
    <col min="15361" max="15361" width="5.28515625" style="3" bestFit="1" customWidth="1"/>
    <col min="15362" max="15362" width="19.140625" style="3" customWidth="1"/>
    <col min="15363" max="15363" width="16.28515625" style="3" bestFit="1" customWidth="1"/>
    <col min="15364" max="15364" width="7.7109375" style="3" customWidth="1"/>
    <col min="15365" max="15365" width="5.85546875" style="3" customWidth="1"/>
    <col min="15366" max="15366" width="9.140625" style="3"/>
    <col min="15367" max="15367" width="11.5703125" style="3" customWidth="1"/>
    <col min="15368" max="15368" width="11.7109375" style="3" bestFit="1" customWidth="1"/>
    <col min="15369" max="15369" width="10.140625" style="3" bestFit="1" customWidth="1"/>
    <col min="15370" max="15370" width="15.85546875" style="3" customWidth="1"/>
    <col min="15371" max="15616" width="9.140625" style="3"/>
    <col min="15617" max="15617" width="5.28515625" style="3" bestFit="1" customWidth="1"/>
    <col min="15618" max="15618" width="19.140625" style="3" customWidth="1"/>
    <col min="15619" max="15619" width="16.28515625" style="3" bestFit="1" customWidth="1"/>
    <col min="15620" max="15620" width="7.7109375" style="3" customWidth="1"/>
    <col min="15621" max="15621" width="5.85546875" style="3" customWidth="1"/>
    <col min="15622" max="15622" width="9.140625" style="3"/>
    <col min="15623" max="15623" width="11.5703125" style="3" customWidth="1"/>
    <col min="15624" max="15624" width="11.7109375" style="3" bestFit="1" customWidth="1"/>
    <col min="15625" max="15625" width="10.140625" style="3" bestFit="1" customWidth="1"/>
    <col min="15626" max="15626" width="15.85546875" style="3" customWidth="1"/>
    <col min="15627" max="15872" width="9.140625" style="3"/>
    <col min="15873" max="15873" width="5.28515625" style="3" bestFit="1" customWidth="1"/>
    <col min="15874" max="15874" width="19.140625" style="3" customWidth="1"/>
    <col min="15875" max="15875" width="16.28515625" style="3" bestFit="1" customWidth="1"/>
    <col min="15876" max="15876" width="7.7109375" style="3" customWidth="1"/>
    <col min="15877" max="15877" width="5.85546875" style="3" customWidth="1"/>
    <col min="15878" max="15878" width="9.140625" style="3"/>
    <col min="15879" max="15879" width="11.5703125" style="3" customWidth="1"/>
    <col min="15880" max="15880" width="11.7109375" style="3" bestFit="1" customWidth="1"/>
    <col min="15881" max="15881" width="10.140625" style="3" bestFit="1" customWidth="1"/>
    <col min="15882" max="15882" width="15.85546875" style="3" customWidth="1"/>
    <col min="15883" max="16128" width="9.140625" style="3"/>
    <col min="16129" max="16129" width="5.28515625" style="3" bestFit="1" customWidth="1"/>
    <col min="16130" max="16130" width="19.140625" style="3" customWidth="1"/>
    <col min="16131" max="16131" width="16.28515625" style="3" bestFit="1" customWidth="1"/>
    <col min="16132" max="16132" width="7.7109375" style="3" customWidth="1"/>
    <col min="16133" max="16133" width="5.85546875" style="3" customWidth="1"/>
    <col min="16134" max="16134" width="9.140625" style="3"/>
    <col min="16135" max="16135" width="11.5703125" style="3" customWidth="1"/>
    <col min="16136" max="16136" width="11.7109375" style="3" bestFit="1" customWidth="1"/>
    <col min="16137" max="16137" width="10.140625" style="3" bestFit="1" customWidth="1"/>
    <col min="16138" max="16138" width="15.85546875" style="3" customWidth="1"/>
    <col min="16139" max="16384" width="9.140625" style="3"/>
  </cols>
  <sheetData>
    <row r="1" spans="1:10" x14ac:dyDescent="0.2">
      <c r="A1" s="1" t="s">
        <v>45</v>
      </c>
      <c r="B1" s="2"/>
      <c r="C1" s="1"/>
      <c r="D1" s="1"/>
      <c r="E1" s="1"/>
      <c r="F1" s="1"/>
      <c r="G1" s="1"/>
      <c r="H1" s="1"/>
      <c r="I1" s="1"/>
      <c r="J1" s="1"/>
    </row>
    <row r="2" spans="1:10" ht="15" x14ac:dyDescent="0.2">
      <c r="A2" s="1"/>
      <c r="B2" s="4"/>
      <c r="D2" s="3" t="s">
        <v>2</v>
      </c>
      <c r="F2" s="1"/>
      <c r="G2" s="1"/>
      <c r="H2" s="1"/>
      <c r="I2" s="1"/>
      <c r="J2" s="1"/>
    </row>
    <row r="3" spans="1:10" ht="15" x14ac:dyDescent="0.2">
      <c r="A3" s="1"/>
      <c r="B3" s="5" t="s">
        <v>46</v>
      </c>
      <c r="D3" s="6"/>
      <c r="F3" s="1"/>
      <c r="G3" s="1"/>
      <c r="H3" s="1"/>
      <c r="I3" s="1"/>
      <c r="J3" s="1"/>
    </row>
    <row r="4" spans="1:10" x14ac:dyDescent="0.2">
      <c r="A4" s="1"/>
      <c r="B4" s="7"/>
      <c r="F4" s="1"/>
      <c r="G4" s="1"/>
      <c r="H4" s="1"/>
      <c r="I4" s="1"/>
      <c r="J4" s="1"/>
    </row>
    <row r="5" spans="1:10" ht="15" x14ac:dyDescent="0.2">
      <c r="A5" s="1"/>
      <c r="B5" s="8" t="s">
        <v>4</v>
      </c>
      <c r="C5" s="9" t="s">
        <v>47</v>
      </c>
      <c r="D5" s="9" t="s">
        <v>48</v>
      </c>
      <c r="E5" s="9"/>
      <c r="F5" s="10"/>
      <c r="G5" s="10"/>
      <c r="H5" s="10"/>
      <c r="I5" s="10"/>
      <c r="J5" s="10"/>
    </row>
    <row r="6" spans="1:10" ht="15" x14ac:dyDescent="0.2">
      <c r="A6" s="1"/>
      <c r="B6" s="11"/>
      <c r="C6" s="12"/>
      <c r="D6" s="12"/>
      <c r="E6" s="12"/>
      <c r="F6" s="1"/>
      <c r="G6" s="1"/>
      <c r="H6" s="1"/>
      <c r="I6" s="1"/>
      <c r="J6" s="1"/>
    </row>
    <row r="7" spans="1:10" ht="15" x14ac:dyDescent="0.2">
      <c r="A7" s="1"/>
      <c r="B7" s="8"/>
      <c r="C7" s="9" t="s">
        <v>49</v>
      </c>
      <c r="D7" s="9"/>
      <c r="E7" s="9"/>
      <c r="F7" s="10"/>
      <c r="G7" s="10"/>
      <c r="H7" s="13">
        <f>H12</f>
        <v>0</v>
      </c>
      <c r="I7" s="10" t="s">
        <v>50</v>
      </c>
      <c r="J7" s="10"/>
    </row>
    <row r="8" spans="1:10" ht="15" x14ac:dyDescent="0.2">
      <c r="A8" s="1"/>
      <c r="B8" s="8"/>
      <c r="C8" s="9" t="s">
        <v>51</v>
      </c>
      <c r="D8" s="9"/>
      <c r="E8" s="9"/>
      <c r="F8" s="10"/>
      <c r="G8" s="10"/>
      <c r="H8" s="13">
        <f>J12</f>
        <v>0</v>
      </c>
      <c r="I8" s="10" t="s">
        <v>50</v>
      </c>
      <c r="J8" s="10"/>
    </row>
    <row r="9" spans="1:10" ht="13.5" thickBot="1" x14ac:dyDescent="0.25">
      <c r="A9" s="1"/>
      <c r="B9" s="2"/>
      <c r="C9" s="1"/>
      <c r="D9" s="1"/>
      <c r="E9" s="1"/>
      <c r="F9" s="1"/>
      <c r="G9" s="1"/>
      <c r="H9" s="1"/>
      <c r="I9" s="1"/>
      <c r="J9" s="1"/>
    </row>
    <row r="10" spans="1:10" ht="13.5" thickBot="1" x14ac:dyDescent="0.25">
      <c r="A10" s="1"/>
      <c r="B10" s="14" t="s">
        <v>52</v>
      </c>
      <c r="C10" s="59" t="s">
        <v>53</v>
      </c>
      <c r="D10" s="60"/>
      <c r="E10" s="60"/>
      <c r="F10" s="60"/>
      <c r="G10" s="61"/>
      <c r="H10" s="15" t="s">
        <v>54</v>
      </c>
      <c r="I10" s="15" t="s">
        <v>55</v>
      </c>
      <c r="J10" s="16" t="s">
        <v>51</v>
      </c>
    </row>
    <row r="11" spans="1:10" x14ac:dyDescent="0.2">
      <c r="A11" s="1"/>
      <c r="B11" s="17" t="s">
        <v>0</v>
      </c>
      <c r="C11" s="62" t="s">
        <v>27</v>
      </c>
      <c r="D11" s="62"/>
      <c r="E11" s="62"/>
      <c r="F11" s="62"/>
      <c r="G11" s="62"/>
      <c r="H11" s="18">
        <f>Výkaz!H107</f>
        <v>0</v>
      </c>
      <c r="I11" s="18">
        <f>H11*0.21</f>
        <v>0</v>
      </c>
      <c r="J11" s="19">
        <f>H11+I11</f>
        <v>0</v>
      </c>
    </row>
    <row r="12" spans="1:10" ht="15.75" thickBot="1" x14ac:dyDescent="0.3">
      <c r="A12" s="1"/>
      <c r="B12" s="63" t="s">
        <v>16</v>
      </c>
      <c r="C12" s="64"/>
      <c r="D12" s="64"/>
      <c r="E12" s="64"/>
      <c r="F12" s="64"/>
      <c r="G12" s="65"/>
      <c r="H12" s="20">
        <f>SUM(H11:H11)</f>
        <v>0</v>
      </c>
      <c r="I12" s="21">
        <f>H12*0.21</f>
        <v>0</v>
      </c>
      <c r="J12" s="22">
        <f>H12+I12</f>
        <v>0</v>
      </c>
    </row>
  </sheetData>
  <sheetProtection algorithmName="SHA-512" hashValue="iGIw2dPliX4kkuahfLdTYsgPQUXu1jJnW6JU3eZ2At5WT6cy01G48+/vIoRxQK+e2mb967KNrFhi2FPzA7Y/3Q==" saltValue="gZwQEGAffiGCM0ro6dJM6g==" spinCount="100000" sheet="1" objects="1" scenarios="1"/>
  <mergeCells count="3">
    <mergeCell ref="C10:G10"/>
    <mergeCell ref="C11:G11"/>
    <mergeCell ref="B12:G12"/>
  </mergeCells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7"/>
  <sheetViews>
    <sheetView tabSelected="1" zoomScale="70" zoomScaleNormal="70" workbookViewId="0"/>
  </sheetViews>
  <sheetFormatPr defaultRowHeight="15" x14ac:dyDescent="0.25"/>
  <cols>
    <col min="1" max="1" width="6.7109375" style="28" customWidth="1"/>
    <col min="2" max="2" width="15.7109375" style="28" customWidth="1"/>
    <col min="3" max="3" width="14.140625" style="28" customWidth="1"/>
    <col min="4" max="4" width="95.85546875" style="28" customWidth="1"/>
    <col min="5" max="5" width="9.7109375" style="28" customWidth="1"/>
    <col min="6" max="6" width="12.7109375" style="28" customWidth="1"/>
    <col min="7" max="7" width="14.7109375" style="28" customWidth="1"/>
    <col min="8" max="8" width="18.42578125" style="28" bestFit="1" customWidth="1"/>
    <col min="9" max="16384" width="9.140625" style="28"/>
  </cols>
  <sheetData>
    <row r="1" spans="1:8" x14ac:dyDescent="0.25">
      <c r="A1" s="23" t="s">
        <v>1</v>
      </c>
      <c r="B1" s="24"/>
      <c r="C1" s="24" t="s">
        <v>2</v>
      </c>
      <c r="D1" s="24"/>
      <c r="E1" s="25"/>
      <c r="F1" s="26"/>
      <c r="G1" s="25"/>
      <c r="H1" s="27"/>
    </row>
    <row r="2" spans="1:8" x14ac:dyDescent="0.25">
      <c r="A2" s="29"/>
      <c r="B2" s="24"/>
      <c r="C2" s="30" t="s">
        <v>3</v>
      </c>
      <c r="D2" s="24"/>
      <c r="E2" s="25"/>
      <c r="F2" s="26"/>
      <c r="G2" s="25"/>
      <c r="H2" s="27"/>
    </row>
    <row r="3" spans="1:8" x14ac:dyDescent="0.25">
      <c r="A3" s="29"/>
      <c r="B3" s="24"/>
      <c r="C3" s="24"/>
      <c r="D3" s="24"/>
      <c r="E3" s="25"/>
      <c r="F3" s="26"/>
      <c r="G3" s="25"/>
      <c r="H3" s="27"/>
    </row>
    <row r="4" spans="1:8" x14ac:dyDescent="0.25">
      <c r="A4" s="29" t="s">
        <v>4</v>
      </c>
      <c r="B4" s="24"/>
      <c r="C4" s="31" t="s">
        <v>5</v>
      </c>
      <c r="D4" s="31" t="s">
        <v>43</v>
      </c>
      <c r="E4" s="32"/>
      <c r="F4" s="26"/>
      <c r="G4" s="25"/>
      <c r="H4" s="27"/>
    </row>
    <row r="5" spans="1:8" x14ac:dyDescent="0.25">
      <c r="A5" s="33" t="s">
        <v>6</v>
      </c>
      <c r="B5" s="24"/>
      <c r="C5" s="31" t="s">
        <v>0</v>
      </c>
      <c r="D5" s="31" t="s">
        <v>27</v>
      </c>
      <c r="E5" s="32"/>
      <c r="F5" s="26"/>
      <c r="G5" s="25"/>
      <c r="H5" s="27"/>
    </row>
    <row r="6" spans="1:8" x14ac:dyDescent="0.25">
      <c r="A6" s="33" t="s">
        <v>7</v>
      </c>
      <c r="B6" s="24"/>
      <c r="C6" s="31" t="s">
        <v>0</v>
      </c>
      <c r="D6" s="31" t="s">
        <v>27</v>
      </c>
      <c r="E6" s="32"/>
      <c r="F6" s="26"/>
      <c r="G6" s="25"/>
      <c r="H6" s="27"/>
    </row>
    <row r="7" spans="1:8" x14ac:dyDescent="0.25">
      <c r="A7" s="34"/>
      <c r="B7" s="27"/>
      <c r="C7" s="35"/>
      <c r="D7" s="35"/>
      <c r="E7" s="32"/>
      <c r="F7" s="26"/>
      <c r="G7" s="25"/>
      <c r="H7" s="27"/>
    </row>
    <row r="8" spans="1:8" ht="14.45" customHeight="1" x14ac:dyDescent="0.25">
      <c r="A8" s="66" t="s">
        <v>8</v>
      </c>
      <c r="B8" s="66" t="s">
        <v>9</v>
      </c>
      <c r="C8" s="66" t="s">
        <v>10</v>
      </c>
      <c r="D8" s="66" t="s">
        <v>11</v>
      </c>
      <c r="E8" s="66" t="s">
        <v>12</v>
      </c>
      <c r="F8" s="67" t="s">
        <v>13</v>
      </c>
      <c r="G8" s="66" t="s">
        <v>14</v>
      </c>
      <c r="H8" s="66"/>
    </row>
    <row r="9" spans="1:8" ht="27.6" customHeight="1" x14ac:dyDescent="0.25">
      <c r="A9" s="66"/>
      <c r="B9" s="66"/>
      <c r="C9" s="66"/>
      <c r="D9" s="66"/>
      <c r="E9" s="66"/>
      <c r="F9" s="67"/>
      <c r="G9" s="36" t="s">
        <v>15</v>
      </c>
      <c r="H9" s="36" t="s">
        <v>16</v>
      </c>
    </row>
    <row r="10" spans="1:8" x14ac:dyDescent="0.25">
      <c r="A10" s="36" t="s">
        <v>17</v>
      </c>
      <c r="B10" s="37">
        <v>2</v>
      </c>
      <c r="C10" s="37">
        <v>3</v>
      </c>
      <c r="D10" s="37">
        <v>4</v>
      </c>
      <c r="E10" s="36" t="s">
        <v>18</v>
      </c>
      <c r="F10" s="38" t="s">
        <v>19</v>
      </c>
      <c r="G10" s="36" t="s">
        <v>20</v>
      </c>
      <c r="H10" s="36" t="s">
        <v>21</v>
      </c>
    </row>
    <row r="11" spans="1:8" ht="30" x14ac:dyDescent="0.25">
      <c r="A11" s="39">
        <v>1</v>
      </c>
      <c r="B11" s="40" t="s">
        <v>28</v>
      </c>
      <c r="C11" s="41"/>
      <c r="D11" s="42" t="s">
        <v>61</v>
      </c>
      <c r="E11" s="39" t="s">
        <v>22</v>
      </c>
      <c r="F11" s="43">
        <f>29*2.2</f>
        <v>63.800000000000004</v>
      </c>
      <c r="G11" s="56"/>
      <c r="H11" s="44">
        <f t="shared" ref="H11:H101" si="0">F11*G11</f>
        <v>0</v>
      </c>
    </row>
    <row r="12" spans="1:8" ht="28.5" x14ac:dyDescent="0.25">
      <c r="A12" s="39"/>
      <c r="B12" s="40"/>
      <c r="C12" s="41"/>
      <c r="D12" s="45" t="s">
        <v>60</v>
      </c>
      <c r="E12" s="39"/>
      <c r="F12" s="43"/>
      <c r="G12" s="56"/>
      <c r="H12" s="44"/>
    </row>
    <row r="13" spans="1:8" ht="30" x14ac:dyDescent="0.25">
      <c r="A13" s="39">
        <f>1+A11</f>
        <v>2</v>
      </c>
      <c r="B13" s="40" t="s">
        <v>29</v>
      </c>
      <c r="C13" s="41"/>
      <c r="D13" s="42" t="s">
        <v>106</v>
      </c>
      <c r="E13" s="39" t="s">
        <v>22</v>
      </c>
      <c r="F13" s="43">
        <f>495*2.2+5.6*2.2+53*2.2</f>
        <v>1217.9199999999998</v>
      </c>
      <c r="G13" s="56"/>
      <c r="H13" s="44">
        <f t="shared" si="0"/>
        <v>0</v>
      </c>
    </row>
    <row r="14" spans="1:8" ht="28.5" x14ac:dyDescent="0.25">
      <c r="A14" s="39"/>
      <c r="B14" s="40"/>
      <c r="C14" s="41"/>
      <c r="D14" s="45" t="s">
        <v>62</v>
      </c>
      <c r="E14" s="39"/>
      <c r="F14" s="43"/>
      <c r="G14" s="56"/>
      <c r="H14" s="44"/>
    </row>
    <row r="15" spans="1:8" x14ac:dyDescent="0.25">
      <c r="A15" s="39">
        <f>1+A13</f>
        <v>3</v>
      </c>
      <c r="B15" s="46" t="str">
        <f>"02610"</f>
        <v>02610</v>
      </c>
      <c r="C15" s="42"/>
      <c r="D15" s="47" t="s">
        <v>107</v>
      </c>
      <c r="E15" s="39" t="s">
        <v>36</v>
      </c>
      <c r="F15" s="43">
        <v>10</v>
      </c>
      <c r="G15" s="56"/>
      <c r="H15" s="44">
        <f t="shared" si="0"/>
        <v>0</v>
      </c>
    </row>
    <row r="16" spans="1:8" x14ac:dyDescent="0.25">
      <c r="A16" s="39"/>
      <c r="B16" s="46"/>
      <c r="C16" s="42"/>
      <c r="D16" s="45" t="s">
        <v>63</v>
      </c>
      <c r="E16" s="39"/>
      <c r="F16" s="43"/>
      <c r="G16" s="56"/>
      <c r="H16" s="44"/>
    </row>
    <row r="17" spans="1:8" x14ac:dyDescent="0.25">
      <c r="A17" s="39">
        <f>1+A15</f>
        <v>4</v>
      </c>
      <c r="B17" s="46" t="str">
        <f>"02730"</f>
        <v>02730</v>
      </c>
      <c r="C17" s="42"/>
      <c r="D17" s="47" t="s">
        <v>108</v>
      </c>
      <c r="E17" s="39" t="s">
        <v>36</v>
      </c>
      <c r="F17" s="43">
        <v>1</v>
      </c>
      <c r="G17" s="56"/>
      <c r="H17" s="44">
        <f t="shared" si="0"/>
        <v>0</v>
      </c>
    </row>
    <row r="18" spans="1:8" x14ac:dyDescent="0.25">
      <c r="A18" s="39"/>
      <c r="B18" s="46"/>
      <c r="C18" s="42"/>
      <c r="D18" s="45" t="s">
        <v>64</v>
      </c>
      <c r="E18" s="39"/>
      <c r="F18" s="43"/>
      <c r="G18" s="56"/>
      <c r="H18" s="44"/>
    </row>
    <row r="19" spans="1:8" x14ac:dyDescent="0.25">
      <c r="A19" s="39">
        <f>1+A17</f>
        <v>5</v>
      </c>
      <c r="B19" s="40" t="str">
        <f>"02991"</f>
        <v>02991</v>
      </c>
      <c r="C19" s="42"/>
      <c r="D19" s="42" t="s">
        <v>59</v>
      </c>
      <c r="E19" s="39" t="s">
        <v>25</v>
      </c>
      <c r="F19" s="43">
        <v>1</v>
      </c>
      <c r="G19" s="56"/>
      <c r="H19" s="44">
        <f t="shared" si="0"/>
        <v>0</v>
      </c>
    </row>
    <row r="20" spans="1:8" x14ac:dyDescent="0.25">
      <c r="A20" s="39"/>
      <c r="B20" s="40"/>
      <c r="C20" s="42"/>
      <c r="D20" s="45" t="s">
        <v>65</v>
      </c>
      <c r="E20" s="39"/>
      <c r="F20" s="43"/>
      <c r="G20" s="56"/>
      <c r="H20" s="44"/>
    </row>
    <row r="21" spans="1:8" x14ac:dyDescent="0.25">
      <c r="A21" s="39">
        <f>1+A19</f>
        <v>6</v>
      </c>
      <c r="B21" s="46" t="s">
        <v>37</v>
      </c>
      <c r="C21" s="42"/>
      <c r="D21" s="47" t="s">
        <v>35</v>
      </c>
      <c r="E21" s="39" t="s">
        <v>36</v>
      </c>
      <c r="F21" s="43">
        <v>1</v>
      </c>
      <c r="G21" s="56"/>
      <c r="H21" s="44">
        <f t="shared" si="0"/>
        <v>0</v>
      </c>
    </row>
    <row r="22" spans="1:8" x14ac:dyDescent="0.25">
      <c r="A22" s="39"/>
      <c r="B22" s="46"/>
      <c r="C22" s="42"/>
      <c r="D22" s="47"/>
      <c r="E22" s="39"/>
      <c r="F22" s="43"/>
      <c r="G22" s="56"/>
      <c r="H22" s="44"/>
    </row>
    <row r="23" spans="1:8" x14ac:dyDescent="0.25">
      <c r="A23" s="39">
        <f>1+A21</f>
        <v>7</v>
      </c>
      <c r="B23" s="46" t="str">
        <f>"02944"</f>
        <v>02944</v>
      </c>
      <c r="C23" s="42"/>
      <c r="D23" s="47" t="s">
        <v>38</v>
      </c>
      <c r="E23" s="39" t="s">
        <v>36</v>
      </c>
      <c r="F23" s="43">
        <v>1</v>
      </c>
      <c r="G23" s="56"/>
      <c r="H23" s="44">
        <f t="shared" si="0"/>
        <v>0</v>
      </c>
    </row>
    <row r="24" spans="1:8" x14ac:dyDescent="0.25">
      <c r="A24" s="39"/>
      <c r="B24" s="46"/>
      <c r="C24" s="42"/>
      <c r="D24" s="47"/>
      <c r="E24" s="39"/>
      <c r="F24" s="43"/>
      <c r="G24" s="56"/>
      <c r="H24" s="44"/>
    </row>
    <row r="25" spans="1:8" x14ac:dyDescent="0.25">
      <c r="A25" s="39">
        <f>1+A23</f>
        <v>8</v>
      </c>
      <c r="B25" s="46" t="str">
        <f>"03720"</f>
        <v>03720</v>
      </c>
      <c r="C25" s="42"/>
      <c r="D25" s="47" t="s">
        <v>109</v>
      </c>
      <c r="E25" s="39" t="s">
        <v>36</v>
      </c>
      <c r="F25" s="43">
        <v>1</v>
      </c>
      <c r="G25" s="56"/>
      <c r="H25" s="44">
        <f t="shared" si="0"/>
        <v>0</v>
      </c>
    </row>
    <row r="26" spans="1:8" x14ac:dyDescent="0.25">
      <c r="A26" s="39"/>
      <c r="B26" s="46"/>
      <c r="C26" s="42"/>
      <c r="D26" s="45" t="s">
        <v>66</v>
      </c>
      <c r="E26" s="39"/>
      <c r="F26" s="43"/>
      <c r="G26" s="56"/>
      <c r="H26" s="44"/>
    </row>
    <row r="27" spans="1:8" x14ac:dyDescent="0.25">
      <c r="A27" s="39">
        <f>1+A25</f>
        <v>9</v>
      </c>
      <c r="B27" s="46">
        <v>113138</v>
      </c>
      <c r="C27" s="41"/>
      <c r="D27" s="42" t="s">
        <v>110</v>
      </c>
      <c r="E27" s="39" t="s">
        <v>23</v>
      </c>
      <c r="F27" s="43">
        <f>290*0.1</f>
        <v>29</v>
      </c>
      <c r="G27" s="56"/>
      <c r="H27" s="44">
        <f t="shared" si="0"/>
        <v>0</v>
      </c>
    </row>
    <row r="28" spans="1:8" ht="57" x14ac:dyDescent="0.25">
      <c r="A28" s="39"/>
      <c r="B28" s="46"/>
      <c r="C28" s="41"/>
      <c r="D28" s="45" t="s">
        <v>67</v>
      </c>
      <c r="E28" s="39"/>
      <c r="F28" s="43"/>
      <c r="G28" s="56"/>
      <c r="H28" s="44"/>
    </row>
    <row r="29" spans="1:8" x14ac:dyDescent="0.25">
      <c r="A29" s="39">
        <f>1+A27</f>
        <v>10</v>
      </c>
      <c r="B29" s="46">
        <v>113158</v>
      </c>
      <c r="C29" s="41"/>
      <c r="D29" s="42" t="s">
        <v>111</v>
      </c>
      <c r="E29" s="39" t="s">
        <v>23</v>
      </c>
      <c r="F29" s="43">
        <f>1980*0.25</f>
        <v>495</v>
      </c>
      <c r="G29" s="56"/>
      <c r="H29" s="44">
        <f t="shared" si="0"/>
        <v>0</v>
      </c>
    </row>
    <row r="30" spans="1:8" ht="42.75" x14ac:dyDescent="0.25">
      <c r="A30" s="39"/>
      <c r="B30" s="46"/>
      <c r="C30" s="41"/>
      <c r="D30" s="45" t="s">
        <v>68</v>
      </c>
      <c r="E30" s="39"/>
      <c r="F30" s="43"/>
      <c r="G30" s="56"/>
      <c r="H30" s="44"/>
    </row>
    <row r="31" spans="1:8" x14ac:dyDescent="0.25">
      <c r="A31" s="39">
        <f>1+A29</f>
        <v>11</v>
      </c>
      <c r="B31" s="46">
        <v>113188</v>
      </c>
      <c r="C31" s="41"/>
      <c r="D31" s="42" t="s">
        <v>112</v>
      </c>
      <c r="E31" s="39" t="s">
        <v>23</v>
      </c>
      <c r="F31" s="43">
        <f>70*0.08</f>
        <v>5.6000000000000005</v>
      </c>
      <c r="G31" s="56"/>
      <c r="H31" s="44">
        <f t="shared" si="0"/>
        <v>0</v>
      </c>
    </row>
    <row r="32" spans="1:8" ht="42.75" x14ac:dyDescent="0.25">
      <c r="A32" s="39"/>
      <c r="B32" s="46"/>
      <c r="C32" s="41"/>
      <c r="D32" s="45" t="s">
        <v>69</v>
      </c>
      <c r="E32" s="39"/>
      <c r="F32" s="43"/>
      <c r="G32" s="56"/>
      <c r="H32" s="44"/>
    </row>
    <row r="33" spans="1:8" x14ac:dyDescent="0.25">
      <c r="A33" s="39">
        <f>1+A31</f>
        <v>12</v>
      </c>
      <c r="B33" s="46">
        <v>11332</v>
      </c>
      <c r="C33" s="41"/>
      <c r="D33" s="42" t="s">
        <v>113</v>
      </c>
      <c r="E33" s="39" t="s">
        <v>23</v>
      </c>
      <c r="F33" s="43">
        <f>250*0.05</f>
        <v>12.5</v>
      </c>
      <c r="G33" s="56"/>
      <c r="H33" s="44">
        <f t="shared" si="0"/>
        <v>0</v>
      </c>
    </row>
    <row r="34" spans="1:8" ht="28.5" x14ac:dyDescent="0.25">
      <c r="A34" s="39"/>
      <c r="B34" s="46"/>
      <c r="C34" s="41"/>
      <c r="D34" s="45" t="s">
        <v>70</v>
      </c>
      <c r="E34" s="39"/>
      <c r="F34" s="43"/>
      <c r="G34" s="56"/>
      <c r="H34" s="44"/>
    </row>
    <row r="35" spans="1:8" x14ac:dyDescent="0.25">
      <c r="A35" s="39">
        <f>1+A33</f>
        <v>13</v>
      </c>
      <c r="B35" s="46">
        <v>12110</v>
      </c>
      <c r="C35" s="42"/>
      <c r="D35" s="42" t="s">
        <v>114</v>
      </c>
      <c r="E35" s="39" t="s">
        <v>23</v>
      </c>
      <c r="F35" s="43">
        <f>180*0.1</f>
        <v>18</v>
      </c>
      <c r="G35" s="56"/>
      <c r="H35" s="44">
        <f t="shared" si="0"/>
        <v>0</v>
      </c>
    </row>
    <row r="36" spans="1:8" x14ac:dyDescent="0.25">
      <c r="A36" s="39"/>
      <c r="B36" s="46"/>
      <c r="C36" s="42"/>
      <c r="D36" s="45" t="s">
        <v>71</v>
      </c>
      <c r="E36" s="39"/>
      <c r="F36" s="43"/>
      <c r="G36" s="56"/>
      <c r="H36" s="44"/>
    </row>
    <row r="37" spans="1:8" x14ac:dyDescent="0.25">
      <c r="A37" s="39">
        <f>1+A35</f>
        <v>14</v>
      </c>
      <c r="B37" s="46">
        <v>12273</v>
      </c>
      <c r="C37" s="48">
        <v>1</v>
      </c>
      <c r="D37" s="42" t="s">
        <v>115</v>
      </c>
      <c r="E37" s="39" t="s">
        <v>23</v>
      </c>
      <c r="F37" s="43">
        <f>600*0.37+5*1.5*1.5*1.5</f>
        <v>238.875</v>
      </c>
      <c r="G37" s="56"/>
      <c r="H37" s="44">
        <f t="shared" si="0"/>
        <v>0</v>
      </c>
    </row>
    <row r="38" spans="1:8" ht="42.75" x14ac:dyDescent="0.25">
      <c r="A38" s="39"/>
      <c r="B38" s="46"/>
      <c r="C38" s="48"/>
      <c r="D38" s="45" t="s">
        <v>72</v>
      </c>
      <c r="E38" s="39"/>
      <c r="F38" s="43"/>
      <c r="G38" s="56"/>
      <c r="H38" s="44"/>
    </row>
    <row r="39" spans="1:8" x14ac:dyDescent="0.25">
      <c r="A39" s="39">
        <f>1+A37</f>
        <v>15</v>
      </c>
      <c r="B39" s="46">
        <v>12273</v>
      </c>
      <c r="C39" s="48">
        <v>2</v>
      </c>
      <c r="D39" s="42" t="s">
        <v>115</v>
      </c>
      <c r="E39" s="39" t="s">
        <v>23</v>
      </c>
      <c r="F39" s="43">
        <f>947*0.3</f>
        <v>284.09999999999997</v>
      </c>
      <c r="G39" s="56"/>
      <c r="H39" s="44">
        <f t="shared" ref="H39" si="1">F39*G39</f>
        <v>0</v>
      </c>
    </row>
    <row r="40" spans="1:8" ht="42.75" x14ac:dyDescent="0.25">
      <c r="A40" s="39"/>
      <c r="B40" s="46"/>
      <c r="C40" s="42"/>
      <c r="D40" s="45" t="s">
        <v>116</v>
      </c>
      <c r="E40" s="39"/>
      <c r="F40" s="43"/>
      <c r="G40" s="56"/>
      <c r="H40" s="44"/>
    </row>
    <row r="41" spans="1:8" x14ac:dyDescent="0.25">
      <c r="A41" s="39">
        <f>1+A39</f>
        <v>16</v>
      </c>
      <c r="B41" s="46">
        <v>17461</v>
      </c>
      <c r="C41" s="42"/>
      <c r="D41" s="42" t="s">
        <v>74</v>
      </c>
      <c r="E41" s="49" t="s">
        <v>23</v>
      </c>
      <c r="F41" s="50">
        <f>5*1.5*1.5*1.5</f>
        <v>16.875</v>
      </c>
      <c r="G41" s="57"/>
      <c r="H41" s="51">
        <f t="shared" si="0"/>
        <v>0</v>
      </c>
    </row>
    <row r="42" spans="1:8" ht="28.5" x14ac:dyDescent="0.25">
      <c r="A42" s="39"/>
      <c r="B42" s="46"/>
      <c r="C42" s="42"/>
      <c r="D42" s="45" t="s">
        <v>73</v>
      </c>
      <c r="E42" s="49"/>
      <c r="F42" s="50"/>
      <c r="G42" s="57"/>
      <c r="H42" s="51"/>
    </row>
    <row r="43" spans="1:8" x14ac:dyDescent="0.25">
      <c r="A43" s="39">
        <f>1+A41</f>
        <v>17</v>
      </c>
      <c r="B43" s="46">
        <v>18110</v>
      </c>
      <c r="C43" s="42"/>
      <c r="D43" s="42" t="s">
        <v>105</v>
      </c>
      <c r="E43" s="39" t="s">
        <v>24</v>
      </c>
      <c r="F43" s="43">
        <f>2225*1.1</f>
        <v>2447.5</v>
      </c>
      <c r="G43" s="56"/>
      <c r="H43" s="44">
        <f t="shared" si="0"/>
        <v>0</v>
      </c>
    </row>
    <row r="44" spans="1:8" x14ac:dyDescent="0.25">
      <c r="A44" s="39"/>
      <c r="B44" s="46"/>
      <c r="C44" s="42"/>
      <c r="D44" s="45" t="s">
        <v>75</v>
      </c>
      <c r="E44" s="39"/>
      <c r="F44" s="43"/>
      <c r="G44" s="56"/>
      <c r="H44" s="44"/>
    </row>
    <row r="45" spans="1:8" x14ac:dyDescent="0.25">
      <c r="A45" s="39">
        <f>1+A43</f>
        <v>18</v>
      </c>
      <c r="B45" s="46">
        <v>18216</v>
      </c>
      <c r="C45" s="42"/>
      <c r="D45" s="42" t="s">
        <v>104</v>
      </c>
      <c r="E45" s="39" t="s">
        <v>24</v>
      </c>
      <c r="F45" s="43">
        <v>200</v>
      </c>
      <c r="G45" s="56"/>
      <c r="H45" s="44">
        <f t="shared" si="0"/>
        <v>0</v>
      </c>
    </row>
    <row r="46" spans="1:8" x14ac:dyDescent="0.25">
      <c r="A46" s="39"/>
      <c r="B46" s="46"/>
      <c r="C46" s="42"/>
      <c r="D46" s="45" t="s">
        <v>76</v>
      </c>
      <c r="E46" s="39"/>
      <c r="F46" s="43"/>
      <c r="G46" s="56"/>
      <c r="H46" s="44"/>
    </row>
    <row r="47" spans="1:8" x14ac:dyDescent="0.25">
      <c r="A47" s="39">
        <f>1+A45</f>
        <v>19</v>
      </c>
      <c r="B47" s="46">
        <v>18230</v>
      </c>
      <c r="C47" s="42"/>
      <c r="D47" s="42" t="s">
        <v>30</v>
      </c>
      <c r="E47" s="39" t="s">
        <v>23</v>
      </c>
      <c r="F47" s="43">
        <v>18</v>
      </c>
      <c r="G47" s="56"/>
      <c r="H47" s="44">
        <f t="shared" si="0"/>
        <v>0</v>
      </c>
    </row>
    <row r="48" spans="1:8" x14ac:dyDescent="0.25">
      <c r="A48" s="39"/>
      <c r="B48" s="46"/>
      <c r="C48" s="42"/>
      <c r="D48" s="42"/>
      <c r="E48" s="39"/>
      <c r="F48" s="43"/>
      <c r="G48" s="56"/>
      <c r="H48" s="44"/>
    </row>
    <row r="49" spans="1:8" x14ac:dyDescent="0.25">
      <c r="A49" s="39">
        <f>1+A47</f>
        <v>20</v>
      </c>
      <c r="B49" s="46" t="s">
        <v>39</v>
      </c>
      <c r="C49" s="42"/>
      <c r="D49" s="42" t="s">
        <v>30</v>
      </c>
      <c r="E49" s="39" t="s">
        <v>23</v>
      </c>
      <c r="F49" s="43">
        <f>630*0.25</f>
        <v>157.5</v>
      </c>
      <c r="G49" s="56"/>
      <c r="H49" s="44">
        <f t="shared" si="0"/>
        <v>0</v>
      </c>
    </row>
    <row r="50" spans="1:8" ht="42.75" x14ac:dyDescent="0.25">
      <c r="A50" s="39"/>
      <c r="B50" s="46"/>
      <c r="C50" s="42"/>
      <c r="D50" s="45" t="s">
        <v>77</v>
      </c>
      <c r="E50" s="39"/>
      <c r="F50" s="43"/>
      <c r="G50" s="56"/>
      <c r="H50" s="44"/>
    </row>
    <row r="51" spans="1:8" x14ac:dyDescent="0.25">
      <c r="A51" s="39">
        <f>1+A49</f>
        <v>21</v>
      </c>
      <c r="B51" s="46">
        <v>18481</v>
      </c>
      <c r="C51" s="42"/>
      <c r="D51" s="42" t="s">
        <v>31</v>
      </c>
      <c r="E51" s="49" t="s">
        <v>24</v>
      </c>
      <c r="F51" s="50">
        <v>40</v>
      </c>
      <c r="G51" s="57"/>
      <c r="H51" s="44">
        <f t="shared" si="0"/>
        <v>0</v>
      </c>
    </row>
    <row r="52" spans="1:8" x14ac:dyDescent="0.25">
      <c r="A52" s="39"/>
      <c r="B52" s="46"/>
      <c r="C52" s="42"/>
      <c r="D52" s="42"/>
      <c r="E52" s="49"/>
      <c r="F52" s="50"/>
      <c r="G52" s="57"/>
      <c r="H52" s="44"/>
    </row>
    <row r="53" spans="1:8" x14ac:dyDescent="0.25">
      <c r="A53" s="39">
        <f>1+A51</f>
        <v>22</v>
      </c>
      <c r="B53" s="46">
        <v>212025</v>
      </c>
      <c r="C53" s="42"/>
      <c r="D53" s="42" t="s">
        <v>103</v>
      </c>
      <c r="E53" s="49" t="s">
        <v>26</v>
      </c>
      <c r="F53" s="50">
        <v>200</v>
      </c>
      <c r="G53" s="57"/>
      <c r="H53" s="51">
        <f t="shared" si="0"/>
        <v>0</v>
      </c>
    </row>
    <row r="54" spans="1:8" ht="28.5" x14ac:dyDescent="0.25">
      <c r="A54" s="39"/>
      <c r="B54" s="46"/>
      <c r="C54" s="42"/>
      <c r="D54" s="45" t="s">
        <v>78</v>
      </c>
      <c r="E54" s="49"/>
      <c r="F54" s="50"/>
      <c r="G54" s="57"/>
      <c r="H54" s="51"/>
    </row>
    <row r="55" spans="1:8" x14ac:dyDescent="0.25">
      <c r="A55" s="39">
        <f>1+A53</f>
        <v>23</v>
      </c>
      <c r="B55" s="46">
        <v>567316</v>
      </c>
      <c r="C55" s="42"/>
      <c r="D55" s="42" t="s">
        <v>58</v>
      </c>
      <c r="E55" s="49" t="s">
        <v>24</v>
      </c>
      <c r="F55" s="50">
        <v>362</v>
      </c>
      <c r="G55" s="57"/>
      <c r="H55" s="51">
        <f t="shared" si="0"/>
        <v>0</v>
      </c>
    </row>
    <row r="56" spans="1:8" x14ac:dyDescent="0.25">
      <c r="A56" s="39"/>
      <c r="B56" s="46"/>
      <c r="C56" s="42"/>
      <c r="D56" s="42"/>
      <c r="E56" s="49"/>
      <c r="F56" s="50"/>
      <c r="G56" s="57"/>
      <c r="H56" s="51"/>
    </row>
    <row r="57" spans="1:8" x14ac:dyDescent="0.25">
      <c r="A57" s="39">
        <f>1+A55</f>
        <v>24</v>
      </c>
      <c r="B57" s="46">
        <v>56330</v>
      </c>
      <c r="C57" s="48">
        <v>1</v>
      </c>
      <c r="D57" s="42" t="s">
        <v>102</v>
      </c>
      <c r="E57" s="49" t="s">
        <v>23</v>
      </c>
      <c r="F57" s="50">
        <f>1275*0.13+325*0.25+10*0.25+362*0.2+299*0.02</f>
        <v>327.88</v>
      </c>
      <c r="G57" s="57"/>
      <c r="H57" s="51">
        <f t="shared" si="0"/>
        <v>0</v>
      </c>
    </row>
    <row r="58" spans="1:8" ht="85.5" x14ac:dyDescent="0.25">
      <c r="A58" s="39"/>
      <c r="B58" s="46"/>
      <c r="C58" s="48"/>
      <c r="D58" s="45" t="s">
        <v>79</v>
      </c>
      <c r="E58" s="49"/>
      <c r="F58" s="50"/>
      <c r="G58" s="57"/>
      <c r="H58" s="51"/>
    </row>
    <row r="59" spans="1:8" x14ac:dyDescent="0.25">
      <c r="A59" s="39">
        <f>1+A57</f>
        <v>25</v>
      </c>
      <c r="B59" s="46">
        <v>56330</v>
      </c>
      <c r="C59" s="48">
        <v>2</v>
      </c>
      <c r="D59" s="42" t="s">
        <v>102</v>
      </c>
      <c r="E59" s="49" t="s">
        <v>23</v>
      </c>
      <c r="F59" s="43">
        <f>947*0.3</f>
        <v>284.09999999999997</v>
      </c>
      <c r="G59" s="57"/>
      <c r="H59" s="51">
        <f t="shared" ref="H59" si="2">F59*G59</f>
        <v>0</v>
      </c>
    </row>
    <row r="60" spans="1:8" ht="42.75" x14ac:dyDescent="0.25">
      <c r="A60" s="39"/>
      <c r="B60" s="46"/>
      <c r="C60" s="42"/>
      <c r="D60" s="45" t="s">
        <v>117</v>
      </c>
      <c r="E60" s="49"/>
      <c r="F60" s="50"/>
      <c r="G60" s="57"/>
      <c r="H60" s="51"/>
    </row>
    <row r="61" spans="1:8" x14ac:dyDescent="0.25">
      <c r="A61" s="39">
        <f>1+A57</f>
        <v>25</v>
      </c>
      <c r="B61" s="46" t="s">
        <v>56</v>
      </c>
      <c r="C61" s="42"/>
      <c r="D61" s="42" t="s">
        <v>57</v>
      </c>
      <c r="E61" s="49" t="s">
        <v>24</v>
      </c>
      <c r="F61" s="50">
        <v>362</v>
      </c>
      <c r="G61" s="57"/>
      <c r="H61" s="51">
        <f t="shared" si="0"/>
        <v>0</v>
      </c>
    </row>
    <row r="62" spans="1:8" x14ac:dyDescent="0.25">
      <c r="A62" s="39"/>
      <c r="B62" s="46"/>
      <c r="C62" s="42"/>
      <c r="D62" s="42"/>
      <c r="E62" s="49"/>
      <c r="F62" s="50"/>
      <c r="G62" s="57"/>
      <c r="H62" s="51"/>
    </row>
    <row r="63" spans="1:8" x14ac:dyDescent="0.25">
      <c r="A63" s="39">
        <f>1+A61</f>
        <v>26</v>
      </c>
      <c r="B63" s="46">
        <v>582611</v>
      </c>
      <c r="C63" s="42"/>
      <c r="D63" s="42" t="s">
        <v>42</v>
      </c>
      <c r="E63" s="49" t="s">
        <v>24</v>
      </c>
      <c r="F63" s="50">
        <v>299</v>
      </c>
      <c r="G63" s="57"/>
      <c r="H63" s="51">
        <f t="shared" si="0"/>
        <v>0</v>
      </c>
    </row>
    <row r="64" spans="1:8" x14ac:dyDescent="0.25">
      <c r="A64" s="39"/>
      <c r="B64" s="46"/>
      <c r="C64" s="42"/>
      <c r="D64" s="42"/>
      <c r="E64" s="49"/>
      <c r="F64" s="50"/>
      <c r="G64" s="57"/>
      <c r="H64" s="51"/>
    </row>
    <row r="65" spans="1:8" x14ac:dyDescent="0.25">
      <c r="A65" s="39">
        <f>1+A63</f>
        <v>27</v>
      </c>
      <c r="B65" s="46">
        <v>582612</v>
      </c>
      <c r="C65" s="42"/>
      <c r="D65" s="42" t="s">
        <v>101</v>
      </c>
      <c r="E65" s="49" t="s">
        <v>24</v>
      </c>
      <c r="F65" s="50">
        <f>1275</f>
        <v>1275</v>
      </c>
      <c r="G65" s="57"/>
      <c r="H65" s="51">
        <f t="shared" si="0"/>
        <v>0</v>
      </c>
    </row>
    <row r="66" spans="1:8" x14ac:dyDescent="0.25">
      <c r="A66" s="39"/>
      <c r="B66" s="46"/>
      <c r="C66" s="42"/>
      <c r="D66" s="45" t="s">
        <v>80</v>
      </c>
      <c r="E66" s="49"/>
      <c r="F66" s="50"/>
      <c r="G66" s="57"/>
      <c r="H66" s="51"/>
    </row>
    <row r="67" spans="1:8" x14ac:dyDescent="0.25">
      <c r="A67" s="39">
        <f>1+A65</f>
        <v>28</v>
      </c>
      <c r="B67" s="46">
        <v>582612</v>
      </c>
      <c r="C67" s="42"/>
      <c r="D67" s="42" t="s">
        <v>101</v>
      </c>
      <c r="E67" s="49" t="s">
        <v>24</v>
      </c>
      <c r="F67" s="50">
        <v>325</v>
      </c>
      <c r="G67" s="57"/>
      <c r="H67" s="51">
        <f t="shared" si="0"/>
        <v>0</v>
      </c>
    </row>
    <row r="68" spans="1:8" x14ac:dyDescent="0.25">
      <c r="A68" s="39"/>
      <c r="B68" s="46"/>
      <c r="C68" s="42"/>
      <c r="D68" s="45" t="s">
        <v>81</v>
      </c>
      <c r="E68" s="49"/>
      <c r="F68" s="50"/>
      <c r="G68" s="57"/>
      <c r="H68" s="51"/>
    </row>
    <row r="69" spans="1:8" x14ac:dyDescent="0.25">
      <c r="A69" s="39">
        <f>1+A67</f>
        <v>29</v>
      </c>
      <c r="B69" s="46" t="s">
        <v>40</v>
      </c>
      <c r="C69" s="42"/>
      <c r="D69" s="42" t="s">
        <v>41</v>
      </c>
      <c r="E69" s="49" t="s">
        <v>24</v>
      </c>
      <c r="F69" s="50">
        <v>10</v>
      </c>
      <c r="G69" s="57"/>
      <c r="H69" s="51">
        <f t="shared" si="0"/>
        <v>0</v>
      </c>
    </row>
    <row r="70" spans="1:8" x14ac:dyDescent="0.25">
      <c r="A70" s="39"/>
      <c r="B70" s="46"/>
      <c r="C70" s="42"/>
      <c r="D70" s="42"/>
      <c r="E70" s="49"/>
      <c r="F70" s="50"/>
      <c r="G70" s="57"/>
      <c r="H70" s="51"/>
    </row>
    <row r="71" spans="1:8" x14ac:dyDescent="0.25">
      <c r="A71" s="39">
        <f>1+A69</f>
        <v>30</v>
      </c>
      <c r="B71" s="46">
        <v>702231</v>
      </c>
      <c r="C71" s="42"/>
      <c r="D71" s="42" t="s">
        <v>100</v>
      </c>
      <c r="E71" s="49" t="s">
        <v>26</v>
      </c>
      <c r="F71" s="50">
        <v>100</v>
      </c>
      <c r="G71" s="57"/>
      <c r="H71" s="51">
        <f t="shared" si="0"/>
        <v>0</v>
      </c>
    </row>
    <row r="72" spans="1:8" ht="28.5" x14ac:dyDescent="0.25">
      <c r="A72" s="39"/>
      <c r="B72" s="46"/>
      <c r="C72" s="42"/>
      <c r="D72" s="45" t="s">
        <v>82</v>
      </c>
      <c r="E72" s="49"/>
      <c r="F72" s="50"/>
      <c r="G72" s="57"/>
      <c r="H72" s="51"/>
    </row>
    <row r="73" spans="1:8" x14ac:dyDescent="0.25">
      <c r="A73" s="39">
        <f>1+A71</f>
        <v>31</v>
      </c>
      <c r="B73" s="46">
        <v>711117</v>
      </c>
      <c r="C73" s="42"/>
      <c r="D73" s="47" t="s">
        <v>99</v>
      </c>
      <c r="E73" s="39" t="s">
        <v>24</v>
      </c>
      <c r="F73" s="43">
        <f>230*1</f>
        <v>230</v>
      </c>
      <c r="G73" s="56"/>
      <c r="H73" s="44">
        <f t="shared" si="0"/>
        <v>0</v>
      </c>
    </row>
    <row r="74" spans="1:8" ht="28.5" x14ac:dyDescent="0.25">
      <c r="A74" s="39"/>
      <c r="B74" s="46"/>
      <c r="C74" s="42"/>
      <c r="D74" s="45" t="s">
        <v>83</v>
      </c>
      <c r="E74" s="39"/>
      <c r="F74" s="43"/>
      <c r="G74" s="56"/>
      <c r="H74" s="44"/>
    </row>
    <row r="75" spans="1:8" x14ac:dyDescent="0.25">
      <c r="A75" s="39">
        <f>1+A73</f>
        <v>32</v>
      </c>
      <c r="B75" s="46">
        <v>89711</v>
      </c>
      <c r="C75" s="42"/>
      <c r="D75" s="47" t="s">
        <v>120</v>
      </c>
      <c r="E75" s="39" t="s">
        <v>25</v>
      </c>
      <c r="F75" s="43">
        <v>6</v>
      </c>
      <c r="G75" s="56"/>
      <c r="H75" s="44">
        <f t="shared" si="0"/>
        <v>0</v>
      </c>
    </row>
    <row r="76" spans="1:8" x14ac:dyDescent="0.25">
      <c r="A76" s="39"/>
      <c r="B76" s="46"/>
      <c r="C76" s="42"/>
      <c r="D76" s="45"/>
      <c r="E76" s="39"/>
      <c r="F76" s="43"/>
      <c r="G76" s="56"/>
      <c r="H76" s="44"/>
    </row>
    <row r="77" spans="1:8" x14ac:dyDescent="0.25">
      <c r="A77" s="39">
        <f>1+A75</f>
        <v>33</v>
      </c>
      <c r="B77" s="46">
        <v>93544</v>
      </c>
      <c r="C77" s="42"/>
      <c r="D77" s="47" t="s">
        <v>122</v>
      </c>
      <c r="E77" s="39" t="s">
        <v>26</v>
      </c>
      <c r="F77" s="43">
        <v>6</v>
      </c>
      <c r="G77" s="56"/>
      <c r="H77" s="44">
        <f t="shared" si="0"/>
        <v>0</v>
      </c>
    </row>
    <row r="78" spans="1:8" ht="42.75" x14ac:dyDescent="0.25">
      <c r="A78" s="39"/>
      <c r="B78" s="46"/>
      <c r="C78" s="42"/>
      <c r="D78" s="45" t="s">
        <v>121</v>
      </c>
      <c r="E78" s="39"/>
      <c r="F78" s="43"/>
      <c r="G78" s="56"/>
      <c r="H78" s="44"/>
    </row>
    <row r="79" spans="1:8" x14ac:dyDescent="0.25">
      <c r="A79" s="39">
        <f>1+A77</f>
        <v>34</v>
      </c>
      <c r="B79" s="46">
        <v>89922</v>
      </c>
      <c r="C79" s="42"/>
      <c r="D79" s="47" t="s">
        <v>98</v>
      </c>
      <c r="E79" s="39" t="s">
        <v>25</v>
      </c>
      <c r="F79" s="43">
        <v>25</v>
      </c>
      <c r="G79" s="56"/>
      <c r="H79" s="44">
        <f t="shared" si="0"/>
        <v>0</v>
      </c>
    </row>
    <row r="80" spans="1:8" x14ac:dyDescent="0.25">
      <c r="A80" s="39"/>
      <c r="B80" s="46"/>
      <c r="C80" s="42"/>
      <c r="D80" s="45" t="s">
        <v>84</v>
      </c>
      <c r="E80" s="39"/>
      <c r="F80" s="43"/>
      <c r="G80" s="56"/>
      <c r="H80" s="44"/>
    </row>
    <row r="81" spans="1:8" x14ac:dyDescent="0.25">
      <c r="A81" s="39">
        <f>1+A79</f>
        <v>35</v>
      </c>
      <c r="B81" s="46">
        <v>914161</v>
      </c>
      <c r="C81" s="42"/>
      <c r="D81" s="47" t="s">
        <v>97</v>
      </c>
      <c r="E81" s="39" t="s">
        <v>25</v>
      </c>
      <c r="F81" s="43">
        <v>6</v>
      </c>
      <c r="G81" s="56"/>
      <c r="H81" s="44">
        <f t="shared" si="0"/>
        <v>0</v>
      </c>
    </row>
    <row r="82" spans="1:8" ht="28.5" x14ac:dyDescent="0.25">
      <c r="A82" s="39"/>
      <c r="B82" s="46"/>
      <c r="C82" s="42"/>
      <c r="D82" s="45" t="s">
        <v>85</v>
      </c>
      <c r="E82" s="39"/>
      <c r="F82" s="43"/>
      <c r="G82" s="56"/>
      <c r="H82" s="44"/>
    </row>
    <row r="83" spans="1:8" ht="30" x14ac:dyDescent="0.25">
      <c r="A83" s="39">
        <f>1+A81</f>
        <v>36</v>
      </c>
      <c r="B83" s="46">
        <v>914162</v>
      </c>
      <c r="C83" s="42"/>
      <c r="D83" s="47" t="s">
        <v>96</v>
      </c>
      <c r="E83" s="39" t="s">
        <v>25</v>
      </c>
      <c r="F83" s="43">
        <v>2</v>
      </c>
      <c r="G83" s="56"/>
      <c r="H83" s="44">
        <f t="shared" si="0"/>
        <v>0</v>
      </c>
    </row>
    <row r="84" spans="1:8" x14ac:dyDescent="0.25">
      <c r="A84" s="39"/>
      <c r="B84" s="46"/>
      <c r="C84" s="42"/>
      <c r="D84" s="45" t="s">
        <v>86</v>
      </c>
      <c r="E84" s="39"/>
      <c r="F84" s="43"/>
      <c r="G84" s="56"/>
      <c r="H84" s="44"/>
    </row>
    <row r="85" spans="1:8" x14ac:dyDescent="0.25">
      <c r="A85" s="39">
        <f>1+A83</f>
        <v>37</v>
      </c>
      <c r="B85" s="46">
        <v>914163</v>
      </c>
      <c r="C85" s="42"/>
      <c r="D85" s="47" t="s">
        <v>95</v>
      </c>
      <c r="E85" s="39" t="s">
        <v>25</v>
      </c>
      <c r="F85" s="43">
        <v>1</v>
      </c>
      <c r="G85" s="56"/>
      <c r="H85" s="44">
        <f t="shared" si="0"/>
        <v>0</v>
      </c>
    </row>
    <row r="86" spans="1:8" x14ac:dyDescent="0.25">
      <c r="A86" s="39"/>
      <c r="B86" s="46"/>
      <c r="C86" s="42"/>
      <c r="D86" s="45" t="s">
        <v>87</v>
      </c>
      <c r="E86" s="39"/>
      <c r="F86" s="43"/>
      <c r="G86" s="56"/>
      <c r="H86" s="44"/>
    </row>
    <row r="87" spans="1:8" x14ac:dyDescent="0.25">
      <c r="A87" s="39">
        <f>1+A85</f>
        <v>38</v>
      </c>
      <c r="B87" s="46">
        <v>915114</v>
      </c>
      <c r="C87" s="42"/>
      <c r="D87" s="47" t="s">
        <v>32</v>
      </c>
      <c r="E87" s="39" t="s">
        <v>24</v>
      </c>
      <c r="F87" s="43">
        <f>40*0.25</f>
        <v>10</v>
      </c>
      <c r="G87" s="56"/>
      <c r="H87" s="44">
        <f t="shared" si="0"/>
        <v>0</v>
      </c>
    </row>
    <row r="88" spans="1:8" x14ac:dyDescent="0.25">
      <c r="A88" s="39"/>
      <c r="B88" s="46"/>
      <c r="C88" s="42"/>
      <c r="D88" s="47"/>
      <c r="E88" s="39"/>
      <c r="F88" s="43"/>
      <c r="G88" s="56"/>
      <c r="H88" s="44"/>
    </row>
    <row r="89" spans="1:8" x14ac:dyDescent="0.25">
      <c r="A89" s="39">
        <f>1+A87</f>
        <v>39</v>
      </c>
      <c r="B89" s="46">
        <v>915211</v>
      </c>
      <c r="C89" s="42"/>
      <c r="D89" s="47" t="s">
        <v>33</v>
      </c>
      <c r="E89" s="39" t="s">
        <v>24</v>
      </c>
      <c r="F89" s="43">
        <v>12</v>
      </c>
      <c r="G89" s="56"/>
      <c r="H89" s="44">
        <f t="shared" si="0"/>
        <v>0</v>
      </c>
    </row>
    <row r="90" spans="1:8" x14ac:dyDescent="0.25">
      <c r="A90" s="39"/>
      <c r="B90" s="46"/>
      <c r="C90" s="42"/>
      <c r="D90" s="47"/>
      <c r="E90" s="39"/>
      <c r="F90" s="43"/>
      <c r="G90" s="56"/>
      <c r="H90" s="44"/>
    </row>
    <row r="91" spans="1:8" x14ac:dyDescent="0.25">
      <c r="A91" s="39">
        <f>1+A89</f>
        <v>40</v>
      </c>
      <c r="B91" s="46">
        <v>917211</v>
      </c>
      <c r="C91" s="42"/>
      <c r="D91" s="47" t="s">
        <v>34</v>
      </c>
      <c r="E91" s="39" t="s">
        <v>26</v>
      </c>
      <c r="F91" s="43">
        <v>388</v>
      </c>
      <c r="G91" s="56"/>
      <c r="H91" s="44">
        <f t="shared" si="0"/>
        <v>0</v>
      </c>
    </row>
    <row r="92" spans="1:8" x14ac:dyDescent="0.25">
      <c r="A92" s="39"/>
      <c r="B92" s="46"/>
      <c r="C92" s="42"/>
      <c r="D92" s="47"/>
      <c r="E92" s="39"/>
      <c r="F92" s="43"/>
      <c r="G92" s="56"/>
      <c r="H92" s="44"/>
    </row>
    <row r="93" spans="1:8" x14ac:dyDescent="0.25">
      <c r="A93" s="39">
        <f>1+A91</f>
        <v>41</v>
      </c>
      <c r="B93" s="46">
        <v>917224</v>
      </c>
      <c r="C93" s="42"/>
      <c r="D93" s="47" t="s">
        <v>94</v>
      </c>
      <c r="E93" s="39" t="s">
        <v>26</v>
      </c>
      <c r="F93" s="43">
        <f>229+169</f>
        <v>398</v>
      </c>
      <c r="G93" s="56"/>
      <c r="H93" s="44">
        <f t="shared" si="0"/>
        <v>0</v>
      </c>
    </row>
    <row r="94" spans="1:8" ht="42.75" x14ac:dyDescent="0.25">
      <c r="A94" s="39"/>
      <c r="B94" s="46"/>
      <c r="C94" s="42"/>
      <c r="D94" s="45" t="s">
        <v>118</v>
      </c>
      <c r="E94" s="39"/>
      <c r="F94" s="43"/>
      <c r="G94" s="56"/>
      <c r="H94" s="44"/>
    </row>
    <row r="95" spans="1:8" x14ac:dyDescent="0.25">
      <c r="A95" s="39">
        <f>1+A93</f>
        <v>42</v>
      </c>
      <c r="B95" s="46">
        <v>93620</v>
      </c>
      <c r="C95" s="42"/>
      <c r="D95" s="42" t="s">
        <v>93</v>
      </c>
      <c r="E95" s="49" t="s">
        <v>23</v>
      </c>
      <c r="F95" s="50">
        <f>0.03*180</f>
        <v>5.3999999999999995</v>
      </c>
      <c r="G95" s="57"/>
      <c r="H95" s="51">
        <f t="shared" si="0"/>
        <v>0</v>
      </c>
    </row>
    <row r="96" spans="1:8" ht="42.75" x14ac:dyDescent="0.25">
      <c r="A96" s="39"/>
      <c r="B96" s="46"/>
      <c r="C96" s="42"/>
      <c r="D96" s="45" t="s">
        <v>119</v>
      </c>
      <c r="E96" s="49"/>
      <c r="F96" s="50"/>
      <c r="G96" s="57"/>
      <c r="H96" s="51"/>
    </row>
    <row r="97" spans="1:8" x14ac:dyDescent="0.25">
      <c r="A97" s="39">
        <f>1+A95</f>
        <v>43</v>
      </c>
      <c r="B97" s="46">
        <v>93620</v>
      </c>
      <c r="C97" s="42"/>
      <c r="D97" s="42" t="s">
        <v>93</v>
      </c>
      <c r="E97" s="49" t="s">
        <v>23</v>
      </c>
      <c r="F97" s="50">
        <f>15</f>
        <v>15</v>
      </c>
      <c r="G97" s="57"/>
      <c r="H97" s="51">
        <f t="shared" si="0"/>
        <v>0</v>
      </c>
    </row>
    <row r="98" spans="1:8" ht="57" x14ac:dyDescent="0.25">
      <c r="A98" s="39"/>
      <c r="B98" s="46"/>
      <c r="C98" s="42"/>
      <c r="D98" s="45" t="s">
        <v>88</v>
      </c>
      <c r="E98" s="49"/>
      <c r="F98" s="50"/>
      <c r="G98" s="57"/>
      <c r="H98" s="51"/>
    </row>
    <row r="99" spans="1:8" x14ac:dyDescent="0.25">
      <c r="A99" s="39">
        <f>1+A97</f>
        <v>44</v>
      </c>
      <c r="B99" s="46">
        <v>967138</v>
      </c>
      <c r="C99" s="42"/>
      <c r="D99" s="47" t="s">
        <v>92</v>
      </c>
      <c r="E99" s="39" t="s">
        <v>23</v>
      </c>
      <c r="F99" s="43">
        <f>180*0.4</f>
        <v>72</v>
      </c>
      <c r="G99" s="56"/>
      <c r="H99" s="44">
        <f t="shared" si="0"/>
        <v>0</v>
      </c>
    </row>
    <row r="100" spans="1:8" x14ac:dyDescent="0.25">
      <c r="A100" s="39"/>
      <c r="B100" s="46"/>
      <c r="C100" s="42"/>
      <c r="D100" s="45" t="s">
        <v>89</v>
      </c>
      <c r="E100" s="39"/>
      <c r="F100" s="43"/>
      <c r="G100" s="56"/>
      <c r="H100" s="44"/>
    </row>
    <row r="101" spans="1:8" x14ac:dyDescent="0.25">
      <c r="A101" s="39">
        <f t="shared" ref="A101" si="3">1+A99</f>
        <v>45</v>
      </c>
      <c r="B101" s="46">
        <v>967168</v>
      </c>
      <c r="C101" s="42"/>
      <c r="D101" s="47" t="s">
        <v>91</v>
      </c>
      <c r="E101" s="39" t="s">
        <v>23</v>
      </c>
      <c r="F101" s="43">
        <f>(0.05+0.4)*110+0.05*70</f>
        <v>53</v>
      </c>
      <c r="G101" s="56"/>
      <c r="H101" s="44">
        <f t="shared" si="0"/>
        <v>0</v>
      </c>
    </row>
    <row r="102" spans="1:8" ht="45" x14ac:dyDescent="0.25">
      <c r="A102" s="52"/>
      <c r="B102" s="52"/>
      <c r="C102" s="52"/>
      <c r="D102" s="53" t="s">
        <v>90</v>
      </c>
      <c r="E102" s="52"/>
      <c r="F102" s="52"/>
      <c r="G102" s="58"/>
      <c r="H102" s="52"/>
    </row>
    <row r="107" spans="1:8" x14ac:dyDescent="0.25">
      <c r="G107" s="54" t="s">
        <v>44</v>
      </c>
      <c r="H107" s="55">
        <f>SUM(H11:H101)</f>
        <v>0</v>
      </c>
    </row>
  </sheetData>
  <sheetProtection algorithmName="SHA-512" hashValue="/8bxs2dIXFFz5Twr1siQuh1vCRcF69yJ+HRhsDATKv+9kepEbdTm6Y1KKQdY/rnk+Ft0QkB1GVhtXaPRbDZj9A==" saltValue="OGRaBkVkxusYGGCYtcvjyA==" spinCount="100000" sheet="1" objects="1" scenarios="1"/>
  <sortState ref="B11:H104">
    <sortCondition ref="B15:B104"/>
  </sortState>
  <mergeCells count="7">
    <mergeCell ref="G8:H8"/>
    <mergeCell ref="A8:A9"/>
    <mergeCell ref="B8:B9"/>
    <mergeCell ref="C8:C9"/>
    <mergeCell ref="D8:D9"/>
    <mergeCell ref="E8:E9"/>
    <mergeCell ref="F8:F9"/>
  </mergeCells>
  <pageMargins left="0.7" right="0.7" top="0.78740157499999996" bottom="0.78740157499999996" header="0.3" footer="0.3"/>
  <pageSetup paperSize="9" scale="6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Rekapitulace</vt:lpstr>
      <vt:lpstr>Výkaz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2021-04-07T07:48:48Z</dcterms:modified>
</cp:coreProperties>
</file>