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<sst xmlns="http://schemas.openxmlformats.org/spreadsheetml/2006/main" count="490" uniqueCount="248">
  <si>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</si>
  <si>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</si>
  <si>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</si>
  <si>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</si>
  <si>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</si>
  <si>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</si>
  <si>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</si>
  <si>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</si>
  <si>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</si>
  <si>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</si>
  <si>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</si>
  <si>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</si>
  <si>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</si>
  <si>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</si>
  <si>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</si>
  <si>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</si>
  <si>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</si>
  <si>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</si>
  <si>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</si>
  <si>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</si>
  <si>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</si>
  <si>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</si>
  <si>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</si>
  <si>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</si>
  <si>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</si>
  <si>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</si>
  <si>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</si>
  <si>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</si>
  <si>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</si>
  <si>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</si>
  <si>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</si>
  <si>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</si>
  <si>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</si>
  <si>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</si>
  <si>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</si>
  <si>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</si>
  <si>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Poznámka:</t>
  </si>
  <si>
    <t>Objekt</t>
  </si>
  <si>
    <t>Kód</t>
  </si>
  <si>
    <t>122201101R00</t>
  </si>
  <si>
    <t>171101131R00</t>
  </si>
  <si>
    <t>181101102R00</t>
  </si>
  <si>
    <t>162701105R00</t>
  </si>
  <si>
    <t>162701109R00</t>
  </si>
  <si>
    <t>171201201R00</t>
  </si>
  <si>
    <t>199000002R00</t>
  </si>
  <si>
    <t>175101201R00</t>
  </si>
  <si>
    <t>33</t>
  </si>
  <si>
    <t>338920021R00</t>
  </si>
  <si>
    <t>59228409</t>
  </si>
  <si>
    <t>338920023R00</t>
  </si>
  <si>
    <t>59228410</t>
  </si>
  <si>
    <t>34</t>
  </si>
  <si>
    <t>348942111R00</t>
  </si>
  <si>
    <t>56</t>
  </si>
  <si>
    <t>564851111R00</t>
  </si>
  <si>
    <t>59</t>
  </si>
  <si>
    <t>596215021R00</t>
  </si>
  <si>
    <t>592452100</t>
  </si>
  <si>
    <t>592452101</t>
  </si>
  <si>
    <t>596811111R00</t>
  </si>
  <si>
    <t>592468020</t>
  </si>
  <si>
    <t>591211111R00</t>
  </si>
  <si>
    <t>91</t>
  </si>
  <si>
    <t>113202111R00</t>
  </si>
  <si>
    <t>113106231R00</t>
  </si>
  <si>
    <t>113106221R00</t>
  </si>
  <si>
    <t>979990001R00</t>
  </si>
  <si>
    <t>979082212R00</t>
  </si>
  <si>
    <t>979082213R00</t>
  </si>
  <si>
    <t>979082219R00</t>
  </si>
  <si>
    <t>979990103R00</t>
  </si>
  <si>
    <t>H15</t>
  </si>
  <si>
    <t>998152111R00</t>
  </si>
  <si>
    <t>KARLOVY VARY, MOSKEVSKÁ ULICE - OPRAVA SCHODIŠTĚ na p.p.č, 1832</t>
  </si>
  <si>
    <t>RT-1656-1</t>
  </si>
  <si>
    <t>KARLOVY VARY</t>
  </si>
  <si>
    <t>Zkrácený popis</t>
  </si>
  <si>
    <t>Rozměry</t>
  </si>
  <si>
    <t>Zemní práce</t>
  </si>
  <si>
    <t>Odkopávky nezapažené v hor. 3 do 100 m3</t>
  </si>
  <si>
    <t>(10,8*2,2+1,715*2,44+(0,49*(2,44+2,1)/2))*0,2+((12,925-2,2)*2,25+36,32*2,25)*(0,7+0,2)/2</t>
  </si>
  <si>
    <t>Uložení sypaniny z hor.soudržných a nesoudržných</t>
  </si>
  <si>
    <t>((12,925-2,2)*2,1+36,32*2,1)*0,2</t>
  </si>
  <si>
    <t>Úprava pláně v zářezech v hor. 1-4, se zhutněním</t>
  </si>
  <si>
    <t>1,62*0,16*(4+3+4+3*9)   ;  stupně</t>
  </si>
  <si>
    <t>1,62*(4,88+(0,545+0,475)/2+(4,215+4,14)/2+4,03+3,77+3,755+2,285+1,81+1,495+1,46+1,475+1,45+0,635)</t>
  </si>
  <si>
    <t>10,8*1,65+1,515*3,0+3,765*1,61+(0,54+0,2)/2*0,4</t>
  </si>
  <si>
    <t>Vodorovné přemístění výkopku z hor.1-4 do 10000 m</t>
  </si>
  <si>
    <t>53,444-19,759</t>
  </si>
  <si>
    <t>Příplatek k vod. přemístění hor.1-4 za další 1 km</t>
  </si>
  <si>
    <t>(53,444-19,759)*9</t>
  </si>
  <si>
    <t>Uložení sypaniny na skládku.-sypanina na výšku přes 2m</t>
  </si>
  <si>
    <t>Poplatek za skládku horniny 1- 4</t>
  </si>
  <si>
    <t>Konstrukce ze zemin</t>
  </si>
  <si>
    <t>Obsyp objektu bez prohození sypaniny - kolem palisád</t>
  </si>
  <si>
    <t>(36,295+36,295)*0,2*0,2*2</t>
  </si>
  <si>
    <t>Sloupy a pilíře, stožáry a rámové stojky</t>
  </si>
  <si>
    <t>Osazení betonové palisády, š. do 20 cm, dl. 60 cm, dodávka a uložení betonu, osazení betonových prvků a zajištění v požadované poloze</t>
  </si>
  <si>
    <t>1,62*(5+4+5+4+4+4+4+4+4+4+4+4)  ;  stupně schodiště</t>
  </si>
  <si>
    <t>(1,28+2,88+1,44+2,56+2,72+2,08+16,64)*2   ;  zídky</t>
  </si>
  <si>
    <t>Palisáda přírodní Uriko 16x16x60 cm</t>
  </si>
  <si>
    <t>1,62*(5+4+5+4+4+4+4+4+4+4+4+4)/0,16*1,01  ;  stupně schodiště</t>
  </si>
  <si>
    <t>(1,28+2,88+1,44+2,56+2,72+2,08+16,64)/0,16*2*1,01   ;  zídky</t>
  </si>
  <si>
    <t>Osazení betonové palisády, š. do 20 cm, dl. 120 cm, dodávka a uložení betonu, osazení betonových prvků a zajištění v požadované poloze</t>
  </si>
  <si>
    <t>(3,36+4,0+4,16+2,08+2,4+2,24)*2  ;  zídka</t>
  </si>
  <si>
    <t>Palisáda přírodní Uriko 16x16x100 cm</t>
  </si>
  <si>
    <t>(3,36+4,0+4,16+2,08+2,4+2,24)*2/0,16*1,01  ;  zídka</t>
  </si>
  <si>
    <t>Stěny a příčky</t>
  </si>
  <si>
    <t>Zábradlí ocel. s osazením do bet.bloků,ze 2 trubek -  D + M</t>
  </si>
  <si>
    <t>47,73+47,445</t>
  </si>
  <si>
    <t>Podkladní vrstvy komunikací a zpevněných ploch</t>
  </si>
  <si>
    <t>Podklad ze štěrkodrti po zhutnění tloušťky 15 cm, frakce  8 - 16 mm</t>
  </si>
  <si>
    <t>Dlažby a předlažby pozemních komunikací a zpevněných ploch</t>
  </si>
  <si>
    <t>Kladení zámkové dlažby tl. 6 cm do drtě tl. 4 cm</t>
  </si>
  <si>
    <t>Dlažba BEST - URIKO I  povrch STANDARD 157/157/60 mm</t>
  </si>
  <si>
    <t>1,62*0,16*(4+3+4+3*9)*1,01   ;  stupně</t>
  </si>
  <si>
    <t>(1,62*(4,88+(0,545+0,475)/2+(4,215+4,14)/2))/2*1,01</t>
  </si>
  <si>
    <t>(1,62*(4,03+3,77+3,755+2,285+1,81+1,495+1,46+1,475+1,45+0,635))/2*1,01</t>
  </si>
  <si>
    <t>Dlažba BEST - URIKO I  povrch STANDARD 157/237/60 mm</t>
  </si>
  <si>
    <t>Kladení dlaždic kom.pro pěší, lože z kameniva těž.</t>
  </si>
  <si>
    <t>Velkoplošná dlažba FORMELA IV. CS Beton CSB - FORMELA IV 50 mm výška 60 x 40 cm šedá</t>
  </si>
  <si>
    <t>(10,8*1,65+1,515*3,0+3,765*1,61+(0,54+0,2)/2*0,4)*1,01</t>
  </si>
  <si>
    <t>Kladení dlažby drobné kostky,lože z kamen.tl. 5 cm - použít původní kostky</t>
  </si>
  <si>
    <t>(1,59+1,9+0,755)*1,44   ;  předláždění</t>
  </si>
  <si>
    <t>Bourání konstrukcí</t>
  </si>
  <si>
    <t>Vytrhání obrub obrubníků silničních</t>
  </si>
  <si>
    <t>(12,925-1,515)+36,32+0,695+10,82+36,12</t>
  </si>
  <si>
    <t>1,535*49</t>
  </si>
  <si>
    <t>Rozebrání dlažeb ze zámkové dlažby v kamenivu</t>
  </si>
  <si>
    <t>1,535*(0,83+0,825+0,835+0,83+0,82+0,835+0,84+0,82+0,835+0,84+0,825+0,825)</t>
  </si>
  <si>
    <t>1,535*((0,31+0,4)/2+(0,755+0,59)/2+1,055+1,085+1,04+1,075+1,05+1.09+1,025+0,9+1,04+1,035+1,03+1,04)</t>
  </si>
  <si>
    <t>1,535*(1,03+1,025+1,035+1,045+1,04+1,035*2+1,05+1,03+1,035+1,02+1,01+1,015+1,005+0,985+1,015+1,03)</t>
  </si>
  <si>
    <t>1,535*(1,01+1,03+1,03+1,04+1,025+0,49)</t>
  </si>
  <si>
    <t>Rozebrání dlažeb z drobných kostek v kam. těženém</t>
  </si>
  <si>
    <t>10,8*1,765+0,81*1,425+1,705*1,765+0,28*2,6+0,45*(1,532-0,28)+(1,77+1,255)/2*0,58</t>
  </si>
  <si>
    <t>Poplatek za skládku stavební suti</t>
  </si>
  <si>
    <t>5,0788</t>
  </si>
  <si>
    <t>Vodorovná doprava suti po suchu do 50 m</t>
  </si>
  <si>
    <t>Vodorovná doprava suti po suchu do 1 km</t>
  </si>
  <si>
    <t>Příplatek za dopravu suti po suchu za další 1 km</t>
  </si>
  <si>
    <t>45,8788*18</t>
  </si>
  <si>
    <t>Poplatek za skládku suti - beton</t>
  </si>
  <si>
    <t>24,7341+16,0659</t>
  </si>
  <si>
    <t>Objekty pozemní zvláštní</t>
  </si>
  <si>
    <t>Přesun hmot, zdi a valy samostatné z dílců do 20 m</t>
  </si>
  <si>
    <t>389,1791+3,9317+29,7119+15,8005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</si>
  <si>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</si>
  <si>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</si>
  <si>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</si>
  <si>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</si>
  <si>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</si>
  <si>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</si>
  <si>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</si>
  <si>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m</t>
  </si>
  <si>
    <t>kus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</si>
  <si>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</si>
  <si>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</si>
  <si>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</si>
  <si>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</si>
  <si>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</si>
  <si>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</si>
  <si>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</si>
  <si>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</si>
  <si>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</si>
  <si>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</si>
  <si>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</si>
  <si>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</si>
  <si>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Statutární město Karlovy Vary, Moskevská 21, 361 2</t>
  </si>
  <si>
    <t>PKS, Závodu Míru 578, 360 17 Karlovy Vary</t>
  </si>
  <si>
    <t>Volek</t>
  </si>
  <si>
    <t>Celkem</t>
  </si>
  <si>
    <t>Hmotnost (t)</t>
  </si>
  <si>
    <t>Cenová</t>
  </si>
  <si>
    <t>soustava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</si>
  <si>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</si>
  <si>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</si>
  <si>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</si>
  <si>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</si>
  <si>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</si>
  <si>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</si>
  <si>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</si>
  <si>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</si>
  <si>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</si>
  <si>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</si>
  <si>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12_</t>
  </si>
  <si>
    <t>17_</t>
  </si>
  <si>
    <t>33_</t>
  </si>
  <si>
    <t>34_</t>
  </si>
  <si>
    <t>56_</t>
  </si>
  <si>
    <t>59_</t>
  </si>
  <si>
    <t>91_</t>
  </si>
  <si>
    <t>H15_</t>
  </si>
  <si>
    <t>1_</t>
  </si>
  <si>
    <t>3_</t>
  </si>
  <si>
    <t>5_</t>
  </si>
  <si>
    <t>9_</t>
  </si>
  <si>
    <t>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</si>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</sst>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0"/>
  </numFmts>
  <fonts count="1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5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11" fillId="3" borderId="20" xfId="0" applyNumberFormat="1" applyFont="1" applyFill="1" applyBorder="1" applyAlignment="1" applyProtection="1">
      <alignment horizontal="center" vertical="center"/>
      <protection/>
    </xf>
    <xf numFmtId="49" fontId="12" fillId="0" borderId="21" xfId="0" applyNumberFormat="1" applyFont="1" applyFill="1" applyBorder="1" applyAlignment="1" applyProtection="1">
      <alignment horizontal="left" vertical="center"/>
      <protection/>
    </xf>
    <xf numFmtId="49" fontId="12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3" fillId="0" borderId="20" xfId="0" applyNumberFormat="1" applyFont="1" applyFill="1" applyBorder="1" applyAlignment="1" applyProtection="1">
      <alignment horizontal="right" vertical="center"/>
      <protection/>
    </xf>
    <xf numFmtId="49" fontId="13" fillId="0" borderId="20" xfId="0" applyNumberFormat="1" applyFont="1" applyFill="1" applyBorder="1" applyAlignment="1" applyProtection="1">
      <alignment horizontal="right" vertical="center"/>
      <protection/>
    </xf>
    <xf numFmtId="4" fontId="13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2" fillId="3" borderId="29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 horizontal="right" vertical="center"/>
      <protection/>
    </xf>
    <xf numFmtId="166" fontId="9" fillId="0" borderId="0" xfId="0" applyNumberFormat="1" applyFont="1" applyFill="1" applyBorder="1" applyAlignment="1" applyProtection="1">
      <alignment horizontal="right" vertical="center"/>
      <protection/>
    </xf>
    <xf numFmtId="166" fontId="6" fillId="0" borderId="0" xfId="0" applyNumberFormat="1" applyFont="1" applyFill="1" applyBorder="1" applyAlignment="1" applyProtection="1">
      <alignment horizontal="right" vertical="center"/>
      <protection/>
    </xf>
    <xf numFmtId="166" fontId="9" fillId="0" borderId="4" xfId="0" applyNumberFormat="1" applyFont="1" applyFill="1" applyBorder="1" applyAlignment="1" applyProtection="1">
      <alignment horizontal="right" vertical="center"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14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0" fillId="0" borderId="38" xfId="0" applyNumberFormat="1" applyFont="1" applyFill="1" applyBorder="1" applyAlignment="1" applyProtection="1">
      <alignment horizontal="center" vertical="center"/>
      <protection/>
    </xf>
    <xf numFmtId="0" fontId="10" fillId="0" borderId="38" xfId="0" applyNumberFormat="1" applyFont="1" applyFill="1" applyBorder="1" applyAlignment="1" applyProtection="1">
      <alignment horizontal="center" vertical="center"/>
      <protection/>
    </xf>
    <xf numFmtId="49" fontId="14" fillId="0" borderId="28" xfId="0" applyNumberFormat="1" applyFont="1" applyFill="1" applyBorder="1" applyAlignment="1" applyProtection="1">
      <alignment horizontal="left" vertical="center"/>
      <protection/>
    </xf>
    <xf numFmtId="0" fontId="14" fillId="0" borderId="29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29" xfId="0" applyNumberFormat="1" applyFont="1" applyFill="1" applyBorder="1" applyAlignment="1" applyProtection="1">
      <alignment horizontal="left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49" fontId="12" fillId="3" borderId="28" xfId="0" applyNumberFormat="1" applyFont="1" applyFill="1" applyBorder="1" applyAlignment="1" applyProtection="1">
      <alignment horizontal="left" vertical="center"/>
      <protection/>
    </xf>
    <xf numFmtId="0" fontId="12" fillId="3" borderId="38" xfId="0" applyNumberFormat="1" applyFont="1" applyFill="1" applyBorder="1" applyAlignment="1" applyProtection="1">
      <alignment horizontal="left" vertical="center"/>
      <protection/>
    </xf>
    <xf numFmtId="49" fontId="13" fillId="0" borderId="39" xfId="0" applyNumberFormat="1" applyFont="1" applyFill="1" applyBorder="1" applyAlignment="1" applyProtection="1">
      <alignment horizontal="left" vertical="center"/>
      <protection/>
    </xf>
    <xf numFmtId="0" fontId="13" fillId="0" borderId="3" xfId="0" applyNumberFormat="1" applyFont="1" applyFill="1" applyBorder="1" applyAlignment="1" applyProtection="1">
      <alignment horizontal="left" vertical="center"/>
      <protection/>
    </xf>
    <xf numFmtId="0" fontId="13" fillId="0" borderId="40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41" xfId="0" applyNumberFormat="1" applyFont="1" applyFill="1" applyBorder="1" applyAlignment="1" applyProtection="1">
      <alignment horizontal="left" vertical="center"/>
      <protection/>
    </xf>
    <xf numFmtId="49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0" borderId="32" xfId="0" applyNumberFormat="1" applyFont="1" applyFill="1" applyBorder="1" applyAlignment="1" applyProtection="1">
      <alignment horizontal="left" vertical="center"/>
      <protection/>
    </xf>
    <xf numFmtId="0" fontId="13" fillId="0" borderId="43" xfId="0" applyNumberFormat="1" applyFont="1" applyFill="1" applyBorder="1" applyAlignment="1" applyProtection="1">
      <alignment horizontal="left" vertical="center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30</xdr:row>
      <xdr:rowOff>142875</xdr:rowOff>
    </xdr:from>
    <xdr:to>
      <xdr:col>2</xdr:col>
      <xdr:colOff>1085850</xdr:colOff>
      <xdr:row>33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6677025"/>
          <a:ext cx="981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5"/>
      <c r="B1" s="8"/>
      <c r="C1" s="98" t="s">
        <v>219</v>
      </c>
      <c r="D1" s="99"/>
      <c r="E1" s="99"/>
      <c r="F1" s="99"/>
      <c r="G1" s="99"/>
      <c r="H1" s="99"/>
      <c r="I1" s="99"/>
    </row>
    <row r="2" spans="1:10" ht="12.75">
      <c r="A2" s="72" t="s">
        <v>1</v>
      </c>
      <c r="B2" s="73"/>
      <c r="C2" s="76" t="s">
        <v>74</v>
      </c>
      <c r="D2" s="97"/>
      <c r="E2" s="79" t="s">
        <v>163</v>
      </c>
      <c r="F2" s="79" t="s">
        <v>168</v>
      </c>
      <c r="G2" s="73"/>
      <c r="H2" s="79" t="s">
        <v>244</v>
      </c>
      <c r="I2" s="100"/>
      <c r="J2" s="33"/>
    </row>
    <row r="3" spans="1:10" ht="25.5" customHeight="1">
      <c r="A3" s="74"/>
      <c r="B3" s="75"/>
      <c r="C3" s="77"/>
      <c r="D3" s="77"/>
      <c r="E3" s="75"/>
      <c r="F3" s="75"/>
      <c r="G3" s="75"/>
      <c r="H3" s="75"/>
      <c r="I3" s="81"/>
      <c r="J3" s="33"/>
    </row>
    <row r="4" spans="1:10" ht="12.75">
      <c r="A4" s="82" t="s">
        <v>2</v>
      </c>
      <c r="B4" s="75"/>
      <c r="C4" s="83" t="s">
        <v>75</v>
      </c>
      <c r="D4" s="75"/>
      <c r="E4" s="83" t="s">
        <v>164</v>
      </c>
      <c r="F4" s="83" t="s">
        <v>169</v>
      </c>
      <c r="G4" s="75"/>
      <c r="H4" s="83" t="s">
        <v>244</v>
      </c>
      <c r="I4" s="101"/>
      <c r="J4" s="33"/>
    </row>
    <row r="5" spans="1:10" ht="12.75">
      <c r="A5" s="74"/>
      <c r="B5" s="75"/>
      <c r="C5" s="75"/>
      <c r="D5" s="75"/>
      <c r="E5" s="75"/>
      <c r="F5" s="75"/>
      <c r="G5" s="75"/>
      <c r="H5" s="75"/>
      <c r="I5" s="81"/>
      <c r="J5" s="33"/>
    </row>
    <row r="6" spans="1:10" ht="12.75">
      <c r="A6" s="82" t="s">
        <v>3</v>
      </c>
      <c r="B6" s="75"/>
      <c r="C6" s="83" t="s">
        <v>76</v>
      </c>
      <c r="D6" s="75"/>
      <c r="E6" s="83" t="s">
        <v>165</v>
      </c>
      <c r="F6" s="83"/>
      <c r="G6" s="75"/>
      <c r="H6" s="83" t="s">
        <v>244</v>
      </c>
      <c r="I6" s="101"/>
      <c r="J6" s="33"/>
    </row>
    <row r="7" spans="1:10" ht="12.75">
      <c r="A7" s="74"/>
      <c r="B7" s="75"/>
      <c r="C7" s="75"/>
      <c r="D7" s="75"/>
      <c r="E7" s="75"/>
      <c r="F7" s="75"/>
      <c r="G7" s="75"/>
      <c r="H7" s="75"/>
      <c r="I7" s="81"/>
      <c r="J7" s="33"/>
    </row>
    <row r="8" spans="1:10" ht="12.75">
      <c r="A8" s="82" t="s">
        <v>148</v>
      </c>
      <c r="B8" s="75"/>
      <c r="C8" s="84" t="s">
        <v>6</v>
      </c>
      <c r="D8" s="75"/>
      <c r="E8" s="83" t="s">
        <v>149</v>
      </c>
      <c r="F8" s="75"/>
      <c r="G8" s="75"/>
      <c r="H8" s="84" t="s">
        <v>245</v>
      </c>
      <c r="I8" s="101" t="s">
        <v>35</v>
      </c>
      <c r="J8" s="33"/>
    </row>
    <row r="9" spans="1:10" ht="12.75">
      <c r="A9" s="74"/>
      <c r="B9" s="75"/>
      <c r="C9" s="75"/>
      <c r="D9" s="75"/>
      <c r="E9" s="75"/>
      <c r="F9" s="75"/>
      <c r="G9" s="75"/>
      <c r="H9" s="75"/>
      <c r="I9" s="81"/>
      <c r="J9" s="33"/>
    </row>
    <row r="10" spans="1:10" ht="12.75">
      <c r="A10" s="82" t="s">
        <v>4</v>
      </c>
      <c r="B10" s="75"/>
      <c r="C10" s="83">
        <v>815</v>
      </c>
      <c r="D10" s="75"/>
      <c r="E10" s="83" t="s">
        <v>166</v>
      </c>
      <c r="F10" s="83" t="s">
        <v>170</v>
      </c>
      <c r="G10" s="75"/>
      <c r="H10" s="84" t="s">
        <v>246</v>
      </c>
      <c r="I10" s="104">
        <v>42691</v>
      </c>
      <c r="J10" s="33"/>
    </row>
    <row r="11" spans="1:10" ht="12.75">
      <c r="A11" s="102"/>
      <c r="B11" s="103"/>
      <c r="C11" s="103"/>
      <c r="D11" s="103"/>
      <c r="E11" s="103"/>
      <c r="F11" s="103"/>
      <c r="G11" s="103"/>
      <c r="H11" s="103"/>
      <c r="I11" s="105"/>
      <c r="J11" s="33"/>
    </row>
    <row r="12" spans="1:9" ht="23.25" customHeight="1">
      <c r="A12" s="106" t="s">
        <v>204</v>
      </c>
      <c r="B12" s="107"/>
      <c r="C12" s="107"/>
      <c r="D12" s="107"/>
      <c r="E12" s="107"/>
      <c r="F12" s="107"/>
      <c r="G12" s="107"/>
      <c r="H12" s="107"/>
      <c r="I12" s="107"/>
    </row>
    <row r="13" spans="1:10" ht="26.25" customHeight="1">
      <c r="A13" s="51" t="s">
        <v>205</v>
      </c>
      <c r="B13" s="108" t="s">
        <v>217</v>
      </c>
      <c r="C13" s="109"/>
      <c r="D13" s="51" t="s">
        <v>220</v>
      </c>
      <c r="E13" s="108" t="s">
        <v>229</v>
      </c>
      <c r="F13" s="109"/>
      <c r="G13" s="51" t="s">
        <v>230</v>
      </c>
      <c r="H13" s="108" t="s">
        <v>247</v>
      </c>
      <c r="I13" s="109"/>
      <c r="J13" s="33"/>
    </row>
    <row r="14" spans="1:10" ht="15" customHeight="1">
      <c r="A14" s="52" t="s">
        <v>206</v>
      </c>
      <c r="B14" s="55" t="s">
        <v>218</v>
      </c>
      <c r="C14" s="58">
        <f>SUM('Stavební rozpočet'!R12:R88)</f>
        <v>0</v>
      </c>
      <c r="D14" s="110" t="s">
        <v>221</v>
      </c>
      <c r="E14" s="111"/>
      <c r="F14" s="58">
        <v>0</v>
      </c>
      <c r="G14" s="110" t="s">
        <v>231</v>
      </c>
      <c r="H14" s="111"/>
      <c r="I14" s="58">
        <v>0</v>
      </c>
      <c r="J14" s="33"/>
    </row>
    <row r="15" spans="1:10" ht="15" customHeight="1">
      <c r="A15" s="53"/>
      <c r="B15" s="55" t="s">
        <v>167</v>
      </c>
      <c r="C15" s="58">
        <f>SUM('Stavební rozpočet'!S12:S88)</f>
        <v>0</v>
      </c>
      <c r="D15" s="110" t="s">
        <v>222</v>
      </c>
      <c r="E15" s="111"/>
      <c r="F15" s="58">
        <v>0</v>
      </c>
      <c r="G15" s="110" t="s">
        <v>232</v>
      </c>
      <c r="H15" s="111"/>
      <c r="I15" s="58">
        <v>0</v>
      </c>
      <c r="J15" s="33"/>
    </row>
    <row r="16" spans="1:10" ht="15" customHeight="1">
      <c r="A16" s="52" t="s">
        <v>207</v>
      </c>
      <c r="B16" s="55" t="s">
        <v>218</v>
      </c>
      <c r="C16" s="58">
        <f>SUM('Stavební rozpočet'!T12:T88)</f>
        <v>0</v>
      </c>
      <c r="D16" s="110" t="s">
        <v>223</v>
      </c>
      <c r="E16" s="111"/>
      <c r="F16" s="58">
        <v>0</v>
      </c>
      <c r="G16" s="110" t="s">
        <v>233</v>
      </c>
      <c r="H16" s="111"/>
      <c r="I16" s="58">
        <v>0</v>
      </c>
      <c r="J16" s="33"/>
    </row>
    <row r="17" spans="1:10" ht="15" customHeight="1">
      <c r="A17" s="53"/>
      <c r="B17" s="55" t="s">
        <v>167</v>
      </c>
      <c r="C17" s="58">
        <f>SUM('Stavební rozpočet'!U12:U88)</f>
        <v>0</v>
      </c>
      <c r="D17" s="110"/>
      <c r="E17" s="111"/>
      <c r="F17" s="59"/>
      <c r="G17" s="110" t="s">
        <v>234</v>
      </c>
      <c r="H17" s="111"/>
      <c r="I17" s="58">
        <v>0</v>
      </c>
      <c r="J17" s="33"/>
    </row>
    <row r="18" spans="1:10" ht="15" customHeight="1">
      <c r="A18" s="52" t="s">
        <v>208</v>
      </c>
      <c r="B18" s="55" t="s">
        <v>218</v>
      </c>
      <c r="C18" s="58">
        <f>SUM('Stavební rozpočet'!V12:V88)</f>
        <v>0</v>
      </c>
      <c r="D18" s="110"/>
      <c r="E18" s="111"/>
      <c r="F18" s="59"/>
      <c r="G18" s="110" t="s">
        <v>235</v>
      </c>
      <c r="H18" s="111"/>
      <c r="I18" s="58">
        <v>0</v>
      </c>
      <c r="J18" s="33"/>
    </row>
    <row r="19" spans="1:10" ht="15" customHeight="1">
      <c r="A19" s="53"/>
      <c r="B19" s="55" t="s">
        <v>167</v>
      </c>
      <c r="C19" s="58">
        <f>SUM('Stavební rozpočet'!W12:W88)</f>
        <v>0</v>
      </c>
      <c r="D19" s="110"/>
      <c r="E19" s="111"/>
      <c r="F19" s="59"/>
      <c r="G19" s="110" t="s">
        <v>236</v>
      </c>
      <c r="H19" s="111"/>
      <c r="I19" s="58">
        <v>0</v>
      </c>
      <c r="J19" s="33"/>
    </row>
    <row r="20" spans="1:10" ht="15" customHeight="1">
      <c r="A20" s="112" t="s">
        <v>209</v>
      </c>
      <c r="B20" s="113"/>
      <c r="C20" s="58">
        <f>SUM('Stavební rozpočet'!X12:X88)</f>
        <v>0</v>
      </c>
      <c r="D20" s="110"/>
      <c r="E20" s="111"/>
      <c r="F20" s="59"/>
      <c r="G20" s="110"/>
      <c r="H20" s="111"/>
      <c r="I20" s="59"/>
      <c r="J20" s="33"/>
    </row>
    <row r="21" spans="1:10" ht="15" customHeight="1">
      <c r="A21" s="112" t="s">
        <v>210</v>
      </c>
      <c r="B21" s="113"/>
      <c r="C21" s="58">
        <f>SUM('Stavební rozpočet'!P12:P88)</f>
        <v>0</v>
      </c>
      <c r="D21" s="110"/>
      <c r="E21" s="111"/>
      <c r="F21" s="59"/>
      <c r="G21" s="110"/>
      <c r="H21" s="111"/>
      <c r="I21" s="59"/>
      <c r="J21" s="33"/>
    </row>
    <row r="22" spans="1:10" ht="16.5" customHeight="1">
      <c r="A22" s="112" t="s">
        <v>211</v>
      </c>
      <c r="B22" s="113"/>
      <c r="C22" s="58">
        <f>SUM(C14:C21)</f>
        <v>0</v>
      </c>
      <c r="D22" s="112" t="s">
        <v>224</v>
      </c>
      <c r="E22" s="113"/>
      <c r="F22" s="58">
        <f>SUM(F14:F21)</f>
        <v>0</v>
      </c>
      <c r="G22" s="112" t="s">
        <v>237</v>
      </c>
      <c r="H22" s="113"/>
      <c r="I22" s="58">
        <f>SUM(I14:I21)</f>
        <v>0</v>
      </c>
      <c r="J22" s="33"/>
    </row>
    <row r="23" spans="1:10" ht="15" customHeight="1">
      <c r="A23" s="9"/>
      <c r="B23" s="9"/>
      <c r="C23" s="56"/>
      <c r="D23" s="112" t="s">
        <v>225</v>
      </c>
      <c r="E23" s="113"/>
      <c r="F23" s="60">
        <v>0</v>
      </c>
      <c r="G23" s="112" t="s">
        <v>238</v>
      </c>
      <c r="H23" s="113"/>
      <c r="I23" s="58">
        <v>0</v>
      </c>
      <c r="J23" s="33"/>
    </row>
    <row r="24" spans="4:9" ht="15" customHeight="1">
      <c r="D24" s="9"/>
      <c r="E24" s="9"/>
      <c r="F24" s="61"/>
      <c r="G24" s="112" t="s">
        <v>239</v>
      </c>
      <c r="H24" s="113"/>
      <c r="I24" s="63"/>
    </row>
    <row r="25" spans="6:10" ht="15" customHeight="1">
      <c r="F25" s="62"/>
      <c r="G25" s="112" t="s">
        <v>240</v>
      </c>
      <c r="H25" s="113"/>
      <c r="I25" s="58">
        <v>0</v>
      </c>
      <c r="J25" s="33"/>
    </row>
    <row r="26" spans="1:9" ht="12.75">
      <c r="A26" s="8"/>
      <c r="B26" s="8"/>
      <c r="C26" s="8"/>
      <c r="G26" s="9"/>
      <c r="H26" s="9"/>
      <c r="I26" s="9"/>
    </row>
    <row r="27" spans="1:9" ht="15" customHeight="1">
      <c r="A27" s="114" t="s">
        <v>212</v>
      </c>
      <c r="B27" s="115"/>
      <c r="C27" s="64">
        <f>SUM('Stavební rozpočet'!Z12:Z88)</f>
        <v>0</v>
      </c>
      <c r="D27" s="57"/>
      <c r="E27" s="8"/>
      <c r="F27" s="8"/>
      <c r="G27" s="8"/>
      <c r="H27" s="8"/>
      <c r="I27" s="8"/>
    </row>
    <row r="28" spans="1:10" ht="15" customHeight="1">
      <c r="A28" s="114" t="s">
        <v>213</v>
      </c>
      <c r="B28" s="115"/>
      <c r="C28" s="64">
        <f>SUM('Stavební rozpočet'!AA12:AA88)</f>
        <v>0</v>
      </c>
      <c r="D28" s="114" t="s">
        <v>226</v>
      </c>
      <c r="E28" s="115"/>
      <c r="F28" s="64">
        <f>ROUND(C28*(15/100),2)</f>
        <v>0</v>
      </c>
      <c r="G28" s="114" t="s">
        <v>241</v>
      </c>
      <c r="H28" s="115"/>
      <c r="I28" s="64">
        <f>SUM(C27:C29)</f>
        <v>0</v>
      </c>
      <c r="J28" s="33"/>
    </row>
    <row r="29" spans="1:10" ht="15" customHeight="1">
      <c r="A29" s="114" t="s">
        <v>214</v>
      </c>
      <c r="B29" s="115"/>
      <c r="C29" s="64">
        <f>SUM('Stavební rozpočet'!AB12:AB88)+(F22+I22+F23+I23+I24+I25)</f>
        <v>0</v>
      </c>
      <c r="D29" s="114" t="s">
        <v>227</v>
      </c>
      <c r="E29" s="115"/>
      <c r="F29" s="64">
        <f>ROUND(C29*(21/100),2)</f>
        <v>0</v>
      </c>
      <c r="G29" s="114" t="s">
        <v>242</v>
      </c>
      <c r="H29" s="115"/>
      <c r="I29" s="64">
        <f>SUM(F28:F29)+I28</f>
        <v>0</v>
      </c>
      <c r="J29" s="33"/>
    </row>
    <row r="30" spans="1:9" ht="12.75">
      <c r="A30" s="54"/>
      <c r="B30" s="54"/>
      <c r="C30" s="54"/>
      <c r="D30" s="54"/>
      <c r="E30" s="54"/>
      <c r="F30" s="54"/>
      <c r="G30" s="54"/>
      <c r="H30" s="54"/>
      <c r="I30" s="54"/>
    </row>
    <row r="31" spans="1:10" ht="14.25" customHeight="1">
      <c r="A31" s="116" t="s">
        <v>215</v>
      </c>
      <c r="B31" s="117"/>
      <c r="C31" s="118"/>
      <c r="D31" s="116" t="s">
        <v>228</v>
      </c>
      <c r="E31" s="117"/>
      <c r="F31" s="118"/>
      <c r="G31" s="116" t="s">
        <v>243</v>
      </c>
      <c r="H31" s="117"/>
      <c r="I31" s="118"/>
      <c r="J31" s="34"/>
    </row>
    <row r="32" spans="1:10" ht="14.25" customHeight="1">
      <c r="A32" s="119"/>
      <c r="B32" s="120"/>
      <c r="C32" s="121"/>
      <c r="D32" s="119"/>
      <c r="E32" s="120"/>
      <c r="F32" s="121"/>
      <c r="G32" s="119"/>
      <c r="H32" s="120"/>
      <c r="I32" s="121"/>
      <c r="J32" s="34"/>
    </row>
    <row r="33" spans="1:10" ht="14.25" customHeight="1">
      <c r="A33" s="119"/>
      <c r="B33" s="120"/>
      <c r="C33" s="121"/>
      <c r="D33" s="119"/>
      <c r="E33" s="120"/>
      <c r="F33" s="121"/>
      <c r="G33" s="119"/>
      <c r="H33" s="120"/>
      <c r="I33" s="121"/>
      <c r="J33" s="34"/>
    </row>
    <row r="34" spans="1:10" ht="14.25" customHeight="1">
      <c r="A34" s="119"/>
      <c r="B34" s="120"/>
      <c r="C34" s="121"/>
      <c r="D34" s="119"/>
      <c r="E34" s="120"/>
      <c r="F34" s="121"/>
      <c r="G34" s="119"/>
      <c r="H34" s="120"/>
      <c r="I34" s="121"/>
      <c r="J34" s="34"/>
    </row>
    <row r="35" spans="1:10" ht="14.25" customHeight="1">
      <c r="A35" s="122" t="s">
        <v>216</v>
      </c>
      <c r="B35" s="123"/>
      <c r="C35" s="124"/>
      <c r="D35" s="122" t="s">
        <v>216</v>
      </c>
      <c r="E35" s="123"/>
      <c r="F35" s="124"/>
      <c r="G35" s="122" t="s">
        <v>216</v>
      </c>
      <c r="H35" s="123"/>
      <c r="I35" s="124"/>
      <c r="J35" s="34"/>
    </row>
    <row r="36" spans="1:9" ht="11.25" customHeight="1">
      <c r="A36" s="50" t="s">
        <v>36</v>
      </c>
      <c r="B36" s="49"/>
      <c r="C36" s="49"/>
      <c r="D36" s="49"/>
      <c r="E36" s="49"/>
      <c r="F36" s="49"/>
      <c r="G36" s="49"/>
      <c r="H36" s="49"/>
      <c r="I36" s="49"/>
    </row>
    <row r="37" spans="1:9" ht="409.5" customHeight="1" hidden="1">
      <c r="A37" s="83"/>
      <c r="B37" s="75"/>
      <c r="C37" s="75"/>
      <c r="D37" s="75"/>
      <c r="E37" s="75"/>
      <c r="F37" s="75"/>
      <c r="G37" s="75"/>
      <c r="H37" s="75"/>
      <c r="I37" s="75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G24:H24"/>
    <mergeCell ref="G25:H25"/>
    <mergeCell ref="A27:B27"/>
    <mergeCell ref="A28:B28"/>
    <mergeCell ref="D28:E28"/>
    <mergeCell ref="G28:H28"/>
    <mergeCell ref="A22:B22"/>
    <mergeCell ref="D22:E22"/>
    <mergeCell ref="G22:H22"/>
    <mergeCell ref="D23:E23"/>
    <mergeCell ref="G23:H23"/>
    <mergeCell ref="A20:B20"/>
    <mergeCell ref="D20:E20"/>
    <mergeCell ref="G20:H20"/>
    <mergeCell ref="A21:B21"/>
    <mergeCell ref="D21:E21"/>
    <mergeCell ref="G21:H21"/>
    <mergeCell ref="D18:E18"/>
    <mergeCell ref="G18:H18"/>
    <mergeCell ref="D19:E19"/>
    <mergeCell ref="G19:H19"/>
    <mergeCell ref="D16:E16"/>
    <mergeCell ref="G16:H16"/>
    <mergeCell ref="D17:E17"/>
    <mergeCell ref="G17:H17"/>
    <mergeCell ref="D14:E14"/>
    <mergeCell ref="G14:H14"/>
    <mergeCell ref="D15:E15"/>
    <mergeCell ref="G15:H15"/>
    <mergeCell ref="A12:I12"/>
    <mergeCell ref="B13:C13"/>
    <mergeCell ref="E13:F13"/>
    <mergeCell ref="H13:I13"/>
    <mergeCell ref="H8:H9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4:H5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selection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70" t="s">
        <v>198</v>
      </c>
      <c r="B1" s="71"/>
      <c r="C1" s="71"/>
      <c r="D1" s="71"/>
      <c r="E1" s="71"/>
      <c r="F1" s="71"/>
      <c r="G1" s="71"/>
    </row>
    <row r="2" spans="1:8" ht="12.75">
      <c r="A2" s="72" t="s">
        <v>1</v>
      </c>
      <c r="B2" s="76" t="s">
        <v>74</v>
      </c>
      <c r="C2" s="97"/>
      <c r="D2" s="79" t="s">
        <v>163</v>
      </c>
      <c r="E2" s="79" t="s">
        <v>168</v>
      </c>
      <c r="F2" s="73"/>
      <c r="G2" s="80"/>
      <c r="H2" s="33"/>
    </row>
    <row r="3" spans="1:8" ht="12.75">
      <c r="A3" s="74"/>
      <c r="B3" s="77"/>
      <c r="C3" s="77"/>
      <c r="D3" s="75"/>
      <c r="E3" s="75"/>
      <c r="F3" s="75"/>
      <c r="G3" s="81"/>
      <c r="H3" s="33"/>
    </row>
    <row r="4" spans="1:8" ht="12.75">
      <c r="A4" s="82" t="s">
        <v>2</v>
      </c>
      <c r="B4" s="83" t="s">
        <v>75</v>
      </c>
      <c r="C4" s="75"/>
      <c r="D4" s="83" t="s">
        <v>164</v>
      </c>
      <c r="E4" s="83" t="s">
        <v>169</v>
      </c>
      <c r="F4" s="75"/>
      <c r="G4" s="81"/>
      <c r="H4" s="33"/>
    </row>
    <row r="5" spans="1:8" ht="12.75">
      <c r="A5" s="74"/>
      <c r="B5" s="75"/>
      <c r="C5" s="75"/>
      <c r="D5" s="75"/>
      <c r="E5" s="75"/>
      <c r="F5" s="75"/>
      <c r="G5" s="81"/>
      <c r="H5" s="33"/>
    </row>
    <row r="6" spans="1:8" ht="12.75">
      <c r="A6" s="82" t="s">
        <v>3</v>
      </c>
      <c r="B6" s="83" t="s">
        <v>76</v>
      </c>
      <c r="C6" s="75"/>
      <c r="D6" s="83" t="s">
        <v>165</v>
      </c>
      <c r="E6" s="83"/>
      <c r="F6" s="75"/>
      <c r="G6" s="81"/>
      <c r="H6" s="33"/>
    </row>
    <row r="7" spans="1:8" ht="12.75">
      <c r="A7" s="74"/>
      <c r="B7" s="75"/>
      <c r="C7" s="75"/>
      <c r="D7" s="75"/>
      <c r="E7" s="75"/>
      <c r="F7" s="75"/>
      <c r="G7" s="81"/>
      <c r="H7" s="33"/>
    </row>
    <row r="8" spans="1:8" ht="12.75">
      <c r="A8" s="82" t="s">
        <v>166</v>
      </c>
      <c r="B8" s="83" t="s">
        <v>170</v>
      </c>
      <c r="C8" s="75"/>
      <c r="D8" s="84" t="s">
        <v>150</v>
      </c>
      <c r="E8" s="87">
        <v>42691</v>
      </c>
      <c r="F8" s="75"/>
      <c r="G8" s="81"/>
      <c r="H8" s="33"/>
    </row>
    <row r="9" spans="1:8" ht="12.75">
      <c r="A9" s="85"/>
      <c r="B9" s="86"/>
      <c r="C9" s="86"/>
      <c r="D9" s="86"/>
      <c r="E9" s="86"/>
      <c r="F9" s="86"/>
      <c r="G9" s="88"/>
      <c r="H9" s="33"/>
    </row>
    <row r="10" spans="1:8" ht="12.75">
      <c r="A10" s="40" t="s">
        <v>37</v>
      </c>
      <c r="B10" s="42" t="s">
        <v>38</v>
      </c>
      <c r="C10" s="43" t="s">
        <v>77</v>
      </c>
      <c r="D10" s="44" t="s">
        <v>199</v>
      </c>
      <c r="E10" s="44" t="s">
        <v>200</v>
      </c>
      <c r="F10" s="44" t="s">
        <v>201</v>
      </c>
      <c r="G10" s="46" t="s">
        <v>202</v>
      </c>
      <c r="H10" s="34"/>
    </row>
    <row r="11" spans="1:9" ht="12.75">
      <c r="A11" s="41"/>
      <c r="B11" s="41" t="s">
        <v>18</v>
      </c>
      <c r="C11" s="41" t="s">
        <v>79</v>
      </c>
      <c r="D11" s="47">
        <f>'Stavební rozpočet'!H12</f>
        <v>0</v>
      </c>
      <c r="E11" s="47">
        <f>'Stavební rozpočet'!I12</f>
        <v>0</v>
      </c>
      <c r="F11" s="47">
        <f aca="true" t="shared" si="0" ref="F11:F18">D11+E11</f>
        <v>0</v>
      </c>
      <c r="G11" s="47">
        <f>'Stavební rozpočet'!L12</f>
        <v>0</v>
      </c>
      <c r="H11" s="35" t="s">
        <v>203</v>
      </c>
      <c r="I11" s="35">
        <f aca="true" t="shared" si="1" ref="I11:I18">IF(H11="F",0,F11)</f>
        <v>0</v>
      </c>
    </row>
    <row r="12" spans="1:9" ht="12.75">
      <c r="A12" s="18"/>
      <c r="B12" s="18" t="s">
        <v>23</v>
      </c>
      <c r="C12" s="18" t="s">
        <v>94</v>
      </c>
      <c r="D12" s="35">
        <f>'Stavební rozpočet'!H27</f>
        <v>0</v>
      </c>
      <c r="E12" s="35">
        <f>'Stavební rozpočet'!I27</f>
        <v>0</v>
      </c>
      <c r="F12" s="35">
        <f t="shared" si="0"/>
        <v>0</v>
      </c>
      <c r="G12" s="35">
        <f>'Stavební rozpočet'!L27</f>
        <v>0</v>
      </c>
      <c r="H12" s="35" t="s">
        <v>203</v>
      </c>
      <c r="I12" s="35">
        <f t="shared" si="1"/>
        <v>0</v>
      </c>
    </row>
    <row r="13" spans="1:9" ht="12.75">
      <c r="A13" s="18"/>
      <c r="B13" s="18" t="s">
        <v>47</v>
      </c>
      <c r="C13" s="18" t="s">
        <v>97</v>
      </c>
      <c r="D13" s="35">
        <f>'Stavební rozpočet'!H30</f>
        <v>0</v>
      </c>
      <c r="E13" s="35">
        <f>'Stavební rozpočet'!I30</f>
        <v>0</v>
      </c>
      <c r="F13" s="35">
        <f t="shared" si="0"/>
        <v>0</v>
      </c>
      <c r="G13" s="35">
        <f>'Stavební rozpočet'!L30</f>
        <v>82.61212249999998</v>
      </c>
      <c r="H13" s="35" t="s">
        <v>203</v>
      </c>
      <c r="I13" s="35">
        <f t="shared" si="1"/>
        <v>0</v>
      </c>
    </row>
    <row r="14" spans="1:9" ht="12.75">
      <c r="A14" s="18"/>
      <c r="B14" s="18" t="s">
        <v>52</v>
      </c>
      <c r="C14" s="18" t="s">
        <v>108</v>
      </c>
      <c r="D14" s="35">
        <f>'Stavební rozpočet'!H41</f>
        <v>0</v>
      </c>
      <c r="E14" s="35">
        <f>'Stavební rozpočet'!I41</f>
        <v>0</v>
      </c>
      <c r="F14" s="35">
        <f t="shared" si="0"/>
        <v>0</v>
      </c>
      <c r="G14" s="35">
        <f>'Stavební rozpočet'!L41</f>
        <v>3.9316792499999997</v>
      </c>
      <c r="H14" s="35" t="s">
        <v>203</v>
      </c>
      <c r="I14" s="35">
        <f t="shared" si="1"/>
        <v>0</v>
      </c>
    </row>
    <row r="15" spans="1:9" ht="12.75">
      <c r="A15" s="18"/>
      <c r="B15" s="18" t="s">
        <v>54</v>
      </c>
      <c r="C15" s="18" t="s">
        <v>111</v>
      </c>
      <c r="D15" s="35">
        <f>'Stavební rozpočet'!H44</f>
        <v>0</v>
      </c>
      <c r="E15" s="35">
        <f>'Stavební rozpočet'!I44</f>
        <v>0</v>
      </c>
      <c r="F15" s="35">
        <f t="shared" si="0"/>
        <v>0</v>
      </c>
      <c r="G15" s="35">
        <f>'Stavební rozpočet'!L44</f>
        <v>29.711933999999996</v>
      </c>
      <c r="H15" s="35" t="s">
        <v>203</v>
      </c>
      <c r="I15" s="35">
        <f t="shared" si="1"/>
        <v>0</v>
      </c>
    </row>
    <row r="16" spans="1:9" ht="12.75">
      <c r="A16" s="18"/>
      <c r="B16" s="18" t="s">
        <v>56</v>
      </c>
      <c r="C16" s="18" t="s">
        <v>113</v>
      </c>
      <c r="D16" s="35">
        <f>'Stavební rozpočet'!H49</f>
        <v>0</v>
      </c>
      <c r="E16" s="35">
        <f>'Stavební rozpočet'!I49</f>
        <v>0</v>
      </c>
      <c r="F16" s="35">
        <f t="shared" si="0"/>
        <v>0</v>
      </c>
      <c r="G16" s="35">
        <f>'Stavební rozpočet'!L49</f>
        <v>16.472970059999998</v>
      </c>
      <c r="H16" s="35" t="s">
        <v>203</v>
      </c>
      <c r="I16" s="35">
        <f t="shared" si="1"/>
        <v>0</v>
      </c>
    </row>
    <row r="17" spans="1:9" ht="12.75">
      <c r="A17" s="18"/>
      <c r="B17" s="18" t="s">
        <v>63</v>
      </c>
      <c r="C17" s="18" t="s">
        <v>125</v>
      </c>
      <c r="D17" s="35">
        <f>'Stavební rozpočet'!H66</f>
        <v>0</v>
      </c>
      <c r="E17" s="35">
        <f>'Stavební rozpočet'!I66</f>
        <v>0</v>
      </c>
      <c r="F17" s="35">
        <f t="shared" si="0"/>
        <v>0</v>
      </c>
      <c r="G17" s="35">
        <f>'Stavební rozpočet'!L66</f>
        <v>47.1014</v>
      </c>
      <c r="H17" s="35" t="s">
        <v>203</v>
      </c>
      <c r="I17" s="35">
        <f t="shared" si="1"/>
        <v>0</v>
      </c>
    </row>
    <row r="18" spans="1:9" ht="12.75">
      <c r="A18" s="18"/>
      <c r="B18" s="18" t="s">
        <v>72</v>
      </c>
      <c r="C18" s="18" t="s">
        <v>144</v>
      </c>
      <c r="D18" s="35">
        <f>'Stavební rozpočet'!H86</f>
        <v>0</v>
      </c>
      <c r="E18" s="35">
        <f>'Stavební rozpočet'!I86</f>
        <v>0</v>
      </c>
      <c r="F18" s="35">
        <f t="shared" si="0"/>
        <v>0</v>
      </c>
      <c r="G18" s="35">
        <f>'Stavební rozpočet'!L86</f>
        <v>0</v>
      </c>
      <c r="H18" s="35" t="s">
        <v>203</v>
      </c>
      <c r="I18" s="35">
        <f t="shared" si="1"/>
        <v>0</v>
      </c>
    </row>
    <row r="20" spans="5:6" ht="12.75">
      <c r="E20" s="45" t="s">
        <v>162</v>
      </c>
      <c r="F20" s="48">
        <f>SUM(I11:I18)</f>
        <v>0</v>
      </c>
    </row>
  </sheetData>
  <mergeCells count="17">
    <mergeCell ref="A8:A9"/>
    <mergeCell ref="B8:C9"/>
    <mergeCell ref="D8:D9"/>
    <mergeCell ref="E8:G9"/>
    <mergeCell ref="A6:A7"/>
    <mergeCell ref="B6:C7"/>
    <mergeCell ref="D6:D7"/>
    <mergeCell ref="E6:G7"/>
    <mergeCell ref="A4:A5"/>
    <mergeCell ref="B4:C5"/>
    <mergeCell ref="D4:D5"/>
    <mergeCell ref="E4:G5"/>
    <mergeCell ref="A1:G1"/>
    <mergeCell ref="A2:A3"/>
    <mergeCell ref="B2:C3"/>
    <mergeCell ref="D2:D3"/>
    <mergeCell ref="E2:G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1"/>
  <sheetViews>
    <sheetView workbookViewId="0" topLeftCell="A1">
      <selection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126.281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2.75">
      <c r="A2" s="72" t="s">
        <v>1</v>
      </c>
      <c r="B2" s="73"/>
      <c r="C2" s="73"/>
      <c r="D2" s="76" t="s">
        <v>74</v>
      </c>
      <c r="E2" s="78" t="s">
        <v>147</v>
      </c>
      <c r="F2" s="73"/>
      <c r="G2" s="78"/>
      <c r="H2" s="73"/>
      <c r="I2" s="79" t="s">
        <v>163</v>
      </c>
      <c r="J2" s="79" t="s">
        <v>168</v>
      </c>
      <c r="K2" s="73"/>
      <c r="L2" s="73"/>
      <c r="M2" s="80"/>
      <c r="N2" s="33"/>
    </row>
    <row r="3" spans="1:14" ht="12.75">
      <c r="A3" s="74"/>
      <c r="B3" s="75"/>
      <c r="C3" s="75"/>
      <c r="D3" s="77"/>
      <c r="E3" s="75"/>
      <c r="F3" s="75"/>
      <c r="G3" s="75"/>
      <c r="H3" s="75"/>
      <c r="I3" s="75"/>
      <c r="J3" s="75"/>
      <c r="K3" s="75"/>
      <c r="L3" s="75"/>
      <c r="M3" s="81"/>
      <c r="N3" s="33"/>
    </row>
    <row r="4" spans="1:14" ht="12.75">
      <c r="A4" s="82" t="s">
        <v>2</v>
      </c>
      <c r="B4" s="75"/>
      <c r="C4" s="75"/>
      <c r="D4" s="83" t="s">
        <v>75</v>
      </c>
      <c r="E4" s="84" t="s">
        <v>148</v>
      </c>
      <c r="F4" s="75"/>
      <c r="G4" s="84" t="s">
        <v>6</v>
      </c>
      <c r="H4" s="75"/>
      <c r="I4" s="83" t="s">
        <v>164</v>
      </c>
      <c r="J4" s="83" t="s">
        <v>169</v>
      </c>
      <c r="K4" s="75"/>
      <c r="L4" s="75"/>
      <c r="M4" s="81"/>
      <c r="N4" s="33"/>
    </row>
    <row r="5" spans="1:14" ht="12.75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81"/>
      <c r="N5" s="33"/>
    </row>
    <row r="6" spans="1:14" ht="12.75">
      <c r="A6" s="82" t="s">
        <v>3</v>
      </c>
      <c r="B6" s="75"/>
      <c r="C6" s="75"/>
      <c r="D6" s="83" t="s">
        <v>76</v>
      </c>
      <c r="E6" s="84" t="s">
        <v>149</v>
      </c>
      <c r="F6" s="75"/>
      <c r="G6" s="75"/>
      <c r="H6" s="75"/>
      <c r="I6" s="83" t="s">
        <v>165</v>
      </c>
      <c r="J6" s="83"/>
      <c r="K6" s="75"/>
      <c r="L6" s="75"/>
      <c r="M6" s="81"/>
      <c r="N6" s="33"/>
    </row>
    <row r="7" spans="1:14" ht="12.7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81"/>
      <c r="N7" s="33"/>
    </row>
    <row r="8" spans="1:14" ht="12.75">
      <c r="A8" s="82" t="s">
        <v>4</v>
      </c>
      <c r="B8" s="75"/>
      <c r="C8" s="75"/>
      <c r="D8" s="83">
        <v>815</v>
      </c>
      <c r="E8" s="84" t="s">
        <v>150</v>
      </c>
      <c r="F8" s="75"/>
      <c r="G8" s="87">
        <v>42691</v>
      </c>
      <c r="H8" s="75"/>
      <c r="I8" s="83" t="s">
        <v>166</v>
      </c>
      <c r="J8" s="83" t="s">
        <v>170</v>
      </c>
      <c r="K8" s="75"/>
      <c r="L8" s="75"/>
      <c r="M8" s="81"/>
      <c r="N8" s="33"/>
    </row>
    <row r="9" spans="1:14" ht="12.75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8"/>
      <c r="N9" s="33"/>
    </row>
    <row r="10" spans="1:14" ht="12.75">
      <c r="A10" s="2" t="s">
        <v>5</v>
      </c>
      <c r="B10" s="11" t="s">
        <v>37</v>
      </c>
      <c r="C10" s="11" t="s">
        <v>38</v>
      </c>
      <c r="D10" s="11" t="s">
        <v>77</v>
      </c>
      <c r="E10" s="11" t="s">
        <v>151</v>
      </c>
      <c r="F10" s="19" t="s">
        <v>157</v>
      </c>
      <c r="G10" s="22" t="s">
        <v>158</v>
      </c>
      <c r="H10" s="89" t="s">
        <v>160</v>
      </c>
      <c r="I10" s="90"/>
      <c r="J10" s="91"/>
      <c r="K10" s="89" t="s">
        <v>172</v>
      </c>
      <c r="L10" s="91"/>
      <c r="M10" s="29" t="s">
        <v>173</v>
      </c>
      <c r="N10" s="34"/>
    </row>
    <row r="11" spans="1:24" ht="12.75">
      <c r="A11" s="3" t="s">
        <v>6</v>
      </c>
      <c r="B11" s="12" t="s">
        <v>6</v>
      </c>
      <c r="C11" s="12" t="s">
        <v>6</v>
      </c>
      <c r="D11" s="15" t="s">
        <v>78</v>
      </c>
      <c r="E11" s="12" t="s">
        <v>6</v>
      </c>
      <c r="F11" s="12" t="s">
        <v>6</v>
      </c>
      <c r="G11" s="23" t="s">
        <v>159</v>
      </c>
      <c r="H11" s="24" t="s">
        <v>161</v>
      </c>
      <c r="I11" s="25" t="s">
        <v>167</v>
      </c>
      <c r="J11" s="26" t="s">
        <v>171</v>
      </c>
      <c r="K11" s="24" t="s">
        <v>158</v>
      </c>
      <c r="L11" s="26" t="s">
        <v>171</v>
      </c>
      <c r="M11" s="30" t="s">
        <v>174</v>
      </c>
      <c r="N11" s="34"/>
      <c r="P11" s="28" t="s">
        <v>176</v>
      </c>
      <c r="Q11" s="28" t="s">
        <v>177</v>
      </c>
      <c r="R11" s="28" t="s">
        <v>178</v>
      </c>
      <c r="S11" s="28" t="s">
        <v>179</v>
      </c>
      <c r="T11" s="28" t="s">
        <v>180</v>
      </c>
      <c r="U11" s="28" t="s">
        <v>181</v>
      </c>
      <c r="V11" s="28" t="s">
        <v>182</v>
      </c>
      <c r="W11" s="28" t="s">
        <v>183</v>
      </c>
      <c r="X11" s="28" t="s">
        <v>184</v>
      </c>
    </row>
    <row r="12" spans="1:37" ht="12.75">
      <c r="A12" s="4"/>
      <c r="B12" s="13"/>
      <c r="C12" s="13" t="s">
        <v>18</v>
      </c>
      <c r="D12" s="92" t="s">
        <v>79</v>
      </c>
      <c r="E12" s="93"/>
      <c r="F12" s="93"/>
      <c r="G12" s="93"/>
      <c r="H12" s="37">
        <f>SUM(H13:H26)</f>
        <v>0</v>
      </c>
      <c r="I12" s="37">
        <f>SUM(I13:I26)</f>
        <v>0</v>
      </c>
      <c r="J12" s="37">
        <f>H12+I12</f>
        <v>0</v>
      </c>
      <c r="K12" s="27"/>
      <c r="L12" s="37">
        <f>SUM(L13:L26)</f>
        <v>0</v>
      </c>
      <c r="M12" s="27"/>
      <c r="Y12" s="28"/>
      <c r="AI12" s="38">
        <f>SUM(Z13:Z26)</f>
        <v>0</v>
      </c>
      <c r="AJ12" s="38">
        <f>SUM(AA13:AA26)</f>
        <v>0</v>
      </c>
      <c r="AK12" s="38">
        <f>SUM(AB13:AB26)</f>
        <v>0</v>
      </c>
    </row>
    <row r="13" spans="1:48" ht="12.75">
      <c r="A13" s="5" t="s">
        <v>7</v>
      </c>
      <c r="B13" s="5"/>
      <c r="C13" s="5" t="s">
        <v>39</v>
      </c>
      <c r="D13" s="5" t="s">
        <v>80</v>
      </c>
      <c r="E13" s="5" t="s">
        <v>152</v>
      </c>
      <c r="F13" s="66">
        <v>53.444</v>
      </c>
      <c r="G13" s="20">
        <v>0</v>
      </c>
      <c r="H13" s="20">
        <f>F13*AE13</f>
        <v>0</v>
      </c>
      <c r="I13" s="20">
        <f>J13-H13</f>
        <v>0</v>
      </c>
      <c r="J13" s="20">
        <f>F13*G13</f>
        <v>0</v>
      </c>
      <c r="K13" s="20">
        <v>0</v>
      </c>
      <c r="L13" s="20">
        <f>F13*K13</f>
        <v>0</v>
      </c>
      <c r="M13" s="31" t="s">
        <v>175</v>
      </c>
      <c r="P13" s="35">
        <f>IF(AG13="5",J13,0)</f>
        <v>0</v>
      </c>
      <c r="R13" s="35">
        <f>IF(AG13="1",H13,0)</f>
        <v>0</v>
      </c>
      <c r="S13" s="35">
        <f>IF(AG13="1",I13,0)</f>
        <v>0</v>
      </c>
      <c r="T13" s="35">
        <f>IF(AG13="7",H13,0)</f>
        <v>0</v>
      </c>
      <c r="U13" s="35">
        <f>IF(AG13="7",I13,0)</f>
        <v>0</v>
      </c>
      <c r="V13" s="35">
        <f>IF(AG13="2",H13,0)</f>
        <v>0</v>
      </c>
      <c r="W13" s="35">
        <f>IF(AG13="2",I13,0)</f>
        <v>0</v>
      </c>
      <c r="X13" s="35">
        <f>IF(AG13="0",J13,0)</f>
        <v>0</v>
      </c>
      <c r="Y13" s="28"/>
      <c r="Z13" s="20">
        <f>IF(AD13=0,J13,0)</f>
        <v>0</v>
      </c>
      <c r="AA13" s="20">
        <f>IF(AD13=15,J13,0)</f>
        <v>0</v>
      </c>
      <c r="AB13" s="20">
        <f>IF(AD13=21,J13,0)</f>
        <v>0</v>
      </c>
      <c r="AD13" s="35">
        <v>21</v>
      </c>
      <c r="AE13" s="35">
        <f>G13*0</f>
        <v>0</v>
      </c>
      <c r="AF13" s="35">
        <f>G13*(1-0)</f>
        <v>0</v>
      </c>
      <c r="AG13" s="31" t="s">
        <v>7</v>
      </c>
      <c r="AM13" s="35">
        <f>F13*AE13</f>
        <v>0</v>
      </c>
      <c r="AN13" s="35">
        <f>F13*AF13</f>
        <v>0</v>
      </c>
      <c r="AO13" s="36" t="s">
        <v>185</v>
      </c>
      <c r="AP13" s="36" t="s">
        <v>193</v>
      </c>
      <c r="AQ13" s="28" t="s">
        <v>197</v>
      </c>
      <c r="AS13" s="35">
        <f>AM13+AN13</f>
        <v>0</v>
      </c>
      <c r="AT13" s="35">
        <f>G13/(100-AU13)*100</f>
        <v>0</v>
      </c>
      <c r="AU13" s="35">
        <v>0</v>
      </c>
      <c r="AV13" s="35">
        <f>L13</f>
        <v>0</v>
      </c>
    </row>
    <row r="14" spans="4:6" ht="12.75">
      <c r="D14" s="16" t="s">
        <v>81</v>
      </c>
      <c r="F14" s="67">
        <v>53.444</v>
      </c>
    </row>
    <row r="15" spans="1:48" ht="12.75">
      <c r="A15" s="5" t="s">
        <v>8</v>
      </c>
      <c r="B15" s="5"/>
      <c r="C15" s="5" t="s">
        <v>40</v>
      </c>
      <c r="D15" s="5" t="s">
        <v>82</v>
      </c>
      <c r="E15" s="5" t="s">
        <v>152</v>
      </c>
      <c r="F15" s="66">
        <v>19.759</v>
      </c>
      <c r="G15" s="20">
        <v>0</v>
      </c>
      <c r="H15" s="20">
        <f>F15*AE15</f>
        <v>0</v>
      </c>
      <c r="I15" s="20">
        <f>J15-H15</f>
        <v>0</v>
      </c>
      <c r="J15" s="20">
        <f>F15*G15</f>
        <v>0</v>
      </c>
      <c r="K15" s="20">
        <v>0</v>
      </c>
      <c r="L15" s="20">
        <f>F15*K15</f>
        <v>0</v>
      </c>
      <c r="M15" s="31" t="s">
        <v>175</v>
      </c>
      <c r="P15" s="35">
        <f>IF(AG15="5",J15,0)</f>
        <v>0</v>
      </c>
      <c r="R15" s="35">
        <f>IF(AG15="1",H15,0)</f>
        <v>0</v>
      </c>
      <c r="S15" s="35">
        <f>IF(AG15="1",I15,0)</f>
        <v>0</v>
      </c>
      <c r="T15" s="35">
        <f>IF(AG15="7",H15,0)</f>
        <v>0</v>
      </c>
      <c r="U15" s="35">
        <f>IF(AG15="7",I15,0)</f>
        <v>0</v>
      </c>
      <c r="V15" s="35">
        <f>IF(AG15="2",H15,0)</f>
        <v>0</v>
      </c>
      <c r="W15" s="35">
        <f>IF(AG15="2",I15,0)</f>
        <v>0</v>
      </c>
      <c r="X15" s="35">
        <f>IF(AG15="0",J15,0)</f>
        <v>0</v>
      </c>
      <c r="Y15" s="28"/>
      <c r="Z15" s="20">
        <f>IF(AD15=0,J15,0)</f>
        <v>0</v>
      </c>
      <c r="AA15" s="20">
        <f>IF(AD15=15,J15,0)</f>
        <v>0</v>
      </c>
      <c r="AB15" s="20">
        <f>IF(AD15=21,J15,0)</f>
        <v>0</v>
      </c>
      <c r="AD15" s="35">
        <v>21</v>
      </c>
      <c r="AE15" s="35">
        <f>G15*0</f>
        <v>0</v>
      </c>
      <c r="AF15" s="35">
        <f>G15*(1-0)</f>
        <v>0</v>
      </c>
      <c r="AG15" s="31" t="s">
        <v>7</v>
      </c>
      <c r="AM15" s="35">
        <f>F15*AE15</f>
        <v>0</v>
      </c>
      <c r="AN15" s="35">
        <f>F15*AF15</f>
        <v>0</v>
      </c>
      <c r="AO15" s="36" t="s">
        <v>185</v>
      </c>
      <c r="AP15" s="36" t="s">
        <v>193</v>
      </c>
      <c r="AQ15" s="28" t="s">
        <v>197</v>
      </c>
      <c r="AS15" s="35">
        <f>AM15+AN15</f>
        <v>0</v>
      </c>
      <c r="AT15" s="35">
        <f>G15/(100-AU15)*100</f>
        <v>0</v>
      </c>
      <c r="AU15" s="35">
        <v>0</v>
      </c>
      <c r="AV15" s="35">
        <f>L15</f>
        <v>0</v>
      </c>
    </row>
    <row r="16" spans="4:6" ht="12.75">
      <c r="D16" s="16" t="s">
        <v>83</v>
      </c>
      <c r="F16" s="67">
        <v>19.759</v>
      </c>
    </row>
    <row r="17" spans="1:48" ht="12.75">
      <c r="A17" s="5" t="s">
        <v>9</v>
      </c>
      <c r="B17" s="5"/>
      <c r="C17" s="5" t="s">
        <v>41</v>
      </c>
      <c r="D17" s="5" t="s">
        <v>84</v>
      </c>
      <c r="E17" s="5" t="s">
        <v>153</v>
      </c>
      <c r="F17" s="66">
        <v>89.832</v>
      </c>
      <c r="G17" s="20">
        <v>0</v>
      </c>
      <c r="H17" s="20">
        <f>F17*AE17</f>
        <v>0</v>
      </c>
      <c r="I17" s="20">
        <f>J17-H17</f>
        <v>0</v>
      </c>
      <c r="J17" s="20">
        <f>F17*G17</f>
        <v>0</v>
      </c>
      <c r="K17" s="20">
        <v>0</v>
      </c>
      <c r="L17" s="20">
        <f>F17*K17</f>
        <v>0</v>
      </c>
      <c r="M17" s="31" t="s">
        <v>175</v>
      </c>
      <c r="P17" s="35">
        <f>IF(AG17="5",J17,0)</f>
        <v>0</v>
      </c>
      <c r="R17" s="35">
        <f>IF(AG17="1",H17,0)</f>
        <v>0</v>
      </c>
      <c r="S17" s="35">
        <f>IF(AG17="1",I17,0)</f>
        <v>0</v>
      </c>
      <c r="T17" s="35">
        <f>IF(AG17="7",H17,0)</f>
        <v>0</v>
      </c>
      <c r="U17" s="35">
        <f>IF(AG17="7",I17,0)</f>
        <v>0</v>
      </c>
      <c r="V17" s="35">
        <f>IF(AG17="2",H17,0)</f>
        <v>0</v>
      </c>
      <c r="W17" s="35">
        <f>IF(AG17="2",I17,0)</f>
        <v>0</v>
      </c>
      <c r="X17" s="35">
        <f>IF(AG17="0",J17,0)</f>
        <v>0</v>
      </c>
      <c r="Y17" s="28"/>
      <c r="Z17" s="20">
        <f>IF(AD17=0,J17,0)</f>
        <v>0</v>
      </c>
      <c r="AA17" s="20">
        <f>IF(AD17=15,J17,0)</f>
        <v>0</v>
      </c>
      <c r="AB17" s="20">
        <f>IF(AD17=21,J17,0)</f>
        <v>0</v>
      </c>
      <c r="AD17" s="35">
        <v>21</v>
      </c>
      <c r="AE17" s="35">
        <f>G17*0</f>
        <v>0</v>
      </c>
      <c r="AF17" s="35">
        <f>G17*(1-0)</f>
        <v>0</v>
      </c>
      <c r="AG17" s="31" t="s">
        <v>7</v>
      </c>
      <c r="AM17" s="35">
        <f>F17*AE17</f>
        <v>0</v>
      </c>
      <c r="AN17" s="35">
        <f>F17*AF17</f>
        <v>0</v>
      </c>
      <c r="AO17" s="36" t="s">
        <v>185</v>
      </c>
      <c r="AP17" s="36" t="s">
        <v>193</v>
      </c>
      <c r="AQ17" s="28" t="s">
        <v>197</v>
      </c>
      <c r="AS17" s="35">
        <f>AM17+AN17</f>
        <v>0</v>
      </c>
      <c r="AT17" s="35">
        <f>G17/(100-AU17)*100</f>
        <v>0</v>
      </c>
      <c r="AU17" s="35">
        <v>0</v>
      </c>
      <c r="AV17" s="35">
        <f>L17</f>
        <v>0</v>
      </c>
    </row>
    <row r="18" spans="4:6" ht="12.75">
      <c r="D18" s="16" t="s">
        <v>85</v>
      </c>
      <c r="F18" s="67">
        <v>9.85</v>
      </c>
    </row>
    <row r="19" spans="4:6" ht="12.75">
      <c r="D19" s="16" t="s">
        <v>86</v>
      </c>
      <c r="F19" s="67">
        <v>51.407</v>
      </c>
    </row>
    <row r="20" spans="4:6" ht="12.75">
      <c r="D20" s="16" t="s">
        <v>87</v>
      </c>
      <c r="F20" s="67">
        <v>28.575</v>
      </c>
    </row>
    <row r="21" spans="1:48" ht="12.75">
      <c r="A21" s="5" t="s">
        <v>10</v>
      </c>
      <c r="B21" s="5"/>
      <c r="C21" s="5" t="s">
        <v>42</v>
      </c>
      <c r="D21" s="5" t="s">
        <v>88</v>
      </c>
      <c r="E21" s="5" t="s">
        <v>152</v>
      </c>
      <c r="F21" s="66">
        <v>33.685</v>
      </c>
      <c r="G21" s="20">
        <v>0</v>
      </c>
      <c r="H21" s="20">
        <f>F21*AE21</f>
        <v>0</v>
      </c>
      <c r="I21" s="20">
        <f>J21-H21</f>
        <v>0</v>
      </c>
      <c r="J21" s="20">
        <f>F21*G21</f>
        <v>0</v>
      </c>
      <c r="K21" s="20">
        <v>0</v>
      </c>
      <c r="L21" s="20">
        <f>F21*K21</f>
        <v>0</v>
      </c>
      <c r="M21" s="31" t="s">
        <v>175</v>
      </c>
      <c r="P21" s="35">
        <f>IF(AG21="5",J21,0)</f>
        <v>0</v>
      </c>
      <c r="R21" s="35">
        <f>IF(AG21="1",H21,0)</f>
        <v>0</v>
      </c>
      <c r="S21" s="35">
        <f>IF(AG21="1",I21,0)</f>
        <v>0</v>
      </c>
      <c r="T21" s="35">
        <f>IF(AG21="7",H21,0)</f>
        <v>0</v>
      </c>
      <c r="U21" s="35">
        <f>IF(AG21="7",I21,0)</f>
        <v>0</v>
      </c>
      <c r="V21" s="35">
        <f>IF(AG21="2",H21,0)</f>
        <v>0</v>
      </c>
      <c r="W21" s="35">
        <f>IF(AG21="2",I21,0)</f>
        <v>0</v>
      </c>
      <c r="X21" s="35">
        <f>IF(AG21="0",J21,0)</f>
        <v>0</v>
      </c>
      <c r="Y21" s="28"/>
      <c r="Z21" s="20">
        <f>IF(AD21=0,J21,0)</f>
        <v>0</v>
      </c>
      <c r="AA21" s="20">
        <f>IF(AD21=15,J21,0)</f>
        <v>0</v>
      </c>
      <c r="AB21" s="20">
        <f>IF(AD21=21,J21,0)</f>
        <v>0</v>
      </c>
      <c r="AD21" s="35">
        <v>21</v>
      </c>
      <c r="AE21" s="35">
        <f>G21*0</f>
        <v>0</v>
      </c>
      <c r="AF21" s="35">
        <f>G21*(1-0)</f>
        <v>0</v>
      </c>
      <c r="AG21" s="31" t="s">
        <v>7</v>
      </c>
      <c r="AM21" s="35">
        <f>F21*AE21</f>
        <v>0</v>
      </c>
      <c r="AN21" s="35">
        <f>F21*AF21</f>
        <v>0</v>
      </c>
      <c r="AO21" s="36" t="s">
        <v>185</v>
      </c>
      <c r="AP21" s="36" t="s">
        <v>193</v>
      </c>
      <c r="AQ21" s="28" t="s">
        <v>197</v>
      </c>
      <c r="AS21" s="35">
        <f>AM21+AN21</f>
        <v>0</v>
      </c>
      <c r="AT21" s="35">
        <f>G21/(100-AU21)*100</f>
        <v>0</v>
      </c>
      <c r="AU21" s="35">
        <v>0</v>
      </c>
      <c r="AV21" s="35">
        <f>L21</f>
        <v>0</v>
      </c>
    </row>
    <row r="22" spans="4:6" ht="12.75">
      <c r="D22" s="16" t="s">
        <v>89</v>
      </c>
      <c r="F22" s="67">
        <v>33.685</v>
      </c>
    </row>
    <row r="23" spans="1:48" ht="12.75">
      <c r="A23" s="5" t="s">
        <v>11</v>
      </c>
      <c r="B23" s="5"/>
      <c r="C23" s="5" t="s">
        <v>43</v>
      </c>
      <c r="D23" s="5" t="s">
        <v>90</v>
      </c>
      <c r="E23" s="5" t="s">
        <v>152</v>
      </c>
      <c r="F23" s="66">
        <v>303.165</v>
      </c>
      <c r="G23" s="20">
        <v>0</v>
      </c>
      <c r="H23" s="20">
        <f>F23*AE23</f>
        <v>0</v>
      </c>
      <c r="I23" s="20">
        <f>J23-H23</f>
        <v>0</v>
      </c>
      <c r="J23" s="20">
        <f>F23*G23</f>
        <v>0</v>
      </c>
      <c r="K23" s="20">
        <v>0</v>
      </c>
      <c r="L23" s="20">
        <f>F23*K23</f>
        <v>0</v>
      </c>
      <c r="M23" s="31" t="s">
        <v>175</v>
      </c>
      <c r="P23" s="35">
        <f>IF(AG23="5",J23,0)</f>
        <v>0</v>
      </c>
      <c r="R23" s="35">
        <f>IF(AG23="1",H23,0)</f>
        <v>0</v>
      </c>
      <c r="S23" s="35">
        <f>IF(AG23="1",I23,0)</f>
        <v>0</v>
      </c>
      <c r="T23" s="35">
        <f>IF(AG23="7",H23,0)</f>
        <v>0</v>
      </c>
      <c r="U23" s="35">
        <f>IF(AG23="7",I23,0)</f>
        <v>0</v>
      </c>
      <c r="V23" s="35">
        <f>IF(AG23="2",H23,0)</f>
        <v>0</v>
      </c>
      <c r="W23" s="35">
        <f>IF(AG23="2",I23,0)</f>
        <v>0</v>
      </c>
      <c r="X23" s="35">
        <f>IF(AG23="0",J23,0)</f>
        <v>0</v>
      </c>
      <c r="Y23" s="28"/>
      <c r="Z23" s="20">
        <f>IF(AD23=0,J23,0)</f>
        <v>0</v>
      </c>
      <c r="AA23" s="20">
        <f>IF(AD23=15,J23,0)</f>
        <v>0</v>
      </c>
      <c r="AB23" s="20">
        <f>IF(AD23=21,J23,0)</f>
        <v>0</v>
      </c>
      <c r="AD23" s="35">
        <v>21</v>
      </c>
      <c r="AE23" s="35">
        <f>G23*0</f>
        <v>0</v>
      </c>
      <c r="AF23" s="35">
        <f>G23*(1-0)</f>
        <v>0</v>
      </c>
      <c r="AG23" s="31" t="s">
        <v>7</v>
      </c>
      <c r="AM23" s="35">
        <f>F23*AE23</f>
        <v>0</v>
      </c>
      <c r="AN23" s="35">
        <f>F23*AF23</f>
        <v>0</v>
      </c>
      <c r="AO23" s="36" t="s">
        <v>185</v>
      </c>
      <c r="AP23" s="36" t="s">
        <v>193</v>
      </c>
      <c r="AQ23" s="28" t="s">
        <v>197</v>
      </c>
      <c r="AS23" s="35">
        <f>AM23+AN23</f>
        <v>0</v>
      </c>
      <c r="AT23" s="35">
        <f>G23/(100-AU23)*100</f>
        <v>0</v>
      </c>
      <c r="AU23" s="35">
        <v>0</v>
      </c>
      <c r="AV23" s="35">
        <f>L23</f>
        <v>0</v>
      </c>
    </row>
    <row r="24" spans="4:6" ht="12.75">
      <c r="D24" s="16" t="s">
        <v>91</v>
      </c>
      <c r="F24" s="67">
        <v>303.165</v>
      </c>
    </row>
    <row r="25" spans="1:48" ht="12.75">
      <c r="A25" s="5" t="s">
        <v>12</v>
      </c>
      <c r="B25" s="5"/>
      <c r="C25" s="5" t="s">
        <v>44</v>
      </c>
      <c r="D25" s="5" t="s">
        <v>92</v>
      </c>
      <c r="E25" s="5" t="s">
        <v>152</v>
      </c>
      <c r="F25" s="66">
        <v>33.685</v>
      </c>
      <c r="G25" s="20">
        <v>0</v>
      </c>
      <c r="H25" s="20">
        <f>F25*AE25</f>
        <v>0</v>
      </c>
      <c r="I25" s="20">
        <f>J25-H25</f>
        <v>0</v>
      </c>
      <c r="J25" s="20">
        <f>F25*G25</f>
        <v>0</v>
      </c>
      <c r="K25" s="20">
        <v>0</v>
      </c>
      <c r="L25" s="20">
        <f>F25*K25</f>
        <v>0</v>
      </c>
      <c r="M25" s="31" t="s">
        <v>175</v>
      </c>
      <c r="P25" s="35">
        <f>IF(AG25="5",J25,0)</f>
        <v>0</v>
      </c>
      <c r="R25" s="35">
        <f>IF(AG25="1",H25,0)</f>
        <v>0</v>
      </c>
      <c r="S25" s="35">
        <f>IF(AG25="1",I25,0)</f>
        <v>0</v>
      </c>
      <c r="T25" s="35">
        <f>IF(AG25="7",H25,0)</f>
        <v>0</v>
      </c>
      <c r="U25" s="35">
        <f>IF(AG25="7",I25,0)</f>
        <v>0</v>
      </c>
      <c r="V25" s="35">
        <f>IF(AG25="2",H25,0)</f>
        <v>0</v>
      </c>
      <c r="W25" s="35">
        <f>IF(AG25="2",I25,0)</f>
        <v>0</v>
      </c>
      <c r="X25" s="35">
        <f>IF(AG25="0",J25,0)</f>
        <v>0</v>
      </c>
      <c r="Y25" s="28"/>
      <c r="Z25" s="20">
        <f>IF(AD25=0,J25,0)</f>
        <v>0</v>
      </c>
      <c r="AA25" s="20">
        <f>IF(AD25=15,J25,0)</f>
        <v>0</v>
      </c>
      <c r="AB25" s="20">
        <f>IF(AD25=21,J25,0)</f>
        <v>0</v>
      </c>
      <c r="AD25" s="35">
        <v>21</v>
      </c>
      <c r="AE25" s="35">
        <f>G25*0</f>
        <v>0</v>
      </c>
      <c r="AF25" s="35">
        <f>G25*(1-0)</f>
        <v>0</v>
      </c>
      <c r="AG25" s="31" t="s">
        <v>7</v>
      </c>
      <c r="AM25" s="35">
        <f>F25*AE25</f>
        <v>0</v>
      </c>
      <c r="AN25" s="35">
        <f>F25*AF25</f>
        <v>0</v>
      </c>
      <c r="AO25" s="36" t="s">
        <v>185</v>
      </c>
      <c r="AP25" s="36" t="s">
        <v>193</v>
      </c>
      <c r="AQ25" s="28" t="s">
        <v>197</v>
      </c>
      <c r="AS25" s="35">
        <f>AM25+AN25</f>
        <v>0</v>
      </c>
      <c r="AT25" s="35">
        <f>G25/(100-AU25)*100</f>
        <v>0</v>
      </c>
      <c r="AU25" s="35">
        <v>0</v>
      </c>
      <c r="AV25" s="35">
        <f>L25</f>
        <v>0</v>
      </c>
    </row>
    <row r="26" spans="1:48" ht="12.75">
      <c r="A26" s="5" t="s">
        <v>13</v>
      </c>
      <c r="B26" s="5"/>
      <c r="C26" s="5" t="s">
        <v>45</v>
      </c>
      <c r="D26" s="5" t="s">
        <v>93</v>
      </c>
      <c r="E26" s="5" t="s">
        <v>152</v>
      </c>
      <c r="F26" s="66">
        <v>33.685</v>
      </c>
      <c r="G26" s="20">
        <v>0</v>
      </c>
      <c r="H26" s="20">
        <f>F26*AE26</f>
        <v>0</v>
      </c>
      <c r="I26" s="20">
        <f>J26-H26</f>
        <v>0</v>
      </c>
      <c r="J26" s="20">
        <f>F26*G26</f>
        <v>0</v>
      </c>
      <c r="K26" s="20">
        <v>0</v>
      </c>
      <c r="L26" s="20">
        <f>F26*K26</f>
        <v>0</v>
      </c>
      <c r="M26" s="31" t="s">
        <v>175</v>
      </c>
      <c r="P26" s="35">
        <f>IF(AG26="5",J26,0)</f>
        <v>0</v>
      </c>
      <c r="R26" s="35">
        <f>IF(AG26="1",H26,0)</f>
        <v>0</v>
      </c>
      <c r="S26" s="35">
        <f>IF(AG26="1",I26,0)</f>
        <v>0</v>
      </c>
      <c r="T26" s="35">
        <f>IF(AG26="7",H26,0)</f>
        <v>0</v>
      </c>
      <c r="U26" s="35">
        <f>IF(AG26="7",I26,0)</f>
        <v>0</v>
      </c>
      <c r="V26" s="35">
        <f>IF(AG26="2",H26,0)</f>
        <v>0</v>
      </c>
      <c r="W26" s="35">
        <f>IF(AG26="2",I26,0)</f>
        <v>0</v>
      </c>
      <c r="X26" s="35">
        <f>IF(AG26="0",J26,0)</f>
        <v>0</v>
      </c>
      <c r="Y26" s="28"/>
      <c r="Z26" s="20">
        <f>IF(AD26=0,J26,0)</f>
        <v>0</v>
      </c>
      <c r="AA26" s="20">
        <f>IF(AD26=15,J26,0)</f>
        <v>0</v>
      </c>
      <c r="AB26" s="20">
        <f>IF(AD26=21,J26,0)</f>
        <v>0</v>
      </c>
      <c r="AD26" s="35">
        <v>21</v>
      </c>
      <c r="AE26" s="35">
        <f>G26*0</f>
        <v>0</v>
      </c>
      <c r="AF26" s="35">
        <f>G26*(1-0)</f>
        <v>0</v>
      </c>
      <c r="AG26" s="31" t="s">
        <v>7</v>
      </c>
      <c r="AM26" s="35">
        <f>F26*AE26</f>
        <v>0</v>
      </c>
      <c r="AN26" s="35">
        <f>F26*AF26</f>
        <v>0</v>
      </c>
      <c r="AO26" s="36" t="s">
        <v>185</v>
      </c>
      <c r="AP26" s="36" t="s">
        <v>193</v>
      </c>
      <c r="AQ26" s="28" t="s">
        <v>197</v>
      </c>
      <c r="AS26" s="35">
        <f>AM26+AN26</f>
        <v>0</v>
      </c>
      <c r="AT26" s="35">
        <f>G26/(100-AU26)*100</f>
        <v>0</v>
      </c>
      <c r="AU26" s="35">
        <v>0</v>
      </c>
      <c r="AV26" s="35">
        <f>L26</f>
        <v>0</v>
      </c>
    </row>
    <row r="27" spans="1:37" ht="12.75">
      <c r="A27" s="6"/>
      <c r="B27" s="14"/>
      <c r="C27" s="14" t="s">
        <v>23</v>
      </c>
      <c r="D27" s="94" t="s">
        <v>94</v>
      </c>
      <c r="E27" s="95"/>
      <c r="F27" s="95"/>
      <c r="G27" s="95"/>
      <c r="H27" s="38">
        <f>SUM(H28:H28)</f>
        <v>0</v>
      </c>
      <c r="I27" s="38">
        <f>SUM(I28:I28)</f>
        <v>0</v>
      </c>
      <c r="J27" s="38">
        <f>H27+I27</f>
        <v>0</v>
      </c>
      <c r="K27" s="28"/>
      <c r="L27" s="38">
        <f>SUM(L28:L28)</f>
        <v>0</v>
      </c>
      <c r="M27" s="28"/>
      <c r="Y27" s="28"/>
      <c r="AI27" s="38">
        <f>SUM(Z28:Z28)</f>
        <v>0</v>
      </c>
      <c r="AJ27" s="38">
        <f>SUM(AA28:AA28)</f>
        <v>0</v>
      </c>
      <c r="AK27" s="38">
        <f>SUM(AB28:AB28)</f>
        <v>0</v>
      </c>
    </row>
    <row r="28" spans="1:48" ht="12.75">
      <c r="A28" s="5" t="s">
        <v>14</v>
      </c>
      <c r="B28" s="5"/>
      <c r="C28" s="5" t="s">
        <v>46</v>
      </c>
      <c r="D28" s="5" t="s">
        <v>95</v>
      </c>
      <c r="E28" s="5" t="s">
        <v>152</v>
      </c>
      <c r="F28" s="66">
        <v>5.807</v>
      </c>
      <c r="G28" s="20">
        <v>0</v>
      </c>
      <c r="H28" s="20">
        <f>F28*AE28</f>
        <v>0</v>
      </c>
      <c r="I28" s="20">
        <f>J28-H28</f>
        <v>0</v>
      </c>
      <c r="J28" s="20">
        <f>F28*G28</f>
        <v>0</v>
      </c>
      <c r="K28" s="20">
        <v>0</v>
      </c>
      <c r="L28" s="20">
        <f>F28*K28</f>
        <v>0</v>
      </c>
      <c r="M28" s="31" t="s">
        <v>175</v>
      </c>
      <c r="P28" s="35">
        <f>IF(AG28="5",J28,0)</f>
        <v>0</v>
      </c>
      <c r="R28" s="35">
        <f>IF(AG28="1",H28,0)</f>
        <v>0</v>
      </c>
      <c r="S28" s="35">
        <f>IF(AG28="1",I28,0)</f>
        <v>0</v>
      </c>
      <c r="T28" s="35">
        <f>IF(AG28="7",H28,0)</f>
        <v>0</v>
      </c>
      <c r="U28" s="35">
        <f>IF(AG28="7",I28,0)</f>
        <v>0</v>
      </c>
      <c r="V28" s="35">
        <f>IF(AG28="2",H28,0)</f>
        <v>0</v>
      </c>
      <c r="W28" s="35">
        <f>IF(AG28="2",I28,0)</f>
        <v>0</v>
      </c>
      <c r="X28" s="35">
        <f>IF(AG28="0",J28,0)</f>
        <v>0</v>
      </c>
      <c r="Y28" s="28"/>
      <c r="Z28" s="20">
        <f>IF(AD28=0,J28,0)</f>
        <v>0</v>
      </c>
      <c r="AA28" s="20">
        <f>IF(AD28=15,J28,0)</f>
        <v>0</v>
      </c>
      <c r="AB28" s="20">
        <f>IF(AD28=21,J28,0)</f>
        <v>0</v>
      </c>
      <c r="AD28" s="35">
        <v>21</v>
      </c>
      <c r="AE28" s="35">
        <f>G28*0</f>
        <v>0</v>
      </c>
      <c r="AF28" s="35">
        <f>G28*(1-0)</f>
        <v>0</v>
      </c>
      <c r="AG28" s="31" t="s">
        <v>7</v>
      </c>
      <c r="AM28" s="35">
        <f>F28*AE28</f>
        <v>0</v>
      </c>
      <c r="AN28" s="35">
        <f>F28*AF28</f>
        <v>0</v>
      </c>
      <c r="AO28" s="36" t="s">
        <v>186</v>
      </c>
      <c r="AP28" s="36" t="s">
        <v>193</v>
      </c>
      <c r="AQ28" s="28" t="s">
        <v>197</v>
      </c>
      <c r="AS28" s="35">
        <f>AM28+AN28</f>
        <v>0</v>
      </c>
      <c r="AT28" s="35">
        <f>G28/(100-AU28)*100</f>
        <v>0</v>
      </c>
      <c r="AU28" s="35">
        <v>0</v>
      </c>
      <c r="AV28" s="35">
        <f>L28</f>
        <v>0</v>
      </c>
    </row>
    <row r="29" spans="4:6" ht="12.75">
      <c r="D29" s="16" t="s">
        <v>96</v>
      </c>
      <c r="F29" s="67">
        <v>5.807</v>
      </c>
    </row>
    <row r="30" spans="1:37" ht="12.75">
      <c r="A30" s="6"/>
      <c r="B30" s="14"/>
      <c r="C30" s="14" t="s">
        <v>47</v>
      </c>
      <c r="D30" s="94" t="s">
        <v>97</v>
      </c>
      <c r="E30" s="95"/>
      <c r="F30" s="95"/>
      <c r="G30" s="95"/>
      <c r="H30" s="38">
        <f>SUM(H31:H39)</f>
        <v>0</v>
      </c>
      <c r="I30" s="38">
        <f>SUM(I31:I39)</f>
        <v>0</v>
      </c>
      <c r="J30" s="38">
        <f>H30+I30</f>
        <v>0</v>
      </c>
      <c r="K30" s="28"/>
      <c r="L30" s="38">
        <f>SUM(L31:L39)</f>
        <v>82.61212249999998</v>
      </c>
      <c r="M30" s="28"/>
      <c r="Y30" s="28"/>
      <c r="AI30" s="38">
        <f>SUM(Z31:Z39)</f>
        <v>0</v>
      </c>
      <c r="AJ30" s="38">
        <f>SUM(AA31:AA39)</f>
        <v>0</v>
      </c>
      <c r="AK30" s="38">
        <f>SUM(AB31:AB39)</f>
        <v>0</v>
      </c>
    </row>
    <row r="31" spans="1:48" ht="12.75">
      <c r="A31" s="5" t="s">
        <v>15</v>
      </c>
      <c r="B31" s="5"/>
      <c r="C31" s="5" t="s">
        <v>48</v>
      </c>
      <c r="D31" s="5" t="s">
        <v>98</v>
      </c>
      <c r="E31" s="5" t="s">
        <v>154</v>
      </c>
      <c r="F31" s="66">
        <v>140.2</v>
      </c>
      <c r="G31" s="20">
        <v>0</v>
      </c>
      <c r="H31" s="20">
        <f>F31*AE31</f>
        <v>0</v>
      </c>
      <c r="I31" s="20">
        <f>J31-H31</f>
        <v>0</v>
      </c>
      <c r="J31" s="20">
        <f>F31*G31</f>
        <v>0</v>
      </c>
      <c r="K31" s="20">
        <v>0.22</v>
      </c>
      <c r="L31" s="20">
        <f>F31*K31</f>
        <v>30.843999999999998</v>
      </c>
      <c r="M31" s="31" t="s">
        <v>175</v>
      </c>
      <c r="P31" s="35">
        <f>IF(AG31="5",J31,0)</f>
        <v>0</v>
      </c>
      <c r="R31" s="35">
        <f>IF(AG31="1",H31,0)</f>
        <v>0</v>
      </c>
      <c r="S31" s="35">
        <f>IF(AG31="1",I31,0)</f>
        <v>0</v>
      </c>
      <c r="T31" s="35">
        <f>IF(AG31="7",H31,0)</f>
        <v>0</v>
      </c>
      <c r="U31" s="35">
        <f>IF(AG31="7",I31,0)</f>
        <v>0</v>
      </c>
      <c r="V31" s="35">
        <f>IF(AG31="2",H31,0)</f>
        <v>0</v>
      </c>
      <c r="W31" s="35">
        <f>IF(AG31="2",I31,0)</f>
        <v>0</v>
      </c>
      <c r="X31" s="35">
        <f>IF(AG31="0",J31,0)</f>
        <v>0</v>
      </c>
      <c r="Y31" s="28"/>
      <c r="Z31" s="20">
        <f>IF(AD31=0,J31,0)</f>
        <v>0</v>
      </c>
      <c r="AA31" s="20">
        <f>IF(AD31=15,J31,0)</f>
        <v>0</v>
      </c>
      <c r="AB31" s="20">
        <f>IF(AD31=21,J31,0)</f>
        <v>0</v>
      </c>
      <c r="AD31" s="35">
        <v>21</v>
      </c>
      <c r="AE31" s="35">
        <f>G31*0.202871587462083</f>
        <v>0</v>
      </c>
      <c r="AF31" s="35">
        <f>G31*(1-0.202871587462083)</f>
        <v>0</v>
      </c>
      <c r="AG31" s="31" t="s">
        <v>7</v>
      </c>
      <c r="AM31" s="35">
        <f>F31*AE31</f>
        <v>0</v>
      </c>
      <c r="AN31" s="35">
        <f>F31*AF31</f>
        <v>0</v>
      </c>
      <c r="AO31" s="36" t="s">
        <v>187</v>
      </c>
      <c r="AP31" s="36" t="s">
        <v>194</v>
      </c>
      <c r="AQ31" s="28" t="s">
        <v>197</v>
      </c>
      <c r="AS31" s="35">
        <f>AM31+AN31</f>
        <v>0</v>
      </c>
      <c r="AT31" s="35">
        <f>G31/(100-AU31)*100</f>
        <v>0</v>
      </c>
      <c r="AU31" s="35">
        <v>0</v>
      </c>
      <c r="AV31" s="35">
        <f>L31</f>
        <v>30.843999999999998</v>
      </c>
    </row>
    <row r="32" spans="4:6" ht="12.75">
      <c r="D32" s="16" t="s">
        <v>99</v>
      </c>
      <c r="F32" s="67">
        <v>81</v>
      </c>
    </row>
    <row r="33" spans="4:6" ht="12.75">
      <c r="D33" s="16" t="s">
        <v>100</v>
      </c>
      <c r="F33" s="67">
        <v>59.2</v>
      </c>
    </row>
    <row r="34" spans="1:48" ht="12.75">
      <c r="A34" s="7" t="s">
        <v>16</v>
      </c>
      <c r="B34" s="7"/>
      <c r="C34" s="7" t="s">
        <v>49</v>
      </c>
      <c r="D34" s="7" t="s">
        <v>101</v>
      </c>
      <c r="E34" s="7" t="s">
        <v>155</v>
      </c>
      <c r="F34" s="68">
        <v>885.013</v>
      </c>
      <c r="G34" s="21">
        <v>0</v>
      </c>
      <c r="H34" s="21">
        <f>F34*AE34</f>
        <v>0</v>
      </c>
      <c r="I34" s="21">
        <f>J34-H34</f>
        <v>0</v>
      </c>
      <c r="J34" s="21">
        <f>F34*G34</f>
        <v>0</v>
      </c>
      <c r="K34" s="21">
        <v>0.0325</v>
      </c>
      <c r="L34" s="21">
        <f>F34*K34</f>
        <v>28.762922500000002</v>
      </c>
      <c r="M34" s="32" t="s">
        <v>175</v>
      </c>
      <c r="P34" s="35">
        <f>IF(AG34="5",J34,0)</f>
        <v>0</v>
      </c>
      <c r="R34" s="35">
        <f>IF(AG34="1",H34,0)</f>
        <v>0</v>
      </c>
      <c r="S34" s="35">
        <f>IF(AG34="1",I34,0)</f>
        <v>0</v>
      </c>
      <c r="T34" s="35">
        <f>IF(AG34="7",H34,0)</f>
        <v>0</v>
      </c>
      <c r="U34" s="35">
        <f>IF(AG34="7",I34,0)</f>
        <v>0</v>
      </c>
      <c r="V34" s="35">
        <f>IF(AG34="2",H34,0)</f>
        <v>0</v>
      </c>
      <c r="W34" s="35">
        <f>IF(AG34="2",I34,0)</f>
        <v>0</v>
      </c>
      <c r="X34" s="35">
        <f>IF(AG34="0",J34,0)</f>
        <v>0</v>
      </c>
      <c r="Y34" s="28"/>
      <c r="Z34" s="21">
        <f>IF(AD34=0,J34,0)</f>
        <v>0</v>
      </c>
      <c r="AA34" s="21">
        <f>IF(AD34=15,J34,0)</f>
        <v>0</v>
      </c>
      <c r="AB34" s="21">
        <f>IF(AD34=21,J34,0)</f>
        <v>0</v>
      </c>
      <c r="AD34" s="35">
        <v>21</v>
      </c>
      <c r="AE34" s="35">
        <f>G34*1</f>
        <v>0</v>
      </c>
      <c r="AF34" s="35">
        <f>G34*(1-1)</f>
        <v>0</v>
      </c>
      <c r="AG34" s="32" t="s">
        <v>7</v>
      </c>
      <c r="AM34" s="35">
        <f>F34*AE34</f>
        <v>0</v>
      </c>
      <c r="AN34" s="35">
        <f>F34*AF34</f>
        <v>0</v>
      </c>
      <c r="AO34" s="36" t="s">
        <v>187</v>
      </c>
      <c r="AP34" s="36" t="s">
        <v>194</v>
      </c>
      <c r="AQ34" s="28" t="s">
        <v>197</v>
      </c>
      <c r="AS34" s="35">
        <f>AM34+AN34</f>
        <v>0</v>
      </c>
      <c r="AT34" s="35">
        <f>G34/(100-AU34)*100</f>
        <v>0</v>
      </c>
      <c r="AU34" s="35">
        <v>0</v>
      </c>
      <c r="AV34" s="35">
        <f>L34</f>
        <v>28.762922500000002</v>
      </c>
    </row>
    <row r="35" spans="4:6" ht="12.75">
      <c r="D35" s="16" t="s">
        <v>102</v>
      </c>
      <c r="F35" s="67">
        <v>511.313</v>
      </c>
    </row>
    <row r="36" spans="4:6" ht="12.75">
      <c r="D36" s="16" t="s">
        <v>103</v>
      </c>
      <c r="F36" s="67">
        <v>373.7</v>
      </c>
    </row>
    <row r="37" spans="1:48" ht="12.75">
      <c r="A37" s="5" t="s">
        <v>17</v>
      </c>
      <c r="B37" s="5"/>
      <c r="C37" s="5" t="s">
        <v>50</v>
      </c>
      <c r="D37" s="5" t="s">
        <v>104</v>
      </c>
      <c r="E37" s="5" t="s">
        <v>154</v>
      </c>
      <c r="F37" s="66">
        <v>36.48</v>
      </c>
      <c r="G37" s="20">
        <v>0</v>
      </c>
      <c r="H37" s="20">
        <f>F37*AE37</f>
        <v>0</v>
      </c>
      <c r="I37" s="20">
        <f>J37-H37</f>
        <v>0</v>
      </c>
      <c r="J37" s="20">
        <f>F37*G37</f>
        <v>0</v>
      </c>
      <c r="K37" s="20">
        <v>0.315</v>
      </c>
      <c r="L37" s="20">
        <f>F37*K37</f>
        <v>11.4912</v>
      </c>
      <c r="M37" s="31" t="s">
        <v>175</v>
      </c>
      <c r="P37" s="35">
        <f>IF(AG37="5",J37,0)</f>
        <v>0</v>
      </c>
      <c r="R37" s="35">
        <f>IF(AG37="1",H37,0)</f>
        <v>0</v>
      </c>
      <c r="S37" s="35">
        <f>IF(AG37="1",I37,0)</f>
        <v>0</v>
      </c>
      <c r="T37" s="35">
        <f>IF(AG37="7",H37,0)</f>
        <v>0</v>
      </c>
      <c r="U37" s="35">
        <f>IF(AG37="7",I37,0)</f>
        <v>0</v>
      </c>
      <c r="V37" s="35">
        <f>IF(AG37="2",H37,0)</f>
        <v>0</v>
      </c>
      <c r="W37" s="35">
        <f>IF(AG37="2",I37,0)</f>
        <v>0</v>
      </c>
      <c r="X37" s="35">
        <f>IF(AG37="0",J37,0)</f>
        <v>0</v>
      </c>
      <c r="Y37" s="28"/>
      <c r="Z37" s="20">
        <f>IF(AD37=0,J37,0)</f>
        <v>0</v>
      </c>
      <c r="AA37" s="20">
        <f>IF(AD37=15,J37,0)</f>
        <v>0</v>
      </c>
      <c r="AB37" s="20">
        <f>IF(AD37=21,J37,0)</f>
        <v>0</v>
      </c>
      <c r="AD37" s="35">
        <v>21</v>
      </c>
      <c r="AE37" s="35">
        <f>G37*0.266</f>
        <v>0</v>
      </c>
      <c r="AF37" s="35">
        <f>G37*(1-0.266)</f>
        <v>0</v>
      </c>
      <c r="AG37" s="31" t="s">
        <v>7</v>
      </c>
      <c r="AM37" s="35">
        <f>F37*AE37</f>
        <v>0</v>
      </c>
      <c r="AN37" s="35">
        <f>F37*AF37</f>
        <v>0</v>
      </c>
      <c r="AO37" s="36" t="s">
        <v>187</v>
      </c>
      <c r="AP37" s="36" t="s">
        <v>194</v>
      </c>
      <c r="AQ37" s="28" t="s">
        <v>197</v>
      </c>
      <c r="AS37" s="35">
        <f>AM37+AN37</f>
        <v>0</v>
      </c>
      <c r="AT37" s="35">
        <f>G37/(100-AU37)*100</f>
        <v>0</v>
      </c>
      <c r="AU37" s="35">
        <v>0</v>
      </c>
      <c r="AV37" s="35">
        <f>L37</f>
        <v>11.4912</v>
      </c>
    </row>
    <row r="38" spans="4:6" ht="12.75">
      <c r="D38" s="16" t="s">
        <v>105</v>
      </c>
      <c r="F38" s="67">
        <v>36.48</v>
      </c>
    </row>
    <row r="39" spans="1:48" ht="12.75">
      <c r="A39" s="7" t="s">
        <v>18</v>
      </c>
      <c r="B39" s="7"/>
      <c r="C39" s="7" t="s">
        <v>51</v>
      </c>
      <c r="D39" s="7" t="s">
        <v>106</v>
      </c>
      <c r="E39" s="7" t="s">
        <v>155</v>
      </c>
      <c r="F39" s="68">
        <v>230.28</v>
      </c>
      <c r="G39" s="21">
        <v>0</v>
      </c>
      <c r="H39" s="21">
        <f>F39*AE39</f>
        <v>0</v>
      </c>
      <c r="I39" s="21">
        <f>J39-H39</f>
        <v>0</v>
      </c>
      <c r="J39" s="21">
        <f>F39*G39</f>
        <v>0</v>
      </c>
      <c r="K39" s="21">
        <v>0.05</v>
      </c>
      <c r="L39" s="21">
        <f>F39*K39</f>
        <v>11.514000000000001</v>
      </c>
      <c r="M39" s="32" t="s">
        <v>175</v>
      </c>
      <c r="P39" s="35">
        <f>IF(AG39="5",J39,0)</f>
        <v>0</v>
      </c>
      <c r="R39" s="35">
        <f>IF(AG39="1",H39,0)</f>
        <v>0</v>
      </c>
      <c r="S39" s="35">
        <f>IF(AG39="1",I39,0)</f>
        <v>0</v>
      </c>
      <c r="T39" s="35">
        <f>IF(AG39="7",H39,0)</f>
        <v>0</v>
      </c>
      <c r="U39" s="35">
        <f>IF(AG39="7",I39,0)</f>
        <v>0</v>
      </c>
      <c r="V39" s="35">
        <f>IF(AG39="2",H39,0)</f>
        <v>0</v>
      </c>
      <c r="W39" s="35">
        <f>IF(AG39="2",I39,0)</f>
        <v>0</v>
      </c>
      <c r="X39" s="35">
        <f>IF(AG39="0",J39,0)</f>
        <v>0</v>
      </c>
      <c r="Y39" s="28"/>
      <c r="Z39" s="21">
        <f>IF(AD39=0,J39,0)</f>
        <v>0</v>
      </c>
      <c r="AA39" s="21">
        <f>IF(AD39=15,J39,0)</f>
        <v>0</v>
      </c>
      <c r="AB39" s="21">
        <f>IF(AD39=21,J39,0)</f>
        <v>0</v>
      </c>
      <c r="AD39" s="35">
        <v>21</v>
      </c>
      <c r="AE39" s="35">
        <f>G39*1</f>
        <v>0</v>
      </c>
      <c r="AF39" s="35">
        <f>G39*(1-1)</f>
        <v>0</v>
      </c>
      <c r="AG39" s="32" t="s">
        <v>7</v>
      </c>
      <c r="AM39" s="35">
        <f>F39*AE39</f>
        <v>0</v>
      </c>
      <c r="AN39" s="35">
        <f>F39*AF39</f>
        <v>0</v>
      </c>
      <c r="AO39" s="36" t="s">
        <v>187</v>
      </c>
      <c r="AP39" s="36" t="s">
        <v>194</v>
      </c>
      <c r="AQ39" s="28" t="s">
        <v>197</v>
      </c>
      <c r="AS39" s="35">
        <f>AM39+AN39</f>
        <v>0</v>
      </c>
      <c r="AT39" s="35">
        <f>G39/(100-AU39)*100</f>
        <v>0</v>
      </c>
      <c r="AU39" s="35">
        <v>0</v>
      </c>
      <c r="AV39" s="35">
        <f>L39</f>
        <v>11.514000000000001</v>
      </c>
    </row>
    <row r="40" spans="4:6" ht="12.75">
      <c r="D40" s="16" t="s">
        <v>107</v>
      </c>
      <c r="F40" s="67">
        <v>230.28</v>
      </c>
    </row>
    <row r="41" spans="1:37" ht="12.75">
      <c r="A41" s="6"/>
      <c r="B41" s="14"/>
      <c r="C41" s="14" t="s">
        <v>52</v>
      </c>
      <c r="D41" s="94" t="s">
        <v>108</v>
      </c>
      <c r="E41" s="95"/>
      <c r="F41" s="95"/>
      <c r="G41" s="95"/>
      <c r="H41" s="38">
        <f>SUM(H42:H42)</f>
        <v>0</v>
      </c>
      <c r="I41" s="38">
        <f>SUM(I42:I42)</f>
        <v>0</v>
      </c>
      <c r="J41" s="38">
        <f>H41+I41</f>
        <v>0</v>
      </c>
      <c r="K41" s="28"/>
      <c r="L41" s="38">
        <f>SUM(L42:L42)</f>
        <v>3.9316792499999997</v>
      </c>
      <c r="M41" s="28"/>
      <c r="Y41" s="28"/>
      <c r="AI41" s="38">
        <f>SUM(Z42:Z42)</f>
        <v>0</v>
      </c>
      <c r="AJ41" s="38">
        <f>SUM(AA42:AA42)</f>
        <v>0</v>
      </c>
      <c r="AK41" s="38">
        <f>SUM(AB42:AB42)</f>
        <v>0</v>
      </c>
    </row>
    <row r="42" spans="1:48" ht="12.75">
      <c r="A42" s="5" t="s">
        <v>19</v>
      </c>
      <c r="B42" s="5"/>
      <c r="C42" s="5" t="s">
        <v>53</v>
      </c>
      <c r="D42" s="5" t="s">
        <v>109</v>
      </c>
      <c r="E42" s="5" t="s">
        <v>154</v>
      </c>
      <c r="F42" s="66">
        <v>95.175</v>
      </c>
      <c r="G42" s="20">
        <v>0</v>
      </c>
      <c r="H42" s="20">
        <f>F42*AE42</f>
        <v>0</v>
      </c>
      <c r="I42" s="20">
        <f>J42-H42</f>
        <v>0</v>
      </c>
      <c r="J42" s="20">
        <f>F42*G42</f>
        <v>0</v>
      </c>
      <c r="K42" s="20">
        <v>0.04131</v>
      </c>
      <c r="L42" s="20">
        <f>F42*K42</f>
        <v>3.9316792499999997</v>
      </c>
      <c r="M42" s="31" t="s">
        <v>175</v>
      </c>
      <c r="P42" s="35">
        <f>IF(AG42="5",J42,0)</f>
        <v>0</v>
      </c>
      <c r="R42" s="35">
        <f>IF(AG42="1",H42,0)</f>
        <v>0</v>
      </c>
      <c r="S42" s="35">
        <f>IF(AG42="1",I42,0)</f>
        <v>0</v>
      </c>
      <c r="T42" s="35">
        <f>IF(AG42="7",H42,0)</f>
        <v>0</v>
      </c>
      <c r="U42" s="35">
        <f>IF(AG42="7",I42,0)</f>
        <v>0</v>
      </c>
      <c r="V42" s="35">
        <f>IF(AG42="2",H42,0)</f>
        <v>0</v>
      </c>
      <c r="W42" s="35">
        <f>IF(AG42="2",I42,0)</f>
        <v>0</v>
      </c>
      <c r="X42" s="35">
        <f>IF(AG42="0",J42,0)</f>
        <v>0</v>
      </c>
      <c r="Y42" s="28"/>
      <c r="Z42" s="20">
        <f>IF(AD42=0,J42,0)</f>
        <v>0</v>
      </c>
      <c r="AA42" s="20">
        <f>IF(AD42=15,J42,0)</f>
        <v>0</v>
      </c>
      <c r="AB42" s="20">
        <f>IF(AD42=21,J42,0)</f>
        <v>0</v>
      </c>
      <c r="AD42" s="35">
        <v>21</v>
      </c>
      <c r="AE42" s="35">
        <f>G42*0.821036473454133</f>
        <v>0</v>
      </c>
      <c r="AF42" s="35">
        <f>G42*(1-0.821036473454133)</f>
        <v>0</v>
      </c>
      <c r="AG42" s="31" t="s">
        <v>7</v>
      </c>
      <c r="AM42" s="35">
        <f>F42*AE42</f>
        <v>0</v>
      </c>
      <c r="AN42" s="35">
        <f>F42*AF42</f>
        <v>0</v>
      </c>
      <c r="AO42" s="36" t="s">
        <v>188</v>
      </c>
      <c r="AP42" s="36" t="s">
        <v>194</v>
      </c>
      <c r="AQ42" s="28" t="s">
        <v>197</v>
      </c>
      <c r="AS42" s="35">
        <f>AM42+AN42</f>
        <v>0</v>
      </c>
      <c r="AT42" s="35">
        <f>G42/(100-AU42)*100</f>
        <v>0</v>
      </c>
      <c r="AU42" s="35">
        <v>0</v>
      </c>
      <c r="AV42" s="35">
        <f>L42</f>
        <v>3.9316792499999997</v>
      </c>
    </row>
    <row r="43" spans="4:6" ht="12.75">
      <c r="D43" s="16" t="s">
        <v>110</v>
      </c>
      <c r="F43" s="67">
        <v>95.175</v>
      </c>
    </row>
    <row r="44" spans="1:37" ht="12.75">
      <c r="A44" s="6"/>
      <c r="B44" s="14"/>
      <c r="C44" s="14" t="s">
        <v>54</v>
      </c>
      <c r="D44" s="94" t="s">
        <v>111</v>
      </c>
      <c r="E44" s="95"/>
      <c r="F44" s="95"/>
      <c r="G44" s="95"/>
      <c r="H44" s="38">
        <f>SUM(H45:H45)</f>
        <v>0</v>
      </c>
      <c r="I44" s="38">
        <f>SUM(I45:I45)</f>
        <v>0</v>
      </c>
      <c r="J44" s="38">
        <f>H44+I44</f>
        <v>0</v>
      </c>
      <c r="K44" s="28"/>
      <c r="L44" s="38">
        <f>SUM(L45:L45)</f>
        <v>29.711933999999996</v>
      </c>
      <c r="M44" s="28"/>
      <c r="Y44" s="28"/>
      <c r="AI44" s="38">
        <f>SUM(Z45:Z45)</f>
        <v>0</v>
      </c>
      <c r="AJ44" s="38">
        <f>SUM(AA45:AA45)</f>
        <v>0</v>
      </c>
      <c r="AK44" s="38">
        <f>SUM(AB45:AB45)</f>
        <v>0</v>
      </c>
    </row>
    <row r="45" spans="1:48" ht="12.75">
      <c r="A45" s="5" t="s">
        <v>20</v>
      </c>
      <c r="B45" s="5"/>
      <c r="C45" s="5" t="s">
        <v>55</v>
      </c>
      <c r="D45" s="5" t="s">
        <v>112</v>
      </c>
      <c r="E45" s="5" t="s">
        <v>153</v>
      </c>
      <c r="F45" s="66">
        <v>89.832</v>
      </c>
      <c r="G45" s="20">
        <v>0</v>
      </c>
      <c r="H45" s="20">
        <f>F45*AE45</f>
        <v>0</v>
      </c>
      <c r="I45" s="20">
        <f>J45-H45</f>
        <v>0</v>
      </c>
      <c r="J45" s="20">
        <f>F45*G45</f>
        <v>0</v>
      </c>
      <c r="K45" s="20">
        <v>0.33075</v>
      </c>
      <c r="L45" s="20">
        <f>F45*K45</f>
        <v>29.711933999999996</v>
      </c>
      <c r="M45" s="31" t="s">
        <v>175</v>
      </c>
      <c r="P45" s="35">
        <f>IF(AG45="5",J45,0)</f>
        <v>0</v>
      </c>
      <c r="R45" s="35">
        <f>IF(AG45="1",H45,0)</f>
        <v>0</v>
      </c>
      <c r="S45" s="35">
        <f>IF(AG45="1",I45,0)</f>
        <v>0</v>
      </c>
      <c r="T45" s="35">
        <f>IF(AG45="7",H45,0)</f>
        <v>0</v>
      </c>
      <c r="U45" s="35">
        <f>IF(AG45="7",I45,0)</f>
        <v>0</v>
      </c>
      <c r="V45" s="35">
        <f>IF(AG45="2",H45,0)</f>
        <v>0</v>
      </c>
      <c r="W45" s="35">
        <f>IF(AG45="2",I45,0)</f>
        <v>0</v>
      </c>
      <c r="X45" s="35">
        <f>IF(AG45="0",J45,0)</f>
        <v>0</v>
      </c>
      <c r="Y45" s="28"/>
      <c r="Z45" s="20">
        <f>IF(AD45=0,J45,0)</f>
        <v>0</v>
      </c>
      <c r="AA45" s="20">
        <f>IF(AD45=15,J45,0)</f>
        <v>0</v>
      </c>
      <c r="AB45" s="20">
        <f>IF(AD45=21,J45,0)</f>
        <v>0</v>
      </c>
      <c r="AD45" s="35">
        <v>21</v>
      </c>
      <c r="AE45" s="35">
        <f>G45*0.854059869628505</f>
        <v>0</v>
      </c>
      <c r="AF45" s="35">
        <f>G45*(1-0.854059869628505)</f>
        <v>0</v>
      </c>
      <c r="AG45" s="31" t="s">
        <v>7</v>
      </c>
      <c r="AM45" s="35">
        <f>F45*AE45</f>
        <v>0</v>
      </c>
      <c r="AN45" s="35">
        <f>F45*AF45</f>
        <v>0</v>
      </c>
      <c r="AO45" s="36" t="s">
        <v>189</v>
      </c>
      <c r="AP45" s="36" t="s">
        <v>195</v>
      </c>
      <c r="AQ45" s="28" t="s">
        <v>197</v>
      </c>
      <c r="AS45" s="35">
        <f>AM45+AN45</f>
        <v>0</v>
      </c>
      <c r="AT45" s="35">
        <f>G45/(100-AU45)*100</f>
        <v>0</v>
      </c>
      <c r="AU45" s="35">
        <v>0</v>
      </c>
      <c r="AV45" s="35">
        <f>L45</f>
        <v>29.711933999999996</v>
      </c>
    </row>
    <row r="46" spans="4:6" ht="12.75">
      <c r="D46" s="16" t="s">
        <v>85</v>
      </c>
      <c r="F46" s="67">
        <v>9.85</v>
      </c>
    </row>
    <row r="47" spans="4:6" ht="12.75">
      <c r="D47" s="16" t="s">
        <v>86</v>
      </c>
      <c r="F47" s="67">
        <v>51.407</v>
      </c>
    </row>
    <row r="48" spans="4:6" ht="12.75">
      <c r="D48" s="16" t="s">
        <v>87</v>
      </c>
      <c r="F48" s="67">
        <v>28.575</v>
      </c>
    </row>
    <row r="49" spans="1:37" ht="12.75">
      <c r="A49" s="6"/>
      <c r="B49" s="14"/>
      <c r="C49" s="14" t="s">
        <v>56</v>
      </c>
      <c r="D49" s="94" t="s">
        <v>113</v>
      </c>
      <c r="E49" s="95"/>
      <c r="F49" s="95"/>
      <c r="G49" s="95"/>
      <c r="H49" s="38">
        <f>SUM(H50:H64)</f>
        <v>0</v>
      </c>
      <c r="I49" s="38">
        <f>SUM(I50:I64)</f>
        <v>0</v>
      </c>
      <c r="J49" s="38">
        <f>H49+I49</f>
        <v>0</v>
      </c>
      <c r="K49" s="28"/>
      <c r="L49" s="38">
        <f>SUM(L50:L64)</f>
        <v>16.472970059999998</v>
      </c>
      <c r="M49" s="28"/>
      <c r="Y49" s="28"/>
      <c r="AI49" s="38">
        <f>SUM(Z50:Z64)</f>
        <v>0</v>
      </c>
      <c r="AJ49" s="38">
        <f>SUM(AA50:AA64)</f>
        <v>0</v>
      </c>
      <c r="AK49" s="38">
        <f>SUM(AB50:AB64)</f>
        <v>0</v>
      </c>
    </row>
    <row r="50" spans="1:48" ht="12.75">
      <c r="A50" s="5" t="s">
        <v>21</v>
      </c>
      <c r="B50" s="5"/>
      <c r="C50" s="5" t="s">
        <v>57</v>
      </c>
      <c r="D50" s="5" t="s">
        <v>114</v>
      </c>
      <c r="E50" s="5" t="s">
        <v>153</v>
      </c>
      <c r="F50" s="66">
        <v>61.257</v>
      </c>
      <c r="G50" s="20">
        <v>0</v>
      </c>
      <c r="H50" s="20">
        <f>F50*AE50</f>
        <v>0</v>
      </c>
      <c r="I50" s="20">
        <f>J50-H50</f>
        <v>0</v>
      </c>
      <c r="J50" s="20">
        <f>F50*G50</f>
        <v>0</v>
      </c>
      <c r="K50" s="20">
        <v>0.0739</v>
      </c>
      <c r="L50" s="20">
        <f>F50*K50</f>
        <v>4.526892299999999</v>
      </c>
      <c r="M50" s="31" t="s">
        <v>175</v>
      </c>
      <c r="P50" s="35">
        <f>IF(AG50="5",J50,0)</f>
        <v>0</v>
      </c>
      <c r="R50" s="35">
        <f>IF(AG50="1",H50,0)</f>
        <v>0</v>
      </c>
      <c r="S50" s="35">
        <f>IF(AG50="1",I50,0)</f>
        <v>0</v>
      </c>
      <c r="T50" s="35">
        <f>IF(AG50="7",H50,0)</f>
        <v>0</v>
      </c>
      <c r="U50" s="35">
        <f>IF(AG50="7",I50,0)</f>
        <v>0</v>
      </c>
      <c r="V50" s="35">
        <f>IF(AG50="2",H50,0)</f>
        <v>0</v>
      </c>
      <c r="W50" s="35">
        <f>IF(AG50="2",I50,0)</f>
        <v>0</v>
      </c>
      <c r="X50" s="35">
        <f>IF(AG50="0",J50,0)</f>
        <v>0</v>
      </c>
      <c r="Y50" s="28"/>
      <c r="Z50" s="20">
        <f>IF(AD50=0,J50,0)</f>
        <v>0</v>
      </c>
      <c r="AA50" s="20">
        <f>IF(AD50=15,J50,0)</f>
        <v>0</v>
      </c>
      <c r="AB50" s="20">
        <f>IF(AD50=21,J50,0)</f>
        <v>0</v>
      </c>
      <c r="AD50" s="35">
        <v>21</v>
      </c>
      <c r="AE50" s="35">
        <f>G50*0.184223300970874</f>
        <v>0</v>
      </c>
      <c r="AF50" s="35">
        <f>G50*(1-0.184223300970874)</f>
        <v>0</v>
      </c>
      <c r="AG50" s="31" t="s">
        <v>7</v>
      </c>
      <c r="AM50" s="35">
        <f>F50*AE50</f>
        <v>0</v>
      </c>
      <c r="AN50" s="35">
        <f>F50*AF50</f>
        <v>0</v>
      </c>
      <c r="AO50" s="36" t="s">
        <v>190</v>
      </c>
      <c r="AP50" s="36" t="s">
        <v>195</v>
      </c>
      <c r="AQ50" s="28" t="s">
        <v>197</v>
      </c>
      <c r="AS50" s="35">
        <f>AM50+AN50</f>
        <v>0</v>
      </c>
      <c r="AT50" s="35">
        <f>G50/(100-AU50)*100</f>
        <v>0</v>
      </c>
      <c r="AU50" s="35">
        <v>0</v>
      </c>
      <c r="AV50" s="35">
        <f>L50</f>
        <v>4.526892299999999</v>
      </c>
    </row>
    <row r="51" spans="4:6" ht="12.75">
      <c r="D51" s="16" t="s">
        <v>85</v>
      </c>
      <c r="F51" s="67">
        <v>9.85</v>
      </c>
    </row>
    <row r="52" spans="4:6" ht="12.75">
      <c r="D52" s="16" t="s">
        <v>86</v>
      </c>
      <c r="F52" s="67">
        <v>51.407</v>
      </c>
    </row>
    <row r="53" spans="1:48" ht="12.75">
      <c r="A53" s="7" t="s">
        <v>22</v>
      </c>
      <c r="B53" s="7"/>
      <c r="C53" s="7" t="s">
        <v>58</v>
      </c>
      <c r="D53" s="7" t="s">
        <v>115</v>
      </c>
      <c r="E53" s="7" t="s">
        <v>153</v>
      </c>
      <c r="F53" s="68">
        <v>35.908</v>
      </c>
      <c r="G53" s="21">
        <v>0</v>
      </c>
      <c r="H53" s="21">
        <f>F53*AE53</f>
        <v>0</v>
      </c>
      <c r="I53" s="21">
        <f>J53-H53</f>
        <v>0</v>
      </c>
      <c r="J53" s="21">
        <f>F53*G53</f>
        <v>0</v>
      </c>
      <c r="K53" s="21">
        <v>0.13592</v>
      </c>
      <c r="L53" s="21">
        <f>F53*K53</f>
        <v>4.880615360000001</v>
      </c>
      <c r="M53" s="32" t="s">
        <v>175</v>
      </c>
      <c r="P53" s="35">
        <f>IF(AG53="5",J53,0)</f>
        <v>0</v>
      </c>
      <c r="R53" s="35">
        <f>IF(AG53="1",H53,0)</f>
        <v>0</v>
      </c>
      <c r="S53" s="35">
        <f>IF(AG53="1",I53,0)</f>
        <v>0</v>
      </c>
      <c r="T53" s="35">
        <f>IF(AG53="7",H53,0)</f>
        <v>0</v>
      </c>
      <c r="U53" s="35">
        <f>IF(AG53="7",I53,0)</f>
        <v>0</v>
      </c>
      <c r="V53" s="35">
        <f>IF(AG53="2",H53,0)</f>
        <v>0</v>
      </c>
      <c r="W53" s="35">
        <f>IF(AG53="2",I53,0)</f>
        <v>0</v>
      </c>
      <c r="X53" s="35">
        <f>IF(AG53="0",J53,0)</f>
        <v>0</v>
      </c>
      <c r="Y53" s="28"/>
      <c r="Z53" s="21">
        <f>IF(AD53=0,J53,0)</f>
        <v>0</v>
      </c>
      <c r="AA53" s="21">
        <f>IF(AD53=15,J53,0)</f>
        <v>0</v>
      </c>
      <c r="AB53" s="21">
        <f>IF(AD53=21,J53,0)</f>
        <v>0</v>
      </c>
      <c r="AD53" s="35">
        <v>21</v>
      </c>
      <c r="AE53" s="35">
        <f>G53*1</f>
        <v>0</v>
      </c>
      <c r="AF53" s="35">
        <f>G53*(1-1)</f>
        <v>0</v>
      </c>
      <c r="AG53" s="32" t="s">
        <v>7</v>
      </c>
      <c r="AM53" s="35">
        <f>F53*AE53</f>
        <v>0</v>
      </c>
      <c r="AN53" s="35">
        <f>F53*AF53</f>
        <v>0</v>
      </c>
      <c r="AO53" s="36" t="s">
        <v>190</v>
      </c>
      <c r="AP53" s="36" t="s">
        <v>195</v>
      </c>
      <c r="AQ53" s="28" t="s">
        <v>197</v>
      </c>
      <c r="AS53" s="35">
        <f>AM53+AN53</f>
        <v>0</v>
      </c>
      <c r="AT53" s="35">
        <f>G53/(100-AU53)*100</f>
        <v>0</v>
      </c>
      <c r="AU53" s="35">
        <v>0</v>
      </c>
      <c r="AV53" s="35">
        <f>L53</f>
        <v>4.880615360000001</v>
      </c>
    </row>
    <row r="54" spans="4:6" ht="12.75">
      <c r="D54" s="16" t="s">
        <v>116</v>
      </c>
      <c r="F54" s="67">
        <v>9.948</v>
      </c>
    </row>
    <row r="55" spans="4:6" ht="12.75">
      <c r="D55" s="16" t="s">
        <v>117</v>
      </c>
      <c r="F55" s="67">
        <v>7.827</v>
      </c>
    </row>
    <row r="56" spans="4:6" ht="12.75">
      <c r="D56" s="16" t="s">
        <v>118</v>
      </c>
      <c r="F56" s="67">
        <v>18.133</v>
      </c>
    </row>
    <row r="57" spans="1:48" ht="12.75">
      <c r="A57" s="7" t="s">
        <v>23</v>
      </c>
      <c r="B57" s="7"/>
      <c r="C57" s="7" t="s">
        <v>59</v>
      </c>
      <c r="D57" s="7" t="s">
        <v>119</v>
      </c>
      <c r="E57" s="7" t="s">
        <v>153</v>
      </c>
      <c r="F57" s="68">
        <v>25.96</v>
      </c>
      <c r="G57" s="21">
        <v>0</v>
      </c>
      <c r="H57" s="21">
        <f>F57*AE57</f>
        <v>0</v>
      </c>
      <c r="I57" s="21">
        <f>J57-H57</f>
        <v>0</v>
      </c>
      <c r="J57" s="21">
        <f>F57*G57</f>
        <v>0</v>
      </c>
      <c r="K57" s="21">
        <v>0.13644</v>
      </c>
      <c r="L57" s="21">
        <f>F57*K57</f>
        <v>3.5419824</v>
      </c>
      <c r="M57" s="32" t="s">
        <v>175</v>
      </c>
      <c r="P57" s="35">
        <f>IF(AG57="5",J57,0)</f>
        <v>0</v>
      </c>
      <c r="R57" s="35">
        <f>IF(AG57="1",H57,0)</f>
        <v>0</v>
      </c>
      <c r="S57" s="35">
        <f>IF(AG57="1",I57,0)</f>
        <v>0</v>
      </c>
      <c r="T57" s="35">
        <f>IF(AG57="7",H57,0)</f>
        <v>0</v>
      </c>
      <c r="U57" s="35">
        <f>IF(AG57="7",I57,0)</f>
        <v>0</v>
      </c>
      <c r="V57" s="35">
        <f>IF(AG57="2",H57,0)</f>
        <v>0</v>
      </c>
      <c r="W57" s="35">
        <f>IF(AG57="2",I57,0)</f>
        <v>0</v>
      </c>
      <c r="X57" s="35">
        <f>IF(AG57="0",J57,0)</f>
        <v>0</v>
      </c>
      <c r="Y57" s="28"/>
      <c r="Z57" s="21">
        <f>IF(AD57=0,J57,0)</f>
        <v>0</v>
      </c>
      <c r="AA57" s="21">
        <f>IF(AD57=15,J57,0)</f>
        <v>0</v>
      </c>
      <c r="AB57" s="21">
        <f>IF(AD57=21,J57,0)</f>
        <v>0</v>
      </c>
      <c r="AD57" s="35">
        <v>21</v>
      </c>
      <c r="AE57" s="35">
        <f>G57*1</f>
        <v>0</v>
      </c>
      <c r="AF57" s="35">
        <f>G57*(1-1)</f>
        <v>0</v>
      </c>
      <c r="AG57" s="32" t="s">
        <v>7</v>
      </c>
      <c r="AM57" s="35">
        <f>F57*AE57</f>
        <v>0</v>
      </c>
      <c r="AN57" s="35">
        <f>F57*AF57</f>
        <v>0</v>
      </c>
      <c r="AO57" s="36" t="s">
        <v>190</v>
      </c>
      <c r="AP57" s="36" t="s">
        <v>195</v>
      </c>
      <c r="AQ57" s="28" t="s">
        <v>197</v>
      </c>
      <c r="AS57" s="35">
        <f>AM57+AN57</f>
        <v>0</v>
      </c>
      <c r="AT57" s="35">
        <f>G57/(100-AU57)*100</f>
        <v>0</v>
      </c>
      <c r="AU57" s="35">
        <v>0</v>
      </c>
      <c r="AV57" s="35">
        <f>L57</f>
        <v>3.5419824</v>
      </c>
    </row>
    <row r="58" spans="4:6" ht="12.75">
      <c r="D58" s="16" t="s">
        <v>117</v>
      </c>
      <c r="F58" s="67">
        <v>7.827</v>
      </c>
    </row>
    <row r="59" spans="4:6" ht="12.75">
      <c r="D59" s="16" t="s">
        <v>118</v>
      </c>
      <c r="F59" s="67">
        <v>18.133</v>
      </c>
    </row>
    <row r="60" spans="1:48" ht="12.75">
      <c r="A60" s="5" t="s">
        <v>24</v>
      </c>
      <c r="B60" s="5"/>
      <c r="C60" s="5" t="s">
        <v>60</v>
      </c>
      <c r="D60" s="5" t="s">
        <v>120</v>
      </c>
      <c r="E60" s="5" t="s">
        <v>153</v>
      </c>
      <c r="F60" s="66">
        <v>28.575</v>
      </c>
      <c r="G60" s="20">
        <v>0</v>
      </c>
      <c r="H60" s="20">
        <f>F60*AE60</f>
        <v>0</v>
      </c>
      <c r="I60" s="20">
        <f>J60-H60</f>
        <v>0</v>
      </c>
      <c r="J60" s="20">
        <f>F60*G60</f>
        <v>0</v>
      </c>
      <c r="K60" s="20">
        <v>0.072</v>
      </c>
      <c r="L60" s="20">
        <f>F60*K60</f>
        <v>2.0574</v>
      </c>
      <c r="M60" s="31" t="s">
        <v>175</v>
      </c>
      <c r="P60" s="35">
        <f>IF(AG60="5",J60,0)</f>
        <v>0</v>
      </c>
      <c r="R60" s="35">
        <f>IF(AG60="1",H60,0)</f>
        <v>0</v>
      </c>
      <c r="S60" s="35">
        <f>IF(AG60="1",I60,0)</f>
        <v>0</v>
      </c>
      <c r="T60" s="35">
        <f>IF(AG60="7",H60,0)</f>
        <v>0</v>
      </c>
      <c r="U60" s="35">
        <f>IF(AG60="7",I60,0)</f>
        <v>0</v>
      </c>
      <c r="V60" s="35">
        <f>IF(AG60="2",H60,0)</f>
        <v>0</v>
      </c>
      <c r="W60" s="35">
        <f>IF(AG60="2",I60,0)</f>
        <v>0</v>
      </c>
      <c r="X60" s="35">
        <f>IF(AG60="0",J60,0)</f>
        <v>0</v>
      </c>
      <c r="Y60" s="28"/>
      <c r="Z60" s="20">
        <f>IF(AD60=0,J60,0)</f>
        <v>0</v>
      </c>
      <c r="AA60" s="20">
        <f>IF(AD60=15,J60,0)</f>
        <v>0</v>
      </c>
      <c r="AB60" s="20">
        <f>IF(AD60=21,J60,0)</f>
        <v>0</v>
      </c>
      <c r="AD60" s="35">
        <v>21</v>
      </c>
      <c r="AE60" s="35">
        <f>G60*0.157006802721088</f>
        <v>0</v>
      </c>
      <c r="AF60" s="35">
        <f>G60*(1-0.157006802721088)</f>
        <v>0</v>
      </c>
      <c r="AG60" s="31" t="s">
        <v>7</v>
      </c>
      <c r="AM60" s="35">
        <f>F60*AE60</f>
        <v>0</v>
      </c>
      <c r="AN60" s="35">
        <f>F60*AF60</f>
        <v>0</v>
      </c>
      <c r="AO60" s="36" t="s">
        <v>190</v>
      </c>
      <c r="AP60" s="36" t="s">
        <v>195</v>
      </c>
      <c r="AQ60" s="28" t="s">
        <v>197</v>
      </c>
      <c r="AS60" s="35">
        <f>AM60+AN60</f>
        <v>0</v>
      </c>
      <c r="AT60" s="35">
        <f>G60/(100-AU60)*100</f>
        <v>0</v>
      </c>
      <c r="AU60" s="35">
        <v>0</v>
      </c>
      <c r="AV60" s="35">
        <f>L60</f>
        <v>2.0574</v>
      </c>
    </row>
    <row r="61" spans="4:6" ht="12.75">
      <c r="D61" s="16" t="s">
        <v>87</v>
      </c>
      <c r="F61" s="67">
        <v>28.575</v>
      </c>
    </row>
    <row r="62" spans="1:48" ht="12.75">
      <c r="A62" s="7" t="s">
        <v>25</v>
      </c>
      <c r="B62" s="7"/>
      <c r="C62" s="7" t="s">
        <v>61</v>
      </c>
      <c r="D62" s="7" t="s">
        <v>121</v>
      </c>
      <c r="E62" s="7" t="s">
        <v>155</v>
      </c>
      <c r="F62" s="68">
        <v>28.86</v>
      </c>
      <c r="G62" s="21">
        <v>0</v>
      </c>
      <c r="H62" s="21">
        <f>F62*AE62</f>
        <v>0</v>
      </c>
      <c r="I62" s="21">
        <f>J62-H62</f>
        <v>0</v>
      </c>
      <c r="J62" s="21">
        <f>F62*G62</f>
        <v>0</v>
      </c>
      <c r="K62" s="21">
        <v>0.0275</v>
      </c>
      <c r="L62" s="21">
        <f>F62*K62</f>
        <v>0.79365</v>
      </c>
      <c r="M62" s="32" t="s">
        <v>175</v>
      </c>
      <c r="P62" s="35">
        <f>IF(AG62="5",J62,0)</f>
        <v>0</v>
      </c>
      <c r="R62" s="35">
        <f>IF(AG62="1",H62,0)</f>
        <v>0</v>
      </c>
      <c r="S62" s="35">
        <f>IF(AG62="1",I62,0)</f>
        <v>0</v>
      </c>
      <c r="T62" s="35">
        <f>IF(AG62="7",H62,0)</f>
        <v>0</v>
      </c>
      <c r="U62" s="35">
        <f>IF(AG62="7",I62,0)</f>
        <v>0</v>
      </c>
      <c r="V62" s="35">
        <f>IF(AG62="2",H62,0)</f>
        <v>0</v>
      </c>
      <c r="W62" s="35">
        <f>IF(AG62="2",I62,0)</f>
        <v>0</v>
      </c>
      <c r="X62" s="35">
        <f>IF(AG62="0",J62,0)</f>
        <v>0</v>
      </c>
      <c r="Y62" s="28"/>
      <c r="Z62" s="21">
        <f>IF(AD62=0,J62,0)</f>
        <v>0</v>
      </c>
      <c r="AA62" s="21">
        <f>IF(AD62=15,J62,0)</f>
        <v>0</v>
      </c>
      <c r="AB62" s="21">
        <f>IF(AD62=21,J62,0)</f>
        <v>0</v>
      </c>
      <c r="AD62" s="35">
        <v>21</v>
      </c>
      <c r="AE62" s="35">
        <f>G62*1</f>
        <v>0</v>
      </c>
      <c r="AF62" s="35">
        <f>G62*(1-1)</f>
        <v>0</v>
      </c>
      <c r="AG62" s="32" t="s">
        <v>7</v>
      </c>
      <c r="AM62" s="35">
        <f>F62*AE62</f>
        <v>0</v>
      </c>
      <c r="AN62" s="35">
        <f>F62*AF62</f>
        <v>0</v>
      </c>
      <c r="AO62" s="36" t="s">
        <v>190</v>
      </c>
      <c r="AP62" s="36" t="s">
        <v>195</v>
      </c>
      <c r="AQ62" s="28" t="s">
        <v>197</v>
      </c>
      <c r="AS62" s="35">
        <f>AM62+AN62</f>
        <v>0</v>
      </c>
      <c r="AT62" s="35">
        <f>G62/(100-AU62)*100</f>
        <v>0</v>
      </c>
      <c r="AU62" s="35">
        <v>0</v>
      </c>
      <c r="AV62" s="35">
        <f>L62</f>
        <v>0.79365</v>
      </c>
    </row>
    <row r="63" spans="4:6" ht="12.75">
      <c r="D63" s="16" t="s">
        <v>122</v>
      </c>
      <c r="F63" s="67">
        <v>28.86</v>
      </c>
    </row>
    <row r="64" spans="1:48" ht="12.75">
      <c r="A64" s="5" t="s">
        <v>26</v>
      </c>
      <c r="B64" s="5"/>
      <c r="C64" s="5" t="s">
        <v>62</v>
      </c>
      <c r="D64" s="5" t="s">
        <v>123</v>
      </c>
      <c r="E64" s="5" t="s">
        <v>153</v>
      </c>
      <c r="F64" s="66">
        <v>6.113</v>
      </c>
      <c r="G64" s="20">
        <v>0</v>
      </c>
      <c r="H64" s="20">
        <f>F64*AE64</f>
        <v>0</v>
      </c>
      <c r="I64" s="20">
        <f>J64-H64</f>
        <v>0</v>
      </c>
      <c r="J64" s="20">
        <f>F64*G64</f>
        <v>0</v>
      </c>
      <c r="K64" s="20">
        <v>0.11</v>
      </c>
      <c r="L64" s="20">
        <f>F64*K64</f>
        <v>0.6724300000000001</v>
      </c>
      <c r="M64" s="31" t="s">
        <v>175</v>
      </c>
      <c r="P64" s="35">
        <f>IF(AG64="5",J64,0)</f>
        <v>0</v>
      </c>
      <c r="R64" s="35">
        <f>IF(AG64="1",H64,0)</f>
        <v>0</v>
      </c>
      <c r="S64" s="35">
        <f>IF(AG64="1",I64,0)</f>
        <v>0</v>
      </c>
      <c r="T64" s="35">
        <f>IF(AG64="7",H64,0)</f>
        <v>0</v>
      </c>
      <c r="U64" s="35">
        <f>IF(AG64="7",I64,0)</f>
        <v>0</v>
      </c>
      <c r="V64" s="35">
        <f>IF(AG64="2",H64,0)</f>
        <v>0</v>
      </c>
      <c r="W64" s="35">
        <f>IF(AG64="2",I64,0)</f>
        <v>0</v>
      </c>
      <c r="X64" s="35">
        <f>IF(AG64="0",J64,0)</f>
        <v>0</v>
      </c>
      <c r="Y64" s="28"/>
      <c r="Z64" s="20">
        <f>IF(AD64=0,J64,0)</f>
        <v>0</v>
      </c>
      <c r="AA64" s="20">
        <f>IF(AD64=15,J64,0)</f>
        <v>0</v>
      </c>
      <c r="AB64" s="20">
        <f>IF(AD64=21,J64,0)</f>
        <v>0</v>
      </c>
      <c r="AD64" s="35">
        <v>21</v>
      </c>
      <c r="AE64" s="35">
        <f>G64*0.119322033898305</f>
        <v>0</v>
      </c>
      <c r="AF64" s="35">
        <f>G64*(1-0.119322033898305)</f>
        <v>0</v>
      </c>
      <c r="AG64" s="31" t="s">
        <v>7</v>
      </c>
      <c r="AM64" s="35">
        <f>F64*AE64</f>
        <v>0</v>
      </c>
      <c r="AN64" s="35">
        <f>F64*AF64</f>
        <v>0</v>
      </c>
      <c r="AO64" s="36" t="s">
        <v>190</v>
      </c>
      <c r="AP64" s="36" t="s">
        <v>195</v>
      </c>
      <c r="AQ64" s="28" t="s">
        <v>197</v>
      </c>
      <c r="AS64" s="35">
        <f>AM64+AN64</f>
        <v>0</v>
      </c>
      <c r="AT64" s="35">
        <f>G64/(100-AU64)*100</f>
        <v>0</v>
      </c>
      <c r="AU64" s="35">
        <v>0</v>
      </c>
      <c r="AV64" s="35">
        <f>L64</f>
        <v>0.6724300000000001</v>
      </c>
    </row>
    <row r="65" spans="4:6" ht="12.75">
      <c r="D65" s="16" t="s">
        <v>124</v>
      </c>
      <c r="F65" s="67">
        <v>6.113</v>
      </c>
    </row>
    <row r="66" spans="1:37" ht="12.75">
      <c r="A66" s="6"/>
      <c r="B66" s="14"/>
      <c r="C66" s="14" t="s">
        <v>63</v>
      </c>
      <c r="D66" s="94" t="s">
        <v>125</v>
      </c>
      <c r="E66" s="95"/>
      <c r="F66" s="95"/>
      <c r="G66" s="95"/>
      <c r="H66" s="38">
        <f>SUM(H67:H84)</f>
        <v>0</v>
      </c>
      <c r="I66" s="38">
        <f>SUM(I67:I84)</f>
        <v>0</v>
      </c>
      <c r="J66" s="38">
        <f>H66+I66</f>
        <v>0</v>
      </c>
      <c r="K66" s="28"/>
      <c r="L66" s="38">
        <f>SUM(L67:L84)</f>
        <v>47.1014</v>
      </c>
      <c r="M66" s="28"/>
      <c r="Y66" s="28"/>
      <c r="AI66" s="38">
        <f>SUM(Z67:Z84)</f>
        <v>0</v>
      </c>
      <c r="AJ66" s="38">
        <f>SUM(AA67:AA84)</f>
        <v>0</v>
      </c>
      <c r="AK66" s="38">
        <f>SUM(AB67:AB84)</f>
        <v>0</v>
      </c>
    </row>
    <row r="67" spans="1:48" ht="12.75">
      <c r="A67" s="5" t="s">
        <v>27</v>
      </c>
      <c r="B67" s="5"/>
      <c r="C67" s="5" t="s">
        <v>64</v>
      </c>
      <c r="D67" s="5" t="s">
        <v>126</v>
      </c>
      <c r="E67" s="5" t="s">
        <v>154</v>
      </c>
      <c r="F67" s="66">
        <v>170.58</v>
      </c>
      <c r="G67" s="20">
        <v>0</v>
      </c>
      <c r="H67" s="20">
        <f>F67*AE67</f>
        <v>0</v>
      </c>
      <c r="I67" s="20">
        <f>J67-H67</f>
        <v>0</v>
      </c>
      <c r="J67" s="20">
        <f>F67*G67</f>
        <v>0</v>
      </c>
      <c r="K67" s="20">
        <v>0.145</v>
      </c>
      <c r="L67" s="20">
        <f>F67*K67</f>
        <v>24.7341</v>
      </c>
      <c r="M67" s="31" t="s">
        <v>175</v>
      </c>
      <c r="P67" s="35">
        <f>IF(AG67="5",J67,0)</f>
        <v>0</v>
      </c>
      <c r="R67" s="35">
        <f>IF(AG67="1",H67,0)</f>
        <v>0</v>
      </c>
      <c r="S67" s="35">
        <f>IF(AG67="1",I67,0)</f>
        <v>0</v>
      </c>
      <c r="T67" s="35">
        <f>IF(AG67="7",H67,0)</f>
        <v>0</v>
      </c>
      <c r="U67" s="35">
        <f>IF(AG67="7",I67,0)</f>
        <v>0</v>
      </c>
      <c r="V67" s="35">
        <f>IF(AG67="2",H67,0)</f>
        <v>0</v>
      </c>
      <c r="W67" s="35">
        <f>IF(AG67="2",I67,0)</f>
        <v>0</v>
      </c>
      <c r="X67" s="35">
        <f>IF(AG67="0",J67,0)</f>
        <v>0</v>
      </c>
      <c r="Y67" s="28"/>
      <c r="Z67" s="20">
        <f>IF(AD67=0,J67,0)</f>
        <v>0</v>
      </c>
      <c r="AA67" s="20">
        <f>IF(AD67=15,J67,0)</f>
        <v>0</v>
      </c>
      <c r="AB67" s="20">
        <f>IF(AD67=21,J67,0)</f>
        <v>0</v>
      </c>
      <c r="AD67" s="35">
        <v>21</v>
      </c>
      <c r="AE67" s="35">
        <f>G67*0</f>
        <v>0</v>
      </c>
      <c r="AF67" s="35">
        <f>G67*(1-0)</f>
        <v>0</v>
      </c>
      <c r="AG67" s="31" t="s">
        <v>7</v>
      </c>
      <c r="AM67" s="35">
        <f>F67*AE67</f>
        <v>0</v>
      </c>
      <c r="AN67" s="35">
        <f>F67*AF67</f>
        <v>0</v>
      </c>
      <c r="AO67" s="36" t="s">
        <v>191</v>
      </c>
      <c r="AP67" s="36" t="s">
        <v>196</v>
      </c>
      <c r="AQ67" s="28" t="s">
        <v>197</v>
      </c>
      <c r="AS67" s="35">
        <f>AM67+AN67</f>
        <v>0</v>
      </c>
      <c r="AT67" s="35">
        <f>G67/(100-AU67)*100</f>
        <v>0</v>
      </c>
      <c r="AU67" s="35">
        <v>0</v>
      </c>
      <c r="AV67" s="35">
        <f>L67</f>
        <v>24.7341</v>
      </c>
    </row>
    <row r="68" spans="4:6" ht="12.75">
      <c r="D68" s="16" t="s">
        <v>127</v>
      </c>
      <c r="F68" s="67">
        <v>95.365</v>
      </c>
    </row>
    <row r="69" spans="4:6" ht="12.75">
      <c r="D69" s="16" t="s">
        <v>128</v>
      </c>
      <c r="F69" s="67">
        <v>75.215</v>
      </c>
    </row>
    <row r="70" spans="1:48" ht="12.75">
      <c r="A70" s="5" t="s">
        <v>28</v>
      </c>
      <c r="B70" s="5"/>
      <c r="C70" s="5" t="s">
        <v>65</v>
      </c>
      <c r="D70" s="5" t="s">
        <v>129</v>
      </c>
      <c r="E70" s="5" t="s">
        <v>153</v>
      </c>
      <c r="F70" s="66">
        <v>71.404</v>
      </c>
      <c r="G70" s="20">
        <v>0</v>
      </c>
      <c r="H70" s="20">
        <f>F70*AE70</f>
        <v>0</v>
      </c>
      <c r="I70" s="20">
        <f>J70-H70</f>
        <v>0</v>
      </c>
      <c r="J70" s="20">
        <f>F70*G70</f>
        <v>0</v>
      </c>
      <c r="K70" s="20">
        <v>0.225</v>
      </c>
      <c r="L70" s="20">
        <f>F70*K70</f>
        <v>16.0659</v>
      </c>
      <c r="M70" s="31" t="s">
        <v>175</v>
      </c>
      <c r="P70" s="35">
        <f>IF(AG70="5",J70,0)</f>
        <v>0</v>
      </c>
      <c r="R70" s="35">
        <f>IF(AG70="1",H70,0)</f>
        <v>0</v>
      </c>
      <c r="S70" s="35">
        <f>IF(AG70="1",I70,0)</f>
        <v>0</v>
      </c>
      <c r="T70" s="35">
        <f>IF(AG70="7",H70,0)</f>
        <v>0</v>
      </c>
      <c r="U70" s="35">
        <f>IF(AG70="7",I70,0)</f>
        <v>0</v>
      </c>
      <c r="V70" s="35">
        <f>IF(AG70="2",H70,0)</f>
        <v>0</v>
      </c>
      <c r="W70" s="35">
        <f>IF(AG70="2",I70,0)</f>
        <v>0</v>
      </c>
      <c r="X70" s="35">
        <f>IF(AG70="0",J70,0)</f>
        <v>0</v>
      </c>
      <c r="Y70" s="28"/>
      <c r="Z70" s="20">
        <f>IF(AD70=0,J70,0)</f>
        <v>0</v>
      </c>
      <c r="AA70" s="20">
        <f>IF(AD70=15,J70,0)</f>
        <v>0</v>
      </c>
      <c r="AB70" s="20">
        <f>IF(AD70=21,J70,0)</f>
        <v>0</v>
      </c>
      <c r="AD70" s="35">
        <v>21</v>
      </c>
      <c r="AE70" s="35">
        <f>G70*0</f>
        <v>0</v>
      </c>
      <c r="AF70" s="35">
        <f>G70*(1-0)</f>
        <v>0</v>
      </c>
      <c r="AG70" s="31" t="s">
        <v>7</v>
      </c>
      <c r="AM70" s="35">
        <f>F70*AE70</f>
        <v>0</v>
      </c>
      <c r="AN70" s="35">
        <f>F70*AF70</f>
        <v>0</v>
      </c>
      <c r="AO70" s="36" t="s">
        <v>191</v>
      </c>
      <c r="AP70" s="36" t="s">
        <v>196</v>
      </c>
      <c r="AQ70" s="28" t="s">
        <v>197</v>
      </c>
      <c r="AS70" s="35">
        <f>AM70+AN70</f>
        <v>0</v>
      </c>
      <c r="AT70" s="35">
        <f>G70/(100-AU70)*100</f>
        <v>0</v>
      </c>
      <c r="AU70" s="35">
        <v>0</v>
      </c>
      <c r="AV70" s="35">
        <f>L70</f>
        <v>16.0659</v>
      </c>
    </row>
    <row r="71" spans="4:6" ht="12.75">
      <c r="D71" s="16" t="s">
        <v>130</v>
      </c>
      <c r="F71" s="67">
        <v>15.289</v>
      </c>
    </row>
    <row r="72" spans="4:6" ht="12.75">
      <c r="D72" s="16" t="s">
        <v>131</v>
      </c>
      <c r="F72" s="67">
        <v>20.711</v>
      </c>
    </row>
    <row r="73" spans="4:6" ht="12.75">
      <c r="D73" s="16" t="s">
        <v>132</v>
      </c>
      <c r="F73" s="67">
        <v>26.77</v>
      </c>
    </row>
    <row r="74" spans="4:6" ht="12.75">
      <c r="D74" s="16" t="s">
        <v>133</v>
      </c>
      <c r="F74" s="67">
        <v>8.634</v>
      </c>
    </row>
    <row r="75" spans="1:48" ht="12.75">
      <c r="A75" s="5" t="s">
        <v>29</v>
      </c>
      <c r="B75" s="5"/>
      <c r="C75" s="5" t="s">
        <v>66</v>
      </c>
      <c r="D75" s="5" t="s">
        <v>134</v>
      </c>
      <c r="E75" s="5" t="s">
        <v>153</v>
      </c>
      <c r="F75" s="66">
        <v>31.507</v>
      </c>
      <c r="G75" s="20">
        <v>0</v>
      </c>
      <c r="H75" s="20">
        <f>F75*AE75</f>
        <v>0</v>
      </c>
      <c r="I75" s="20">
        <f>J75-H75</f>
        <v>0</v>
      </c>
      <c r="J75" s="20">
        <f>F75*G75</f>
        <v>0</v>
      </c>
      <c r="K75" s="20">
        <v>0.2</v>
      </c>
      <c r="L75" s="20">
        <f>F75*K75</f>
        <v>6.301400000000001</v>
      </c>
      <c r="M75" s="31" t="s">
        <v>175</v>
      </c>
      <c r="P75" s="35">
        <f>IF(AG75="5",J75,0)</f>
        <v>0</v>
      </c>
      <c r="R75" s="35">
        <f>IF(AG75="1",H75,0)</f>
        <v>0</v>
      </c>
      <c r="S75" s="35">
        <f>IF(AG75="1",I75,0)</f>
        <v>0</v>
      </c>
      <c r="T75" s="35">
        <f>IF(AG75="7",H75,0)</f>
        <v>0</v>
      </c>
      <c r="U75" s="35">
        <f>IF(AG75="7",I75,0)</f>
        <v>0</v>
      </c>
      <c r="V75" s="35">
        <f>IF(AG75="2",H75,0)</f>
        <v>0</v>
      </c>
      <c r="W75" s="35">
        <f>IF(AG75="2",I75,0)</f>
        <v>0</v>
      </c>
      <c r="X75" s="35">
        <f>IF(AG75="0",J75,0)</f>
        <v>0</v>
      </c>
      <c r="Y75" s="28"/>
      <c r="Z75" s="20">
        <f>IF(AD75=0,J75,0)</f>
        <v>0</v>
      </c>
      <c r="AA75" s="20">
        <f>IF(AD75=15,J75,0)</f>
        <v>0</v>
      </c>
      <c r="AB75" s="20">
        <f>IF(AD75=21,J75,0)</f>
        <v>0</v>
      </c>
      <c r="AD75" s="35">
        <v>21</v>
      </c>
      <c r="AE75" s="35">
        <f>G75*0</f>
        <v>0</v>
      </c>
      <c r="AF75" s="35">
        <f>G75*(1-0)</f>
        <v>0</v>
      </c>
      <c r="AG75" s="31" t="s">
        <v>7</v>
      </c>
      <c r="AM75" s="35">
        <f>F75*AE75</f>
        <v>0</v>
      </c>
      <c r="AN75" s="35">
        <f>F75*AF75</f>
        <v>0</v>
      </c>
      <c r="AO75" s="36" t="s">
        <v>191</v>
      </c>
      <c r="AP75" s="36" t="s">
        <v>196</v>
      </c>
      <c r="AQ75" s="28" t="s">
        <v>197</v>
      </c>
      <c r="AS75" s="35">
        <f>AM75+AN75</f>
        <v>0</v>
      </c>
      <c r="AT75" s="35">
        <f>G75/(100-AU75)*100</f>
        <v>0</v>
      </c>
      <c r="AU75" s="35">
        <v>0</v>
      </c>
      <c r="AV75" s="35">
        <f>L75</f>
        <v>6.301400000000001</v>
      </c>
    </row>
    <row r="76" spans="4:6" ht="12.75">
      <c r="D76" s="16" t="s">
        <v>135</v>
      </c>
      <c r="F76" s="67">
        <v>25.394</v>
      </c>
    </row>
    <row r="77" spans="4:6" ht="12.75">
      <c r="D77" s="16" t="s">
        <v>124</v>
      </c>
      <c r="F77" s="67">
        <v>6.113</v>
      </c>
    </row>
    <row r="78" spans="1:48" ht="12.75">
      <c r="A78" s="5" t="s">
        <v>30</v>
      </c>
      <c r="B78" s="5"/>
      <c r="C78" s="5" t="s">
        <v>67</v>
      </c>
      <c r="D78" s="5" t="s">
        <v>136</v>
      </c>
      <c r="E78" s="5" t="s">
        <v>156</v>
      </c>
      <c r="F78" s="66">
        <v>5.079</v>
      </c>
      <c r="G78" s="20">
        <v>0</v>
      </c>
      <c r="H78" s="20">
        <f>F78*AE78</f>
        <v>0</v>
      </c>
      <c r="I78" s="20">
        <f>J78-H78</f>
        <v>0</v>
      </c>
      <c r="J78" s="20">
        <f>F78*G78</f>
        <v>0</v>
      </c>
      <c r="K78" s="20">
        <v>0</v>
      </c>
      <c r="L78" s="20">
        <f>F78*K78</f>
        <v>0</v>
      </c>
      <c r="M78" s="31" t="s">
        <v>175</v>
      </c>
      <c r="P78" s="35">
        <f>IF(AG78="5",J78,0)</f>
        <v>0</v>
      </c>
      <c r="R78" s="35">
        <f>IF(AG78="1",H78,0)</f>
        <v>0</v>
      </c>
      <c r="S78" s="35">
        <f>IF(AG78="1",I78,0)</f>
        <v>0</v>
      </c>
      <c r="T78" s="35">
        <f>IF(AG78="7",H78,0)</f>
        <v>0</v>
      </c>
      <c r="U78" s="35">
        <f>IF(AG78="7",I78,0)</f>
        <v>0</v>
      </c>
      <c r="V78" s="35">
        <f>IF(AG78="2",H78,0)</f>
        <v>0</v>
      </c>
      <c r="W78" s="35">
        <f>IF(AG78="2",I78,0)</f>
        <v>0</v>
      </c>
      <c r="X78" s="35">
        <f>IF(AG78="0",J78,0)</f>
        <v>0</v>
      </c>
      <c r="Y78" s="28"/>
      <c r="Z78" s="20">
        <f>IF(AD78=0,J78,0)</f>
        <v>0</v>
      </c>
      <c r="AA78" s="20">
        <f>IF(AD78=15,J78,0)</f>
        <v>0</v>
      </c>
      <c r="AB78" s="20">
        <f>IF(AD78=21,J78,0)</f>
        <v>0</v>
      </c>
      <c r="AD78" s="35">
        <v>21</v>
      </c>
      <c r="AE78" s="35">
        <f>G78*0</f>
        <v>0</v>
      </c>
      <c r="AF78" s="35">
        <f>G78*(1-0)</f>
        <v>0</v>
      </c>
      <c r="AG78" s="31" t="s">
        <v>11</v>
      </c>
      <c r="AM78" s="35">
        <f>F78*AE78</f>
        <v>0</v>
      </c>
      <c r="AN78" s="35">
        <f>F78*AF78</f>
        <v>0</v>
      </c>
      <c r="AO78" s="36" t="s">
        <v>191</v>
      </c>
      <c r="AP78" s="36" t="s">
        <v>196</v>
      </c>
      <c r="AQ78" s="28" t="s">
        <v>197</v>
      </c>
      <c r="AS78" s="35">
        <f>AM78+AN78</f>
        <v>0</v>
      </c>
      <c r="AT78" s="35">
        <f>G78/(100-AU78)*100</f>
        <v>0</v>
      </c>
      <c r="AU78" s="35">
        <v>0</v>
      </c>
      <c r="AV78" s="35">
        <f>L78</f>
        <v>0</v>
      </c>
    </row>
    <row r="79" spans="4:6" ht="12.75">
      <c r="D79" s="16" t="s">
        <v>137</v>
      </c>
      <c r="F79" s="67">
        <v>5.079</v>
      </c>
    </row>
    <row r="80" spans="1:48" ht="12.75">
      <c r="A80" s="5" t="s">
        <v>31</v>
      </c>
      <c r="B80" s="5"/>
      <c r="C80" s="5" t="s">
        <v>68</v>
      </c>
      <c r="D80" s="5" t="s">
        <v>138</v>
      </c>
      <c r="E80" s="5" t="s">
        <v>156</v>
      </c>
      <c r="F80" s="66">
        <v>45.879</v>
      </c>
      <c r="G80" s="20">
        <v>0</v>
      </c>
      <c r="H80" s="20">
        <f>F80*AE80</f>
        <v>0</v>
      </c>
      <c r="I80" s="20">
        <f>J80-H80</f>
        <v>0</v>
      </c>
      <c r="J80" s="20">
        <f>F80*G80</f>
        <v>0</v>
      </c>
      <c r="K80" s="20">
        <v>0</v>
      </c>
      <c r="L80" s="20">
        <f>F80*K80</f>
        <v>0</v>
      </c>
      <c r="M80" s="31" t="s">
        <v>175</v>
      </c>
      <c r="P80" s="35">
        <f>IF(AG80="5",J80,0)</f>
        <v>0</v>
      </c>
      <c r="R80" s="35">
        <f>IF(AG80="1",H80,0)</f>
        <v>0</v>
      </c>
      <c r="S80" s="35">
        <f>IF(AG80="1",I80,0)</f>
        <v>0</v>
      </c>
      <c r="T80" s="35">
        <f>IF(AG80="7",H80,0)</f>
        <v>0</v>
      </c>
      <c r="U80" s="35">
        <f>IF(AG80="7",I80,0)</f>
        <v>0</v>
      </c>
      <c r="V80" s="35">
        <f>IF(AG80="2",H80,0)</f>
        <v>0</v>
      </c>
      <c r="W80" s="35">
        <f>IF(AG80="2",I80,0)</f>
        <v>0</v>
      </c>
      <c r="X80" s="35">
        <f>IF(AG80="0",J80,0)</f>
        <v>0</v>
      </c>
      <c r="Y80" s="28"/>
      <c r="Z80" s="20">
        <f>IF(AD80=0,J80,0)</f>
        <v>0</v>
      </c>
      <c r="AA80" s="20">
        <f>IF(AD80=15,J80,0)</f>
        <v>0</v>
      </c>
      <c r="AB80" s="20">
        <f>IF(AD80=21,J80,0)</f>
        <v>0</v>
      </c>
      <c r="AD80" s="35">
        <v>21</v>
      </c>
      <c r="AE80" s="35">
        <f>G80*0</f>
        <v>0</v>
      </c>
      <c r="AF80" s="35">
        <f>G80*(1-0)</f>
        <v>0</v>
      </c>
      <c r="AG80" s="31" t="s">
        <v>11</v>
      </c>
      <c r="AM80" s="35">
        <f>F80*AE80</f>
        <v>0</v>
      </c>
      <c r="AN80" s="35">
        <f>F80*AF80</f>
        <v>0</v>
      </c>
      <c r="AO80" s="36" t="s">
        <v>191</v>
      </c>
      <c r="AP80" s="36" t="s">
        <v>196</v>
      </c>
      <c r="AQ80" s="28" t="s">
        <v>197</v>
      </c>
      <c r="AS80" s="35">
        <f>AM80+AN80</f>
        <v>0</v>
      </c>
      <c r="AT80" s="35">
        <f>G80/(100-AU80)*100</f>
        <v>0</v>
      </c>
      <c r="AU80" s="35">
        <v>0</v>
      </c>
      <c r="AV80" s="35">
        <f>L80</f>
        <v>0</v>
      </c>
    </row>
    <row r="81" spans="1:48" ht="12.75">
      <c r="A81" s="5" t="s">
        <v>32</v>
      </c>
      <c r="B81" s="5"/>
      <c r="C81" s="5" t="s">
        <v>69</v>
      </c>
      <c r="D81" s="5" t="s">
        <v>139</v>
      </c>
      <c r="E81" s="5" t="s">
        <v>156</v>
      </c>
      <c r="F81" s="66">
        <v>45.879</v>
      </c>
      <c r="G81" s="20">
        <v>0</v>
      </c>
      <c r="H81" s="20">
        <f>F81*AE81</f>
        <v>0</v>
      </c>
      <c r="I81" s="20">
        <f>J81-H81</f>
        <v>0</v>
      </c>
      <c r="J81" s="20">
        <f>F81*G81</f>
        <v>0</v>
      </c>
      <c r="K81" s="20">
        <v>0</v>
      </c>
      <c r="L81" s="20">
        <f>F81*K81</f>
        <v>0</v>
      </c>
      <c r="M81" s="31" t="s">
        <v>175</v>
      </c>
      <c r="P81" s="35">
        <f>IF(AG81="5",J81,0)</f>
        <v>0</v>
      </c>
      <c r="R81" s="35">
        <f>IF(AG81="1",H81,0)</f>
        <v>0</v>
      </c>
      <c r="S81" s="35">
        <f>IF(AG81="1",I81,0)</f>
        <v>0</v>
      </c>
      <c r="T81" s="35">
        <f>IF(AG81="7",H81,0)</f>
        <v>0</v>
      </c>
      <c r="U81" s="35">
        <f>IF(AG81="7",I81,0)</f>
        <v>0</v>
      </c>
      <c r="V81" s="35">
        <f>IF(AG81="2",H81,0)</f>
        <v>0</v>
      </c>
      <c r="W81" s="35">
        <f>IF(AG81="2",I81,0)</f>
        <v>0</v>
      </c>
      <c r="X81" s="35">
        <f>IF(AG81="0",J81,0)</f>
        <v>0</v>
      </c>
      <c r="Y81" s="28"/>
      <c r="Z81" s="20">
        <f>IF(AD81=0,J81,0)</f>
        <v>0</v>
      </c>
      <c r="AA81" s="20">
        <f>IF(AD81=15,J81,0)</f>
        <v>0</v>
      </c>
      <c r="AB81" s="20">
        <f>IF(AD81=21,J81,0)</f>
        <v>0</v>
      </c>
      <c r="AD81" s="35">
        <v>21</v>
      </c>
      <c r="AE81" s="35">
        <f>G81*0</f>
        <v>0</v>
      </c>
      <c r="AF81" s="35">
        <f>G81*(1-0)</f>
        <v>0</v>
      </c>
      <c r="AG81" s="31" t="s">
        <v>11</v>
      </c>
      <c r="AM81" s="35">
        <f>F81*AE81</f>
        <v>0</v>
      </c>
      <c r="AN81" s="35">
        <f>F81*AF81</f>
        <v>0</v>
      </c>
      <c r="AO81" s="36" t="s">
        <v>191</v>
      </c>
      <c r="AP81" s="36" t="s">
        <v>196</v>
      </c>
      <c r="AQ81" s="28" t="s">
        <v>197</v>
      </c>
      <c r="AS81" s="35">
        <f>AM81+AN81</f>
        <v>0</v>
      </c>
      <c r="AT81" s="35">
        <f>G81/(100-AU81)*100</f>
        <v>0</v>
      </c>
      <c r="AU81" s="35">
        <v>0</v>
      </c>
      <c r="AV81" s="35">
        <f>L81</f>
        <v>0</v>
      </c>
    </row>
    <row r="82" spans="1:48" ht="12.75">
      <c r="A82" s="5" t="s">
        <v>33</v>
      </c>
      <c r="B82" s="5"/>
      <c r="C82" s="5" t="s">
        <v>70</v>
      </c>
      <c r="D82" s="5" t="s">
        <v>140</v>
      </c>
      <c r="E82" s="5" t="s">
        <v>156</v>
      </c>
      <c r="F82" s="66">
        <v>825.818</v>
      </c>
      <c r="G82" s="20">
        <v>0</v>
      </c>
      <c r="H82" s="20">
        <f>F82*AE82</f>
        <v>0</v>
      </c>
      <c r="I82" s="20">
        <f>J82-H82</f>
        <v>0</v>
      </c>
      <c r="J82" s="20">
        <f>F82*G82</f>
        <v>0</v>
      </c>
      <c r="K82" s="20">
        <v>0</v>
      </c>
      <c r="L82" s="20">
        <f>F82*K82</f>
        <v>0</v>
      </c>
      <c r="M82" s="31" t="s">
        <v>175</v>
      </c>
      <c r="P82" s="35">
        <f>IF(AG82="5",J82,0)</f>
        <v>0</v>
      </c>
      <c r="R82" s="35">
        <f>IF(AG82="1",H82,0)</f>
        <v>0</v>
      </c>
      <c r="S82" s="35">
        <f>IF(AG82="1",I82,0)</f>
        <v>0</v>
      </c>
      <c r="T82" s="35">
        <f>IF(AG82="7",H82,0)</f>
        <v>0</v>
      </c>
      <c r="U82" s="35">
        <f>IF(AG82="7",I82,0)</f>
        <v>0</v>
      </c>
      <c r="V82" s="35">
        <f>IF(AG82="2",H82,0)</f>
        <v>0</v>
      </c>
      <c r="W82" s="35">
        <f>IF(AG82="2",I82,0)</f>
        <v>0</v>
      </c>
      <c r="X82" s="35">
        <f>IF(AG82="0",J82,0)</f>
        <v>0</v>
      </c>
      <c r="Y82" s="28"/>
      <c r="Z82" s="20">
        <f>IF(AD82=0,J82,0)</f>
        <v>0</v>
      </c>
      <c r="AA82" s="20">
        <f>IF(AD82=15,J82,0)</f>
        <v>0</v>
      </c>
      <c r="AB82" s="20">
        <f>IF(AD82=21,J82,0)</f>
        <v>0</v>
      </c>
      <c r="AD82" s="35">
        <v>21</v>
      </c>
      <c r="AE82" s="35">
        <f>G82*0</f>
        <v>0</v>
      </c>
      <c r="AF82" s="35">
        <f>G82*(1-0)</f>
        <v>0</v>
      </c>
      <c r="AG82" s="31" t="s">
        <v>11</v>
      </c>
      <c r="AM82" s="35">
        <f>F82*AE82</f>
        <v>0</v>
      </c>
      <c r="AN82" s="35">
        <f>F82*AF82</f>
        <v>0</v>
      </c>
      <c r="AO82" s="36" t="s">
        <v>191</v>
      </c>
      <c r="AP82" s="36" t="s">
        <v>196</v>
      </c>
      <c r="AQ82" s="28" t="s">
        <v>197</v>
      </c>
      <c r="AS82" s="35">
        <f>AM82+AN82</f>
        <v>0</v>
      </c>
      <c r="AT82" s="35">
        <f>G82/(100-AU82)*100</f>
        <v>0</v>
      </c>
      <c r="AU82" s="35">
        <v>0</v>
      </c>
      <c r="AV82" s="35">
        <f>L82</f>
        <v>0</v>
      </c>
    </row>
    <row r="83" spans="4:6" ht="12.75">
      <c r="D83" s="16" t="s">
        <v>141</v>
      </c>
      <c r="F83" s="67">
        <v>825.818</v>
      </c>
    </row>
    <row r="84" spans="1:48" ht="12.75">
      <c r="A84" s="5" t="s">
        <v>34</v>
      </c>
      <c r="B84" s="5"/>
      <c r="C84" s="5" t="s">
        <v>71</v>
      </c>
      <c r="D84" s="5" t="s">
        <v>142</v>
      </c>
      <c r="E84" s="5" t="s">
        <v>156</v>
      </c>
      <c r="F84" s="66">
        <v>40.8</v>
      </c>
      <c r="G84" s="20">
        <v>0</v>
      </c>
      <c r="H84" s="20">
        <f>F84*AE84</f>
        <v>0</v>
      </c>
      <c r="I84" s="20">
        <f>J84-H84</f>
        <v>0</v>
      </c>
      <c r="J84" s="20">
        <f>F84*G84</f>
        <v>0</v>
      </c>
      <c r="K84" s="20">
        <v>0</v>
      </c>
      <c r="L84" s="20">
        <f>F84*K84</f>
        <v>0</v>
      </c>
      <c r="M84" s="31" t="s">
        <v>175</v>
      </c>
      <c r="P84" s="35">
        <f>IF(AG84="5",J84,0)</f>
        <v>0</v>
      </c>
      <c r="R84" s="35">
        <f>IF(AG84="1",H84,0)</f>
        <v>0</v>
      </c>
      <c r="S84" s="35">
        <f>IF(AG84="1",I84,0)</f>
        <v>0</v>
      </c>
      <c r="T84" s="35">
        <f>IF(AG84="7",H84,0)</f>
        <v>0</v>
      </c>
      <c r="U84" s="35">
        <f>IF(AG84="7",I84,0)</f>
        <v>0</v>
      </c>
      <c r="V84" s="35">
        <f>IF(AG84="2",H84,0)</f>
        <v>0</v>
      </c>
      <c r="W84" s="35">
        <f>IF(AG84="2",I84,0)</f>
        <v>0</v>
      </c>
      <c r="X84" s="35">
        <f>IF(AG84="0",J84,0)</f>
        <v>0</v>
      </c>
      <c r="Y84" s="28"/>
      <c r="Z84" s="20">
        <f>IF(AD84=0,J84,0)</f>
        <v>0</v>
      </c>
      <c r="AA84" s="20">
        <f>IF(AD84=15,J84,0)</f>
        <v>0</v>
      </c>
      <c r="AB84" s="20">
        <f>IF(AD84=21,J84,0)</f>
        <v>0</v>
      </c>
      <c r="AD84" s="35">
        <v>21</v>
      </c>
      <c r="AE84" s="35">
        <f>G84*0</f>
        <v>0</v>
      </c>
      <c r="AF84" s="35">
        <f>G84*(1-0)</f>
        <v>0</v>
      </c>
      <c r="AG84" s="31" t="s">
        <v>11</v>
      </c>
      <c r="AM84" s="35">
        <f>F84*AE84</f>
        <v>0</v>
      </c>
      <c r="AN84" s="35">
        <f>F84*AF84</f>
        <v>0</v>
      </c>
      <c r="AO84" s="36" t="s">
        <v>191</v>
      </c>
      <c r="AP84" s="36" t="s">
        <v>196</v>
      </c>
      <c r="AQ84" s="28" t="s">
        <v>197</v>
      </c>
      <c r="AS84" s="35">
        <f>AM84+AN84</f>
        <v>0</v>
      </c>
      <c r="AT84" s="35">
        <f>G84/(100-AU84)*100</f>
        <v>0</v>
      </c>
      <c r="AU84" s="35">
        <v>0</v>
      </c>
      <c r="AV84" s="35">
        <f>L84</f>
        <v>0</v>
      </c>
    </row>
    <row r="85" spans="4:6" ht="12.75">
      <c r="D85" s="16" t="s">
        <v>143</v>
      </c>
      <c r="F85" s="67">
        <v>40.8</v>
      </c>
    </row>
    <row r="86" spans="1:37" ht="12.75">
      <c r="A86" s="6"/>
      <c r="B86" s="14"/>
      <c r="C86" s="14" t="s">
        <v>72</v>
      </c>
      <c r="D86" s="94" t="s">
        <v>144</v>
      </c>
      <c r="E86" s="95"/>
      <c r="F86" s="95"/>
      <c r="G86" s="95"/>
      <c r="H86" s="38">
        <f>SUM(H87:H87)</f>
        <v>0</v>
      </c>
      <c r="I86" s="38">
        <f>SUM(I87:I87)</f>
        <v>0</v>
      </c>
      <c r="J86" s="38">
        <f>H86+I86</f>
        <v>0</v>
      </c>
      <c r="K86" s="28"/>
      <c r="L86" s="38">
        <f>SUM(L87:L87)</f>
        <v>0</v>
      </c>
      <c r="M86" s="28"/>
      <c r="Y86" s="28"/>
      <c r="AI86" s="38">
        <f>SUM(Z87:Z87)</f>
        <v>0</v>
      </c>
      <c r="AJ86" s="38">
        <f>SUM(AA87:AA87)</f>
        <v>0</v>
      </c>
      <c r="AK86" s="38">
        <f>SUM(AB87:AB87)</f>
        <v>0</v>
      </c>
    </row>
    <row r="87" spans="1:48" ht="12.75">
      <c r="A87" s="5" t="s">
        <v>35</v>
      </c>
      <c r="B87" s="5"/>
      <c r="C87" s="5" t="s">
        <v>73</v>
      </c>
      <c r="D87" s="5" t="s">
        <v>145</v>
      </c>
      <c r="E87" s="5" t="s">
        <v>156</v>
      </c>
      <c r="F87" s="66">
        <v>438.623</v>
      </c>
      <c r="G87" s="20">
        <v>0</v>
      </c>
      <c r="H87" s="20">
        <f>F87*AE87</f>
        <v>0</v>
      </c>
      <c r="I87" s="20">
        <f>J87-H87</f>
        <v>0</v>
      </c>
      <c r="J87" s="20">
        <f>F87*G87</f>
        <v>0</v>
      </c>
      <c r="K87" s="20">
        <v>0</v>
      </c>
      <c r="L87" s="20">
        <f>F87*K87</f>
        <v>0</v>
      </c>
      <c r="M87" s="31" t="s">
        <v>175</v>
      </c>
      <c r="P87" s="35">
        <f>IF(AG87="5",J87,0)</f>
        <v>0</v>
      </c>
      <c r="R87" s="35">
        <f>IF(AG87="1",H87,0)</f>
        <v>0</v>
      </c>
      <c r="S87" s="35">
        <f>IF(AG87="1",I87,0)</f>
        <v>0</v>
      </c>
      <c r="T87" s="35">
        <f>IF(AG87="7",H87,0)</f>
        <v>0</v>
      </c>
      <c r="U87" s="35">
        <f>IF(AG87="7",I87,0)</f>
        <v>0</v>
      </c>
      <c r="V87" s="35">
        <f>IF(AG87="2",H87,0)</f>
        <v>0</v>
      </c>
      <c r="W87" s="35">
        <f>IF(AG87="2",I87,0)</f>
        <v>0</v>
      </c>
      <c r="X87" s="35">
        <f>IF(AG87="0",J87,0)</f>
        <v>0</v>
      </c>
      <c r="Y87" s="28"/>
      <c r="Z87" s="20">
        <f>IF(AD87=0,J87,0)</f>
        <v>0</v>
      </c>
      <c r="AA87" s="20">
        <f>IF(AD87=15,J87,0)</f>
        <v>0</v>
      </c>
      <c r="AB87" s="20">
        <f>IF(AD87=21,J87,0)</f>
        <v>0</v>
      </c>
      <c r="AD87" s="35">
        <v>21</v>
      </c>
      <c r="AE87" s="35">
        <f>G87*0</f>
        <v>0</v>
      </c>
      <c r="AF87" s="35">
        <f>G87*(1-0)</f>
        <v>0</v>
      </c>
      <c r="AG87" s="31" t="s">
        <v>11</v>
      </c>
      <c r="AM87" s="35">
        <f>F87*AE87</f>
        <v>0</v>
      </c>
      <c r="AN87" s="35">
        <f>F87*AF87</f>
        <v>0</v>
      </c>
      <c r="AO87" s="36" t="s">
        <v>192</v>
      </c>
      <c r="AP87" s="36" t="s">
        <v>196</v>
      </c>
      <c r="AQ87" s="28" t="s">
        <v>197</v>
      </c>
      <c r="AS87" s="35">
        <f>AM87+AN87</f>
        <v>0</v>
      </c>
      <c r="AT87" s="35">
        <f>G87/(100-AU87)*100</f>
        <v>0</v>
      </c>
      <c r="AU87" s="35">
        <v>0</v>
      </c>
      <c r="AV87" s="35">
        <f>L87</f>
        <v>0</v>
      </c>
    </row>
    <row r="88" spans="1:13" ht="12.75">
      <c r="A88" s="8"/>
      <c r="B88" s="8"/>
      <c r="C88" s="8"/>
      <c r="D88" s="17" t="s">
        <v>146</v>
      </c>
      <c r="E88" s="8"/>
      <c r="F88" s="69">
        <v>438.623</v>
      </c>
      <c r="G88" s="8"/>
      <c r="H88" s="8"/>
      <c r="I88" s="8"/>
      <c r="J88" s="8"/>
      <c r="K88" s="8"/>
      <c r="L88" s="8"/>
      <c r="M88" s="8"/>
    </row>
    <row r="89" spans="1:13" ht="12.75">
      <c r="A89" s="9"/>
      <c r="B89" s="9"/>
      <c r="C89" s="9"/>
      <c r="D89" s="9"/>
      <c r="E89" s="9"/>
      <c r="F89" s="9"/>
      <c r="G89" s="9"/>
      <c r="H89" s="96" t="s">
        <v>162</v>
      </c>
      <c r="I89" s="97"/>
      <c r="J89" s="39">
        <f>J12+J27+J30+J41+J44+J49+J66+J86</f>
        <v>0</v>
      </c>
      <c r="K89" s="9"/>
      <c r="L89" s="9"/>
      <c r="M89" s="9"/>
    </row>
    <row r="90" ht="11.25" customHeight="1">
      <c r="A90" s="10" t="s">
        <v>36</v>
      </c>
    </row>
    <row r="91" spans="1:13" ht="409.5" customHeight="1" hidden="1">
      <c r="A91" s="83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</row>
  </sheetData>
  <mergeCells count="37">
    <mergeCell ref="H89:I89"/>
    <mergeCell ref="A91:M91"/>
    <mergeCell ref="D44:G44"/>
    <mergeCell ref="D49:G49"/>
    <mergeCell ref="D66:G66"/>
    <mergeCell ref="D86:G86"/>
    <mergeCell ref="D12:G12"/>
    <mergeCell ref="D27:G27"/>
    <mergeCell ref="D30:G30"/>
    <mergeCell ref="D41:G41"/>
    <mergeCell ref="I8:I9"/>
    <mergeCell ref="J8:M9"/>
    <mergeCell ref="H10:J10"/>
    <mergeCell ref="K10:L10"/>
    <mergeCell ref="A8:C9"/>
    <mergeCell ref="D8:D9"/>
    <mergeCell ref="E8:F9"/>
    <mergeCell ref="G8:H9"/>
    <mergeCell ref="I4:I5"/>
    <mergeCell ref="J4:M5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Stanislav Volek</cp:lastModifiedBy>
  <dcterms:modified xsi:type="dcterms:W3CDTF">2016-11-20T18:10:18Z</dcterms:modified>
  <cp:category/>
  <cp:version/>
  <cp:contentType/>
  <cp:contentStatus/>
</cp:coreProperties>
</file>