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Rekapitulace stavby" sheetId="1" r:id="rId1"/>
    <sheet name="SONA5999 - MŠ Mozartova K..." sheetId="2" r:id="rId2"/>
  </sheets>
  <definedNames>
    <definedName name="_xlnm.Print_Titles" localSheetId="0">'Rekapitulace stavby'!$85:$85</definedName>
    <definedName name="_xlnm.Print_Titles" localSheetId="1">'SONA5999 - MŠ Mozartova K...'!$125:$125</definedName>
    <definedName name="_xlnm.Print_Area" localSheetId="0">'Rekapitulace stavby'!$C$4:$AP$70,'Rekapitulace stavby'!$C$76:$AP$96</definedName>
    <definedName name="_xlnm.Print_Area" localSheetId="1">'SONA5999 - MŠ Mozartova K...'!$C$4:$Q$70,'SONA5999 - MŠ Mozartova K...'!$C$76:$Q$110,'SONA5999 - MŠ Mozartova K...'!$C$116:$Q$246</definedName>
  </definedNames>
  <calcPr fullCalcOnLoad="1"/>
</workbook>
</file>

<file path=xl/sharedStrings.xml><?xml version="1.0" encoding="utf-8"?>
<sst xmlns="http://schemas.openxmlformats.org/spreadsheetml/2006/main" count="1590" uniqueCount="410">
  <si>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</si>
  <si>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</si>
  <si>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</si>
  <si>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</si>
  <si>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</si>
  <si>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</si>
  <si>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</si>
  <si>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</si>
  <si>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</si>
  <si>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</si>
  <si>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</si>
  <si>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</si>
  <si>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</si>
  <si>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Kód:</t>
  </si>
  <si>
    <t>SONA5999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</si>
  <si>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</si>
  <si>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</si>
  <si>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MŠ Mozartova Karlovy Vary - dětské hřiště</t>
  </si>
  <si>
    <t>0,1</t>
  </si>
  <si>
    <t>JKSO:</t>
  </si>
  <si>
    <t/>
  </si>
  <si>
    <t>CC-CZ:</t>
  </si>
  <si>
    <t>1</t>
  </si>
  <si>
    <t>Místo:</t>
  </si>
  <si>
    <t xml:space="preserve"> </t>
  </si>
  <si>
    <t>Datum:</t>
  </si>
  <si>
    <t>10</t>
  </si>
  <si>
    <t>100</t>
  </si>
  <si>
    <t>Objednatel:</t>
  </si>
  <si>
    <t>IČ:</t>
  </si>
  <si>
    <t>DIČ:</t>
  </si>
  <si>
    <t>Zhotovitel:</t>
  </si>
  <si>
    <t>Vyplň údaj</t>
  </si>
  <si>
    <t>Projektant:</t>
  </si>
  <si>
    <t>BPO s.r.o.Ostrov</t>
  </si>
  <si>
    <t>True</t>
  </si>
  <si>
    <t>Zpracovatel:</t>
  </si>
  <si>
    <t>Neubauerová Soňa, SK-Projekt Ostrov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</si>
  <si>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</si>
  <si>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</si>
  <si>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</si>
  <si>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</si>
  <si>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</si>
  <si>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</si>
  <si>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</si>
  <si>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</si>
  <si>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</si>
  <si>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</si>
  <si>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</si>
  <si>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</si>
  <si>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</si>
  <si>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</si>
  <si>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</si>
  <si>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</si>
  <si>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</si>
  <si>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</si>
  <si>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</si>
  <si>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</si>
  <si>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</si>
  <si>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</si>
  <si>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</si>
  <si>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</si>
  <si>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</si>
  <si>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</si>
  <si>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</si>
  <si>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</si>
  <si>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</si>
  <si>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</si>
  <si>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</si>
  <si>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</si>
  <si>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</si>
  <si>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</si>
  <si>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</si>
  <si>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</si>
  <si>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</si>
  <si>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</si>
  <si>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</si>
  <si>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</si>
  <si>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</si>
  <si>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</si>
  <si>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{0fb1ba53-4718-479d-907e-b6183cbfcf55}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</si>
  <si>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</si>
  <si>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</si>
  <si>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</si>
  <si>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</si>
  <si>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</si>
  <si>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</si>
  <si>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</si>
  <si>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</si>
  <si>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</si>
  <si>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</si>
  <si>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</si>
  <si>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</si>
  <si>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</si>
  <si>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</si>
  <si>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</si>
  <si>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</si>
  <si>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</si>
  <si>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</si>
  <si>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</si>
  <si>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</si>
  <si>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</si>
  <si>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</si>
  <si>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11 - Zemní práce - přípravné a přidružené práce</t>
  </si>
  <si>
    <t xml:space="preserve">    2 - Zakládání</t>
  </si>
  <si>
    <t xml:space="preserve">    21 - Úprava podloží a základové spáry</t>
  </si>
  <si>
    <t xml:space="preserve">    3 - Svislé a kompletní konstrukce</t>
  </si>
  <si>
    <t xml:space="preserve">    5 - Komunikace pozemní</t>
  </si>
  <si>
    <t xml:space="preserve">    91 - Doplňující konstrukce a práce pozemních komunikací, letišť a ploch</t>
  </si>
  <si>
    <t xml:space="preserve">    97 - Prorážení otvorů a ostatní bourací práce</t>
  </si>
  <si>
    <t xml:space="preserve">    99 - Přesuny hmot a suti</t>
  </si>
  <si>
    <t>VRN - Vedlejší rozpočtové náklady</t>
  </si>
  <si>
    <t>OST - Ostatní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</si>
  <si>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</si>
  <si>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</si>
  <si>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</si>
  <si>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</si>
  <si>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</si>
  <si>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</si>
  <si>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</si>
  <si>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</si>
  <si>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</si>
  <si>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</si>
  <si>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</si>
  <si>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</si>
  <si>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</si>
  <si>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</si>
  <si>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</si>
  <si>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</si>
  <si>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</si>
  <si>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</si>
  <si>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</si>
  <si>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</si>
  <si>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</si>
  <si>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</si>
  <si>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</si>
  <si>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</si>
  <si>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</si>
  <si>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</si>
  <si>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122201102</t>
  </si>
  <si>
    <t>Odkopávky a prokopávky nezapažené v hornině tř. 3 objem do 1000 m3</t>
  </si>
  <si>
    <t>m3</t>
  </si>
  <si>
    <t>4</t>
  </si>
  <si>
    <t>-2004522885</t>
  </si>
  <si>
    <t>pro konstrukci multifunkční plochy</t>
  </si>
  <si>
    <t>VV</t>
  </si>
  <si>
    <t>výměra dle TZ</t>
  </si>
  <si>
    <t>125</t>
  </si>
  <si>
    <t>122201109</t>
  </si>
  <si>
    <t>Příplatek za lepivost u odkopávek v hornině tř. 1 až 3</t>
  </si>
  <si>
    <t>438382504</t>
  </si>
  <si>
    <t>50%</t>
  </si>
  <si>
    <t>125*0,50</t>
  </si>
  <si>
    <t>3</t>
  </si>
  <si>
    <t>131201101</t>
  </si>
  <si>
    <t>Hloubení jam nezapažených v hornině tř. 3 objemu do 100 m3</t>
  </si>
  <si>
    <t>2104938992</t>
  </si>
  <si>
    <t>výkop pro vsakovací jámu</t>
  </si>
  <si>
    <t>1,5*1,5*1,0</t>
  </si>
  <si>
    <t>131201109</t>
  </si>
  <si>
    <t>Příplatek za lepivost u hloubení jam nezapažených v hornině tř. 3</t>
  </si>
  <si>
    <t>-1219588384</t>
  </si>
  <si>
    <t>2,25*0,50</t>
  </si>
  <si>
    <t>5</t>
  </si>
  <si>
    <t>132201101</t>
  </si>
  <si>
    <t>Hloubení rýh š do 600 mm v hornině tř. 3 objemu do 100 m3</t>
  </si>
  <si>
    <t>-1479158213</t>
  </si>
  <si>
    <t>výkop pro drenáž</t>
  </si>
  <si>
    <t>0,30*0,70*7,0</t>
  </si>
  <si>
    <t>6</t>
  </si>
  <si>
    <t>132201109</t>
  </si>
  <si>
    <t>Příplatek za lepivost k hloubení rýh š do 600 mm v hornině tř. 3</t>
  </si>
  <si>
    <t>-1230650850</t>
  </si>
  <si>
    <t>1,47*0,50</t>
  </si>
  <si>
    <t>7</t>
  </si>
  <si>
    <t>167101102</t>
  </si>
  <si>
    <t>Nakládání výkopku z hornin tř. 1 až 4 přes 100 m3</t>
  </si>
  <si>
    <t>-1053177968</t>
  </si>
  <si>
    <t>125+2,25+1,47+0,28</t>
  </si>
  <si>
    <t>8</t>
  </si>
  <si>
    <t>162701105</t>
  </si>
  <si>
    <t>Vodorovné přemístění do 10000 m výkopku/sypaniny z horniny tř. 1 až 4</t>
  </si>
  <si>
    <t>-585539790</t>
  </si>
  <si>
    <t>9</t>
  </si>
  <si>
    <t>162701109</t>
  </si>
  <si>
    <t>Příplatek k vodorovnému přemístění výkopku/sypaniny z horniny tř. 1 až 4 za každých dalších 1000 m přes 10000 m</t>
  </si>
  <si>
    <t>378640782</t>
  </si>
  <si>
    <t>celkem do 15km</t>
  </si>
  <si>
    <t>129*5</t>
  </si>
  <si>
    <t>171201201</t>
  </si>
  <si>
    <t>Uložení sypaniny na skládky</t>
  </si>
  <si>
    <t>-1483874594</t>
  </si>
  <si>
    <t>11</t>
  </si>
  <si>
    <t>171201211</t>
  </si>
  <si>
    <t>Poplatek za uložení odpadu ze sypaniny na skládce (skládkovné)</t>
  </si>
  <si>
    <t>t</t>
  </si>
  <si>
    <t>-1100749780</t>
  </si>
  <si>
    <t>129*1,7</t>
  </si>
  <si>
    <t>12</t>
  </si>
  <si>
    <t>181951102</t>
  </si>
  <si>
    <t>Úprava pláně v hornině tř. 1 až 4 se zhutněním</t>
  </si>
  <si>
    <t>m2</t>
  </si>
  <si>
    <t>-1401471978</t>
  </si>
  <si>
    <t>13</t>
  </si>
  <si>
    <t>182101101</t>
  </si>
  <si>
    <t>Svahování v zářezech v hornině tř. 1 až 4</t>
  </si>
  <si>
    <t>-368442929</t>
  </si>
  <si>
    <t>14</t>
  </si>
  <si>
    <t>181951101</t>
  </si>
  <si>
    <t>Úprava pláně v hornině tř. 1 až 4 bez zhutnění</t>
  </si>
  <si>
    <t>1709586341</t>
  </si>
  <si>
    <t>pod ohumusování</t>
  </si>
  <si>
    <t>45</t>
  </si>
  <si>
    <t>181301103</t>
  </si>
  <si>
    <t>Rozprostření ornice tl vrstvy do 200 mm pl do 500 m2 v rovině nebo ve svahu do 1:5</t>
  </si>
  <si>
    <t>178767488</t>
  </si>
  <si>
    <t>16</t>
  </si>
  <si>
    <t>M</t>
  </si>
  <si>
    <t>103715000</t>
  </si>
  <si>
    <t>substrát pro trávníky A  VL</t>
  </si>
  <si>
    <t>-247336714</t>
  </si>
  <si>
    <t>45,0*0,20</t>
  </si>
  <si>
    <t>17</t>
  </si>
  <si>
    <t>180404111</t>
  </si>
  <si>
    <t>Založení hřišťového trávníku výsevem na vrstvě ornice</t>
  </si>
  <si>
    <t>1517475860</t>
  </si>
  <si>
    <t>18</t>
  </si>
  <si>
    <t>005724400</t>
  </si>
  <si>
    <t>osivo směs travní hřištní</t>
  </si>
  <si>
    <t>kg</t>
  </si>
  <si>
    <t>-374179114</t>
  </si>
  <si>
    <t>45,0*0,05*1,03</t>
  </si>
  <si>
    <t>19</t>
  </si>
  <si>
    <t>113107183</t>
  </si>
  <si>
    <t>Odstranění krytu plochy přes 50 do 200 m2 živičných tl 150 mm</t>
  </si>
  <si>
    <t>963195129</t>
  </si>
  <si>
    <t>vybourání stávající asf.plochy</t>
  </si>
  <si>
    <t>190</t>
  </si>
  <si>
    <t>20</t>
  </si>
  <si>
    <t>113204111</t>
  </si>
  <si>
    <t>Vytrhání obrub záhonových</t>
  </si>
  <si>
    <t>m</t>
  </si>
  <si>
    <t>1019671271</t>
  </si>
  <si>
    <t>997221551</t>
  </si>
  <si>
    <t>Vodorovná doprava suti ze sypkých materiálů do 1 km</t>
  </si>
  <si>
    <t>1281600025</t>
  </si>
  <si>
    <t>asfalt</t>
  </si>
  <si>
    <t>60</t>
  </si>
  <si>
    <t>22</t>
  </si>
  <si>
    <t>997221559</t>
  </si>
  <si>
    <t>Příplatek za každý další 1 km u vodorovné dopravy suti ze sypkých materiálů</t>
  </si>
  <si>
    <t>237981583</t>
  </si>
  <si>
    <t>celkem cca 15km</t>
  </si>
  <si>
    <t>60*14</t>
  </si>
  <si>
    <t>23</t>
  </si>
  <si>
    <t>997221561</t>
  </si>
  <si>
    <t>Vodorovná doprava suti z kusových materiálů do 1 km</t>
  </si>
  <si>
    <t>-530882129</t>
  </si>
  <si>
    <t>obrubníky</t>
  </si>
  <si>
    <t>1,50</t>
  </si>
  <si>
    <t>24</t>
  </si>
  <si>
    <t>997221569</t>
  </si>
  <si>
    <t>Příplatek za každý další 1 km u vodorovné dopravy suti z kusových materiálů</t>
  </si>
  <si>
    <t>1483188185</t>
  </si>
  <si>
    <t>1,50*14</t>
  </si>
  <si>
    <t>25</t>
  </si>
  <si>
    <t>997221815</t>
  </si>
  <si>
    <t>Poplatek za uložení betonového odpadu na skládce (skládkovné)</t>
  </si>
  <si>
    <t>-1730368018</t>
  </si>
  <si>
    <t>26</t>
  </si>
  <si>
    <t>997221845</t>
  </si>
  <si>
    <t>Poplatek za uložení odpadu z asfaltových povrchů na skládce (skládkovné)</t>
  </si>
  <si>
    <t>-1864548432</t>
  </si>
  <si>
    <t>27</t>
  </si>
  <si>
    <t>2700000R1</t>
  </si>
  <si>
    <t>Příprava základu pro osazení trampolíny vč.výkopu jámy, betonáže základových pasů a osazení</t>
  </si>
  <si>
    <t>kpl</t>
  </si>
  <si>
    <t>626067742</t>
  </si>
  <si>
    <t>28</t>
  </si>
  <si>
    <t>211531111</t>
  </si>
  <si>
    <t>Výplň odvodňovacích žeber nebo trativodů kamenivem hrubým drceným frakce 16 až 63 mm</t>
  </si>
  <si>
    <t>-1570206742</t>
  </si>
  <si>
    <t>1,50*1,50*1,0+0,30*0,70*7,0</t>
  </si>
  <si>
    <t>29</t>
  </si>
  <si>
    <t>211971121</t>
  </si>
  <si>
    <t>Zřízení opláštění žeber nebo trativodů geotextilií v rýze nebo zářezu sklonu přes 1:2 š do 2,5 m</t>
  </si>
  <si>
    <t>-1621223321</t>
  </si>
  <si>
    <t>1,50*1,50*2+1,5*1,0*4</t>
  </si>
  <si>
    <t>(0,3+0,7)*2*7,0</t>
  </si>
  <si>
    <t>Součet</t>
  </si>
  <si>
    <t>30</t>
  </si>
  <si>
    <t>693110420</t>
  </si>
  <si>
    <t xml:space="preserve">geotextilie netkaná </t>
  </si>
  <si>
    <t>1422392643</t>
  </si>
  <si>
    <t>24,50*1,20</t>
  </si>
  <si>
    <t>31</t>
  </si>
  <si>
    <t>212755214</t>
  </si>
  <si>
    <t>Trativody z drenážních trubek plastových flexibilních D 100 mm bez lože</t>
  </si>
  <si>
    <t>-1424228693</t>
  </si>
  <si>
    <t>32</t>
  </si>
  <si>
    <t>3300000R1</t>
  </si>
  <si>
    <t>Plotový sloupek poplastovaný (Zn+PVC) 1750/48 - dodávka vč.dopravy + kotvení a montáž do betonu, vč.hloubení jam a vč.betonáže</t>
  </si>
  <si>
    <t>kus</t>
  </si>
  <si>
    <t>1620240311</t>
  </si>
  <si>
    <t>33</t>
  </si>
  <si>
    <t>3300000R2</t>
  </si>
  <si>
    <t>Plotová vzpěra poplastovaná (Zn+PVC) - dodávka vč.dopravy + kotvení a montáž do betonu, vč.hloubení jam a vč.betonáže</t>
  </si>
  <si>
    <t>94161060</t>
  </si>
  <si>
    <t>34</t>
  </si>
  <si>
    <t>3400000R1</t>
  </si>
  <si>
    <t>Síť PP 4mm s oky 45x45mm v barvě černé v.1m vč.spojovacího materiálu - montáž a dodávka vč.dopravy</t>
  </si>
  <si>
    <t>844053458</t>
  </si>
  <si>
    <t>35</t>
  </si>
  <si>
    <t>3400000R2</t>
  </si>
  <si>
    <t>Fotbalová branka malá přenosná 90x60cm vč.sítě - montáž a dodávka vč.dopravy</t>
  </si>
  <si>
    <t>-694172003</t>
  </si>
  <si>
    <t>36</t>
  </si>
  <si>
    <t>564861111</t>
  </si>
  <si>
    <t>Podklad ze štěrkodrtě ŠD tl 200 mm</t>
  </si>
  <si>
    <t>-1683216750</t>
  </si>
  <si>
    <t>multifunkční plocha</t>
  </si>
  <si>
    <t>246</t>
  </si>
  <si>
    <t>37</t>
  </si>
  <si>
    <t>564811111</t>
  </si>
  <si>
    <t>Podklad ze štěrkodrtě ŠD tl 50 mm</t>
  </si>
  <si>
    <t>-1497660233</t>
  </si>
  <si>
    <t>38</t>
  </si>
  <si>
    <t>564831111</t>
  </si>
  <si>
    <t>Podklad ze štěrkodrtě ŠD tl 100 mm</t>
  </si>
  <si>
    <t>1103290938</t>
  </si>
  <si>
    <t>na upravený svah</t>
  </si>
  <si>
    <t>39</t>
  </si>
  <si>
    <t>5930000R1</t>
  </si>
  <si>
    <t>Bezpečný polyuretanový povrch SmartSoft 35mm EPDM (HIC 1,6m) v dané barevnosti vč.příplatku za tvarové 3D tribunky - montáž a dodávka vč.dopravy</t>
  </si>
  <si>
    <t>-1567595924</t>
  </si>
  <si>
    <t>40</t>
  </si>
  <si>
    <t>5930000R3</t>
  </si>
  <si>
    <t>Grafika z celoprobarveného EPDM dle návrhu - montáž a dodávka vč.dopravy</t>
  </si>
  <si>
    <t>1679925584</t>
  </si>
  <si>
    <t>41</t>
  </si>
  <si>
    <t>5930000R2</t>
  </si>
  <si>
    <t>Bezpečný polyuretanový povrch EPDM MULCH 50mm v dané barevnosti - montáž a dodávka vč.dopravy</t>
  </si>
  <si>
    <t>1578150417</t>
  </si>
  <si>
    <t>v místě mraveniště a trampolíny</t>
  </si>
  <si>
    <t>42</t>
  </si>
  <si>
    <t>5930000R4</t>
  </si>
  <si>
    <t>Grafika 3D prvek - mraveniště pr.1,2m x 0,6m - montáž a dodávka vč.dopravy</t>
  </si>
  <si>
    <t>-510895249</t>
  </si>
  <si>
    <t>43</t>
  </si>
  <si>
    <t>5930000R5</t>
  </si>
  <si>
    <t>Trampolínka Kids Tramp ,,Playground", velikost rámu 150x150cm, výška 30cm, pro zabudování do terénu, skák.matrace 107x107cm vyztužená, certifikace TUV - montáž a dodávka vč.dopravy</t>
  </si>
  <si>
    <t>1272705856</t>
  </si>
  <si>
    <t>44</t>
  </si>
  <si>
    <t>599141111</t>
  </si>
  <si>
    <t>Vyplnění spár živičnou zálivkou - nový obrubník - stávající asfalt</t>
  </si>
  <si>
    <t>1827731986</t>
  </si>
  <si>
    <t>916331112</t>
  </si>
  <si>
    <t>Osazení zahradního obrubníku betonového do lože z betonu s boční opěrou</t>
  </si>
  <si>
    <t>196309974</t>
  </si>
  <si>
    <t>okolo hřiště</t>
  </si>
  <si>
    <t>80</t>
  </si>
  <si>
    <t>46</t>
  </si>
  <si>
    <t>592172120</t>
  </si>
  <si>
    <t>obrubník betonový zahradní šedý 100 x 5 x 20 cm</t>
  </si>
  <si>
    <t>1149705096</t>
  </si>
  <si>
    <t>80*1,01+0,20</t>
  </si>
  <si>
    <t>47</t>
  </si>
  <si>
    <t>919735113</t>
  </si>
  <si>
    <t>Řezání stávajícího živičného krytu hl do 150 mm</t>
  </si>
  <si>
    <t>-1983885995</t>
  </si>
  <si>
    <t>48</t>
  </si>
  <si>
    <t>9700000R1</t>
  </si>
  <si>
    <t>Demontáž stávajícího dřevěného vláčku vč.uložení dle dispozic investora</t>
  </si>
  <si>
    <t>-1733073853</t>
  </si>
  <si>
    <t>49</t>
  </si>
  <si>
    <t>998222012</t>
  </si>
  <si>
    <t>Přesun hmot pro tělovýchovné plochy</t>
  </si>
  <si>
    <t>-2013220232</t>
  </si>
  <si>
    <t>50</t>
  </si>
  <si>
    <t>030001000</t>
  </si>
  <si>
    <t>Zařízení staveniště vč.zabezpečení staveniště, zajištění ostrahy, zázemí stavby, úklid a údržba staveniště, zajištění a hrazení odběrů energií</t>
  </si>
  <si>
    <t>Kč</t>
  </si>
  <si>
    <t>1024</t>
  </si>
  <si>
    <t>1584595073</t>
  </si>
  <si>
    <t>51</t>
  </si>
  <si>
    <t>01</t>
  </si>
  <si>
    <t>Vytýčení stávajících inženýrských sítí a jejich ověření u správců</t>
  </si>
  <si>
    <t>512</t>
  </si>
  <si>
    <t>1672521027</t>
  </si>
  <si>
    <t>52</t>
  </si>
  <si>
    <t>02</t>
  </si>
  <si>
    <t>Zkoušky hutnění</t>
  </si>
  <si>
    <t>-1362887320</t>
  </si>
  <si>
    <t>53</t>
  </si>
  <si>
    <t>04</t>
  </si>
  <si>
    <t xml:space="preserve">Zpracování dokumentace skutečného provedení stavby </t>
  </si>
  <si>
    <t>-541213725</t>
  </si>
  <si>
    <t>54</t>
  </si>
  <si>
    <t>05</t>
  </si>
  <si>
    <t>Zajištění označení stavby - bezpečnostní tabulky, tabule...</t>
  </si>
  <si>
    <t>-1832324966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</si>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</sst>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</numFmts>
  <fonts count="10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b/>
      <sz val="8"/>
      <color indexed="55"/>
      <name val="Trebuchet MS"/>
      <family val="2"/>
    </font>
    <font>
      <sz val="9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170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171" fontId="58" fillId="0" borderId="0" applyFont="0" applyFill="0" applyBorder="0" applyAlignment="0" applyProtection="0"/>
    <xf numFmtId="169" fontId="58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69" fillId="0" borderId="0" applyNumberFormat="0" applyFill="0" applyBorder="0" applyAlignment="0" applyProtection="0"/>
    <xf numFmtId="0" fontId="58" fillId="23" borderId="6" applyNumberFormat="0" applyFont="0" applyAlignment="0" applyProtection="0"/>
    <xf numFmtId="9" fontId="58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289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0" fillId="0" borderId="0" xfId="0" applyFont="1" applyAlignment="1">
      <alignment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85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/>
    </xf>
    <xf numFmtId="0" fontId="87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87" fillId="0" borderId="0" xfId="0" applyFont="1" applyBorder="1" applyAlignment="1">
      <alignment horizontal="left" vertical="center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88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7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172" fontId="77" fillId="0" borderId="0" xfId="0" applyNumberFormat="1" applyFont="1" applyBorder="1" applyAlignment="1">
      <alignment vertical="center"/>
    </xf>
    <xf numFmtId="0" fontId="77" fillId="0" borderId="0" xfId="0" applyFont="1" applyBorder="1" applyAlignment="1">
      <alignment horizontal="center" vertical="center"/>
    </xf>
    <xf numFmtId="0" fontId="77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89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90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90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3" fontId="5" fillId="0" borderId="0" xfId="0" applyNumberFormat="1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87" fillId="0" borderId="30" xfId="0" applyFont="1" applyBorder="1" applyAlignment="1">
      <alignment horizontal="center" vertical="center" wrapText="1"/>
    </xf>
    <xf numFmtId="0" fontId="87" fillId="0" borderId="31" xfId="0" applyFont="1" applyBorder="1" applyAlignment="1">
      <alignment horizontal="center" vertical="center" wrapText="1"/>
    </xf>
    <xf numFmtId="0" fontId="87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91" fillId="0" borderId="0" xfId="0" applyFont="1" applyBorder="1" applyAlignment="1">
      <alignment horizontal="left" vertical="center"/>
    </xf>
    <xf numFmtId="0" fontId="91" fillId="0" borderId="0" xfId="0" applyFont="1" applyBorder="1" applyAlignment="1">
      <alignment vertical="center"/>
    </xf>
    <xf numFmtId="4" fontId="92" fillId="0" borderId="22" xfId="0" applyNumberFormat="1" applyFont="1" applyBorder="1" applyAlignment="1">
      <alignment vertical="center"/>
    </xf>
    <xf numFmtId="4" fontId="92" fillId="0" borderId="0" xfId="0" applyNumberFormat="1" applyFont="1" applyBorder="1" applyAlignment="1">
      <alignment vertical="center"/>
    </xf>
    <xf numFmtId="174" fontId="92" fillId="0" borderId="0" xfId="0" applyNumberFormat="1" applyFont="1" applyBorder="1" applyAlignment="1">
      <alignment vertical="center"/>
    </xf>
    <xf numFmtId="4" fontId="92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" fontId="95" fillId="0" borderId="24" xfId="0" applyNumberFormat="1" applyFont="1" applyBorder="1" applyAlignment="1">
      <alignment vertical="center"/>
    </xf>
    <xf numFmtId="4" fontId="95" fillId="0" borderId="25" xfId="0" applyNumberFormat="1" applyFont="1" applyBorder="1" applyAlignment="1">
      <alignment vertical="center"/>
    </xf>
    <xf numFmtId="174" fontId="95" fillId="0" borderId="25" xfId="0" applyNumberFormat="1" applyFont="1" applyBorder="1" applyAlignment="1">
      <alignment vertical="center"/>
    </xf>
    <xf numFmtId="4" fontId="95" fillId="0" borderId="26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9" fillId="0" borderId="0" xfId="0" applyFont="1" applyBorder="1" applyAlignment="1">
      <alignment horizontal="left" vertical="center"/>
    </xf>
    <xf numFmtId="172" fontId="90" fillId="23" borderId="19" xfId="0" applyNumberFormat="1" applyFont="1" applyFill="1" applyBorder="1" applyAlignment="1" applyProtection="1">
      <alignment horizontal="center" vertical="center"/>
      <protection locked="0"/>
    </xf>
    <xf numFmtId="0" fontId="90" fillId="23" borderId="20" xfId="0" applyFont="1" applyFill="1" applyBorder="1" applyAlignment="1" applyProtection="1">
      <alignment horizontal="center" vertical="center"/>
      <protection locked="0"/>
    </xf>
    <xf numFmtId="4" fontId="90" fillId="0" borderId="21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172" fontId="90" fillId="23" borderId="22" xfId="0" applyNumberFormat="1" applyFont="1" applyFill="1" applyBorder="1" applyAlignment="1" applyProtection="1">
      <alignment horizontal="center" vertical="center"/>
      <protection locked="0"/>
    </xf>
    <xf numFmtId="0" fontId="90" fillId="23" borderId="0" xfId="0" applyFont="1" applyFill="1" applyBorder="1" applyAlignment="1" applyProtection="1">
      <alignment horizontal="center" vertical="center"/>
      <protection locked="0"/>
    </xf>
    <xf numFmtId="4" fontId="90" fillId="0" borderId="23" xfId="0" applyNumberFormat="1" applyFont="1" applyBorder="1" applyAlignment="1">
      <alignment vertical="center"/>
    </xf>
    <xf numFmtId="172" fontId="90" fillId="23" borderId="24" xfId="0" applyNumberFormat="1" applyFont="1" applyFill="1" applyBorder="1" applyAlignment="1" applyProtection="1">
      <alignment horizontal="center" vertical="center"/>
      <protection locked="0"/>
    </xf>
    <xf numFmtId="0" fontId="90" fillId="23" borderId="25" xfId="0" applyFont="1" applyFill="1" applyBorder="1" applyAlignment="1" applyProtection="1">
      <alignment horizontal="center" vertical="center"/>
      <protection locked="0"/>
    </xf>
    <xf numFmtId="4" fontId="90" fillId="0" borderId="26" xfId="0" applyNumberFormat="1" applyFont="1" applyBorder="1" applyAlignment="1">
      <alignment vertical="center"/>
    </xf>
    <xf numFmtId="0" fontId="91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horizontal="right"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96" fillId="0" borderId="0" xfId="0" applyFont="1" applyBorder="1" applyAlignment="1">
      <alignment horizontal="left"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0" fontId="78" fillId="0" borderId="14" xfId="0" applyFont="1" applyBorder="1" applyAlignment="1">
      <alignment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14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87" fillId="0" borderId="33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/>
    </xf>
    <xf numFmtId="0" fontId="90" fillId="0" borderId="23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4" fontId="4" fillId="0" borderId="0" xfId="0" applyNumberFormat="1" applyFont="1" applyAlignment="1" applyProtection="1">
      <alignment vertical="center"/>
      <protection locked="0"/>
    </xf>
    <xf numFmtId="0" fontId="79" fillId="0" borderId="0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90" fillId="0" borderId="26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4" fontId="97" fillId="0" borderId="20" xfId="0" applyNumberFormat="1" applyFont="1" applyBorder="1" applyAlignment="1">
      <alignment/>
    </xf>
    <xf numFmtId="174" fontId="97" fillId="0" borderId="21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80" fillId="0" borderId="13" xfId="0" applyFont="1" applyBorder="1" applyAlignment="1">
      <alignment/>
    </xf>
    <xf numFmtId="0" fontId="80" fillId="0" borderId="0" xfId="0" applyFont="1" applyBorder="1" applyAlignment="1">
      <alignment/>
    </xf>
    <xf numFmtId="0" fontId="78" fillId="0" borderId="0" xfId="0" applyFont="1" applyBorder="1" applyAlignment="1">
      <alignment horizontal="left"/>
    </xf>
    <xf numFmtId="0" fontId="80" fillId="0" borderId="14" xfId="0" applyFont="1" applyBorder="1" applyAlignment="1">
      <alignment/>
    </xf>
    <xf numFmtId="0" fontId="80" fillId="0" borderId="22" xfId="0" applyFont="1" applyBorder="1" applyAlignment="1">
      <alignment/>
    </xf>
    <xf numFmtId="174" fontId="80" fillId="0" borderId="0" xfId="0" applyNumberFormat="1" applyFont="1" applyBorder="1" applyAlignment="1">
      <alignment/>
    </xf>
    <xf numFmtId="174" fontId="80" fillId="0" borderId="23" xfId="0" applyNumberFormat="1" applyFont="1" applyBorder="1" applyAlignment="1">
      <alignment/>
    </xf>
    <xf numFmtId="0" fontId="80" fillId="0" borderId="0" xfId="0" applyFont="1" applyAlignment="1">
      <alignment horizontal="left"/>
    </xf>
    <xf numFmtId="0" fontId="80" fillId="0" borderId="0" xfId="0" applyFont="1" applyAlignment="1">
      <alignment horizontal="center"/>
    </xf>
    <xf numFmtId="4" fontId="80" fillId="0" borderId="0" xfId="0" applyNumberFormat="1" applyFont="1" applyAlignment="1">
      <alignment vertical="center"/>
    </xf>
    <xf numFmtId="0" fontId="79" fillId="0" borderId="0" xfId="0" applyFont="1" applyBorder="1" applyAlignment="1">
      <alignment horizontal="left"/>
    </xf>
    <xf numFmtId="0" fontId="4" fillId="0" borderId="33" xfId="0" applyFont="1" applyBorder="1" applyAlignment="1" applyProtection="1">
      <alignment horizontal="center" vertical="center"/>
      <protection/>
    </xf>
    <xf numFmtId="49" fontId="4" fillId="0" borderId="33" xfId="0" applyNumberFormat="1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4" fontId="4" fillId="0" borderId="33" xfId="0" applyNumberFormat="1" applyFont="1" applyBorder="1" applyAlignment="1" applyProtection="1">
      <alignment vertical="center"/>
      <protection/>
    </xf>
    <xf numFmtId="4" fontId="4" fillId="23" borderId="33" xfId="0" applyNumberFormat="1" applyFont="1" applyFill="1" applyBorder="1" applyAlignment="1" applyProtection="1">
      <alignment vertical="center"/>
      <protection locked="0"/>
    </xf>
    <xf numFmtId="0" fontId="77" fillId="23" borderId="33" xfId="0" applyFont="1" applyFill="1" applyBorder="1" applyAlignment="1" applyProtection="1">
      <alignment horizontal="left" vertical="center"/>
      <protection locked="0"/>
    </xf>
    <xf numFmtId="174" fontId="77" fillId="0" borderId="0" xfId="0" applyNumberFormat="1" applyFont="1" applyBorder="1" applyAlignment="1">
      <alignment vertical="center"/>
    </xf>
    <xf numFmtId="174" fontId="77" fillId="0" borderId="23" xfId="0" applyNumberFormat="1" applyFont="1" applyBorder="1" applyAlignment="1">
      <alignment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/>
    </xf>
    <xf numFmtId="0" fontId="81" fillId="0" borderId="14" xfId="0" applyFont="1" applyBorder="1" applyAlignment="1">
      <alignment vertical="center"/>
    </xf>
    <xf numFmtId="0" fontId="81" fillId="0" borderId="22" xfId="0" applyFont="1" applyBorder="1" applyAlignment="1">
      <alignment vertical="center"/>
    </xf>
    <xf numFmtId="0" fontId="81" fillId="0" borderId="23" xfId="0" applyFont="1" applyBorder="1" applyAlignment="1">
      <alignment vertical="center"/>
    </xf>
    <xf numFmtId="0" fontId="81" fillId="0" borderId="0" xfId="0" applyFont="1" applyAlignment="1">
      <alignment horizontal="left"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4" fontId="82" fillId="0" borderId="0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82" fillId="0" borderId="22" xfId="0" applyFont="1" applyBorder="1" applyAlignment="1">
      <alignment vertical="center"/>
    </xf>
    <xf numFmtId="0" fontId="82" fillId="0" borderId="23" xfId="0" applyFont="1" applyBorder="1" applyAlignment="1">
      <alignment vertical="center"/>
    </xf>
    <xf numFmtId="0" fontId="82" fillId="0" borderId="0" xfId="0" applyFont="1" applyAlignment="1">
      <alignment horizontal="left" vertical="center"/>
    </xf>
    <xf numFmtId="0" fontId="98" fillId="0" borderId="33" xfId="0" applyFont="1" applyBorder="1" applyAlignment="1" applyProtection="1">
      <alignment horizontal="center" vertical="center"/>
      <protection/>
    </xf>
    <xf numFmtId="49" fontId="98" fillId="0" borderId="33" xfId="0" applyNumberFormat="1" applyFont="1" applyBorder="1" applyAlignment="1" applyProtection="1">
      <alignment horizontal="left" vertical="center" wrapText="1"/>
      <protection/>
    </xf>
    <xf numFmtId="0" fontId="98" fillId="0" borderId="33" xfId="0" applyFont="1" applyBorder="1" applyAlignment="1" applyProtection="1">
      <alignment horizontal="center" vertical="center" wrapText="1"/>
      <protection/>
    </xf>
    <xf numFmtId="4" fontId="98" fillId="0" borderId="33" xfId="0" applyNumberFormat="1" applyFont="1" applyBorder="1" applyAlignment="1" applyProtection="1">
      <alignment vertical="center"/>
      <protection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4" fontId="83" fillId="0" borderId="0" xfId="0" applyNumberFormat="1" applyFont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83" fillId="0" borderId="22" xfId="0" applyFont="1" applyBorder="1" applyAlignment="1">
      <alignment vertical="center"/>
    </xf>
    <xf numFmtId="0" fontId="83" fillId="0" borderId="23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4" fillId="23" borderId="33" xfId="0" applyFont="1" applyFill="1" applyBorder="1" applyAlignment="1" applyProtection="1">
      <alignment horizontal="center" vertical="center"/>
      <protection locked="0"/>
    </xf>
    <xf numFmtId="49" fontId="4" fillId="23" borderId="33" xfId="0" applyNumberFormat="1" applyFont="1" applyFill="1" applyBorder="1" applyAlignment="1" applyProtection="1">
      <alignment horizontal="left" vertical="center" wrapText="1"/>
      <protection locked="0"/>
    </xf>
    <xf numFmtId="0" fontId="4" fillId="23" borderId="33" xfId="0" applyFont="1" applyFill="1" applyBorder="1" applyAlignment="1" applyProtection="1">
      <alignment horizontal="center" vertical="center" wrapText="1"/>
      <protection locked="0"/>
    </xf>
    <xf numFmtId="0" fontId="77" fillId="23" borderId="33" xfId="0" applyFont="1" applyFill="1" applyBorder="1" applyAlignment="1" applyProtection="1">
      <alignment horizontal="center" vertical="center"/>
      <protection locked="0"/>
    </xf>
    <xf numFmtId="0" fontId="99" fillId="0" borderId="0" xfId="36" applyFont="1" applyAlignment="1">
      <alignment horizontal="center" vertical="center"/>
    </xf>
    <xf numFmtId="0" fontId="84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100" fillId="33" borderId="0" xfId="0" applyFont="1" applyFill="1" applyAlignment="1" applyProtection="1">
      <alignment horizontal="left" vertical="center"/>
      <protection/>
    </xf>
    <xf numFmtId="0" fontId="101" fillId="33" borderId="0" xfId="36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14" fontId="5" fillId="23" borderId="0" xfId="0" applyNumberFormat="1" applyFont="1" applyFill="1" applyBorder="1" applyAlignment="1" applyProtection="1">
      <alignment horizontal="left" vertical="center"/>
      <protection locked="0"/>
    </xf>
    <xf numFmtId="0" fontId="8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0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2" fontId="77" fillId="0" borderId="0" xfId="0" applyNumberFormat="1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4" fontId="102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34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2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0" fontId="94" fillId="0" borderId="0" xfId="0" applyFont="1" applyBorder="1" applyAlignment="1">
      <alignment vertical="center"/>
    </xf>
    <xf numFmtId="0" fontId="93" fillId="0" borderId="0" xfId="0" applyFont="1" applyBorder="1" applyAlignment="1">
      <alignment horizontal="left" vertical="center" wrapText="1"/>
    </xf>
    <xf numFmtId="4" fontId="79" fillId="23" borderId="0" xfId="0" applyNumberFormat="1" applyFont="1" applyFill="1" applyBorder="1" applyAlignment="1" applyProtection="1">
      <alignment vertical="center"/>
      <protection locked="0"/>
    </xf>
    <xf numFmtId="4" fontId="79" fillId="0" borderId="0" xfId="0" applyNumberFormat="1" applyFont="1" applyBorder="1" applyAlignment="1">
      <alignment vertical="center"/>
    </xf>
    <xf numFmtId="0" fontId="79" fillId="23" borderId="0" xfId="0" applyFont="1" applyFill="1" applyBorder="1" applyAlignment="1" applyProtection="1">
      <alignment horizontal="left" vertical="center"/>
      <protection locked="0"/>
    </xf>
    <xf numFmtId="4" fontId="91" fillId="35" borderId="0" xfId="0" applyNumberFormat="1" applyFont="1" applyFill="1" applyBorder="1" applyAlignment="1">
      <alignment vertical="center"/>
    </xf>
    <xf numFmtId="0" fontId="85" fillId="36" borderId="0" xfId="0" applyFont="1" applyFill="1" applyAlignment="1">
      <alignment horizontal="center" vertical="center"/>
    </xf>
    <xf numFmtId="4" fontId="91" fillId="0" borderId="0" xfId="0" applyNumberFormat="1" applyFont="1" applyBorder="1" applyAlignment="1">
      <alignment horizontal="right" vertical="center"/>
    </xf>
    <xf numFmtId="4" fontId="91" fillId="0" borderId="0" xfId="0" applyNumberFormat="1" applyFont="1" applyBorder="1" applyAlignment="1">
      <alignment vertical="center"/>
    </xf>
    <xf numFmtId="173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23" borderId="0" xfId="0" applyFont="1" applyFill="1" applyBorder="1" applyAlignment="1" applyProtection="1">
      <alignment horizontal="left" vertical="center"/>
      <protection locked="0"/>
    </xf>
    <xf numFmtId="4" fontId="10" fillId="0" borderId="0" xfId="0" applyNumberFormat="1" applyFont="1" applyBorder="1" applyAlignment="1">
      <alignment vertical="center"/>
    </xf>
    <xf numFmtId="4" fontId="77" fillId="0" borderId="0" xfId="0" applyNumberFormat="1" applyFont="1" applyBorder="1" applyAlignment="1">
      <alignment vertical="center"/>
    </xf>
    <xf numFmtId="4" fontId="6" fillId="35" borderId="18" xfId="0" applyNumberFormat="1" applyFont="1" applyFill="1" applyBorder="1" applyAlignment="1">
      <alignment vertical="center"/>
    </xf>
    <xf numFmtId="173" fontId="5" fillId="0" borderId="0" xfId="0" applyNumberFormat="1" applyFont="1" applyBorder="1" applyAlignment="1">
      <alignment horizontal="left" vertical="center"/>
    </xf>
    <xf numFmtId="0" fontId="5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vertical="center"/>
    </xf>
    <xf numFmtId="4" fontId="78" fillId="0" borderId="0" xfId="0" applyNumberFormat="1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4" fontId="78" fillId="0" borderId="0" xfId="0" applyNumberFormat="1" applyFont="1" applyBorder="1" applyAlignment="1">
      <alignment/>
    </xf>
    <xf numFmtId="4" fontId="96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5" fillId="35" borderId="31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103" fillId="35" borderId="31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vertical="center"/>
      <protection/>
    </xf>
    <xf numFmtId="4" fontId="4" fillId="23" borderId="33" xfId="0" applyNumberFormat="1" applyFont="1" applyFill="1" applyBorder="1" applyAlignment="1" applyProtection="1">
      <alignment vertical="center"/>
      <protection locked="0"/>
    </xf>
    <xf numFmtId="4" fontId="4" fillId="0" borderId="33" xfId="0" applyNumberFormat="1" applyFont="1" applyBorder="1" applyAlignment="1" applyProtection="1">
      <alignment vertical="center"/>
      <protection/>
    </xf>
    <xf numFmtId="0" fontId="81" fillId="0" borderId="20" xfId="0" applyFont="1" applyBorder="1" applyAlignment="1">
      <alignment horizontal="left" vertical="center" wrapText="1"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horizontal="left" vertical="center" wrapText="1"/>
    </xf>
    <xf numFmtId="0" fontId="82" fillId="0" borderId="0" xfId="0" applyFont="1" applyBorder="1" applyAlignment="1">
      <alignment horizontal="left" vertical="center" wrapText="1"/>
    </xf>
    <xf numFmtId="0" fontId="82" fillId="0" borderId="0" xfId="0" applyFont="1" applyBorder="1" applyAlignment="1">
      <alignment vertical="center"/>
    </xf>
    <xf numFmtId="0" fontId="82" fillId="0" borderId="20" xfId="0" applyFont="1" applyBorder="1" applyAlignment="1">
      <alignment horizontal="left" vertical="center" wrapText="1"/>
    </xf>
    <xf numFmtId="0" fontId="98" fillId="0" borderId="33" xfId="0" applyFont="1" applyBorder="1" applyAlignment="1" applyProtection="1">
      <alignment horizontal="left" vertical="center" wrapText="1"/>
      <protection/>
    </xf>
    <xf numFmtId="0" fontId="98" fillId="0" borderId="33" xfId="0" applyFont="1" applyBorder="1" applyAlignment="1" applyProtection="1">
      <alignment vertical="center"/>
      <protection/>
    </xf>
    <xf numFmtId="4" fontId="98" fillId="23" borderId="33" xfId="0" applyNumberFormat="1" applyFont="1" applyFill="1" applyBorder="1" applyAlignment="1" applyProtection="1">
      <alignment vertical="center"/>
      <protection locked="0"/>
    </xf>
    <xf numFmtId="4" fontId="98" fillId="0" borderId="33" xfId="0" applyNumberFormat="1" applyFont="1" applyBorder="1" applyAlignment="1" applyProtection="1">
      <alignment vertical="center"/>
      <protection/>
    </xf>
    <xf numFmtId="0" fontId="83" fillId="0" borderId="0" xfId="0" applyFont="1" applyBorder="1" applyAlignment="1">
      <alignment horizontal="left" vertical="center" wrapText="1"/>
    </xf>
    <xf numFmtId="0" fontId="83" fillId="0" borderId="0" xfId="0" applyFont="1" applyBorder="1" applyAlignment="1">
      <alignment vertical="center"/>
    </xf>
    <xf numFmtId="0" fontId="4" fillId="23" borderId="33" xfId="0" applyFont="1" applyFill="1" applyBorder="1" applyAlignment="1" applyProtection="1">
      <alignment horizontal="left" vertical="center" wrapText="1"/>
      <protection locked="0"/>
    </xf>
    <xf numFmtId="0" fontId="4" fillId="23" borderId="33" xfId="0" applyFont="1" applyFill="1" applyBorder="1" applyAlignment="1" applyProtection="1">
      <alignment vertical="center"/>
      <protection locked="0"/>
    </xf>
    <xf numFmtId="0" fontId="4" fillId="0" borderId="33" xfId="0" applyFont="1" applyBorder="1" applyAlignment="1">
      <alignment vertical="center"/>
    </xf>
    <xf numFmtId="4" fontId="4" fillId="0" borderId="33" xfId="0" applyNumberFormat="1" applyFont="1" applyBorder="1" applyAlignment="1">
      <alignment vertical="center"/>
    </xf>
    <xf numFmtId="4" fontId="91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 vertical="center"/>
    </xf>
    <xf numFmtId="4" fontId="79" fillId="0" borderId="25" xfId="0" applyNumberFormat="1" applyFont="1" applyBorder="1" applyAlignment="1">
      <alignment/>
    </xf>
    <xf numFmtId="4" fontId="79" fillId="0" borderId="25" xfId="0" applyNumberFormat="1" applyFont="1" applyBorder="1" applyAlignment="1">
      <alignment vertical="center"/>
    </xf>
    <xf numFmtId="4" fontId="79" fillId="0" borderId="31" xfId="0" applyNumberFormat="1" applyFont="1" applyBorder="1" applyAlignment="1">
      <alignment/>
    </xf>
    <xf numFmtId="4" fontId="79" fillId="0" borderId="31" xfId="0" applyNumberFormat="1" applyFont="1" applyBorder="1" applyAlignment="1">
      <alignment vertical="center"/>
    </xf>
    <xf numFmtId="4" fontId="78" fillId="0" borderId="31" xfId="0" applyNumberFormat="1" applyFont="1" applyBorder="1" applyAlignment="1">
      <alignment/>
    </xf>
    <xf numFmtId="4" fontId="78" fillId="0" borderId="31" xfId="0" applyNumberFormat="1" applyFont="1" applyBorder="1" applyAlignment="1">
      <alignment vertical="center"/>
    </xf>
    <xf numFmtId="0" fontId="101" fillId="33" borderId="0" xfId="36" applyFont="1" applyFill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A4F32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B850E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0</xdr:rowOff>
    </xdr:to>
    <xdr:pic>
      <xdr:nvPicPr>
        <xdr:cNvPr id="1" name="Obrázek 1" descr="C:\KrosData\System\Temp\radA4F3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Data\System\Temp\radB850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zoomScalePageLayoutView="0" workbookViewId="0" topLeftCell="A1">
      <pane ySplit="1" topLeftCell="A84" activePane="bottomLeft" state="frozen"/>
      <selection pane="topLeft" activeCell="A1" sqref="A1"/>
      <selection pane="bottomLeft" activeCell="AG92" sqref="AG92:AM92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33" width="2.140625" style="0" customWidth="1"/>
    <col min="34" max="34" width="2.8515625" style="0" customWidth="1"/>
    <col min="35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57421875" style="0" customWidth="1"/>
    <col min="43" max="43" width="1.421875" style="0" customWidth="1"/>
    <col min="44" max="44" width="11.7109375" style="0" customWidth="1"/>
    <col min="45" max="46" width="22.140625" style="0" hidden="1" customWidth="1"/>
    <col min="47" max="47" width="21.421875" style="0" hidden="1" customWidth="1"/>
    <col min="48" max="52" width="18.57421875" style="0" hidden="1" customWidth="1"/>
    <col min="53" max="53" width="16.421875" style="0" hidden="1" customWidth="1"/>
    <col min="54" max="54" width="21.421875" style="0" hidden="1" customWidth="1"/>
    <col min="55" max="56" width="16.421875" style="0" hidden="1" customWidth="1"/>
    <col min="57" max="57" width="57.00390625" style="0" customWidth="1"/>
    <col min="71" max="89" width="0" style="0" hidden="1" customWidth="1"/>
  </cols>
  <sheetData>
    <row r="1" spans="1:73" ht="21" customHeight="1">
      <c r="A1" s="194" t="s">
        <v>0</v>
      </c>
      <c r="B1" s="195"/>
      <c r="C1" s="195"/>
      <c r="D1" s="196" t="s">
        <v>1</v>
      </c>
      <c r="E1" s="195"/>
      <c r="F1" s="195"/>
      <c r="G1" s="195"/>
      <c r="H1" s="195"/>
      <c r="I1" s="195"/>
      <c r="J1" s="195"/>
      <c r="K1" s="197" t="s">
        <v>403</v>
      </c>
      <c r="L1" s="197"/>
      <c r="M1" s="197"/>
      <c r="N1" s="197"/>
      <c r="O1" s="197"/>
      <c r="P1" s="197"/>
      <c r="Q1" s="197"/>
      <c r="R1" s="197"/>
      <c r="S1" s="197"/>
      <c r="T1" s="195"/>
      <c r="U1" s="195"/>
      <c r="V1" s="195"/>
      <c r="W1" s="197" t="s">
        <v>404</v>
      </c>
      <c r="X1" s="197"/>
      <c r="Y1" s="197"/>
      <c r="Z1" s="197"/>
      <c r="AA1" s="197"/>
      <c r="AB1" s="197"/>
      <c r="AC1" s="197"/>
      <c r="AD1" s="197"/>
      <c r="AE1" s="197"/>
      <c r="AF1" s="197"/>
      <c r="AG1" s="195"/>
      <c r="AH1" s="195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</row>
    <row r="2" spans="3:72" ht="36.75" customHeight="1">
      <c r="C2" s="200" t="s">
        <v>5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R2" s="239" t="s">
        <v>6</v>
      </c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S2" s="16" t="s">
        <v>7</v>
      </c>
      <c r="BT2" s="16" t="s">
        <v>8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7</v>
      </c>
      <c r="BT3" s="16" t="s">
        <v>9</v>
      </c>
    </row>
    <row r="4" spans="2:71" ht="36.75" customHeight="1">
      <c r="B4" s="20"/>
      <c r="C4" s="202" t="s">
        <v>10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2"/>
      <c r="AS4" s="23" t="s">
        <v>11</v>
      </c>
      <c r="BE4" s="24" t="s">
        <v>12</v>
      </c>
      <c r="BS4" s="16" t="s">
        <v>7</v>
      </c>
    </row>
    <row r="5" spans="2:71" ht="14.25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07" t="s">
        <v>14</v>
      </c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1"/>
      <c r="AQ5" s="22"/>
      <c r="BE5" s="204" t="s">
        <v>15</v>
      </c>
      <c r="BS5" s="16" t="s">
        <v>7</v>
      </c>
    </row>
    <row r="6" spans="2:71" ht="36.7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08" t="s">
        <v>17</v>
      </c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1"/>
      <c r="AQ6" s="22"/>
      <c r="BE6" s="201"/>
      <c r="BS6" s="16" t="s">
        <v>18</v>
      </c>
    </row>
    <row r="7" spans="2:71" ht="14.25" customHeight="1">
      <c r="B7" s="20"/>
      <c r="C7" s="21"/>
      <c r="D7" s="28" t="s">
        <v>19</v>
      </c>
      <c r="E7" s="21"/>
      <c r="F7" s="21"/>
      <c r="G7" s="21"/>
      <c r="H7" s="21"/>
      <c r="I7" s="21"/>
      <c r="J7" s="21"/>
      <c r="K7" s="26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21</v>
      </c>
      <c r="AL7" s="21"/>
      <c r="AM7" s="21"/>
      <c r="AN7" s="26" t="s">
        <v>20</v>
      </c>
      <c r="AO7" s="21"/>
      <c r="AP7" s="21"/>
      <c r="AQ7" s="22"/>
      <c r="BE7" s="201"/>
      <c r="BS7" s="16" t="s">
        <v>22</v>
      </c>
    </row>
    <row r="8" spans="2:71" ht="14.25" customHeight="1">
      <c r="B8" s="20"/>
      <c r="C8" s="21"/>
      <c r="D8" s="28" t="s">
        <v>23</v>
      </c>
      <c r="E8" s="21"/>
      <c r="F8" s="21"/>
      <c r="G8" s="21"/>
      <c r="H8" s="21"/>
      <c r="I8" s="21"/>
      <c r="J8" s="21"/>
      <c r="K8" s="26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25</v>
      </c>
      <c r="AL8" s="21"/>
      <c r="AM8" s="21"/>
      <c r="AN8" s="199" t="s">
        <v>32</v>
      </c>
      <c r="AO8" s="21"/>
      <c r="AP8" s="21"/>
      <c r="AQ8" s="22"/>
      <c r="BE8" s="201"/>
      <c r="BS8" s="16" t="s">
        <v>26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2"/>
      <c r="BE9" s="201"/>
      <c r="BS9" s="16" t="s">
        <v>27</v>
      </c>
    </row>
    <row r="10" spans="2:71" ht="14.25" customHeight="1">
      <c r="B10" s="20"/>
      <c r="C10" s="21"/>
      <c r="D10" s="28" t="s">
        <v>28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29</v>
      </c>
      <c r="AL10" s="21"/>
      <c r="AM10" s="21"/>
      <c r="AN10" s="26" t="s">
        <v>20</v>
      </c>
      <c r="AO10" s="21"/>
      <c r="AP10" s="21"/>
      <c r="AQ10" s="22"/>
      <c r="BE10" s="201"/>
      <c r="BS10" s="16" t="s">
        <v>18</v>
      </c>
    </row>
    <row r="11" spans="2:71" ht="18" customHeight="1">
      <c r="B11" s="20"/>
      <c r="C11" s="21"/>
      <c r="D11" s="21"/>
      <c r="E11" s="26" t="s">
        <v>24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30</v>
      </c>
      <c r="AL11" s="21"/>
      <c r="AM11" s="21"/>
      <c r="AN11" s="26" t="s">
        <v>20</v>
      </c>
      <c r="AO11" s="21"/>
      <c r="AP11" s="21"/>
      <c r="AQ11" s="22"/>
      <c r="BE11" s="201"/>
      <c r="BS11" s="16" t="s">
        <v>18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2"/>
      <c r="BE12" s="201"/>
      <c r="BS12" s="16" t="s">
        <v>18</v>
      </c>
    </row>
    <row r="13" spans="2:71" ht="14.25" customHeight="1">
      <c r="B13" s="20"/>
      <c r="C13" s="21"/>
      <c r="D13" s="28" t="s">
        <v>31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29</v>
      </c>
      <c r="AL13" s="21"/>
      <c r="AM13" s="21"/>
      <c r="AN13" s="29" t="s">
        <v>32</v>
      </c>
      <c r="AO13" s="21"/>
      <c r="AP13" s="21"/>
      <c r="AQ13" s="22"/>
      <c r="BE13" s="201"/>
      <c r="BS13" s="16" t="s">
        <v>18</v>
      </c>
    </row>
    <row r="14" spans="2:71" ht="15">
      <c r="B14" s="20"/>
      <c r="C14" s="21"/>
      <c r="D14" s="21"/>
      <c r="E14" s="209" t="s">
        <v>32</v>
      </c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8" t="s">
        <v>30</v>
      </c>
      <c r="AL14" s="21"/>
      <c r="AM14" s="21"/>
      <c r="AN14" s="29" t="s">
        <v>32</v>
      </c>
      <c r="AO14" s="21"/>
      <c r="AP14" s="21"/>
      <c r="AQ14" s="22"/>
      <c r="BE14" s="201"/>
      <c r="BS14" s="16" t="s">
        <v>18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2"/>
      <c r="BE15" s="201"/>
      <c r="BS15" s="16" t="s">
        <v>4</v>
      </c>
    </row>
    <row r="16" spans="2:71" ht="14.25" customHeight="1">
      <c r="B16" s="20"/>
      <c r="C16" s="21"/>
      <c r="D16" s="28" t="s">
        <v>33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29</v>
      </c>
      <c r="AL16" s="21"/>
      <c r="AM16" s="21"/>
      <c r="AN16" s="26" t="s">
        <v>20</v>
      </c>
      <c r="AO16" s="21"/>
      <c r="AP16" s="21"/>
      <c r="AQ16" s="22"/>
      <c r="BE16" s="201"/>
      <c r="BS16" s="16" t="s">
        <v>4</v>
      </c>
    </row>
    <row r="17" spans="2:71" ht="18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30</v>
      </c>
      <c r="AL17" s="21"/>
      <c r="AM17" s="21"/>
      <c r="AN17" s="26" t="s">
        <v>20</v>
      </c>
      <c r="AO17" s="21"/>
      <c r="AP17" s="21"/>
      <c r="AQ17" s="22"/>
      <c r="BE17" s="201"/>
      <c r="BS17" s="16" t="s">
        <v>35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2"/>
      <c r="BE18" s="201"/>
      <c r="BS18" s="16" t="s">
        <v>7</v>
      </c>
    </row>
    <row r="19" spans="2:71" ht="14.25" customHeight="1">
      <c r="B19" s="20"/>
      <c r="C19" s="21"/>
      <c r="D19" s="28" t="s">
        <v>36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29</v>
      </c>
      <c r="AL19" s="21"/>
      <c r="AM19" s="21"/>
      <c r="AN19" s="26" t="s">
        <v>20</v>
      </c>
      <c r="AO19" s="21"/>
      <c r="AP19" s="21"/>
      <c r="AQ19" s="22"/>
      <c r="BE19" s="201"/>
      <c r="BS19" s="16" t="s">
        <v>7</v>
      </c>
    </row>
    <row r="20" spans="2:57" ht="18" customHeight="1">
      <c r="B20" s="20"/>
      <c r="C20" s="21"/>
      <c r="D20" s="21"/>
      <c r="E20" s="26" t="s">
        <v>37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30</v>
      </c>
      <c r="AL20" s="21"/>
      <c r="AM20" s="21"/>
      <c r="AN20" s="26" t="s">
        <v>20</v>
      </c>
      <c r="AO20" s="21"/>
      <c r="AP20" s="21"/>
      <c r="AQ20" s="22"/>
      <c r="BE20" s="201"/>
    </row>
    <row r="21" spans="2:57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2"/>
      <c r="BE21" s="201"/>
    </row>
    <row r="22" spans="2:57" ht="15">
      <c r="B22" s="20"/>
      <c r="C22" s="21"/>
      <c r="D22" s="28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2"/>
      <c r="BE22" s="201"/>
    </row>
    <row r="23" spans="2:57" ht="20.25" customHeight="1">
      <c r="B23" s="20"/>
      <c r="C23" s="21"/>
      <c r="D23" s="21"/>
      <c r="E23" s="210" t="s">
        <v>20</v>
      </c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1"/>
      <c r="AP23" s="21"/>
      <c r="AQ23" s="22"/>
      <c r="BE23" s="201"/>
    </row>
    <row r="24" spans="2:57" ht="6.7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2"/>
      <c r="BE24" s="201"/>
    </row>
    <row r="25" spans="2:57" ht="6.75" customHeight="1">
      <c r="B25" s="20"/>
      <c r="C25" s="21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1"/>
      <c r="AQ25" s="22"/>
      <c r="BE25" s="201"/>
    </row>
    <row r="26" spans="2:57" ht="14.25" customHeight="1">
      <c r="B26" s="20"/>
      <c r="C26" s="21"/>
      <c r="D26" s="31" t="s">
        <v>39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1">
        <f>ROUND(AG87,2)</f>
        <v>0</v>
      </c>
      <c r="AL26" s="203"/>
      <c r="AM26" s="203"/>
      <c r="AN26" s="203"/>
      <c r="AO26" s="203"/>
      <c r="AP26" s="21"/>
      <c r="AQ26" s="22"/>
      <c r="BE26" s="201"/>
    </row>
    <row r="27" spans="2:57" ht="14.25" customHeight="1">
      <c r="B27" s="20"/>
      <c r="C27" s="21"/>
      <c r="D27" s="31" t="s">
        <v>40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1">
        <f>ROUND(AG90,2)</f>
        <v>0</v>
      </c>
      <c r="AL27" s="203"/>
      <c r="AM27" s="203"/>
      <c r="AN27" s="203"/>
      <c r="AO27" s="203"/>
      <c r="AP27" s="21"/>
      <c r="AQ27" s="22"/>
      <c r="BE27" s="201"/>
    </row>
    <row r="28" spans="2:57" s="1" customFormat="1" ht="6.75" customHeight="1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4"/>
      <c r="BE28" s="205"/>
    </row>
    <row r="29" spans="2:57" s="1" customFormat="1" ht="25.5" customHeight="1">
      <c r="B29" s="32"/>
      <c r="C29" s="33"/>
      <c r="D29" s="35" t="s">
        <v>41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212">
        <f>ROUND(AK26+AK27,2)</f>
        <v>0</v>
      </c>
      <c r="AL29" s="213"/>
      <c r="AM29" s="213"/>
      <c r="AN29" s="213"/>
      <c r="AO29" s="213"/>
      <c r="AP29" s="33"/>
      <c r="AQ29" s="34"/>
      <c r="BE29" s="205"/>
    </row>
    <row r="30" spans="2:57" s="1" customFormat="1" ht="6.7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4"/>
      <c r="BE30" s="205"/>
    </row>
    <row r="31" spans="2:57" s="2" customFormat="1" ht="14.25" customHeight="1">
      <c r="B31" s="37"/>
      <c r="C31" s="38"/>
      <c r="D31" s="39" t="s">
        <v>42</v>
      </c>
      <c r="E31" s="38"/>
      <c r="F31" s="39" t="s">
        <v>43</v>
      </c>
      <c r="G31" s="38"/>
      <c r="H31" s="38"/>
      <c r="I31" s="38"/>
      <c r="J31" s="38"/>
      <c r="K31" s="38"/>
      <c r="L31" s="214">
        <v>0.21</v>
      </c>
      <c r="M31" s="215"/>
      <c r="N31" s="215"/>
      <c r="O31" s="215"/>
      <c r="P31" s="38"/>
      <c r="Q31" s="38"/>
      <c r="R31" s="38"/>
      <c r="S31" s="38"/>
      <c r="T31" s="41" t="s">
        <v>44</v>
      </c>
      <c r="U31" s="38"/>
      <c r="V31" s="38"/>
      <c r="W31" s="216">
        <f>ROUND(AZ87+SUM(CD91:CD95),2)</f>
        <v>0</v>
      </c>
      <c r="X31" s="215"/>
      <c r="Y31" s="215"/>
      <c r="Z31" s="215"/>
      <c r="AA31" s="215"/>
      <c r="AB31" s="215"/>
      <c r="AC31" s="215"/>
      <c r="AD31" s="215"/>
      <c r="AE31" s="215"/>
      <c r="AF31" s="38"/>
      <c r="AG31" s="38"/>
      <c r="AH31" s="38"/>
      <c r="AI31" s="38"/>
      <c r="AJ31" s="38"/>
      <c r="AK31" s="216">
        <f>ROUND(AV87+SUM(BY91:BY95),2)</f>
        <v>0</v>
      </c>
      <c r="AL31" s="215"/>
      <c r="AM31" s="215"/>
      <c r="AN31" s="215"/>
      <c r="AO31" s="215"/>
      <c r="AP31" s="38"/>
      <c r="AQ31" s="42"/>
      <c r="BE31" s="206"/>
    </row>
    <row r="32" spans="2:57" s="2" customFormat="1" ht="14.25" customHeight="1">
      <c r="B32" s="37"/>
      <c r="C32" s="38"/>
      <c r="D32" s="38"/>
      <c r="E32" s="38"/>
      <c r="F32" s="39" t="s">
        <v>45</v>
      </c>
      <c r="G32" s="38"/>
      <c r="H32" s="38"/>
      <c r="I32" s="38"/>
      <c r="J32" s="38"/>
      <c r="K32" s="38"/>
      <c r="L32" s="214">
        <v>0.15</v>
      </c>
      <c r="M32" s="215"/>
      <c r="N32" s="215"/>
      <c r="O32" s="215"/>
      <c r="P32" s="38"/>
      <c r="Q32" s="38"/>
      <c r="R32" s="38"/>
      <c r="S32" s="38"/>
      <c r="T32" s="41" t="s">
        <v>44</v>
      </c>
      <c r="U32" s="38"/>
      <c r="V32" s="38"/>
      <c r="W32" s="216">
        <f>ROUND(BA87+SUM(CE91:CE95),2)</f>
        <v>0</v>
      </c>
      <c r="X32" s="215"/>
      <c r="Y32" s="215"/>
      <c r="Z32" s="215"/>
      <c r="AA32" s="215"/>
      <c r="AB32" s="215"/>
      <c r="AC32" s="215"/>
      <c r="AD32" s="215"/>
      <c r="AE32" s="215"/>
      <c r="AF32" s="38"/>
      <c r="AG32" s="38"/>
      <c r="AH32" s="38"/>
      <c r="AI32" s="38"/>
      <c r="AJ32" s="38"/>
      <c r="AK32" s="216">
        <f>ROUND(AW87+SUM(BZ91:BZ95),2)</f>
        <v>0</v>
      </c>
      <c r="AL32" s="215"/>
      <c r="AM32" s="215"/>
      <c r="AN32" s="215"/>
      <c r="AO32" s="215"/>
      <c r="AP32" s="38"/>
      <c r="AQ32" s="42"/>
      <c r="BE32" s="206"/>
    </row>
    <row r="33" spans="2:57" s="2" customFormat="1" ht="14.25" customHeight="1" hidden="1">
      <c r="B33" s="37"/>
      <c r="C33" s="38"/>
      <c r="D33" s="38"/>
      <c r="E33" s="38"/>
      <c r="F33" s="39" t="s">
        <v>46</v>
      </c>
      <c r="G33" s="38"/>
      <c r="H33" s="38"/>
      <c r="I33" s="38"/>
      <c r="J33" s="38"/>
      <c r="K33" s="38"/>
      <c r="L33" s="214">
        <v>0.21</v>
      </c>
      <c r="M33" s="215"/>
      <c r="N33" s="215"/>
      <c r="O33" s="215"/>
      <c r="P33" s="38"/>
      <c r="Q33" s="38"/>
      <c r="R33" s="38"/>
      <c r="S33" s="38"/>
      <c r="T33" s="41" t="s">
        <v>44</v>
      </c>
      <c r="U33" s="38"/>
      <c r="V33" s="38"/>
      <c r="W33" s="216">
        <f>ROUND(BB87+SUM(CF91:CF95),2)</f>
        <v>0</v>
      </c>
      <c r="X33" s="215"/>
      <c r="Y33" s="215"/>
      <c r="Z33" s="215"/>
      <c r="AA33" s="215"/>
      <c r="AB33" s="215"/>
      <c r="AC33" s="215"/>
      <c r="AD33" s="215"/>
      <c r="AE33" s="215"/>
      <c r="AF33" s="38"/>
      <c r="AG33" s="38"/>
      <c r="AH33" s="38"/>
      <c r="AI33" s="38"/>
      <c r="AJ33" s="38"/>
      <c r="AK33" s="216">
        <v>0</v>
      </c>
      <c r="AL33" s="215"/>
      <c r="AM33" s="215"/>
      <c r="AN33" s="215"/>
      <c r="AO33" s="215"/>
      <c r="AP33" s="38"/>
      <c r="AQ33" s="42"/>
      <c r="BE33" s="206"/>
    </row>
    <row r="34" spans="2:57" s="2" customFormat="1" ht="14.25" customHeight="1" hidden="1">
      <c r="B34" s="37"/>
      <c r="C34" s="38"/>
      <c r="D34" s="38"/>
      <c r="E34" s="38"/>
      <c r="F34" s="39" t="s">
        <v>47</v>
      </c>
      <c r="G34" s="38"/>
      <c r="H34" s="38"/>
      <c r="I34" s="38"/>
      <c r="J34" s="38"/>
      <c r="K34" s="38"/>
      <c r="L34" s="214">
        <v>0.15</v>
      </c>
      <c r="M34" s="215"/>
      <c r="N34" s="215"/>
      <c r="O34" s="215"/>
      <c r="P34" s="38"/>
      <c r="Q34" s="38"/>
      <c r="R34" s="38"/>
      <c r="S34" s="38"/>
      <c r="T34" s="41" t="s">
        <v>44</v>
      </c>
      <c r="U34" s="38"/>
      <c r="V34" s="38"/>
      <c r="W34" s="216">
        <f>ROUND(BC87+SUM(CG91:CG95),2)</f>
        <v>0</v>
      </c>
      <c r="X34" s="215"/>
      <c r="Y34" s="215"/>
      <c r="Z34" s="215"/>
      <c r="AA34" s="215"/>
      <c r="AB34" s="215"/>
      <c r="AC34" s="215"/>
      <c r="AD34" s="215"/>
      <c r="AE34" s="215"/>
      <c r="AF34" s="38"/>
      <c r="AG34" s="38"/>
      <c r="AH34" s="38"/>
      <c r="AI34" s="38"/>
      <c r="AJ34" s="38"/>
      <c r="AK34" s="216">
        <v>0</v>
      </c>
      <c r="AL34" s="215"/>
      <c r="AM34" s="215"/>
      <c r="AN34" s="215"/>
      <c r="AO34" s="215"/>
      <c r="AP34" s="38"/>
      <c r="AQ34" s="42"/>
      <c r="BE34" s="206"/>
    </row>
    <row r="35" spans="2:43" s="2" customFormat="1" ht="14.25" customHeight="1" hidden="1">
      <c r="B35" s="37"/>
      <c r="C35" s="38"/>
      <c r="D35" s="38"/>
      <c r="E35" s="38"/>
      <c r="F35" s="39" t="s">
        <v>48</v>
      </c>
      <c r="G35" s="38"/>
      <c r="H35" s="38"/>
      <c r="I35" s="38"/>
      <c r="J35" s="38"/>
      <c r="K35" s="38"/>
      <c r="L35" s="214">
        <v>0</v>
      </c>
      <c r="M35" s="215"/>
      <c r="N35" s="215"/>
      <c r="O35" s="215"/>
      <c r="P35" s="38"/>
      <c r="Q35" s="38"/>
      <c r="R35" s="38"/>
      <c r="S35" s="38"/>
      <c r="T35" s="41" t="s">
        <v>44</v>
      </c>
      <c r="U35" s="38"/>
      <c r="V35" s="38"/>
      <c r="W35" s="216">
        <f>ROUND(BD87+SUM(CH91:CH95),2)</f>
        <v>0</v>
      </c>
      <c r="X35" s="215"/>
      <c r="Y35" s="215"/>
      <c r="Z35" s="215"/>
      <c r="AA35" s="215"/>
      <c r="AB35" s="215"/>
      <c r="AC35" s="215"/>
      <c r="AD35" s="215"/>
      <c r="AE35" s="215"/>
      <c r="AF35" s="38"/>
      <c r="AG35" s="38"/>
      <c r="AH35" s="38"/>
      <c r="AI35" s="38"/>
      <c r="AJ35" s="38"/>
      <c r="AK35" s="216">
        <v>0</v>
      </c>
      <c r="AL35" s="215"/>
      <c r="AM35" s="215"/>
      <c r="AN35" s="215"/>
      <c r="AO35" s="215"/>
      <c r="AP35" s="38"/>
      <c r="AQ35" s="42"/>
    </row>
    <row r="36" spans="2:43" s="1" customFormat="1" ht="6.7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4"/>
    </row>
    <row r="37" spans="2:43" s="1" customFormat="1" ht="25.5" customHeight="1">
      <c r="B37" s="32"/>
      <c r="C37" s="43"/>
      <c r="D37" s="44" t="s">
        <v>49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 t="s">
        <v>50</v>
      </c>
      <c r="U37" s="45"/>
      <c r="V37" s="45"/>
      <c r="W37" s="45"/>
      <c r="X37" s="217" t="s">
        <v>51</v>
      </c>
      <c r="Y37" s="218"/>
      <c r="Z37" s="218"/>
      <c r="AA37" s="218"/>
      <c r="AB37" s="218"/>
      <c r="AC37" s="45"/>
      <c r="AD37" s="45"/>
      <c r="AE37" s="45"/>
      <c r="AF37" s="45"/>
      <c r="AG37" s="45"/>
      <c r="AH37" s="45"/>
      <c r="AI37" s="45"/>
      <c r="AJ37" s="45"/>
      <c r="AK37" s="219">
        <f>SUM(AK29:AK35)</f>
        <v>0</v>
      </c>
      <c r="AL37" s="218"/>
      <c r="AM37" s="218"/>
      <c r="AN37" s="218"/>
      <c r="AO37" s="220"/>
      <c r="AP37" s="43"/>
      <c r="AQ37" s="34"/>
    </row>
    <row r="38" spans="2:43" s="1" customFormat="1" ht="14.2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4"/>
    </row>
    <row r="39" spans="2:43" ht="13.5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2"/>
    </row>
    <row r="40" spans="2:43" ht="13.5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2"/>
    </row>
    <row r="41" spans="2:43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2"/>
    </row>
    <row r="42" spans="2:43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2"/>
    </row>
    <row r="43" spans="2:43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2"/>
    </row>
    <row r="44" spans="2:43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2"/>
    </row>
    <row r="45" spans="2:43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2"/>
    </row>
    <row r="46" spans="2:43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2"/>
    </row>
    <row r="47" spans="2:43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2"/>
    </row>
    <row r="48" spans="2:43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2"/>
    </row>
    <row r="49" spans="2:43" s="1" customFormat="1" ht="15">
      <c r="B49" s="32"/>
      <c r="C49" s="33"/>
      <c r="D49" s="47" t="s">
        <v>52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9"/>
      <c r="AA49" s="33"/>
      <c r="AB49" s="33"/>
      <c r="AC49" s="47" t="s">
        <v>53</v>
      </c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9"/>
      <c r="AP49" s="33"/>
      <c r="AQ49" s="34"/>
    </row>
    <row r="50" spans="2:43" ht="13.5">
      <c r="B50" s="20"/>
      <c r="C50" s="21"/>
      <c r="D50" s="50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51"/>
      <c r="AA50" s="21"/>
      <c r="AB50" s="21"/>
      <c r="AC50" s="50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51"/>
      <c r="AP50" s="21"/>
      <c r="AQ50" s="22"/>
    </row>
    <row r="51" spans="2:43" ht="13.5">
      <c r="B51" s="20"/>
      <c r="C51" s="21"/>
      <c r="D51" s="50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51"/>
      <c r="AA51" s="21"/>
      <c r="AB51" s="21"/>
      <c r="AC51" s="50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51"/>
      <c r="AP51" s="21"/>
      <c r="AQ51" s="22"/>
    </row>
    <row r="52" spans="2:43" ht="13.5">
      <c r="B52" s="20"/>
      <c r="C52" s="21"/>
      <c r="D52" s="50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51"/>
      <c r="AA52" s="21"/>
      <c r="AB52" s="21"/>
      <c r="AC52" s="50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51"/>
      <c r="AP52" s="21"/>
      <c r="AQ52" s="22"/>
    </row>
    <row r="53" spans="2:43" ht="13.5">
      <c r="B53" s="20"/>
      <c r="C53" s="21"/>
      <c r="D53" s="50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51"/>
      <c r="AA53" s="21"/>
      <c r="AB53" s="21"/>
      <c r="AC53" s="50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51"/>
      <c r="AP53" s="21"/>
      <c r="AQ53" s="22"/>
    </row>
    <row r="54" spans="2:43" ht="13.5">
      <c r="B54" s="20"/>
      <c r="C54" s="21"/>
      <c r="D54" s="50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51"/>
      <c r="AA54" s="21"/>
      <c r="AB54" s="21"/>
      <c r="AC54" s="50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51"/>
      <c r="AP54" s="21"/>
      <c r="AQ54" s="22"/>
    </row>
    <row r="55" spans="2:43" ht="13.5">
      <c r="B55" s="20"/>
      <c r="C55" s="21"/>
      <c r="D55" s="50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51"/>
      <c r="AA55" s="21"/>
      <c r="AB55" s="21"/>
      <c r="AC55" s="50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51"/>
      <c r="AP55" s="21"/>
      <c r="AQ55" s="22"/>
    </row>
    <row r="56" spans="2:43" ht="13.5">
      <c r="B56" s="20"/>
      <c r="C56" s="21"/>
      <c r="D56" s="50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51"/>
      <c r="AA56" s="21"/>
      <c r="AB56" s="21"/>
      <c r="AC56" s="50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51"/>
      <c r="AP56" s="21"/>
      <c r="AQ56" s="22"/>
    </row>
    <row r="57" spans="2:43" ht="13.5">
      <c r="B57" s="20"/>
      <c r="C57" s="21"/>
      <c r="D57" s="50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51"/>
      <c r="AA57" s="21"/>
      <c r="AB57" s="21"/>
      <c r="AC57" s="50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51"/>
      <c r="AP57" s="21"/>
      <c r="AQ57" s="22"/>
    </row>
    <row r="58" spans="2:43" s="1" customFormat="1" ht="15">
      <c r="B58" s="32"/>
      <c r="C58" s="33"/>
      <c r="D58" s="52" t="s">
        <v>54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4" t="s">
        <v>55</v>
      </c>
      <c r="S58" s="53"/>
      <c r="T58" s="53"/>
      <c r="U58" s="53"/>
      <c r="V58" s="53"/>
      <c r="W58" s="53"/>
      <c r="X58" s="53"/>
      <c r="Y58" s="53"/>
      <c r="Z58" s="55"/>
      <c r="AA58" s="33"/>
      <c r="AB58" s="33"/>
      <c r="AC58" s="52" t="s">
        <v>54</v>
      </c>
      <c r="AD58" s="53"/>
      <c r="AE58" s="53"/>
      <c r="AF58" s="53"/>
      <c r="AG58" s="53"/>
      <c r="AH58" s="53"/>
      <c r="AI58" s="53"/>
      <c r="AJ58" s="53"/>
      <c r="AK58" s="53"/>
      <c r="AL58" s="53"/>
      <c r="AM58" s="54" t="s">
        <v>55</v>
      </c>
      <c r="AN58" s="53"/>
      <c r="AO58" s="55"/>
      <c r="AP58" s="33"/>
      <c r="AQ58" s="34"/>
    </row>
    <row r="59" spans="2:43" ht="13.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2"/>
    </row>
    <row r="60" spans="2:43" s="1" customFormat="1" ht="15">
      <c r="B60" s="32"/>
      <c r="C60" s="33"/>
      <c r="D60" s="47" t="s">
        <v>56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9"/>
      <c r="AA60" s="33"/>
      <c r="AB60" s="33"/>
      <c r="AC60" s="47" t="s">
        <v>57</v>
      </c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9"/>
      <c r="AP60" s="33"/>
      <c r="AQ60" s="34"/>
    </row>
    <row r="61" spans="2:43" ht="13.5">
      <c r="B61" s="20"/>
      <c r="C61" s="21"/>
      <c r="D61" s="50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51"/>
      <c r="AA61" s="21"/>
      <c r="AB61" s="21"/>
      <c r="AC61" s="50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51"/>
      <c r="AP61" s="21"/>
      <c r="AQ61" s="22"/>
    </row>
    <row r="62" spans="2:43" ht="13.5">
      <c r="B62" s="20"/>
      <c r="C62" s="21"/>
      <c r="D62" s="5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51"/>
      <c r="AA62" s="21"/>
      <c r="AB62" s="21"/>
      <c r="AC62" s="50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51"/>
      <c r="AP62" s="21"/>
      <c r="AQ62" s="22"/>
    </row>
    <row r="63" spans="2:43" ht="13.5">
      <c r="B63" s="20"/>
      <c r="C63" s="21"/>
      <c r="D63" s="50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51"/>
      <c r="AA63" s="21"/>
      <c r="AB63" s="21"/>
      <c r="AC63" s="50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51"/>
      <c r="AP63" s="21"/>
      <c r="AQ63" s="22"/>
    </row>
    <row r="64" spans="2:43" ht="13.5">
      <c r="B64" s="20"/>
      <c r="C64" s="21"/>
      <c r="D64" s="50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51"/>
      <c r="AA64" s="21"/>
      <c r="AB64" s="21"/>
      <c r="AC64" s="50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51"/>
      <c r="AP64" s="21"/>
      <c r="AQ64" s="22"/>
    </row>
    <row r="65" spans="2:43" ht="13.5">
      <c r="B65" s="20"/>
      <c r="C65" s="21"/>
      <c r="D65" s="50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51"/>
      <c r="AA65" s="21"/>
      <c r="AB65" s="21"/>
      <c r="AC65" s="50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51"/>
      <c r="AP65" s="21"/>
      <c r="AQ65" s="22"/>
    </row>
    <row r="66" spans="2:43" ht="13.5">
      <c r="B66" s="20"/>
      <c r="C66" s="21"/>
      <c r="D66" s="50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51"/>
      <c r="AA66" s="21"/>
      <c r="AB66" s="21"/>
      <c r="AC66" s="50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51"/>
      <c r="AP66" s="21"/>
      <c r="AQ66" s="22"/>
    </row>
    <row r="67" spans="2:43" ht="13.5">
      <c r="B67" s="20"/>
      <c r="C67" s="21"/>
      <c r="D67" s="50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51"/>
      <c r="AA67" s="21"/>
      <c r="AB67" s="21"/>
      <c r="AC67" s="50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51"/>
      <c r="AP67" s="21"/>
      <c r="AQ67" s="22"/>
    </row>
    <row r="68" spans="2:43" ht="13.5">
      <c r="B68" s="20"/>
      <c r="C68" s="21"/>
      <c r="D68" s="5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51"/>
      <c r="AA68" s="21"/>
      <c r="AB68" s="21"/>
      <c r="AC68" s="50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51"/>
      <c r="AP68" s="21"/>
      <c r="AQ68" s="22"/>
    </row>
    <row r="69" spans="2:43" s="1" customFormat="1" ht="15">
      <c r="B69" s="32"/>
      <c r="C69" s="33"/>
      <c r="D69" s="52" t="s">
        <v>54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4" t="s">
        <v>55</v>
      </c>
      <c r="S69" s="53"/>
      <c r="T69" s="53"/>
      <c r="U69" s="53"/>
      <c r="V69" s="53"/>
      <c r="W69" s="53"/>
      <c r="X69" s="53"/>
      <c r="Y69" s="53"/>
      <c r="Z69" s="55"/>
      <c r="AA69" s="33"/>
      <c r="AB69" s="33"/>
      <c r="AC69" s="52" t="s">
        <v>54</v>
      </c>
      <c r="AD69" s="53"/>
      <c r="AE69" s="53"/>
      <c r="AF69" s="53"/>
      <c r="AG69" s="53"/>
      <c r="AH69" s="53"/>
      <c r="AI69" s="53"/>
      <c r="AJ69" s="53"/>
      <c r="AK69" s="53"/>
      <c r="AL69" s="53"/>
      <c r="AM69" s="54" t="s">
        <v>55</v>
      </c>
      <c r="AN69" s="53"/>
      <c r="AO69" s="55"/>
      <c r="AP69" s="33"/>
      <c r="AQ69" s="34"/>
    </row>
    <row r="70" spans="2:43" s="1" customFormat="1" ht="6.75" customHeight="1"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4"/>
    </row>
    <row r="71" spans="2:43" s="1" customFormat="1" ht="6.7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</row>
    <row r="75" spans="2:43" s="1" customFormat="1" ht="6.7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1"/>
    </row>
    <row r="76" spans="2:43" s="1" customFormat="1" ht="36.75" customHeight="1">
      <c r="B76" s="32"/>
      <c r="C76" s="202" t="s">
        <v>58</v>
      </c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  <c r="AP76" s="221"/>
      <c r="AQ76" s="34"/>
    </row>
    <row r="77" spans="2:43" s="3" customFormat="1" ht="14.25" customHeight="1">
      <c r="B77" s="62"/>
      <c r="C77" s="28" t="s">
        <v>13</v>
      </c>
      <c r="D77" s="63"/>
      <c r="E77" s="63"/>
      <c r="F77" s="63"/>
      <c r="G77" s="63"/>
      <c r="H77" s="63"/>
      <c r="I77" s="63"/>
      <c r="J77" s="63"/>
      <c r="K77" s="63"/>
      <c r="L77" s="63" t="str">
        <f>K5</f>
        <v>SONA5999</v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4"/>
    </row>
    <row r="78" spans="2:43" s="4" customFormat="1" ht="36.75" customHeight="1">
      <c r="B78" s="65"/>
      <c r="C78" s="66" t="s">
        <v>16</v>
      </c>
      <c r="D78" s="67"/>
      <c r="E78" s="67"/>
      <c r="F78" s="67"/>
      <c r="G78" s="67"/>
      <c r="H78" s="67"/>
      <c r="I78" s="67"/>
      <c r="J78" s="67"/>
      <c r="K78" s="67"/>
      <c r="L78" s="222" t="str">
        <f>K6</f>
        <v>MŠ Mozartova Karlovy Vary - dětské hřiště</v>
      </c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  <c r="AM78" s="223"/>
      <c r="AN78" s="223"/>
      <c r="AO78" s="223"/>
      <c r="AP78" s="67"/>
      <c r="AQ78" s="68"/>
    </row>
    <row r="79" spans="2:43" s="1" customFormat="1" ht="6.75" customHeight="1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4"/>
    </row>
    <row r="80" spans="2:43" s="1" customFormat="1" ht="15">
      <c r="B80" s="32"/>
      <c r="C80" s="28" t="s">
        <v>23</v>
      </c>
      <c r="D80" s="33"/>
      <c r="E80" s="33"/>
      <c r="F80" s="33"/>
      <c r="G80" s="33"/>
      <c r="H80" s="33"/>
      <c r="I80" s="33"/>
      <c r="J80" s="33"/>
      <c r="K80" s="33"/>
      <c r="L80" s="69" t="str">
        <f>IF(K8="","",K8)</f>
        <v> </v>
      </c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28" t="s">
        <v>25</v>
      </c>
      <c r="AJ80" s="33"/>
      <c r="AK80" s="33"/>
      <c r="AL80" s="33"/>
      <c r="AM80" s="70" t="str">
        <f>IF(AN8="","",AN8)</f>
        <v>Vyplň údaj</v>
      </c>
      <c r="AN80" s="33"/>
      <c r="AO80" s="33"/>
      <c r="AP80" s="33"/>
      <c r="AQ80" s="34"/>
    </row>
    <row r="81" spans="2:43" s="1" customFormat="1" ht="6.7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4"/>
    </row>
    <row r="82" spans="2:56" s="1" customFormat="1" ht="15">
      <c r="B82" s="32"/>
      <c r="C82" s="28" t="s">
        <v>28</v>
      </c>
      <c r="D82" s="33"/>
      <c r="E82" s="33"/>
      <c r="F82" s="33"/>
      <c r="G82" s="33"/>
      <c r="H82" s="33"/>
      <c r="I82" s="33"/>
      <c r="J82" s="33"/>
      <c r="K82" s="33"/>
      <c r="L82" s="63" t="str">
        <f>IF(E11="","",E11)</f>
        <v> </v>
      </c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28" t="s">
        <v>33</v>
      </c>
      <c r="AJ82" s="33"/>
      <c r="AK82" s="33"/>
      <c r="AL82" s="33"/>
      <c r="AM82" s="224" t="str">
        <f>IF(E17="","",E17)</f>
        <v>BPO s.r.o.Ostrov</v>
      </c>
      <c r="AN82" s="221"/>
      <c r="AO82" s="221"/>
      <c r="AP82" s="221"/>
      <c r="AQ82" s="34"/>
      <c r="AS82" s="225" t="s">
        <v>59</v>
      </c>
      <c r="AT82" s="226"/>
      <c r="AU82" s="48"/>
      <c r="AV82" s="48"/>
      <c r="AW82" s="48"/>
      <c r="AX82" s="48"/>
      <c r="AY82" s="48"/>
      <c r="AZ82" s="48"/>
      <c r="BA82" s="48"/>
      <c r="BB82" s="48"/>
      <c r="BC82" s="48"/>
      <c r="BD82" s="49"/>
    </row>
    <row r="83" spans="2:56" s="1" customFormat="1" ht="15">
      <c r="B83" s="32"/>
      <c r="C83" s="28" t="s">
        <v>31</v>
      </c>
      <c r="D83" s="33"/>
      <c r="E83" s="33"/>
      <c r="F83" s="33"/>
      <c r="G83" s="33"/>
      <c r="H83" s="33"/>
      <c r="I83" s="33"/>
      <c r="J83" s="33"/>
      <c r="K83" s="33"/>
      <c r="L83" s="63">
        <f>IF(E14="Vyplň údaj","",E14)</f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28" t="s">
        <v>36</v>
      </c>
      <c r="AJ83" s="33"/>
      <c r="AK83" s="33"/>
      <c r="AL83" s="33"/>
      <c r="AM83" s="224" t="str">
        <f>IF(E20="","",E20)</f>
        <v>Neubauerová Soňa, SK-Projekt Ostrov</v>
      </c>
      <c r="AN83" s="221"/>
      <c r="AO83" s="221"/>
      <c r="AP83" s="221"/>
      <c r="AQ83" s="34"/>
      <c r="AS83" s="227"/>
      <c r="AT83" s="221"/>
      <c r="AU83" s="33"/>
      <c r="AV83" s="33"/>
      <c r="AW83" s="33"/>
      <c r="AX83" s="33"/>
      <c r="AY83" s="33"/>
      <c r="AZ83" s="33"/>
      <c r="BA83" s="33"/>
      <c r="BB83" s="33"/>
      <c r="BC83" s="33"/>
      <c r="BD83" s="72"/>
    </row>
    <row r="84" spans="2:56" s="1" customFormat="1" ht="10.5" customHeight="1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4"/>
      <c r="AS84" s="227"/>
      <c r="AT84" s="221"/>
      <c r="AU84" s="33"/>
      <c r="AV84" s="33"/>
      <c r="AW84" s="33"/>
      <c r="AX84" s="33"/>
      <c r="AY84" s="33"/>
      <c r="AZ84" s="33"/>
      <c r="BA84" s="33"/>
      <c r="BB84" s="33"/>
      <c r="BC84" s="33"/>
      <c r="BD84" s="72"/>
    </row>
    <row r="85" spans="2:56" s="1" customFormat="1" ht="29.25" customHeight="1">
      <c r="B85" s="32"/>
      <c r="C85" s="228" t="s">
        <v>60</v>
      </c>
      <c r="D85" s="229"/>
      <c r="E85" s="229"/>
      <c r="F85" s="229"/>
      <c r="G85" s="229"/>
      <c r="H85" s="73"/>
      <c r="I85" s="230" t="s">
        <v>61</v>
      </c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30" t="s">
        <v>62</v>
      </c>
      <c r="AH85" s="229"/>
      <c r="AI85" s="229"/>
      <c r="AJ85" s="229"/>
      <c r="AK85" s="229"/>
      <c r="AL85" s="229"/>
      <c r="AM85" s="229"/>
      <c r="AN85" s="230" t="s">
        <v>63</v>
      </c>
      <c r="AO85" s="229"/>
      <c r="AP85" s="231"/>
      <c r="AQ85" s="34"/>
      <c r="AS85" s="74" t="s">
        <v>64</v>
      </c>
      <c r="AT85" s="75" t="s">
        <v>65</v>
      </c>
      <c r="AU85" s="75" t="s">
        <v>66</v>
      </c>
      <c r="AV85" s="75" t="s">
        <v>67</v>
      </c>
      <c r="AW85" s="75" t="s">
        <v>68</v>
      </c>
      <c r="AX85" s="75" t="s">
        <v>69</v>
      </c>
      <c r="AY85" s="75" t="s">
        <v>70</v>
      </c>
      <c r="AZ85" s="75" t="s">
        <v>71</v>
      </c>
      <c r="BA85" s="75" t="s">
        <v>72</v>
      </c>
      <c r="BB85" s="75" t="s">
        <v>73</v>
      </c>
      <c r="BC85" s="75" t="s">
        <v>74</v>
      </c>
      <c r="BD85" s="76" t="s">
        <v>75</v>
      </c>
    </row>
    <row r="86" spans="2:56" s="1" customFormat="1" ht="10.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4"/>
      <c r="AS86" s="77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9"/>
    </row>
    <row r="87" spans="2:76" s="4" customFormat="1" ht="32.25" customHeight="1">
      <c r="B87" s="65"/>
      <c r="C87" s="78" t="s">
        <v>76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240">
        <f>ROUND(AG88,2)</f>
        <v>0</v>
      </c>
      <c r="AH87" s="240"/>
      <c r="AI87" s="240"/>
      <c r="AJ87" s="240"/>
      <c r="AK87" s="240"/>
      <c r="AL87" s="240"/>
      <c r="AM87" s="240"/>
      <c r="AN87" s="241">
        <f>SUM(AG87,AT87)</f>
        <v>0</v>
      </c>
      <c r="AO87" s="241"/>
      <c r="AP87" s="241"/>
      <c r="AQ87" s="68"/>
      <c r="AS87" s="80">
        <f>ROUND(AS88,2)</f>
        <v>0</v>
      </c>
      <c r="AT87" s="81">
        <f>ROUND(SUM(AV87:AW87),2)</f>
        <v>0</v>
      </c>
      <c r="AU87" s="82">
        <f>ROUND(AU88,5)</f>
        <v>0</v>
      </c>
      <c r="AV87" s="81">
        <f>ROUND(AZ87*L31,2)</f>
        <v>0</v>
      </c>
      <c r="AW87" s="81">
        <f>ROUND(BA87*L32,2)</f>
        <v>0</v>
      </c>
      <c r="AX87" s="81">
        <f>ROUND(BB87*L31,2)</f>
        <v>0</v>
      </c>
      <c r="AY87" s="81">
        <f>ROUND(BC87*L32,2)</f>
        <v>0</v>
      </c>
      <c r="AZ87" s="81">
        <f>ROUND(AZ88,2)</f>
        <v>0</v>
      </c>
      <c r="BA87" s="81">
        <f>ROUND(BA88,2)</f>
        <v>0</v>
      </c>
      <c r="BB87" s="81">
        <f>ROUND(BB88,2)</f>
        <v>0</v>
      </c>
      <c r="BC87" s="81">
        <f>ROUND(BC88,2)</f>
        <v>0</v>
      </c>
      <c r="BD87" s="83">
        <f>ROUND(BD88,2)</f>
        <v>0</v>
      </c>
      <c r="BS87" s="84" t="s">
        <v>77</v>
      </c>
      <c r="BT87" s="84" t="s">
        <v>78</v>
      </c>
      <c r="BV87" s="84" t="s">
        <v>79</v>
      </c>
      <c r="BW87" s="84" t="s">
        <v>80</v>
      </c>
      <c r="BX87" s="84" t="s">
        <v>81</v>
      </c>
    </row>
    <row r="88" spans="1:76" s="5" customFormat="1" ht="27" customHeight="1">
      <c r="A88" s="193" t="s">
        <v>405</v>
      </c>
      <c r="B88" s="85"/>
      <c r="C88" s="86"/>
      <c r="D88" s="234" t="s">
        <v>14</v>
      </c>
      <c r="E88" s="233"/>
      <c r="F88" s="233"/>
      <c r="G88" s="233"/>
      <c r="H88" s="233"/>
      <c r="I88" s="87"/>
      <c r="J88" s="234" t="s">
        <v>17</v>
      </c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  <c r="X88" s="233"/>
      <c r="Y88" s="233"/>
      <c r="Z88" s="233"/>
      <c r="AA88" s="233"/>
      <c r="AB88" s="233"/>
      <c r="AC88" s="233"/>
      <c r="AD88" s="233"/>
      <c r="AE88" s="233"/>
      <c r="AF88" s="233"/>
      <c r="AG88" s="232">
        <f>'SONA5999 - MŠ Mozartova K...'!M29</f>
        <v>0</v>
      </c>
      <c r="AH88" s="233"/>
      <c r="AI88" s="233"/>
      <c r="AJ88" s="233"/>
      <c r="AK88" s="233"/>
      <c r="AL88" s="233"/>
      <c r="AM88" s="233"/>
      <c r="AN88" s="232">
        <f>SUM(AG88,AT88)</f>
        <v>0</v>
      </c>
      <c r="AO88" s="233"/>
      <c r="AP88" s="233"/>
      <c r="AQ88" s="88"/>
      <c r="AS88" s="89">
        <f>'SONA5999 - MŠ Mozartova K...'!M27</f>
        <v>0</v>
      </c>
      <c r="AT88" s="90">
        <f>ROUND(SUM(AV88:AW88),2)</f>
        <v>0</v>
      </c>
      <c r="AU88" s="91">
        <f>'SONA5999 - MŠ Mozartova K...'!W126</f>
        <v>0</v>
      </c>
      <c r="AV88" s="90">
        <f>'SONA5999 - MŠ Mozartova K...'!M31</f>
        <v>0</v>
      </c>
      <c r="AW88" s="90">
        <f>'SONA5999 - MŠ Mozartova K...'!M32</f>
        <v>0</v>
      </c>
      <c r="AX88" s="90">
        <f>'SONA5999 - MŠ Mozartova K...'!M33</f>
        <v>0</v>
      </c>
      <c r="AY88" s="90">
        <f>'SONA5999 - MŠ Mozartova K...'!M34</f>
        <v>0</v>
      </c>
      <c r="AZ88" s="90">
        <f>'SONA5999 - MŠ Mozartova K...'!H31</f>
        <v>0</v>
      </c>
      <c r="BA88" s="90">
        <f>'SONA5999 - MŠ Mozartova K...'!H32</f>
        <v>0</v>
      </c>
      <c r="BB88" s="90">
        <f>'SONA5999 - MŠ Mozartova K...'!H33</f>
        <v>0</v>
      </c>
      <c r="BC88" s="90">
        <f>'SONA5999 - MŠ Mozartova K...'!H34</f>
        <v>0</v>
      </c>
      <c r="BD88" s="92">
        <f>'SONA5999 - MŠ Mozartova K...'!H35</f>
        <v>0</v>
      </c>
      <c r="BT88" s="93" t="s">
        <v>22</v>
      </c>
      <c r="BU88" s="93" t="s">
        <v>82</v>
      </c>
      <c r="BV88" s="93" t="s">
        <v>79</v>
      </c>
      <c r="BW88" s="93" t="s">
        <v>80</v>
      </c>
      <c r="BX88" s="93" t="s">
        <v>81</v>
      </c>
    </row>
    <row r="89" spans="2:43" ht="13.5"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2"/>
    </row>
    <row r="90" spans="2:48" s="1" customFormat="1" ht="30" customHeight="1">
      <c r="B90" s="32"/>
      <c r="C90" s="78" t="s">
        <v>83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241">
        <f>ROUND(SUM(AG91:AG94),2)</f>
        <v>0</v>
      </c>
      <c r="AH90" s="221"/>
      <c r="AI90" s="221"/>
      <c r="AJ90" s="221"/>
      <c r="AK90" s="221"/>
      <c r="AL90" s="221"/>
      <c r="AM90" s="221"/>
      <c r="AN90" s="241">
        <f>ROUND(SUM(AN91:AN94),2)</f>
        <v>0</v>
      </c>
      <c r="AO90" s="221"/>
      <c r="AP90" s="221"/>
      <c r="AQ90" s="34"/>
      <c r="AS90" s="74" t="s">
        <v>84</v>
      </c>
      <c r="AT90" s="75" t="s">
        <v>85</v>
      </c>
      <c r="AU90" s="75" t="s">
        <v>42</v>
      </c>
      <c r="AV90" s="76" t="s">
        <v>65</v>
      </c>
    </row>
    <row r="91" spans="2:89" s="1" customFormat="1" ht="19.5" customHeight="1">
      <c r="B91" s="32"/>
      <c r="C91" s="33"/>
      <c r="D91" s="94" t="s">
        <v>86</v>
      </c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235">
        <v>0</v>
      </c>
      <c r="AH91" s="221"/>
      <c r="AI91" s="221"/>
      <c r="AJ91" s="221"/>
      <c r="AK91" s="221"/>
      <c r="AL91" s="221"/>
      <c r="AM91" s="221"/>
      <c r="AN91" s="236">
        <f>ROUND(AG91+AV91,2)</f>
        <v>0</v>
      </c>
      <c r="AO91" s="221"/>
      <c r="AP91" s="221"/>
      <c r="AQ91" s="34"/>
      <c r="AS91" s="95">
        <v>0</v>
      </c>
      <c r="AT91" s="96" t="s">
        <v>87</v>
      </c>
      <c r="AU91" s="96" t="s">
        <v>43</v>
      </c>
      <c r="AV91" s="97">
        <f>ROUND(IF(AU91="základní",AG91*L31,IF(AU91="snížená",AG91*L32,0)),2)</f>
        <v>0</v>
      </c>
      <c r="BV91" s="16" t="s">
        <v>88</v>
      </c>
      <c r="BY91" s="98">
        <f>IF(AU91="základní",AV91,0)</f>
        <v>0</v>
      </c>
      <c r="BZ91" s="98">
        <f>IF(AU91="snížená",AV91,0)</f>
        <v>0</v>
      </c>
      <c r="CA91" s="98">
        <v>0</v>
      </c>
      <c r="CB91" s="98">
        <v>0</v>
      </c>
      <c r="CC91" s="98">
        <v>0</v>
      </c>
      <c r="CD91" s="98">
        <f>IF(AU91="základní",AG91,0)</f>
        <v>0</v>
      </c>
      <c r="CE91" s="98">
        <f>IF(AU91="snížená",AG91,0)</f>
        <v>0</v>
      </c>
      <c r="CF91" s="98">
        <f>IF(AU91="zákl. přenesená",AG91,0)</f>
        <v>0</v>
      </c>
      <c r="CG91" s="98">
        <f>IF(AU91="sníž. přenesená",AG91,0)</f>
        <v>0</v>
      </c>
      <c r="CH91" s="98">
        <f>IF(AU91="nulová",AG91,0)</f>
        <v>0</v>
      </c>
      <c r="CI91" s="16">
        <f>IF(AU91="základní",1,IF(AU91="snížená",2,IF(AU91="zákl. přenesená",4,IF(AU91="sníž. přenesená",5,3))))</f>
        <v>1</v>
      </c>
      <c r="CJ91" s="16">
        <f>IF(AT91="stavební čast",1,IF(8891="investiční čast",2,3))</f>
        <v>1</v>
      </c>
      <c r="CK91" s="16" t="str">
        <f>IF(D91="Vyplň vlastní","","x")</f>
        <v>x</v>
      </c>
    </row>
    <row r="92" spans="2:89" s="1" customFormat="1" ht="19.5" customHeight="1">
      <c r="B92" s="32"/>
      <c r="C92" s="33"/>
      <c r="D92" s="237" t="s">
        <v>89</v>
      </c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33"/>
      <c r="AD92" s="33"/>
      <c r="AE92" s="33"/>
      <c r="AF92" s="33"/>
      <c r="AG92" s="235">
        <v>0</v>
      </c>
      <c r="AH92" s="221"/>
      <c r="AI92" s="221"/>
      <c r="AJ92" s="221"/>
      <c r="AK92" s="221"/>
      <c r="AL92" s="221"/>
      <c r="AM92" s="221"/>
      <c r="AN92" s="236">
        <f>AG92+AV92</f>
        <v>0</v>
      </c>
      <c r="AO92" s="221"/>
      <c r="AP92" s="221"/>
      <c r="AQ92" s="34"/>
      <c r="AS92" s="99">
        <v>0</v>
      </c>
      <c r="AT92" s="100" t="s">
        <v>87</v>
      </c>
      <c r="AU92" s="100" t="s">
        <v>43</v>
      </c>
      <c r="AV92" s="101">
        <f>ROUND(IF(AU92="nulová",0,IF(OR(AU92="základní",AU92="zákl. přenesená"),AG92*L31,AG92*L32)),2)</f>
        <v>0</v>
      </c>
      <c r="BV92" s="16" t="s">
        <v>90</v>
      </c>
      <c r="BY92" s="98">
        <f>IF(AU92="základní",AV92,0)</f>
        <v>0</v>
      </c>
      <c r="BZ92" s="98">
        <f>IF(AU92="snížená",AV92,0)</f>
        <v>0</v>
      </c>
      <c r="CA92" s="98">
        <f>IF(AU92="zákl. přenesená",AV92,0)</f>
        <v>0</v>
      </c>
      <c r="CB92" s="98">
        <f>IF(AU92="sníž. přenesená",AV92,0)</f>
        <v>0</v>
      </c>
      <c r="CC92" s="98">
        <f>IF(AU92="nulová",AV92,0)</f>
        <v>0</v>
      </c>
      <c r="CD92" s="98">
        <f>IF(AU92="základní",AG92,0)</f>
        <v>0</v>
      </c>
      <c r="CE92" s="98">
        <f>IF(AU92="snížená",AG92,0)</f>
        <v>0</v>
      </c>
      <c r="CF92" s="98">
        <f>IF(AU92="zákl. přenesená",AG92,0)</f>
        <v>0</v>
      </c>
      <c r="CG92" s="98">
        <f>IF(AU92="sníž. přenesená",AG92,0)</f>
        <v>0</v>
      </c>
      <c r="CH92" s="98">
        <f>IF(AU92="nulová",AG92,0)</f>
        <v>0</v>
      </c>
      <c r="CI92" s="16">
        <f>IF(AU92="základní",1,IF(AU92="snížená",2,IF(AU92="zákl. přenesená",4,IF(AU92="sníž. přenesená",5,3))))</f>
        <v>1</v>
      </c>
      <c r="CJ92" s="16">
        <f>IF(AT92="stavební čast",1,IF(8892="investiční čast",2,3))</f>
        <v>1</v>
      </c>
      <c r="CK92" s="16">
        <f>IF(D92="Vyplň vlastní","","x")</f>
      </c>
    </row>
    <row r="93" spans="2:89" s="1" customFormat="1" ht="19.5" customHeight="1">
      <c r="B93" s="32"/>
      <c r="C93" s="33"/>
      <c r="D93" s="237" t="s">
        <v>89</v>
      </c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221"/>
      <c r="T93" s="221"/>
      <c r="U93" s="221"/>
      <c r="V93" s="221"/>
      <c r="W93" s="221"/>
      <c r="X93" s="221"/>
      <c r="Y93" s="221"/>
      <c r="Z93" s="221"/>
      <c r="AA93" s="221"/>
      <c r="AB93" s="221"/>
      <c r="AC93" s="33"/>
      <c r="AD93" s="33"/>
      <c r="AE93" s="33"/>
      <c r="AF93" s="33"/>
      <c r="AG93" s="235">
        <f>AG87*AS93</f>
        <v>0</v>
      </c>
      <c r="AH93" s="221"/>
      <c r="AI93" s="221"/>
      <c r="AJ93" s="221"/>
      <c r="AK93" s="221"/>
      <c r="AL93" s="221"/>
      <c r="AM93" s="221"/>
      <c r="AN93" s="236">
        <f>AG93+AV93</f>
        <v>0</v>
      </c>
      <c r="AO93" s="221"/>
      <c r="AP93" s="221"/>
      <c r="AQ93" s="34"/>
      <c r="AS93" s="99">
        <v>0</v>
      </c>
      <c r="AT93" s="100" t="s">
        <v>87</v>
      </c>
      <c r="AU93" s="100" t="s">
        <v>43</v>
      </c>
      <c r="AV93" s="101">
        <f>ROUND(IF(AU93="nulová",0,IF(OR(AU93="základní",AU93="zákl. přenesená"),AG93*L31,AG93*L32)),2)</f>
        <v>0</v>
      </c>
      <c r="BV93" s="16" t="s">
        <v>90</v>
      </c>
      <c r="BY93" s="98">
        <f>IF(AU93="základní",AV93,0)</f>
        <v>0</v>
      </c>
      <c r="BZ93" s="98">
        <f>IF(AU93="snížená",AV93,0)</f>
        <v>0</v>
      </c>
      <c r="CA93" s="98">
        <f>IF(AU93="zákl. přenesená",AV93,0)</f>
        <v>0</v>
      </c>
      <c r="CB93" s="98">
        <f>IF(AU93="sníž. přenesená",AV93,0)</f>
        <v>0</v>
      </c>
      <c r="CC93" s="98">
        <f>IF(AU93="nulová",AV93,0)</f>
        <v>0</v>
      </c>
      <c r="CD93" s="98">
        <f>IF(AU93="základní",AG93,0)</f>
        <v>0</v>
      </c>
      <c r="CE93" s="98">
        <f>IF(AU93="snížená",AG93,0)</f>
        <v>0</v>
      </c>
      <c r="CF93" s="98">
        <f>IF(AU93="zákl. přenesená",AG93,0)</f>
        <v>0</v>
      </c>
      <c r="CG93" s="98">
        <f>IF(AU93="sníž. přenesená",AG93,0)</f>
        <v>0</v>
      </c>
      <c r="CH93" s="98">
        <f>IF(AU93="nulová",AG93,0)</f>
        <v>0</v>
      </c>
      <c r="CI93" s="16">
        <f>IF(AU93="základní",1,IF(AU93="snížená",2,IF(AU93="zákl. přenesená",4,IF(AU93="sníž. přenesená",5,3))))</f>
        <v>1</v>
      </c>
      <c r="CJ93" s="16">
        <f>IF(AT93="stavební čast",1,IF(8893="investiční čast",2,3))</f>
        <v>1</v>
      </c>
      <c r="CK93" s="16">
        <f>IF(D93="Vyplň vlastní","","x")</f>
      </c>
    </row>
    <row r="94" spans="2:89" s="1" customFormat="1" ht="19.5" customHeight="1">
      <c r="B94" s="32"/>
      <c r="C94" s="33"/>
      <c r="D94" s="237" t="s">
        <v>89</v>
      </c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33"/>
      <c r="AD94" s="33"/>
      <c r="AE94" s="33"/>
      <c r="AF94" s="33"/>
      <c r="AG94" s="235">
        <f>AG87*AS94</f>
        <v>0</v>
      </c>
      <c r="AH94" s="221"/>
      <c r="AI94" s="221"/>
      <c r="AJ94" s="221"/>
      <c r="AK94" s="221"/>
      <c r="AL94" s="221"/>
      <c r="AM94" s="221"/>
      <c r="AN94" s="236">
        <f>AG94+AV94</f>
        <v>0</v>
      </c>
      <c r="AO94" s="221"/>
      <c r="AP94" s="221"/>
      <c r="AQ94" s="34"/>
      <c r="AS94" s="102">
        <v>0</v>
      </c>
      <c r="AT94" s="103" t="s">
        <v>87</v>
      </c>
      <c r="AU94" s="103" t="s">
        <v>43</v>
      </c>
      <c r="AV94" s="104">
        <f>ROUND(IF(AU94="nulová",0,IF(OR(AU94="základní",AU94="zákl. přenesená"),AG94*L31,AG94*L32)),2)</f>
        <v>0</v>
      </c>
      <c r="BV94" s="16" t="s">
        <v>90</v>
      </c>
      <c r="BY94" s="98">
        <f>IF(AU94="základní",AV94,0)</f>
        <v>0</v>
      </c>
      <c r="BZ94" s="98">
        <f>IF(AU94="snížená",AV94,0)</f>
        <v>0</v>
      </c>
      <c r="CA94" s="98">
        <f>IF(AU94="zákl. přenesená",AV94,0)</f>
        <v>0</v>
      </c>
      <c r="CB94" s="98">
        <f>IF(AU94="sníž. přenesená",AV94,0)</f>
        <v>0</v>
      </c>
      <c r="CC94" s="98">
        <f>IF(AU94="nulová",AV94,0)</f>
        <v>0</v>
      </c>
      <c r="CD94" s="98">
        <f>IF(AU94="základní",AG94,0)</f>
        <v>0</v>
      </c>
      <c r="CE94" s="98">
        <f>IF(AU94="snížená",AG94,0)</f>
        <v>0</v>
      </c>
      <c r="CF94" s="98">
        <f>IF(AU94="zákl. přenesená",AG94,0)</f>
        <v>0</v>
      </c>
      <c r="CG94" s="98">
        <f>IF(AU94="sníž. přenesená",AG94,0)</f>
        <v>0</v>
      </c>
      <c r="CH94" s="98">
        <f>IF(AU94="nulová",AG94,0)</f>
        <v>0</v>
      </c>
      <c r="CI94" s="16">
        <f>IF(AU94="základní",1,IF(AU94="snížená",2,IF(AU94="zákl. přenesená",4,IF(AU94="sníž. přenesená",5,3))))</f>
        <v>1</v>
      </c>
      <c r="CJ94" s="16">
        <f>IF(AT94="stavební čast",1,IF(8894="investiční čast",2,3))</f>
        <v>1</v>
      </c>
      <c r="CK94" s="16">
        <f>IF(D94="Vyplň vlastní","","x")</f>
      </c>
    </row>
    <row r="95" spans="2:43" s="1" customFormat="1" ht="10.5" customHeight="1"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4"/>
    </row>
    <row r="96" spans="2:43" s="1" customFormat="1" ht="30" customHeight="1">
      <c r="B96" s="32"/>
      <c r="C96" s="105" t="s">
        <v>91</v>
      </c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238">
        <f>ROUND(AG87+AG90,2)</f>
        <v>0</v>
      </c>
      <c r="AH96" s="238"/>
      <c r="AI96" s="238"/>
      <c r="AJ96" s="238"/>
      <c r="AK96" s="238"/>
      <c r="AL96" s="238"/>
      <c r="AM96" s="238"/>
      <c r="AN96" s="238">
        <f>AN87+AN90</f>
        <v>0</v>
      </c>
      <c r="AO96" s="238"/>
      <c r="AP96" s="238"/>
      <c r="AQ96" s="34"/>
    </row>
    <row r="97" spans="2:43" s="1" customFormat="1" ht="6.75" customHeight="1">
      <c r="B97" s="56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8"/>
    </row>
  </sheetData>
  <sheetProtection password="CC35" sheet="1" objects="1" scenarios="1" formatColumns="0" formatRows="0" sort="0" autoFilter="0"/>
  <mergeCells count="58">
    <mergeCell ref="AG96:AM96"/>
    <mergeCell ref="AN96:AP96"/>
    <mergeCell ref="AR2:BE2"/>
    <mergeCell ref="D94:AB94"/>
    <mergeCell ref="AG94:AM94"/>
    <mergeCell ref="AN94:AP94"/>
    <mergeCell ref="AG87:AM87"/>
    <mergeCell ref="AN87:AP87"/>
    <mergeCell ref="AG90:AM90"/>
    <mergeCell ref="AN90:AP90"/>
    <mergeCell ref="D92:AB92"/>
    <mergeCell ref="AG92:AM92"/>
    <mergeCell ref="AN92:AP92"/>
    <mergeCell ref="D93:AB93"/>
    <mergeCell ref="AG93:AM93"/>
    <mergeCell ref="AN93:AP93"/>
    <mergeCell ref="AN88:AP88"/>
    <mergeCell ref="AG88:AM88"/>
    <mergeCell ref="D88:H88"/>
    <mergeCell ref="J88:AF88"/>
    <mergeCell ref="AG91:AM91"/>
    <mergeCell ref="AN91:AP91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SONA5999 - MŠ Mozartova K...'!C2" tooltip="SONA5999 - MŠ Mozartova K...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4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7" width="9.57421875" style="0" customWidth="1"/>
    <col min="8" max="8" width="10.7109375" style="0" customWidth="1"/>
    <col min="9" max="9" width="6.00390625" style="0" customWidth="1"/>
    <col min="10" max="10" width="4.421875" style="0" customWidth="1"/>
    <col min="11" max="11" width="9.8515625" style="0" customWidth="1"/>
    <col min="12" max="12" width="10.28125" style="0" customWidth="1"/>
    <col min="13" max="14" width="5.140625" style="0" customWidth="1"/>
    <col min="15" max="15" width="1.7109375" style="0" customWidth="1"/>
    <col min="16" max="16" width="10.7109375" style="0" customWidth="1"/>
    <col min="17" max="17" width="3.57421875" style="0" customWidth="1"/>
    <col min="18" max="18" width="1.421875" style="0" customWidth="1"/>
    <col min="19" max="19" width="7.00390625" style="0" customWidth="1"/>
    <col min="20" max="20" width="25.421875" style="0" hidden="1" customWidth="1"/>
    <col min="21" max="21" width="14.00390625" style="0" hidden="1" customWidth="1"/>
    <col min="22" max="22" width="10.57421875" style="0" hidden="1" customWidth="1"/>
    <col min="23" max="23" width="14.00390625" style="0" hidden="1" customWidth="1"/>
    <col min="24" max="24" width="10.421875" style="0" hidden="1" customWidth="1"/>
    <col min="25" max="25" width="12.8515625" style="0" hidden="1" customWidth="1"/>
    <col min="26" max="26" width="9.421875" style="0" hidden="1" customWidth="1"/>
    <col min="27" max="27" width="12.8515625" style="0" hidden="1" customWidth="1"/>
    <col min="28" max="28" width="14.00390625" style="0" hidden="1" customWidth="1"/>
    <col min="29" max="29" width="9.421875" style="0" customWidth="1"/>
    <col min="30" max="30" width="12.8515625" style="0" customWidth="1"/>
    <col min="31" max="31" width="14.00390625" style="0" customWidth="1"/>
    <col min="44" max="64" width="0" style="0" hidden="1" customWidth="1"/>
  </cols>
  <sheetData>
    <row r="1" spans="1:66" ht="21.75" customHeight="1">
      <c r="A1" s="198"/>
      <c r="B1" s="195"/>
      <c r="C1" s="195"/>
      <c r="D1" s="196" t="s">
        <v>1</v>
      </c>
      <c r="E1" s="195"/>
      <c r="F1" s="197" t="s">
        <v>406</v>
      </c>
      <c r="G1" s="197"/>
      <c r="H1" s="288" t="s">
        <v>407</v>
      </c>
      <c r="I1" s="288"/>
      <c r="J1" s="288"/>
      <c r="K1" s="288"/>
      <c r="L1" s="197" t="s">
        <v>408</v>
      </c>
      <c r="M1" s="195"/>
      <c r="N1" s="195"/>
      <c r="O1" s="196" t="s">
        <v>92</v>
      </c>
      <c r="P1" s="195"/>
      <c r="Q1" s="195"/>
      <c r="R1" s="195"/>
      <c r="S1" s="197" t="s">
        <v>409</v>
      </c>
      <c r="T1" s="197"/>
      <c r="U1" s="198"/>
      <c r="V1" s="198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75" customHeight="1">
      <c r="C2" s="200" t="s">
        <v>5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S2" s="239" t="s">
        <v>6</v>
      </c>
      <c r="T2" s="201"/>
      <c r="U2" s="201"/>
      <c r="V2" s="201"/>
      <c r="W2" s="201"/>
      <c r="X2" s="201"/>
      <c r="Y2" s="201"/>
      <c r="Z2" s="201"/>
      <c r="AA2" s="201"/>
      <c r="AB2" s="201"/>
      <c r="AC2" s="201"/>
      <c r="AT2" s="16" t="s">
        <v>80</v>
      </c>
    </row>
    <row r="3" spans="2:46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93</v>
      </c>
    </row>
    <row r="4" spans="2:46" ht="36.75" customHeight="1">
      <c r="B4" s="20"/>
      <c r="C4" s="202" t="s">
        <v>94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2"/>
      <c r="T4" s="23" t="s">
        <v>11</v>
      </c>
      <c r="AT4" s="16" t="s">
        <v>4</v>
      </c>
    </row>
    <row r="5" spans="2:18" ht="6.7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2:18" s="1" customFormat="1" ht="32.25" customHeight="1">
      <c r="B6" s="32"/>
      <c r="C6" s="33"/>
      <c r="D6" s="27" t="s">
        <v>16</v>
      </c>
      <c r="E6" s="33"/>
      <c r="F6" s="208" t="s">
        <v>17</v>
      </c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33"/>
      <c r="R6" s="34"/>
    </row>
    <row r="7" spans="2:18" s="1" customFormat="1" ht="14.25" customHeight="1">
      <c r="B7" s="32"/>
      <c r="C7" s="33"/>
      <c r="D7" s="28" t="s">
        <v>19</v>
      </c>
      <c r="E7" s="33"/>
      <c r="F7" s="26" t="s">
        <v>20</v>
      </c>
      <c r="G7" s="33"/>
      <c r="H7" s="33"/>
      <c r="I7" s="33"/>
      <c r="J7" s="33"/>
      <c r="K7" s="33"/>
      <c r="L7" s="33"/>
      <c r="M7" s="28" t="s">
        <v>21</v>
      </c>
      <c r="N7" s="33"/>
      <c r="O7" s="26" t="s">
        <v>20</v>
      </c>
      <c r="P7" s="33"/>
      <c r="Q7" s="33"/>
      <c r="R7" s="34"/>
    </row>
    <row r="8" spans="2:18" s="1" customFormat="1" ht="14.25" customHeight="1">
      <c r="B8" s="32"/>
      <c r="C8" s="33"/>
      <c r="D8" s="28" t="s">
        <v>23</v>
      </c>
      <c r="E8" s="33"/>
      <c r="F8" s="26" t="s">
        <v>24</v>
      </c>
      <c r="G8" s="33"/>
      <c r="H8" s="33"/>
      <c r="I8" s="33"/>
      <c r="J8" s="33"/>
      <c r="K8" s="33"/>
      <c r="L8" s="33"/>
      <c r="M8" s="28" t="s">
        <v>25</v>
      </c>
      <c r="N8" s="33"/>
      <c r="O8" s="242" t="str">
        <f>'Rekapitulace stavby'!AN8</f>
        <v>Vyplň údaj</v>
      </c>
      <c r="P8" s="221"/>
      <c r="Q8" s="33"/>
      <c r="R8" s="34"/>
    </row>
    <row r="9" spans="2:18" s="1" customFormat="1" ht="10.5" customHeight="1"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4"/>
    </row>
    <row r="10" spans="2:18" s="1" customFormat="1" ht="14.25" customHeight="1">
      <c r="B10" s="32"/>
      <c r="C10" s="33"/>
      <c r="D10" s="28" t="s">
        <v>28</v>
      </c>
      <c r="E10" s="33"/>
      <c r="F10" s="33"/>
      <c r="G10" s="33"/>
      <c r="H10" s="33"/>
      <c r="I10" s="33"/>
      <c r="J10" s="33"/>
      <c r="K10" s="33"/>
      <c r="L10" s="33"/>
      <c r="M10" s="28" t="s">
        <v>29</v>
      </c>
      <c r="N10" s="33"/>
      <c r="O10" s="207">
        <f>IF('Rekapitulace stavby'!AN10="","",'Rekapitulace stavby'!AN10)</f>
      </c>
      <c r="P10" s="221"/>
      <c r="Q10" s="33"/>
      <c r="R10" s="34"/>
    </row>
    <row r="11" spans="2:18" s="1" customFormat="1" ht="18" customHeight="1">
      <c r="B11" s="32"/>
      <c r="C11" s="33"/>
      <c r="D11" s="33"/>
      <c r="E11" s="26" t="str">
        <f>IF('Rekapitulace stavby'!E11="","",'Rekapitulace stavby'!E11)</f>
        <v> </v>
      </c>
      <c r="F11" s="33"/>
      <c r="G11" s="33"/>
      <c r="H11" s="33"/>
      <c r="I11" s="33"/>
      <c r="J11" s="33"/>
      <c r="K11" s="33"/>
      <c r="L11" s="33"/>
      <c r="M11" s="28" t="s">
        <v>30</v>
      </c>
      <c r="N11" s="33"/>
      <c r="O11" s="207">
        <f>IF('Rekapitulace stavby'!AN11="","",'Rekapitulace stavby'!AN11)</f>
      </c>
      <c r="P11" s="221"/>
      <c r="Q11" s="33"/>
      <c r="R11" s="34"/>
    </row>
    <row r="12" spans="2:18" s="1" customFormat="1" ht="6.75" customHeight="1"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</row>
    <row r="13" spans="2:18" s="1" customFormat="1" ht="14.25" customHeight="1">
      <c r="B13" s="32"/>
      <c r="C13" s="33"/>
      <c r="D13" s="28" t="s">
        <v>31</v>
      </c>
      <c r="E13" s="33"/>
      <c r="F13" s="33"/>
      <c r="G13" s="33"/>
      <c r="H13" s="33"/>
      <c r="I13" s="33"/>
      <c r="J13" s="33"/>
      <c r="K13" s="33"/>
      <c r="L13" s="33"/>
      <c r="M13" s="28" t="s">
        <v>29</v>
      </c>
      <c r="N13" s="33"/>
      <c r="O13" s="243" t="str">
        <f>IF('Rekapitulace stavby'!AN13="","",'Rekapitulace stavby'!AN13)</f>
        <v>Vyplň údaj</v>
      </c>
      <c r="P13" s="221"/>
      <c r="Q13" s="33"/>
      <c r="R13" s="34"/>
    </row>
    <row r="14" spans="2:18" s="1" customFormat="1" ht="18" customHeight="1">
      <c r="B14" s="32"/>
      <c r="C14" s="33"/>
      <c r="D14" s="33"/>
      <c r="E14" s="243" t="str">
        <f>IF('Rekapitulace stavby'!E14="","",'Rekapitulace stavby'!E14)</f>
        <v>Vyplň údaj</v>
      </c>
      <c r="F14" s="221"/>
      <c r="G14" s="221"/>
      <c r="H14" s="221"/>
      <c r="I14" s="221"/>
      <c r="J14" s="221"/>
      <c r="K14" s="221"/>
      <c r="L14" s="221"/>
      <c r="M14" s="28" t="s">
        <v>30</v>
      </c>
      <c r="N14" s="33"/>
      <c r="O14" s="243" t="str">
        <f>IF('Rekapitulace stavby'!AN14="","",'Rekapitulace stavby'!AN14)</f>
        <v>Vyplň údaj</v>
      </c>
      <c r="P14" s="221"/>
      <c r="Q14" s="33"/>
      <c r="R14" s="34"/>
    </row>
    <row r="15" spans="2:18" s="1" customFormat="1" ht="6.75" customHeight="1"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4"/>
    </row>
    <row r="16" spans="2:18" s="1" customFormat="1" ht="14.25" customHeight="1">
      <c r="B16" s="32"/>
      <c r="C16" s="33"/>
      <c r="D16" s="28" t="s">
        <v>33</v>
      </c>
      <c r="E16" s="33"/>
      <c r="F16" s="33"/>
      <c r="G16" s="33"/>
      <c r="H16" s="33"/>
      <c r="I16" s="33"/>
      <c r="J16" s="33"/>
      <c r="K16" s="33"/>
      <c r="L16" s="33"/>
      <c r="M16" s="28" t="s">
        <v>29</v>
      </c>
      <c r="N16" s="33"/>
      <c r="O16" s="207" t="s">
        <v>20</v>
      </c>
      <c r="P16" s="221"/>
      <c r="Q16" s="33"/>
      <c r="R16" s="34"/>
    </row>
    <row r="17" spans="2:18" s="1" customFormat="1" ht="18" customHeight="1">
      <c r="B17" s="32"/>
      <c r="C17" s="33"/>
      <c r="D17" s="33"/>
      <c r="E17" s="26" t="s">
        <v>34</v>
      </c>
      <c r="F17" s="33"/>
      <c r="G17" s="33"/>
      <c r="H17" s="33"/>
      <c r="I17" s="33"/>
      <c r="J17" s="33"/>
      <c r="K17" s="33"/>
      <c r="L17" s="33"/>
      <c r="M17" s="28" t="s">
        <v>30</v>
      </c>
      <c r="N17" s="33"/>
      <c r="O17" s="207" t="s">
        <v>20</v>
      </c>
      <c r="P17" s="221"/>
      <c r="Q17" s="33"/>
      <c r="R17" s="34"/>
    </row>
    <row r="18" spans="2:18" s="1" customFormat="1" ht="6.75" customHeight="1"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/>
    </row>
    <row r="19" spans="2:18" s="1" customFormat="1" ht="14.25" customHeight="1">
      <c r="B19" s="32"/>
      <c r="C19" s="33"/>
      <c r="D19" s="28" t="s">
        <v>36</v>
      </c>
      <c r="E19" s="33"/>
      <c r="F19" s="33"/>
      <c r="G19" s="33"/>
      <c r="H19" s="33"/>
      <c r="I19" s="33"/>
      <c r="J19" s="33"/>
      <c r="K19" s="33"/>
      <c r="L19" s="33"/>
      <c r="M19" s="28" t="s">
        <v>29</v>
      </c>
      <c r="N19" s="33"/>
      <c r="O19" s="207" t="s">
        <v>20</v>
      </c>
      <c r="P19" s="221"/>
      <c r="Q19" s="33"/>
      <c r="R19" s="34"/>
    </row>
    <row r="20" spans="2:18" s="1" customFormat="1" ht="18" customHeight="1">
      <c r="B20" s="32"/>
      <c r="C20" s="33"/>
      <c r="D20" s="33"/>
      <c r="E20" s="26" t="s">
        <v>37</v>
      </c>
      <c r="F20" s="33"/>
      <c r="G20" s="33"/>
      <c r="H20" s="33"/>
      <c r="I20" s="33"/>
      <c r="J20" s="33"/>
      <c r="K20" s="33"/>
      <c r="L20" s="33"/>
      <c r="M20" s="28" t="s">
        <v>30</v>
      </c>
      <c r="N20" s="33"/>
      <c r="O20" s="207" t="s">
        <v>20</v>
      </c>
      <c r="P20" s="221"/>
      <c r="Q20" s="33"/>
      <c r="R20" s="34"/>
    </row>
    <row r="21" spans="2:18" s="1" customFormat="1" ht="6.75" customHeight="1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4"/>
    </row>
    <row r="22" spans="2:18" s="1" customFormat="1" ht="14.25" customHeight="1">
      <c r="B22" s="32"/>
      <c r="C22" s="33"/>
      <c r="D22" s="28" t="s">
        <v>38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20.25" customHeight="1">
      <c r="B23" s="32"/>
      <c r="C23" s="33"/>
      <c r="D23" s="33"/>
      <c r="E23" s="210" t="s">
        <v>20</v>
      </c>
      <c r="F23" s="221"/>
      <c r="G23" s="221"/>
      <c r="H23" s="221"/>
      <c r="I23" s="221"/>
      <c r="J23" s="221"/>
      <c r="K23" s="221"/>
      <c r="L23" s="221"/>
      <c r="M23" s="33"/>
      <c r="N23" s="33"/>
      <c r="O23" s="33"/>
      <c r="P23" s="33"/>
      <c r="Q23" s="33"/>
      <c r="R23" s="34"/>
    </row>
    <row r="24" spans="2:18" s="1" customFormat="1" ht="6.7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6.75" customHeight="1">
      <c r="B25" s="32"/>
      <c r="C25" s="33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33"/>
      <c r="R25" s="34"/>
    </row>
    <row r="26" spans="2:18" s="1" customFormat="1" ht="14.25" customHeight="1">
      <c r="B26" s="32"/>
      <c r="C26" s="33"/>
      <c r="D26" s="107" t="s">
        <v>95</v>
      </c>
      <c r="E26" s="33"/>
      <c r="F26" s="33"/>
      <c r="G26" s="33"/>
      <c r="H26" s="33"/>
      <c r="I26" s="33"/>
      <c r="J26" s="33"/>
      <c r="K26" s="33"/>
      <c r="L26" s="33"/>
      <c r="M26" s="211">
        <f>N87</f>
        <v>0</v>
      </c>
      <c r="N26" s="221"/>
      <c r="O26" s="221"/>
      <c r="P26" s="221"/>
      <c r="Q26" s="33"/>
      <c r="R26" s="34"/>
    </row>
    <row r="27" spans="2:18" s="1" customFormat="1" ht="14.25" customHeight="1">
      <c r="B27" s="32"/>
      <c r="C27" s="33"/>
      <c r="D27" s="31" t="s">
        <v>86</v>
      </c>
      <c r="E27" s="33"/>
      <c r="F27" s="33"/>
      <c r="G27" s="33"/>
      <c r="H27" s="33"/>
      <c r="I27" s="33"/>
      <c r="J27" s="33"/>
      <c r="K27" s="33"/>
      <c r="L27" s="33"/>
      <c r="M27" s="211">
        <f>N102</f>
        <v>0</v>
      </c>
      <c r="N27" s="221"/>
      <c r="O27" s="221"/>
      <c r="P27" s="221"/>
      <c r="Q27" s="33"/>
      <c r="R27" s="34"/>
    </row>
    <row r="28" spans="2:18" s="1" customFormat="1" ht="6.75" customHeight="1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</row>
    <row r="29" spans="2:18" s="1" customFormat="1" ht="24.75" customHeight="1">
      <c r="B29" s="32"/>
      <c r="C29" s="33"/>
      <c r="D29" s="108" t="s">
        <v>41</v>
      </c>
      <c r="E29" s="33"/>
      <c r="F29" s="33"/>
      <c r="G29" s="33"/>
      <c r="H29" s="33"/>
      <c r="I29" s="33"/>
      <c r="J29" s="33"/>
      <c r="K29" s="33"/>
      <c r="L29" s="33"/>
      <c r="M29" s="244">
        <f>ROUND(M26+M27,2)</f>
        <v>0</v>
      </c>
      <c r="N29" s="221"/>
      <c r="O29" s="221"/>
      <c r="P29" s="221"/>
      <c r="Q29" s="33"/>
      <c r="R29" s="34"/>
    </row>
    <row r="30" spans="2:18" s="1" customFormat="1" ht="6.75" customHeight="1">
      <c r="B30" s="32"/>
      <c r="C30" s="33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33"/>
      <c r="R30" s="34"/>
    </row>
    <row r="31" spans="2:18" s="1" customFormat="1" ht="14.25" customHeight="1">
      <c r="B31" s="32"/>
      <c r="C31" s="33"/>
      <c r="D31" s="39" t="s">
        <v>42</v>
      </c>
      <c r="E31" s="39" t="s">
        <v>43</v>
      </c>
      <c r="F31" s="40">
        <v>0.21</v>
      </c>
      <c r="G31" s="109" t="s">
        <v>44</v>
      </c>
      <c r="H31" s="245">
        <f>ROUND((((SUM(BE102:BE109)+SUM(BE126:BE240))+SUM(BE242:BE246))),2)</f>
        <v>0</v>
      </c>
      <c r="I31" s="221"/>
      <c r="J31" s="221"/>
      <c r="K31" s="33"/>
      <c r="L31" s="33"/>
      <c r="M31" s="245">
        <f>ROUND(((ROUND((SUM(BE102:BE109)+SUM(BE126:BE240)),2)*F31)+SUM(BE242:BE246)*F31),2)</f>
        <v>0</v>
      </c>
      <c r="N31" s="221"/>
      <c r="O31" s="221"/>
      <c r="P31" s="221"/>
      <c r="Q31" s="33"/>
      <c r="R31" s="34"/>
    </row>
    <row r="32" spans="2:18" s="1" customFormat="1" ht="14.25" customHeight="1">
      <c r="B32" s="32"/>
      <c r="C32" s="33"/>
      <c r="D32" s="33"/>
      <c r="E32" s="39" t="s">
        <v>45</v>
      </c>
      <c r="F32" s="40">
        <v>0.15</v>
      </c>
      <c r="G32" s="109" t="s">
        <v>44</v>
      </c>
      <c r="H32" s="245">
        <f>ROUND((((SUM(BF102:BF109)+SUM(BF126:BF240))+SUM(BF242:BF246))),2)</f>
        <v>0</v>
      </c>
      <c r="I32" s="221"/>
      <c r="J32" s="221"/>
      <c r="K32" s="33"/>
      <c r="L32" s="33"/>
      <c r="M32" s="245">
        <f>ROUND(((ROUND((SUM(BF102:BF109)+SUM(BF126:BF240)),2)*F32)+SUM(BF242:BF246)*F32),2)</f>
        <v>0</v>
      </c>
      <c r="N32" s="221"/>
      <c r="O32" s="221"/>
      <c r="P32" s="221"/>
      <c r="Q32" s="33"/>
      <c r="R32" s="34"/>
    </row>
    <row r="33" spans="2:18" s="1" customFormat="1" ht="14.25" customHeight="1" hidden="1">
      <c r="B33" s="32"/>
      <c r="C33" s="33"/>
      <c r="D33" s="33"/>
      <c r="E33" s="39" t="s">
        <v>46</v>
      </c>
      <c r="F33" s="40">
        <v>0.21</v>
      </c>
      <c r="G33" s="109" t="s">
        <v>44</v>
      </c>
      <c r="H33" s="245">
        <f>ROUND((((SUM(BG102:BG109)+SUM(BG126:BG240))+SUM(BG242:BG246))),2)</f>
        <v>0</v>
      </c>
      <c r="I33" s="221"/>
      <c r="J33" s="221"/>
      <c r="K33" s="33"/>
      <c r="L33" s="33"/>
      <c r="M33" s="245">
        <v>0</v>
      </c>
      <c r="N33" s="221"/>
      <c r="O33" s="221"/>
      <c r="P33" s="221"/>
      <c r="Q33" s="33"/>
      <c r="R33" s="34"/>
    </row>
    <row r="34" spans="2:18" s="1" customFormat="1" ht="14.25" customHeight="1" hidden="1">
      <c r="B34" s="32"/>
      <c r="C34" s="33"/>
      <c r="D34" s="33"/>
      <c r="E34" s="39" t="s">
        <v>47</v>
      </c>
      <c r="F34" s="40">
        <v>0.15</v>
      </c>
      <c r="G34" s="109" t="s">
        <v>44</v>
      </c>
      <c r="H34" s="245">
        <f>ROUND((((SUM(BH102:BH109)+SUM(BH126:BH240))+SUM(BH242:BH246))),2)</f>
        <v>0</v>
      </c>
      <c r="I34" s="221"/>
      <c r="J34" s="221"/>
      <c r="K34" s="33"/>
      <c r="L34" s="33"/>
      <c r="M34" s="245">
        <v>0</v>
      </c>
      <c r="N34" s="221"/>
      <c r="O34" s="221"/>
      <c r="P34" s="221"/>
      <c r="Q34" s="33"/>
      <c r="R34" s="34"/>
    </row>
    <row r="35" spans="2:18" s="1" customFormat="1" ht="14.25" customHeight="1" hidden="1">
      <c r="B35" s="32"/>
      <c r="C35" s="33"/>
      <c r="D35" s="33"/>
      <c r="E35" s="39" t="s">
        <v>48</v>
      </c>
      <c r="F35" s="40">
        <v>0</v>
      </c>
      <c r="G35" s="109" t="s">
        <v>44</v>
      </c>
      <c r="H35" s="245">
        <f>ROUND((((SUM(BI102:BI109)+SUM(BI126:BI240))+SUM(BI242:BI246))),2)</f>
        <v>0</v>
      </c>
      <c r="I35" s="221"/>
      <c r="J35" s="221"/>
      <c r="K35" s="33"/>
      <c r="L35" s="33"/>
      <c r="M35" s="245">
        <v>0</v>
      </c>
      <c r="N35" s="221"/>
      <c r="O35" s="221"/>
      <c r="P35" s="221"/>
      <c r="Q35" s="33"/>
      <c r="R35" s="34"/>
    </row>
    <row r="36" spans="2:18" s="1" customFormat="1" ht="6.7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4"/>
    </row>
    <row r="37" spans="2:18" s="1" customFormat="1" ht="24.75" customHeight="1">
      <c r="B37" s="32"/>
      <c r="C37" s="106"/>
      <c r="D37" s="110" t="s">
        <v>49</v>
      </c>
      <c r="E37" s="73"/>
      <c r="F37" s="73"/>
      <c r="G37" s="111" t="s">
        <v>50</v>
      </c>
      <c r="H37" s="112" t="s">
        <v>51</v>
      </c>
      <c r="I37" s="73"/>
      <c r="J37" s="73"/>
      <c r="K37" s="73"/>
      <c r="L37" s="246">
        <f>SUM(M29:M35)</f>
        <v>0</v>
      </c>
      <c r="M37" s="229"/>
      <c r="N37" s="229"/>
      <c r="O37" s="229"/>
      <c r="P37" s="231"/>
      <c r="Q37" s="106"/>
      <c r="R37" s="34"/>
    </row>
    <row r="38" spans="2:18" s="1" customFormat="1" ht="14.2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14.2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ht="13.5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2"/>
    </row>
    <row r="41" spans="2:18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3.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5">
      <c r="B50" s="32"/>
      <c r="C50" s="33"/>
      <c r="D50" s="47" t="s">
        <v>52</v>
      </c>
      <c r="E50" s="48"/>
      <c r="F50" s="48"/>
      <c r="G50" s="48"/>
      <c r="H50" s="49"/>
      <c r="I50" s="33"/>
      <c r="J50" s="47" t="s">
        <v>53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0"/>
      <c r="C51" s="21"/>
      <c r="D51" s="50"/>
      <c r="E51" s="21"/>
      <c r="F51" s="21"/>
      <c r="G51" s="21"/>
      <c r="H51" s="51"/>
      <c r="I51" s="21"/>
      <c r="J51" s="50"/>
      <c r="K51" s="21"/>
      <c r="L51" s="21"/>
      <c r="M51" s="21"/>
      <c r="N51" s="21"/>
      <c r="O51" s="21"/>
      <c r="P51" s="51"/>
      <c r="Q51" s="21"/>
      <c r="R51" s="22"/>
    </row>
    <row r="52" spans="2:18" ht="13.5">
      <c r="B52" s="20"/>
      <c r="C52" s="21"/>
      <c r="D52" s="50"/>
      <c r="E52" s="21"/>
      <c r="F52" s="21"/>
      <c r="G52" s="21"/>
      <c r="H52" s="51"/>
      <c r="I52" s="21"/>
      <c r="J52" s="50"/>
      <c r="K52" s="21"/>
      <c r="L52" s="21"/>
      <c r="M52" s="21"/>
      <c r="N52" s="21"/>
      <c r="O52" s="21"/>
      <c r="P52" s="51"/>
      <c r="Q52" s="21"/>
      <c r="R52" s="22"/>
    </row>
    <row r="53" spans="2:18" ht="13.5">
      <c r="B53" s="20"/>
      <c r="C53" s="21"/>
      <c r="D53" s="50"/>
      <c r="E53" s="21"/>
      <c r="F53" s="21"/>
      <c r="G53" s="21"/>
      <c r="H53" s="51"/>
      <c r="I53" s="21"/>
      <c r="J53" s="50"/>
      <c r="K53" s="21"/>
      <c r="L53" s="21"/>
      <c r="M53" s="21"/>
      <c r="N53" s="21"/>
      <c r="O53" s="21"/>
      <c r="P53" s="51"/>
      <c r="Q53" s="21"/>
      <c r="R53" s="22"/>
    </row>
    <row r="54" spans="2:18" ht="13.5">
      <c r="B54" s="20"/>
      <c r="C54" s="21"/>
      <c r="D54" s="50"/>
      <c r="E54" s="21"/>
      <c r="F54" s="21"/>
      <c r="G54" s="21"/>
      <c r="H54" s="51"/>
      <c r="I54" s="21"/>
      <c r="J54" s="50"/>
      <c r="K54" s="21"/>
      <c r="L54" s="21"/>
      <c r="M54" s="21"/>
      <c r="N54" s="21"/>
      <c r="O54" s="21"/>
      <c r="P54" s="51"/>
      <c r="Q54" s="21"/>
      <c r="R54" s="22"/>
    </row>
    <row r="55" spans="2:18" ht="13.5">
      <c r="B55" s="20"/>
      <c r="C55" s="21"/>
      <c r="D55" s="50"/>
      <c r="E55" s="21"/>
      <c r="F55" s="21"/>
      <c r="G55" s="21"/>
      <c r="H55" s="51"/>
      <c r="I55" s="21"/>
      <c r="J55" s="50"/>
      <c r="K55" s="21"/>
      <c r="L55" s="21"/>
      <c r="M55" s="21"/>
      <c r="N55" s="21"/>
      <c r="O55" s="21"/>
      <c r="P55" s="51"/>
      <c r="Q55" s="21"/>
      <c r="R55" s="22"/>
    </row>
    <row r="56" spans="2:18" ht="13.5">
      <c r="B56" s="20"/>
      <c r="C56" s="21"/>
      <c r="D56" s="50"/>
      <c r="E56" s="21"/>
      <c r="F56" s="21"/>
      <c r="G56" s="21"/>
      <c r="H56" s="51"/>
      <c r="I56" s="21"/>
      <c r="J56" s="50"/>
      <c r="K56" s="21"/>
      <c r="L56" s="21"/>
      <c r="M56" s="21"/>
      <c r="N56" s="21"/>
      <c r="O56" s="21"/>
      <c r="P56" s="51"/>
      <c r="Q56" s="21"/>
      <c r="R56" s="22"/>
    </row>
    <row r="57" spans="2:18" ht="13.5">
      <c r="B57" s="20"/>
      <c r="C57" s="21"/>
      <c r="D57" s="50"/>
      <c r="E57" s="21"/>
      <c r="F57" s="21"/>
      <c r="G57" s="21"/>
      <c r="H57" s="51"/>
      <c r="I57" s="21"/>
      <c r="J57" s="50"/>
      <c r="K57" s="21"/>
      <c r="L57" s="21"/>
      <c r="M57" s="21"/>
      <c r="N57" s="21"/>
      <c r="O57" s="21"/>
      <c r="P57" s="51"/>
      <c r="Q57" s="21"/>
      <c r="R57" s="22"/>
    </row>
    <row r="58" spans="2:18" ht="13.5">
      <c r="B58" s="20"/>
      <c r="C58" s="21"/>
      <c r="D58" s="50"/>
      <c r="E58" s="21"/>
      <c r="F58" s="21"/>
      <c r="G58" s="21"/>
      <c r="H58" s="51"/>
      <c r="I58" s="21"/>
      <c r="J58" s="50"/>
      <c r="K58" s="21"/>
      <c r="L58" s="21"/>
      <c r="M58" s="21"/>
      <c r="N58" s="21"/>
      <c r="O58" s="21"/>
      <c r="P58" s="51"/>
      <c r="Q58" s="21"/>
      <c r="R58" s="22"/>
    </row>
    <row r="59" spans="2:18" s="1" customFormat="1" ht="15">
      <c r="B59" s="32"/>
      <c r="C59" s="33"/>
      <c r="D59" s="52" t="s">
        <v>54</v>
      </c>
      <c r="E59" s="53"/>
      <c r="F59" s="53"/>
      <c r="G59" s="54" t="s">
        <v>55</v>
      </c>
      <c r="H59" s="55"/>
      <c r="I59" s="33"/>
      <c r="J59" s="52" t="s">
        <v>54</v>
      </c>
      <c r="K59" s="53"/>
      <c r="L59" s="53"/>
      <c r="M59" s="53"/>
      <c r="N59" s="54" t="s">
        <v>55</v>
      </c>
      <c r="O59" s="53"/>
      <c r="P59" s="55"/>
      <c r="Q59" s="33"/>
      <c r="R59" s="34"/>
    </row>
    <row r="60" spans="2:18" ht="13.5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5">
      <c r="B61" s="32"/>
      <c r="C61" s="33"/>
      <c r="D61" s="47" t="s">
        <v>56</v>
      </c>
      <c r="E61" s="48"/>
      <c r="F61" s="48"/>
      <c r="G61" s="48"/>
      <c r="H61" s="49"/>
      <c r="I61" s="33"/>
      <c r="J61" s="47" t="s">
        <v>57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0"/>
      <c r="C62" s="21"/>
      <c r="D62" s="50"/>
      <c r="E62" s="21"/>
      <c r="F62" s="21"/>
      <c r="G62" s="21"/>
      <c r="H62" s="51"/>
      <c r="I62" s="21"/>
      <c r="J62" s="50"/>
      <c r="K62" s="21"/>
      <c r="L62" s="21"/>
      <c r="M62" s="21"/>
      <c r="N62" s="21"/>
      <c r="O62" s="21"/>
      <c r="P62" s="51"/>
      <c r="Q62" s="21"/>
      <c r="R62" s="22"/>
    </row>
    <row r="63" spans="2:18" ht="13.5">
      <c r="B63" s="20"/>
      <c r="C63" s="21"/>
      <c r="D63" s="50"/>
      <c r="E63" s="21"/>
      <c r="F63" s="21"/>
      <c r="G63" s="21"/>
      <c r="H63" s="51"/>
      <c r="I63" s="21"/>
      <c r="J63" s="50"/>
      <c r="K63" s="21"/>
      <c r="L63" s="21"/>
      <c r="M63" s="21"/>
      <c r="N63" s="21"/>
      <c r="O63" s="21"/>
      <c r="P63" s="51"/>
      <c r="Q63" s="21"/>
      <c r="R63" s="22"/>
    </row>
    <row r="64" spans="2:18" ht="13.5">
      <c r="B64" s="20"/>
      <c r="C64" s="21"/>
      <c r="D64" s="50"/>
      <c r="E64" s="21"/>
      <c r="F64" s="21"/>
      <c r="G64" s="21"/>
      <c r="H64" s="51"/>
      <c r="I64" s="21"/>
      <c r="J64" s="50"/>
      <c r="K64" s="21"/>
      <c r="L64" s="21"/>
      <c r="M64" s="21"/>
      <c r="N64" s="21"/>
      <c r="O64" s="21"/>
      <c r="P64" s="51"/>
      <c r="Q64" s="21"/>
      <c r="R64" s="22"/>
    </row>
    <row r="65" spans="2:18" ht="13.5">
      <c r="B65" s="20"/>
      <c r="C65" s="21"/>
      <c r="D65" s="50"/>
      <c r="E65" s="21"/>
      <c r="F65" s="21"/>
      <c r="G65" s="21"/>
      <c r="H65" s="51"/>
      <c r="I65" s="21"/>
      <c r="J65" s="50"/>
      <c r="K65" s="21"/>
      <c r="L65" s="21"/>
      <c r="M65" s="21"/>
      <c r="N65" s="21"/>
      <c r="O65" s="21"/>
      <c r="P65" s="51"/>
      <c r="Q65" s="21"/>
      <c r="R65" s="22"/>
    </row>
    <row r="66" spans="2:18" ht="13.5">
      <c r="B66" s="20"/>
      <c r="C66" s="21"/>
      <c r="D66" s="50"/>
      <c r="E66" s="21"/>
      <c r="F66" s="21"/>
      <c r="G66" s="21"/>
      <c r="H66" s="51"/>
      <c r="I66" s="21"/>
      <c r="J66" s="50"/>
      <c r="K66" s="21"/>
      <c r="L66" s="21"/>
      <c r="M66" s="21"/>
      <c r="N66" s="21"/>
      <c r="O66" s="21"/>
      <c r="P66" s="51"/>
      <c r="Q66" s="21"/>
      <c r="R66" s="22"/>
    </row>
    <row r="67" spans="2:18" ht="13.5">
      <c r="B67" s="20"/>
      <c r="C67" s="21"/>
      <c r="D67" s="50"/>
      <c r="E67" s="21"/>
      <c r="F67" s="21"/>
      <c r="G67" s="21"/>
      <c r="H67" s="51"/>
      <c r="I67" s="21"/>
      <c r="J67" s="50"/>
      <c r="K67" s="21"/>
      <c r="L67" s="21"/>
      <c r="M67" s="21"/>
      <c r="N67" s="21"/>
      <c r="O67" s="21"/>
      <c r="P67" s="51"/>
      <c r="Q67" s="21"/>
      <c r="R67" s="22"/>
    </row>
    <row r="68" spans="2:18" ht="13.5">
      <c r="B68" s="20"/>
      <c r="C68" s="21"/>
      <c r="D68" s="50"/>
      <c r="E68" s="21"/>
      <c r="F68" s="21"/>
      <c r="G68" s="21"/>
      <c r="H68" s="51"/>
      <c r="I68" s="21"/>
      <c r="J68" s="50"/>
      <c r="K68" s="21"/>
      <c r="L68" s="21"/>
      <c r="M68" s="21"/>
      <c r="N68" s="21"/>
      <c r="O68" s="21"/>
      <c r="P68" s="51"/>
      <c r="Q68" s="21"/>
      <c r="R68" s="22"/>
    </row>
    <row r="69" spans="2:18" ht="13.5">
      <c r="B69" s="20"/>
      <c r="C69" s="21"/>
      <c r="D69" s="50"/>
      <c r="E69" s="21"/>
      <c r="F69" s="21"/>
      <c r="G69" s="21"/>
      <c r="H69" s="51"/>
      <c r="I69" s="21"/>
      <c r="J69" s="50"/>
      <c r="K69" s="21"/>
      <c r="L69" s="21"/>
      <c r="M69" s="21"/>
      <c r="N69" s="21"/>
      <c r="O69" s="21"/>
      <c r="P69" s="51"/>
      <c r="Q69" s="21"/>
      <c r="R69" s="22"/>
    </row>
    <row r="70" spans="2:18" s="1" customFormat="1" ht="15">
      <c r="B70" s="32"/>
      <c r="C70" s="33"/>
      <c r="D70" s="52" t="s">
        <v>54</v>
      </c>
      <c r="E70" s="53"/>
      <c r="F70" s="53"/>
      <c r="G70" s="54" t="s">
        <v>55</v>
      </c>
      <c r="H70" s="55"/>
      <c r="I70" s="33"/>
      <c r="J70" s="52" t="s">
        <v>54</v>
      </c>
      <c r="K70" s="53"/>
      <c r="L70" s="53"/>
      <c r="M70" s="53"/>
      <c r="N70" s="54" t="s">
        <v>55</v>
      </c>
      <c r="O70" s="53"/>
      <c r="P70" s="55"/>
      <c r="Q70" s="33"/>
      <c r="R70" s="34"/>
    </row>
    <row r="71" spans="2:18" s="1" customFormat="1" ht="14.2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7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75" customHeight="1">
      <c r="B76" s="32"/>
      <c r="C76" s="202" t="s">
        <v>96</v>
      </c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34"/>
    </row>
    <row r="77" spans="2:18" s="1" customFormat="1" ht="6.7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6.75" customHeight="1">
      <c r="B78" s="32"/>
      <c r="C78" s="66" t="s">
        <v>16</v>
      </c>
      <c r="D78" s="33"/>
      <c r="E78" s="33"/>
      <c r="F78" s="222" t="str">
        <f>F6</f>
        <v>MŠ Mozartova Karlovy Vary - dětské hřiště</v>
      </c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33"/>
      <c r="R78" s="34"/>
    </row>
    <row r="79" spans="2:18" s="1" customFormat="1" ht="6.75" customHeight="1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4"/>
    </row>
    <row r="80" spans="2:18" s="1" customFormat="1" ht="18" customHeight="1">
      <c r="B80" s="32"/>
      <c r="C80" s="28" t="s">
        <v>23</v>
      </c>
      <c r="D80" s="33"/>
      <c r="E80" s="33"/>
      <c r="F80" s="26" t="str">
        <f>F8</f>
        <v> </v>
      </c>
      <c r="G80" s="33"/>
      <c r="H80" s="33"/>
      <c r="I80" s="33"/>
      <c r="J80" s="33"/>
      <c r="K80" s="28" t="s">
        <v>25</v>
      </c>
      <c r="L80" s="33"/>
      <c r="M80" s="247" t="str">
        <f>IF(O8="","",O8)</f>
        <v>Vyplň údaj</v>
      </c>
      <c r="N80" s="221"/>
      <c r="O80" s="221"/>
      <c r="P80" s="221"/>
      <c r="Q80" s="33"/>
      <c r="R80" s="34"/>
    </row>
    <row r="81" spans="2:18" s="1" customFormat="1" ht="6.7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18" s="1" customFormat="1" ht="15">
      <c r="B82" s="32"/>
      <c r="C82" s="28" t="s">
        <v>28</v>
      </c>
      <c r="D82" s="33"/>
      <c r="E82" s="33"/>
      <c r="F82" s="26" t="str">
        <f>E11</f>
        <v> </v>
      </c>
      <c r="G82" s="33"/>
      <c r="H82" s="33"/>
      <c r="I82" s="33"/>
      <c r="J82" s="33"/>
      <c r="K82" s="28" t="s">
        <v>33</v>
      </c>
      <c r="L82" s="33"/>
      <c r="M82" s="207" t="str">
        <f>E17</f>
        <v>BPO s.r.o.Ostrov</v>
      </c>
      <c r="N82" s="221"/>
      <c r="O82" s="221"/>
      <c r="P82" s="221"/>
      <c r="Q82" s="221"/>
      <c r="R82" s="34"/>
    </row>
    <row r="83" spans="2:18" s="1" customFormat="1" ht="14.25" customHeight="1">
      <c r="B83" s="32"/>
      <c r="C83" s="28" t="s">
        <v>31</v>
      </c>
      <c r="D83" s="33"/>
      <c r="E83" s="33"/>
      <c r="F83" s="26" t="str">
        <f>IF(E14="","",E14)</f>
        <v>Vyplň údaj</v>
      </c>
      <c r="G83" s="33"/>
      <c r="H83" s="33"/>
      <c r="I83" s="33"/>
      <c r="J83" s="33"/>
      <c r="K83" s="28" t="s">
        <v>36</v>
      </c>
      <c r="L83" s="33"/>
      <c r="M83" s="207" t="str">
        <f>E20</f>
        <v>Neubauerová Soňa, SK-Projekt Ostrov</v>
      </c>
      <c r="N83" s="221"/>
      <c r="O83" s="221"/>
      <c r="P83" s="221"/>
      <c r="Q83" s="221"/>
      <c r="R83" s="34"/>
    </row>
    <row r="84" spans="2:18" s="1" customFormat="1" ht="9.75" customHeight="1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4"/>
    </row>
    <row r="85" spans="2:18" s="1" customFormat="1" ht="29.25" customHeight="1">
      <c r="B85" s="32"/>
      <c r="C85" s="248" t="s">
        <v>97</v>
      </c>
      <c r="D85" s="249"/>
      <c r="E85" s="249"/>
      <c r="F85" s="249"/>
      <c r="G85" s="249"/>
      <c r="H85" s="106"/>
      <c r="I85" s="106"/>
      <c r="J85" s="106"/>
      <c r="K85" s="106"/>
      <c r="L85" s="106"/>
      <c r="M85" s="106"/>
      <c r="N85" s="248" t="s">
        <v>98</v>
      </c>
      <c r="O85" s="221"/>
      <c r="P85" s="221"/>
      <c r="Q85" s="221"/>
      <c r="R85" s="34"/>
    </row>
    <row r="86" spans="2:18" s="1" customFormat="1" ht="9.7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>
      <c r="B87" s="32"/>
      <c r="C87" s="113" t="s">
        <v>99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241">
        <f>N126</f>
        <v>0</v>
      </c>
      <c r="O87" s="221"/>
      <c r="P87" s="221"/>
      <c r="Q87" s="221"/>
      <c r="R87" s="34"/>
      <c r="AU87" s="16" t="s">
        <v>100</v>
      </c>
    </row>
    <row r="88" spans="2:18" s="6" customFormat="1" ht="24.75" customHeight="1">
      <c r="B88" s="114"/>
      <c r="C88" s="115"/>
      <c r="D88" s="116" t="s">
        <v>101</v>
      </c>
      <c r="E88" s="115"/>
      <c r="F88" s="115"/>
      <c r="G88" s="115"/>
      <c r="H88" s="115"/>
      <c r="I88" s="115"/>
      <c r="J88" s="115"/>
      <c r="K88" s="115"/>
      <c r="L88" s="115"/>
      <c r="M88" s="115"/>
      <c r="N88" s="250">
        <f>N127</f>
        <v>0</v>
      </c>
      <c r="O88" s="251"/>
      <c r="P88" s="251"/>
      <c r="Q88" s="251"/>
      <c r="R88" s="117"/>
    </row>
    <row r="89" spans="2:18" s="7" customFormat="1" ht="19.5" customHeight="1">
      <c r="B89" s="118"/>
      <c r="C89" s="119"/>
      <c r="D89" s="94" t="s">
        <v>102</v>
      </c>
      <c r="E89" s="119"/>
      <c r="F89" s="119"/>
      <c r="G89" s="119"/>
      <c r="H89" s="119"/>
      <c r="I89" s="119"/>
      <c r="J89" s="119"/>
      <c r="K89" s="119"/>
      <c r="L89" s="119"/>
      <c r="M89" s="119"/>
      <c r="N89" s="236">
        <f>N128</f>
        <v>0</v>
      </c>
      <c r="O89" s="252"/>
      <c r="P89" s="252"/>
      <c r="Q89" s="252"/>
      <c r="R89" s="120"/>
    </row>
    <row r="90" spans="2:18" s="7" customFormat="1" ht="19.5" customHeight="1">
      <c r="B90" s="118"/>
      <c r="C90" s="119"/>
      <c r="D90" s="94" t="s">
        <v>103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36">
        <f>N166</f>
        <v>0</v>
      </c>
      <c r="O90" s="252"/>
      <c r="P90" s="252"/>
      <c r="Q90" s="252"/>
      <c r="R90" s="120"/>
    </row>
    <row r="91" spans="2:18" s="7" customFormat="1" ht="19.5" customHeight="1">
      <c r="B91" s="118"/>
      <c r="C91" s="119"/>
      <c r="D91" s="94" t="s">
        <v>104</v>
      </c>
      <c r="E91" s="119"/>
      <c r="F91" s="119"/>
      <c r="G91" s="119"/>
      <c r="H91" s="119"/>
      <c r="I91" s="119"/>
      <c r="J91" s="119"/>
      <c r="K91" s="119"/>
      <c r="L91" s="119"/>
      <c r="M91" s="119"/>
      <c r="N91" s="236">
        <f>N188</f>
        <v>0</v>
      </c>
      <c r="O91" s="252"/>
      <c r="P91" s="252"/>
      <c r="Q91" s="252"/>
      <c r="R91" s="120"/>
    </row>
    <row r="92" spans="2:18" s="7" customFormat="1" ht="19.5" customHeight="1">
      <c r="B92" s="118"/>
      <c r="C92" s="119"/>
      <c r="D92" s="94" t="s">
        <v>105</v>
      </c>
      <c r="E92" s="119"/>
      <c r="F92" s="119"/>
      <c r="G92" s="119"/>
      <c r="H92" s="119"/>
      <c r="I92" s="119"/>
      <c r="J92" s="119"/>
      <c r="K92" s="119"/>
      <c r="L92" s="119"/>
      <c r="M92" s="119"/>
      <c r="N92" s="236">
        <f>N190</f>
        <v>0</v>
      </c>
      <c r="O92" s="252"/>
      <c r="P92" s="252"/>
      <c r="Q92" s="252"/>
      <c r="R92" s="120"/>
    </row>
    <row r="93" spans="2:18" s="7" customFormat="1" ht="19.5" customHeight="1">
      <c r="B93" s="118"/>
      <c r="C93" s="119"/>
      <c r="D93" s="94" t="s">
        <v>106</v>
      </c>
      <c r="E93" s="119"/>
      <c r="F93" s="119"/>
      <c r="G93" s="119"/>
      <c r="H93" s="119"/>
      <c r="I93" s="119"/>
      <c r="J93" s="119"/>
      <c r="K93" s="119"/>
      <c r="L93" s="119"/>
      <c r="M93" s="119"/>
      <c r="N93" s="236">
        <f>N200</f>
        <v>0</v>
      </c>
      <c r="O93" s="252"/>
      <c r="P93" s="252"/>
      <c r="Q93" s="252"/>
      <c r="R93" s="120"/>
    </row>
    <row r="94" spans="2:18" s="7" customFormat="1" ht="19.5" customHeight="1">
      <c r="B94" s="118"/>
      <c r="C94" s="119"/>
      <c r="D94" s="94" t="s">
        <v>107</v>
      </c>
      <c r="E94" s="119"/>
      <c r="F94" s="119"/>
      <c r="G94" s="119"/>
      <c r="H94" s="119"/>
      <c r="I94" s="119"/>
      <c r="J94" s="119"/>
      <c r="K94" s="119"/>
      <c r="L94" s="119"/>
      <c r="M94" s="119"/>
      <c r="N94" s="236">
        <f>N205</f>
        <v>0</v>
      </c>
      <c r="O94" s="252"/>
      <c r="P94" s="252"/>
      <c r="Q94" s="252"/>
      <c r="R94" s="120"/>
    </row>
    <row r="95" spans="2:18" s="7" customFormat="1" ht="19.5" customHeight="1">
      <c r="B95" s="118"/>
      <c r="C95" s="119"/>
      <c r="D95" s="94" t="s">
        <v>108</v>
      </c>
      <c r="E95" s="119"/>
      <c r="F95" s="119"/>
      <c r="G95" s="119"/>
      <c r="H95" s="119"/>
      <c r="I95" s="119"/>
      <c r="J95" s="119"/>
      <c r="K95" s="119"/>
      <c r="L95" s="119"/>
      <c r="M95" s="119"/>
      <c r="N95" s="236">
        <f>N223</f>
        <v>0</v>
      </c>
      <c r="O95" s="252"/>
      <c r="P95" s="252"/>
      <c r="Q95" s="252"/>
      <c r="R95" s="120"/>
    </row>
    <row r="96" spans="2:18" s="7" customFormat="1" ht="19.5" customHeight="1">
      <c r="B96" s="118"/>
      <c r="C96" s="119"/>
      <c r="D96" s="94" t="s">
        <v>109</v>
      </c>
      <c r="E96" s="119"/>
      <c r="F96" s="119"/>
      <c r="G96" s="119"/>
      <c r="H96" s="119"/>
      <c r="I96" s="119"/>
      <c r="J96" s="119"/>
      <c r="K96" s="119"/>
      <c r="L96" s="119"/>
      <c r="M96" s="119"/>
      <c r="N96" s="236">
        <f>N230</f>
        <v>0</v>
      </c>
      <c r="O96" s="252"/>
      <c r="P96" s="252"/>
      <c r="Q96" s="252"/>
      <c r="R96" s="120"/>
    </row>
    <row r="97" spans="2:18" s="7" customFormat="1" ht="19.5" customHeight="1">
      <c r="B97" s="118"/>
      <c r="C97" s="119"/>
      <c r="D97" s="94" t="s">
        <v>110</v>
      </c>
      <c r="E97" s="119"/>
      <c r="F97" s="119"/>
      <c r="G97" s="119"/>
      <c r="H97" s="119"/>
      <c r="I97" s="119"/>
      <c r="J97" s="119"/>
      <c r="K97" s="119"/>
      <c r="L97" s="119"/>
      <c r="M97" s="119"/>
      <c r="N97" s="236">
        <f>N232</f>
        <v>0</v>
      </c>
      <c r="O97" s="252"/>
      <c r="P97" s="252"/>
      <c r="Q97" s="252"/>
      <c r="R97" s="120"/>
    </row>
    <row r="98" spans="2:18" s="6" customFormat="1" ht="24.75" customHeight="1">
      <c r="B98" s="114"/>
      <c r="C98" s="115"/>
      <c r="D98" s="116" t="s">
        <v>111</v>
      </c>
      <c r="E98" s="115"/>
      <c r="F98" s="115"/>
      <c r="G98" s="115"/>
      <c r="H98" s="115"/>
      <c r="I98" s="115"/>
      <c r="J98" s="115"/>
      <c r="K98" s="115"/>
      <c r="L98" s="115"/>
      <c r="M98" s="115"/>
      <c r="N98" s="250">
        <f>N234</f>
        <v>0</v>
      </c>
      <c r="O98" s="251"/>
      <c r="P98" s="251"/>
      <c r="Q98" s="251"/>
      <c r="R98" s="117"/>
    </row>
    <row r="99" spans="2:18" s="6" customFormat="1" ht="24.75" customHeight="1">
      <c r="B99" s="114"/>
      <c r="C99" s="115"/>
      <c r="D99" s="116" t="s">
        <v>112</v>
      </c>
      <c r="E99" s="115"/>
      <c r="F99" s="115"/>
      <c r="G99" s="115"/>
      <c r="H99" s="115"/>
      <c r="I99" s="115"/>
      <c r="J99" s="115"/>
      <c r="K99" s="115"/>
      <c r="L99" s="115"/>
      <c r="M99" s="115"/>
      <c r="N99" s="250">
        <f>N236</f>
        <v>0</v>
      </c>
      <c r="O99" s="251"/>
      <c r="P99" s="251"/>
      <c r="Q99" s="251"/>
      <c r="R99" s="117"/>
    </row>
    <row r="100" spans="2:18" s="6" customFormat="1" ht="21.75" customHeight="1">
      <c r="B100" s="114"/>
      <c r="C100" s="115"/>
      <c r="D100" s="116" t="s">
        <v>113</v>
      </c>
      <c r="E100" s="115"/>
      <c r="F100" s="115"/>
      <c r="G100" s="115"/>
      <c r="H100" s="115"/>
      <c r="I100" s="115"/>
      <c r="J100" s="115"/>
      <c r="K100" s="115"/>
      <c r="L100" s="115"/>
      <c r="M100" s="115"/>
      <c r="N100" s="253">
        <f>N241</f>
        <v>0</v>
      </c>
      <c r="O100" s="251"/>
      <c r="P100" s="251"/>
      <c r="Q100" s="251"/>
      <c r="R100" s="117"/>
    </row>
    <row r="101" spans="2:18" s="1" customFormat="1" ht="21.75" customHeight="1"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4"/>
    </row>
    <row r="102" spans="2:21" s="1" customFormat="1" ht="29.25" customHeight="1">
      <c r="B102" s="32"/>
      <c r="C102" s="113" t="s">
        <v>114</v>
      </c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254">
        <f>ROUND(N103+N104+N105+N106+N107+N108,2)</f>
        <v>0</v>
      </c>
      <c r="O102" s="221"/>
      <c r="P102" s="221"/>
      <c r="Q102" s="221"/>
      <c r="R102" s="34"/>
      <c r="T102" s="121"/>
      <c r="U102" s="122" t="s">
        <v>42</v>
      </c>
    </row>
    <row r="103" spans="2:65" s="1" customFormat="1" ht="18" customHeight="1">
      <c r="B103" s="123"/>
      <c r="C103" s="124"/>
      <c r="D103" s="237" t="s">
        <v>115</v>
      </c>
      <c r="E103" s="255"/>
      <c r="F103" s="255"/>
      <c r="G103" s="255"/>
      <c r="H103" s="255"/>
      <c r="I103" s="124"/>
      <c r="J103" s="124"/>
      <c r="K103" s="124"/>
      <c r="L103" s="124"/>
      <c r="M103" s="124"/>
      <c r="N103" s="235">
        <f>ROUND(N87*T103,2)</f>
        <v>0</v>
      </c>
      <c r="O103" s="255"/>
      <c r="P103" s="255"/>
      <c r="Q103" s="255"/>
      <c r="R103" s="125"/>
      <c r="S103" s="126"/>
      <c r="T103" s="127"/>
      <c r="U103" s="128" t="s">
        <v>43</v>
      </c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30" t="s">
        <v>116</v>
      </c>
      <c r="AZ103" s="129"/>
      <c r="BA103" s="129"/>
      <c r="BB103" s="129"/>
      <c r="BC103" s="129"/>
      <c r="BD103" s="129"/>
      <c r="BE103" s="131">
        <f aca="true" t="shared" si="0" ref="BE103:BE108">IF(U103="základní",N103,0)</f>
        <v>0</v>
      </c>
      <c r="BF103" s="131">
        <f aca="true" t="shared" si="1" ref="BF103:BF108">IF(U103="snížená",N103,0)</f>
        <v>0</v>
      </c>
      <c r="BG103" s="131">
        <f aca="true" t="shared" si="2" ref="BG103:BG108">IF(U103="zákl. přenesená",N103,0)</f>
        <v>0</v>
      </c>
      <c r="BH103" s="131">
        <f aca="true" t="shared" si="3" ref="BH103:BH108">IF(U103="sníž. přenesená",N103,0)</f>
        <v>0</v>
      </c>
      <c r="BI103" s="131">
        <f aca="true" t="shared" si="4" ref="BI103:BI108">IF(U103="nulová",N103,0)</f>
        <v>0</v>
      </c>
      <c r="BJ103" s="130" t="s">
        <v>22</v>
      </c>
      <c r="BK103" s="129"/>
      <c r="BL103" s="129"/>
      <c r="BM103" s="129"/>
    </row>
    <row r="104" spans="2:65" s="1" customFormat="1" ht="18" customHeight="1">
      <c r="B104" s="123"/>
      <c r="C104" s="124"/>
      <c r="D104" s="237" t="s">
        <v>117</v>
      </c>
      <c r="E104" s="255"/>
      <c r="F104" s="255"/>
      <c r="G104" s="255"/>
      <c r="H104" s="255"/>
      <c r="I104" s="124"/>
      <c r="J104" s="124"/>
      <c r="K104" s="124"/>
      <c r="L104" s="124"/>
      <c r="M104" s="124"/>
      <c r="N104" s="235">
        <f>ROUND(N87*T104,2)</f>
        <v>0</v>
      </c>
      <c r="O104" s="255"/>
      <c r="P104" s="255"/>
      <c r="Q104" s="255"/>
      <c r="R104" s="125"/>
      <c r="S104" s="126"/>
      <c r="T104" s="127"/>
      <c r="U104" s="128" t="s">
        <v>43</v>
      </c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30" t="s">
        <v>116</v>
      </c>
      <c r="AZ104" s="129"/>
      <c r="BA104" s="129"/>
      <c r="BB104" s="129"/>
      <c r="BC104" s="129"/>
      <c r="BD104" s="129"/>
      <c r="BE104" s="131">
        <f t="shared" si="0"/>
        <v>0</v>
      </c>
      <c r="BF104" s="131">
        <f t="shared" si="1"/>
        <v>0</v>
      </c>
      <c r="BG104" s="131">
        <f t="shared" si="2"/>
        <v>0</v>
      </c>
      <c r="BH104" s="131">
        <f t="shared" si="3"/>
        <v>0</v>
      </c>
      <c r="BI104" s="131">
        <f t="shared" si="4"/>
        <v>0</v>
      </c>
      <c r="BJ104" s="130" t="s">
        <v>22</v>
      </c>
      <c r="BK104" s="129"/>
      <c r="BL104" s="129"/>
      <c r="BM104" s="129"/>
    </row>
    <row r="105" spans="2:65" s="1" customFormat="1" ht="18" customHeight="1">
      <c r="B105" s="123"/>
      <c r="C105" s="124"/>
      <c r="D105" s="237" t="s">
        <v>118</v>
      </c>
      <c r="E105" s="255"/>
      <c r="F105" s="255"/>
      <c r="G105" s="255"/>
      <c r="H105" s="255"/>
      <c r="I105" s="124"/>
      <c r="J105" s="124"/>
      <c r="K105" s="124"/>
      <c r="L105" s="124"/>
      <c r="M105" s="124"/>
      <c r="N105" s="235">
        <f>ROUND(N87*T105,2)</f>
        <v>0</v>
      </c>
      <c r="O105" s="255"/>
      <c r="P105" s="255"/>
      <c r="Q105" s="255"/>
      <c r="R105" s="125"/>
      <c r="S105" s="126"/>
      <c r="T105" s="127"/>
      <c r="U105" s="128" t="s">
        <v>43</v>
      </c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30" t="s">
        <v>116</v>
      </c>
      <c r="AZ105" s="129"/>
      <c r="BA105" s="129"/>
      <c r="BB105" s="129"/>
      <c r="BC105" s="129"/>
      <c r="BD105" s="129"/>
      <c r="BE105" s="131">
        <f t="shared" si="0"/>
        <v>0</v>
      </c>
      <c r="BF105" s="131">
        <f t="shared" si="1"/>
        <v>0</v>
      </c>
      <c r="BG105" s="131">
        <f t="shared" si="2"/>
        <v>0</v>
      </c>
      <c r="BH105" s="131">
        <f t="shared" si="3"/>
        <v>0</v>
      </c>
      <c r="BI105" s="131">
        <f t="shared" si="4"/>
        <v>0</v>
      </c>
      <c r="BJ105" s="130" t="s">
        <v>22</v>
      </c>
      <c r="BK105" s="129"/>
      <c r="BL105" s="129"/>
      <c r="BM105" s="129"/>
    </row>
    <row r="106" spans="2:65" s="1" customFormat="1" ht="18" customHeight="1">
      <c r="B106" s="123"/>
      <c r="C106" s="124"/>
      <c r="D106" s="237" t="s">
        <v>119</v>
      </c>
      <c r="E106" s="255"/>
      <c r="F106" s="255"/>
      <c r="G106" s="255"/>
      <c r="H106" s="255"/>
      <c r="I106" s="124"/>
      <c r="J106" s="124"/>
      <c r="K106" s="124"/>
      <c r="L106" s="124"/>
      <c r="M106" s="124"/>
      <c r="N106" s="235">
        <f>ROUND(N87*T106,2)</f>
        <v>0</v>
      </c>
      <c r="O106" s="255"/>
      <c r="P106" s="255"/>
      <c r="Q106" s="255"/>
      <c r="R106" s="125"/>
      <c r="S106" s="126"/>
      <c r="T106" s="127"/>
      <c r="U106" s="128" t="s">
        <v>43</v>
      </c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30" t="s">
        <v>116</v>
      </c>
      <c r="AZ106" s="129"/>
      <c r="BA106" s="129"/>
      <c r="BB106" s="129"/>
      <c r="BC106" s="129"/>
      <c r="BD106" s="129"/>
      <c r="BE106" s="131">
        <f t="shared" si="0"/>
        <v>0</v>
      </c>
      <c r="BF106" s="131">
        <f t="shared" si="1"/>
        <v>0</v>
      </c>
      <c r="BG106" s="131">
        <f t="shared" si="2"/>
        <v>0</v>
      </c>
      <c r="BH106" s="131">
        <f t="shared" si="3"/>
        <v>0</v>
      </c>
      <c r="BI106" s="131">
        <f t="shared" si="4"/>
        <v>0</v>
      </c>
      <c r="BJ106" s="130" t="s">
        <v>22</v>
      </c>
      <c r="BK106" s="129"/>
      <c r="BL106" s="129"/>
      <c r="BM106" s="129"/>
    </row>
    <row r="107" spans="2:65" s="1" customFormat="1" ht="18" customHeight="1">
      <c r="B107" s="123"/>
      <c r="C107" s="124"/>
      <c r="D107" s="237" t="s">
        <v>120</v>
      </c>
      <c r="E107" s="255"/>
      <c r="F107" s="255"/>
      <c r="G107" s="255"/>
      <c r="H107" s="255"/>
      <c r="I107" s="124"/>
      <c r="J107" s="124"/>
      <c r="K107" s="124"/>
      <c r="L107" s="124"/>
      <c r="M107" s="124"/>
      <c r="N107" s="235">
        <f>ROUND(N87*T107,2)</f>
        <v>0</v>
      </c>
      <c r="O107" s="255"/>
      <c r="P107" s="255"/>
      <c r="Q107" s="255"/>
      <c r="R107" s="125"/>
      <c r="S107" s="126"/>
      <c r="T107" s="127"/>
      <c r="U107" s="128" t="s">
        <v>43</v>
      </c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30" t="s">
        <v>116</v>
      </c>
      <c r="AZ107" s="129"/>
      <c r="BA107" s="129"/>
      <c r="BB107" s="129"/>
      <c r="BC107" s="129"/>
      <c r="BD107" s="129"/>
      <c r="BE107" s="131">
        <f t="shared" si="0"/>
        <v>0</v>
      </c>
      <c r="BF107" s="131">
        <f t="shared" si="1"/>
        <v>0</v>
      </c>
      <c r="BG107" s="131">
        <f t="shared" si="2"/>
        <v>0</v>
      </c>
      <c r="BH107" s="131">
        <f t="shared" si="3"/>
        <v>0</v>
      </c>
      <c r="BI107" s="131">
        <f t="shared" si="4"/>
        <v>0</v>
      </c>
      <c r="BJ107" s="130" t="s">
        <v>22</v>
      </c>
      <c r="BK107" s="129"/>
      <c r="BL107" s="129"/>
      <c r="BM107" s="129"/>
    </row>
    <row r="108" spans="2:65" s="1" customFormat="1" ht="18" customHeight="1">
      <c r="B108" s="123"/>
      <c r="C108" s="124"/>
      <c r="D108" s="132" t="s">
        <v>121</v>
      </c>
      <c r="E108" s="124"/>
      <c r="F108" s="124"/>
      <c r="G108" s="124"/>
      <c r="H108" s="124"/>
      <c r="I108" s="124"/>
      <c r="J108" s="124"/>
      <c r="K108" s="124"/>
      <c r="L108" s="124"/>
      <c r="M108" s="124"/>
      <c r="N108" s="235">
        <f>ROUND(N87*T108,2)</f>
        <v>0</v>
      </c>
      <c r="O108" s="255"/>
      <c r="P108" s="255"/>
      <c r="Q108" s="255"/>
      <c r="R108" s="125"/>
      <c r="S108" s="126"/>
      <c r="T108" s="133"/>
      <c r="U108" s="134" t="s">
        <v>43</v>
      </c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30" t="s">
        <v>122</v>
      </c>
      <c r="AZ108" s="129"/>
      <c r="BA108" s="129"/>
      <c r="BB108" s="129"/>
      <c r="BC108" s="129"/>
      <c r="BD108" s="129"/>
      <c r="BE108" s="131">
        <f t="shared" si="0"/>
        <v>0</v>
      </c>
      <c r="BF108" s="131">
        <f t="shared" si="1"/>
        <v>0</v>
      </c>
      <c r="BG108" s="131">
        <f t="shared" si="2"/>
        <v>0</v>
      </c>
      <c r="BH108" s="131">
        <f t="shared" si="3"/>
        <v>0</v>
      </c>
      <c r="BI108" s="131">
        <f t="shared" si="4"/>
        <v>0</v>
      </c>
      <c r="BJ108" s="130" t="s">
        <v>22</v>
      </c>
      <c r="BK108" s="129"/>
      <c r="BL108" s="129"/>
      <c r="BM108" s="129"/>
    </row>
    <row r="109" spans="2:18" s="1" customFormat="1" ht="13.5"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4"/>
    </row>
    <row r="110" spans="2:18" s="1" customFormat="1" ht="29.25" customHeight="1">
      <c r="B110" s="32"/>
      <c r="C110" s="105" t="s">
        <v>91</v>
      </c>
      <c r="D110" s="106"/>
      <c r="E110" s="106"/>
      <c r="F110" s="106"/>
      <c r="G110" s="106"/>
      <c r="H110" s="106"/>
      <c r="I110" s="106"/>
      <c r="J110" s="106"/>
      <c r="K110" s="106"/>
      <c r="L110" s="238">
        <f>ROUND(SUM(N87+N102),2)</f>
        <v>0</v>
      </c>
      <c r="M110" s="249"/>
      <c r="N110" s="249"/>
      <c r="O110" s="249"/>
      <c r="P110" s="249"/>
      <c r="Q110" s="249"/>
      <c r="R110" s="34"/>
    </row>
    <row r="111" spans="2:18" s="1" customFormat="1" ht="6.75" customHeight="1">
      <c r="B111" s="56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8"/>
    </row>
    <row r="115" spans="2:18" s="1" customFormat="1" ht="6.75" customHeight="1">
      <c r="B115" s="59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1"/>
    </row>
    <row r="116" spans="2:18" s="1" customFormat="1" ht="36.75" customHeight="1">
      <c r="B116" s="32"/>
      <c r="C116" s="202" t="s">
        <v>123</v>
      </c>
      <c r="D116" s="221"/>
      <c r="E116" s="221"/>
      <c r="F116" s="221"/>
      <c r="G116" s="221"/>
      <c r="H116" s="221"/>
      <c r="I116" s="221"/>
      <c r="J116" s="221"/>
      <c r="K116" s="221"/>
      <c r="L116" s="221"/>
      <c r="M116" s="221"/>
      <c r="N116" s="221"/>
      <c r="O116" s="221"/>
      <c r="P116" s="221"/>
      <c r="Q116" s="221"/>
      <c r="R116" s="34"/>
    </row>
    <row r="117" spans="2:18" s="1" customFormat="1" ht="6.75" customHeight="1"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4"/>
    </row>
    <row r="118" spans="2:18" s="1" customFormat="1" ht="36.75" customHeight="1">
      <c r="B118" s="32"/>
      <c r="C118" s="66" t="s">
        <v>16</v>
      </c>
      <c r="D118" s="33"/>
      <c r="E118" s="33"/>
      <c r="F118" s="222" t="str">
        <f>F6</f>
        <v>MŠ Mozartova Karlovy Vary - dětské hřiště</v>
      </c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33"/>
      <c r="R118" s="34"/>
    </row>
    <row r="119" spans="2:18" s="1" customFormat="1" ht="6.75" customHeight="1"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4"/>
    </row>
    <row r="120" spans="2:18" s="1" customFormat="1" ht="18" customHeight="1">
      <c r="B120" s="32"/>
      <c r="C120" s="28" t="s">
        <v>23</v>
      </c>
      <c r="D120" s="33"/>
      <c r="E120" s="33"/>
      <c r="F120" s="26" t="str">
        <f>F8</f>
        <v> </v>
      </c>
      <c r="G120" s="33"/>
      <c r="H120" s="33"/>
      <c r="I120" s="33"/>
      <c r="J120" s="33"/>
      <c r="K120" s="28" t="s">
        <v>25</v>
      </c>
      <c r="L120" s="33"/>
      <c r="M120" s="247" t="str">
        <f>IF(O8="","",O8)</f>
        <v>Vyplň údaj</v>
      </c>
      <c r="N120" s="221"/>
      <c r="O120" s="221"/>
      <c r="P120" s="221"/>
      <c r="Q120" s="33"/>
      <c r="R120" s="34"/>
    </row>
    <row r="121" spans="2:18" s="1" customFormat="1" ht="6.75" customHeight="1"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4"/>
    </row>
    <row r="122" spans="2:18" s="1" customFormat="1" ht="15">
      <c r="B122" s="32"/>
      <c r="C122" s="28" t="s">
        <v>28</v>
      </c>
      <c r="D122" s="33"/>
      <c r="E122" s="33"/>
      <c r="F122" s="26" t="str">
        <f>E11</f>
        <v> </v>
      </c>
      <c r="G122" s="33"/>
      <c r="H122" s="33"/>
      <c r="I122" s="33"/>
      <c r="J122" s="33"/>
      <c r="K122" s="28" t="s">
        <v>33</v>
      </c>
      <c r="L122" s="33"/>
      <c r="M122" s="207" t="str">
        <f>E17</f>
        <v>BPO s.r.o.Ostrov</v>
      </c>
      <c r="N122" s="221"/>
      <c r="O122" s="221"/>
      <c r="P122" s="221"/>
      <c r="Q122" s="221"/>
      <c r="R122" s="34"/>
    </row>
    <row r="123" spans="2:18" s="1" customFormat="1" ht="14.25" customHeight="1">
      <c r="B123" s="32"/>
      <c r="C123" s="28" t="s">
        <v>31</v>
      </c>
      <c r="D123" s="33"/>
      <c r="E123" s="33"/>
      <c r="F123" s="26" t="str">
        <f>IF(E14="","",E14)</f>
        <v>Vyplň údaj</v>
      </c>
      <c r="G123" s="33"/>
      <c r="H123" s="33"/>
      <c r="I123" s="33"/>
      <c r="J123" s="33"/>
      <c r="K123" s="28" t="s">
        <v>36</v>
      </c>
      <c r="L123" s="33"/>
      <c r="M123" s="207" t="str">
        <f>E20</f>
        <v>Neubauerová Soňa, SK-Projekt Ostrov</v>
      </c>
      <c r="N123" s="221"/>
      <c r="O123" s="221"/>
      <c r="P123" s="221"/>
      <c r="Q123" s="221"/>
      <c r="R123" s="34"/>
    </row>
    <row r="124" spans="2:18" s="1" customFormat="1" ht="9.75" customHeight="1"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4"/>
    </row>
    <row r="125" spans="2:27" s="8" customFormat="1" ht="29.25" customHeight="1">
      <c r="B125" s="135"/>
      <c r="C125" s="136" t="s">
        <v>124</v>
      </c>
      <c r="D125" s="137" t="s">
        <v>125</v>
      </c>
      <c r="E125" s="137" t="s">
        <v>60</v>
      </c>
      <c r="F125" s="256" t="s">
        <v>126</v>
      </c>
      <c r="G125" s="257"/>
      <c r="H125" s="257"/>
      <c r="I125" s="257"/>
      <c r="J125" s="137" t="s">
        <v>127</v>
      </c>
      <c r="K125" s="137" t="s">
        <v>128</v>
      </c>
      <c r="L125" s="258" t="s">
        <v>129</v>
      </c>
      <c r="M125" s="257"/>
      <c r="N125" s="256" t="s">
        <v>98</v>
      </c>
      <c r="O125" s="257"/>
      <c r="P125" s="257"/>
      <c r="Q125" s="259"/>
      <c r="R125" s="138"/>
      <c r="T125" s="74" t="s">
        <v>130</v>
      </c>
      <c r="U125" s="75" t="s">
        <v>42</v>
      </c>
      <c r="V125" s="75" t="s">
        <v>131</v>
      </c>
      <c r="W125" s="75" t="s">
        <v>132</v>
      </c>
      <c r="X125" s="75" t="s">
        <v>133</v>
      </c>
      <c r="Y125" s="75" t="s">
        <v>134</v>
      </c>
      <c r="Z125" s="75" t="s">
        <v>135</v>
      </c>
      <c r="AA125" s="76" t="s">
        <v>136</v>
      </c>
    </row>
    <row r="126" spans="2:63" s="1" customFormat="1" ht="29.25" customHeight="1">
      <c r="B126" s="32"/>
      <c r="C126" s="78" t="s">
        <v>95</v>
      </c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280">
        <f>BK126</f>
        <v>0</v>
      </c>
      <c r="O126" s="281"/>
      <c r="P126" s="281"/>
      <c r="Q126" s="281"/>
      <c r="R126" s="34"/>
      <c r="T126" s="77"/>
      <c r="U126" s="48"/>
      <c r="V126" s="48"/>
      <c r="W126" s="139">
        <f>W127+W234+W236+W241</f>
        <v>0</v>
      </c>
      <c r="X126" s="48"/>
      <c r="Y126" s="139">
        <f>Y127+Y234+Y236+Y241</f>
        <v>11.985505</v>
      </c>
      <c r="Z126" s="48"/>
      <c r="AA126" s="140">
        <f>AA127+AA234+AA236+AA241</f>
        <v>61.56</v>
      </c>
      <c r="AT126" s="16" t="s">
        <v>77</v>
      </c>
      <c r="AU126" s="16" t="s">
        <v>100</v>
      </c>
      <c r="BK126" s="141">
        <f>BK127+BK234+BK236+BK241</f>
        <v>0</v>
      </c>
    </row>
    <row r="127" spans="2:63" s="9" customFormat="1" ht="36.75" customHeight="1">
      <c r="B127" s="142"/>
      <c r="C127" s="143"/>
      <c r="D127" s="144" t="s">
        <v>101</v>
      </c>
      <c r="E127" s="144"/>
      <c r="F127" s="144"/>
      <c r="G127" s="144"/>
      <c r="H127" s="144"/>
      <c r="I127" s="144"/>
      <c r="J127" s="144"/>
      <c r="K127" s="144"/>
      <c r="L127" s="144"/>
      <c r="M127" s="144"/>
      <c r="N127" s="253">
        <f>BK127</f>
        <v>0</v>
      </c>
      <c r="O127" s="250"/>
      <c r="P127" s="250"/>
      <c r="Q127" s="250"/>
      <c r="R127" s="145"/>
      <c r="T127" s="146"/>
      <c r="U127" s="143"/>
      <c r="V127" s="143"/>
      <c r="W127" s="147">
        <f>W128+W166+W188+W190+W200+W205+W223+W230+W232</f>
        <v>0</v>
      </c>
      <c r="X127" s="143"/>
      <c r="Y127" s="147">
        <f>Y128+Y166+Y188+Y190+Y200+Y205+Y223+Y230+Y232</f>
        <v>11.985505</v>
      </c>
      <c r="Z127" s="143"/>
      <c r="AA127" s="148">
        <f>AA128+AA166+AA188+AA190+AA200+AA205+AA223+AA230+AA232</f>
        <v>61.56</v>
      </c>
      <c r="AR127" s="149" t="s">
        <v>22</v>
      </c>
      <c r="AT127" s="150" t="s">
        <v>77</v>
      </c>
      <c r="AU127" s="150" t="s">
        <v>78</v>
      </c>
      <c r="AY127" s="149" t="s">
        <v>137</v>
      </c>
      <c r="BK127" s="151">
        <f>BK128+BK166+BK188+BK190+BK200+BK205+BK223+BK230+BK232</f>
        <v>0</v>
      </c>
    </row>
    <row r="128" spans="2:63" s="9" customFormat="1" ht="19.5" customHeight="1">
      <c r="B128" s="142"/>
      <c r="C128" s="143"/>
      <c r="D128" s="152" t="s">
        <v>102</v>
      </c>
      <c r="E128" s="152"/>
      <c r="F128" s="152"/>
      <c r="G128" s="152"/>
      <c r="H128" s="152"/>
      <c r="I128" s="152"/>
      <c r="J128" s="152"/>
      <c r="K128" s="152"/>
      <c r="L128" s="152"/>
      <c r="M128" s="152"/>
      <c r="N128" s="282">
        <f>BK128</f>
        <v>0</v>
      </c>
      <c r="O128" s="283"/>
      <c r="P128" s="283"/>
      <c r="Q128" s="283"/>
      <c r="R128" s="145"/>
      <c r="T128" s="146"/>
      <c r="U128" s="143"/>
      <c r="V128" s="143"/>
      <c r="W128" s="147">
        <f>SUM(W129:W165)</f>
        <v>0</v>
      </c>
      <c r="X128" s="143"/>
      <c r="Y128" s="147">
        <f>SUM(Y129:Y165)</f>
        <v>1.89232</v>
      </c>
      <c r="Z128" s="143"/>
      <c r="AA128" s="148">
        <f>SUM(AA129:AA165)</f>
        <v>0</v>
      </c>
      <c r="AR128" s="149" t="s">
        <v>22</v>
      </c>
      <c r="AT128" s="150" t="s">
        <v>77</v>
      </c>
      <c r="AU128" s="150" t="s">
        <v>22</v>
      </c>
      <c r="AY128" s="149" t="s">
        <v>137</v>
      </c>
      <c r="BK128" s="151">
        <f>SUM(BK129:BK165)</f>
        <v>0</v>
      </c>
    </row>
    <row r="129" spans="2:65" s="1" customFormat="1" ht="28.5" customHeight="1">
      <c r="B129" s="123"/>
      <c r="C129" s="153" t="s">
        <v>22</v>
      </c>
      <c r="D129" s="153" t="s">
        <v>138</v>
      </c>
      <c r="E129" s="154" t="s">
        <v>139</v>
      </c>
      <c r="F129" s="260" t="s">
        <v>140</v>
      </c>
      <c r="G129" s="261"/>
      <c r="H129" s="261"/>
      <c r="I129" s="261"/>
      <c r="J129" s="155" t="s">
        <v>141</v>
      </c>
      <c r="K129" s="156">
        <v>125</v>
      </c>
      <c r="L129" s="262">
        <v>0</v>
      </c>
      <c r="M129" s="261"/>
      <c r="N129" s="263">
        <f>ROUND(L129*K129,2)</f>
        <v>0</v>
      </c>
      <c r="O129" s="261"/>
      <c r="P129" s="261"/>
      <c r="Q129" s="261"/>
      <c r="R129" s="125"/>
      <c r="T129" s="158" t="s">
        <v>20</v>
      </c>
      <c r="U129" s="41" t="s">
        <v>43</v>
      </c>
      <c r="V129" s="33"/>
      <c r="W129" s="159">
        <f>V129*K129</f>
        <v>0</v>
      </c>
      <c r="X129" s="159">
        <v>0</v>
      </c>
      <c r="Y129" s="159">
        <f>X129*K129</f>
        <v>0</v>
      </c>
      <c r="Z129" s="159">
        <v>0</v>
      </c>
      <c r="AA129" s="160">
        <f>Z129*K129</f>
        <v>0</v>
      </c>
      <c r="AR129" s="16" t="s">
        <v>142</v>
      </c>
      <c r="AT129" s="16" t="s">
        <v>138</v>
      </c>
      <c r="AU129" s="16" t="s">
        <v>93</v>
      </c>
      <c r="AY129" s="16" t="s">
        <v>137</v>
      </c>
      <c r="BE129" s="98">
        <f>IF(U129="základní",N129,0)</f>
        <v>0</v>
      </c>
      <c r="BF129" s="98">
        <f>IF(U129="snížená",N129,0)</f>
        <v>0</v>
      </c>
      <c r="BG129" s="98">
        <f>IF(U129="zákl. přenesená",N129,0)</f>
        <v>0</v>
      </c>
      <c r="BH129" s="98">
        <f>IF(U129="sníž. přenesená",N129,0)</f>
        <v>0</v>
      </c>
      <c r="BI129" s="98">
        <f>IF(U129="nulová",N129,0)</f>
        <v>0</v>
      </c>
      <c r="BJ129" s="16" t="s">
        <v>22</v>
      </c>
      <c r="BK129" s="98">
        <f>ROUND(L129*K129,2)</f>
        <v>0</v>
      </c>
      <c r="BL129" s="16" t="s">
        <v>142</v>
      </c>
      <c r="BM129" s="16" t="s">
        <v>143</v>
      </c>
    </row>
    <row r="130" spans="2:51" s="10" customFormat="1" ht="20.25" customHeight="1">
      <c r="B130" s="161"/>
      <c r="C130" s="162"/>
      <c r="D130" s="162"/>
      <c r="E130" s="163" t="s">
        <v>20</v>
      </c>
      <c r="F130" s="264" t="s">
        <v>144</v>
      </c>
      <c r="G130" s="265"/>
      <c r="H130" s="265"/>
      <c r="I130" s="265"/>
      <c r="J130" s="162"/>
      <c r="K130" s="164" t="s">
        <v>20</v>
      </c>
      <c r="L130" s="162"/>
      <c r="M130" s="162"/>
      <c r="N130" s="162"/>
      <c r="O130" s="162"/>
      <c r="P130" s="162"/>
      <c r="Q130" s="162"/>
      <c r="R130" s="165"/>
      <c r="T130" s="166"/>
      <c r="U130" s="162"/>
      <c r="V130" s="162"/>
      <c r="W130" s="162"/>
      <c r="X130" s="162"/>
      <c r="Y130" s="162"/>
      <c r="Z130" s="162"/>
      <c r="AA130" s="167"/>
      <c r="AT130" s="168" t="s">
        <v>145</v>
      </c>
      <c r="AU130" s="168" t="s">
        <v>93</v>
      </c>
      <c r="AV130" s="10" t="s">
        <v>22</v>
      </c>
      <c r="AW130" s="10" t="s">
        <v>35</v>
      </c>
      <c r="AX130" s="10" t="s">
        <v>78</v>
      </c>
      <c r="AY130" s="168" t="s">
        <v>137</v>
      </c>
    </row>
    <row r="131" spans="2:51" s="10" customFormat="1" ht="20.25" customHeight="1">
      <c r="B131" s="161"/>
      <c r="C131" s="162"/>
      <c r="D131" s="162"/>
      <c r="E131" s="163" t="s">
        <v>20</v>
      </c>
      <c r="F131" s="266" t="s">
        <v>146</v>
      </c>
      <c r="G131" s="265"/>
      <c r="H131" s="265"/>
      <c r="I131" s="265"/>
      <c r="J131" s="162"/>
      <c r="K131" s="164" t="s">
        <v>20</v>
      </c>
      <c r="L131" s="162"/>
      <c r="M131" s="162"/>
      <c r="N131" s="162"/>
      <c r="O131" s="162"/>
      <c r="P131" s="162"/>
      <c r="Q131" s="162"/>
      <c r="R131" s="165"/>
      <c r="T131" s="166"/>
      <c r="U131" s="162"/>
      <c r="V131" s="162"/>
      <c r="W131" s="162"/>
      <c r="X131" s="162"/>
      <c r="Y131" s="162"/>
      <c r="Z131" s="162"/>
      <c r="AA131" s="167"/>
      <c r="AT131" s="168" t="s">
        <v>145</v>
      </c>
      <c r="AU131" s="168" t="s">
        <v>93</v>
      </c>
      <c r="AV131" s="10" t="s">
        <v>22</v>
      </c>
      <c r="AW131" s="10" t="s">
        <v>35</v>
      </c>
      <c r="AX131" s="10" t="s">
        <v>78</v>
      </c>
      <c r="AY131" s="168" t="s">
        <v>137</v>
      </c>
    </row>
    <row r="132" spans="2:51" s="11" customFormat="1" ht="20.25" customHeight="1">
      <c r="B132" s="169"/>
      <c r="C132" s="170"/>
      <c r="D132" s="170"/>
      <c r="E132" s="171" t="s">
        <v>20</v>
      </c>
      <c r="F132" s="267" t="s">
        <v>147</v>
      </c>
      <c r="G132" s="268"/>
      <c r="H132" s="268"/>
      <c r="I132" s="268"/>
      <c r="J132" s="170"/>
      <c r="K132" s="172">
        <v>125</v>
      </c>
      <c r="L132" s="170"/>
      <c r="M132" s="170"/>
      <c r="N132" s="170"/>
      <c r="O132" s="170"/>
      <c r="P132" s="170"/>
      <c r="Q132" s="170"/>
      <c r="R132" s="173"/>
      <c r="T132" s="174"/>
      <c r="U132" s="170"/>
      <c r="V132" s="170"/>
      <c r="W132" s="170"/>
      <c r="X132" s="170"/>
      <c r="Y132" s="170"/>
      <c r="Z132" s="170"/>
      <c r="AA132" s="175"/>
      <c r="AT132" s="176" t="s">
        <v>145</v>
      </c>
      <c r="AU132" s="176" t="s">
        <v>93</v>
      </c>
      <c r="AV132" s="11" t="s">
        <v>93</v>
      </c>
      <c r="AW132" s="11" t="s">
        <v>35</v>
      </c>
      <c r="AX132" s="11" t="s">
        <v>22</v>
      </c>
      <c r="AY132" s="176" t="s">
        <v>137</v>
      </c>
    </row>
    <row r="133" spans="2:65" s="1" customFormat="1" ht="28.5" customHeight="1">
      <c r="B133" s="123"/>
      <c r="C133" s="153" t="s">
        <v>93</v>
      </c>
      <c r="D133" s="153" t="s">
        <v>138</v>
      </c>
      <c r="E133" s="154" t="s">
        <v>148</v>
      </c>
      <c r="F133" s="260" t="s">
        <v>149</v>
      </c>
      <c r="G133" s="261"/>
      <c r="H133" s="261"/>
      <c r="I133" s="261"/>
      <c r="J133" s="155" t="s">
        <v>141</v>
      </c>
      <c r="K133" s="156">
        <v>62.5</v>
      </c>
      <c r="L133" s="262">
        <v>0</v>
      </c>
      <c r="M133" s="261"/>
      <c r="N133" s="263">
        <f>ROUND(L133*K133,2)</f>
        <v>0</v>
      </c>
      <c r="O133" s="261"/>
      <c r="P133" s="261"/>
      <c r="Q133" s="261"/>
      <c r="R133" s="125"/>
      <c r="T133" s="158" t="s">
        <v>20</v>
      </c>
      <c r="U133" s="41" t="s">
        <v>43</v>
      </c>
      <c r="V133" s="33"/>
      <c r="W133" s="159">
        <f>V133*K133</f>
        <v>0</v>
      </c>
      <c r="X133" s="159">
        <v>0</v>
      </c>
      <c r="Y133" s="159">
        <f>X133*K133</f>
        <v>0</v>
      </c>
      <c r="Z133" s="159">
        <v>0</v>
      </c>
      <c r="AA133" s="160">
        <f>Z133*K133</f>
        <v>0</v>
      </c>
      <c r="AR133" s="16" t="s">
        <v>142</v>
      </c>
      <c r="AT133" s="16" t="s">
        <v>138</v>
      </c>
      <c r="AU133" s="16" t="s">
        <v>93</v>
      </c>
      <c r="AY133" s="16" t="s">
        <v>137</v>
      </c>
      <c r="BE133" s="98">
        <f>IF(U133="základní",N133,0)</f>
        <v>0</v>
      </c>
      <c r="BF133" s="98">
        <f>IF(U133="snížená",N133,0)</f>
        <v>0</v>
      </c>
      <c r="BG133" s="98">
        <f>IF(U133="zákl. přenesená",N133,0)</f>
        <v>0</v>
      </c>
      <c r="BH133" s="98">
        <f>IF(U133="sníž. přenesená",N133,0)</f>
        <v>0</v>
      </c>
      <c r="BI133" s="98">
        <f>IF(U133="nulová",N133,0)</f>
        <v>0</v>
      </c>
      <c r="BJ133" s="16" t="s">
        <v>22</v>
      </c>
      <c r="BK133" s="98">
        <f>ROUND(L133*K133,2)</f>
        <v>0</v>
      </c>
      <c r="BL133" s="16" t="s">
        <v>142</v>
      </c>
      <c r="BM133" s="16" t="s">
        <v>150</v>
      </c>
    </row>
    <row r="134" spans="2:51" s="10" customFormat="1" ht="20.25" customHeight="1">
      <c r="B134" s="161"/>
      <c r="C134" s="162"/>
      <c r="D134" s="162"/>
      <c r="E134" s="163" t="s">
        <v>20</v>
      </c>
      <c r="F134" s="264" t="s">
        <v>151</v>
      </c>
      <c r="G134" s="265"/>
      <c r="H134" s="265"/>
      <c r="I134" s="265"/>
      <c r="J134" s="162"/>
      <c r="K134" s="164" t="s">
        <v>20</v>
      </c>
      <c r="L134" s="162"/>
      <c r="M134" s="162"/>
      <c r="N134" s="162"/>
      <c r="O134" s="162"/>
      <c r="P134" s="162"/>
      <c r="Q134" s="162"/>
      <c r="R134" s="165"/>
      <c r="T134" s="166"/>
      <c r="U134" s="162"/>
      <c r="V134" s="162"/>
      <c r="W134" s="162"/>
      <c r="X134" s="162"/>
      <c r="Y134" s="162"/>
      <c r="Z134" s="162"/>
      <c r="AA134" s="167"/>
      <c r="AT134" s="168" t="s">
        <v>145</v>
      </c>
      <c r="AU134" s="168" t="s">
        <v>93</v>
      </c>
      <c r="AV134" s="10" t="s">
        <v>22</v>
      </c>
      <c r="AW134" s="10" t="s">
        <v>35</v>
      </c>
      <c r="AX134" s="10" t="s">
        <v>78</v>
      </c>
      <c r="AY134" s="168" t="s">
        <v>137</v>
      </c>
    </row>
    <row r="135" spans="2:51" s="11" customFormat="1" ht="20.25" customHeight="1">
      <c r="B135" s="169"/>
      <c r="C135" s="170"/>
      <c r="D135" s="170"/>
      <c r="E135" s="171" t="s">
        <v>20</v>
      </c>
      <c r="F135" s="267" t="s">
        <v>152</v>
      </c>
      <c r="G135" s="268"/>
      <c r="H135" s="268"/>
      <c r="I135" s="268"/>
      <c r="J135" s="170"/>
      <c r="K135" s="172">
        <v>62.5</v>
      </c>
      <c r="L135" s="170"/>
      <c r="M135" s="170"/>
      <c r="N135" s="170"/>
      <c r="O135" s="170"/>
      <c r="P135" s="170"/>
      <c r="Q135" s="170"/>
      <c r="R135" s="173"/>
      <c r="T135" s="174"/>
      <c r="U135" s="170"/>
      <c r="V135" s="170"/>
      <c r="W135" s="170"/>
      <c r="X135" s="170"/>
      <c r="Y135" s="170"/>
      <c r="Z135" s="170"/>
      <c r="AA135" s="175"/>
      <c r="AT135" s="176" t="s">
        <v>145</v>
      </c>
      <c r="AU135" s="176" t="s">
        <v>93</v>
      </c>
      <c r="AV135" s="11" t="s">
        <v>93</v>
      </c>
      <c r="AW135" s="11" t="s">
        <v>35</v>
      </c>
      <c r="AX135" s="11" t="s">
        <v>22</v>
      </c>
      <c r="AY135" s="176" t="s">
        <v>137</v>
      </c>
    </row>
    <row r="136" spans="2:65" s="1" customFormat="1" ht="28.5" customHeight="1">
      <c r="B136" s="123"/>
      <c r="C136" s="153" t="s">
        <v>153</v>
      </c>
      <c r="D136" s="153" t="s">
        <v>138</v>
      </c>
      <c r="E136" s="154" t="s">
        <v>154</v>
      </c>
      <c r="F136" s="260" t="s">
        <v>155</v>
      </c>
      <c r="G136" s="261"/>
      <c r="H136" s="261"/>
      <c r="I136" s="261"/>
      <c r="J136" s="155" t="s">
        <v>141</v>
      </c>
      <c r="K136" s="156">
        <v>2.25</v>
      </c>
      <c r="L136" s="262">
        <v>0</v>
      </c>
      <c r="M136" s="261"/>
      <c r="N136" s="263">
        <f>ROUND(L136*K136,2)</f>
        <v>0</v>
      </c>
      <c r="O136" s="261"/>
      <c r="P136" s="261"/>
      <c r="Q136" s="261"/>
      <c r="R136" s="125"/>
      <c r="T136" s="158" t="s">
        <v>20</v>
      </c>
      <c r="U136" s="41" t="s">
        <v>43</v>
      </c>
      <c r="V136" s="33"/>
      <c r="W136" s="159">
        <f>V136*K136</f>
        <v>0</v>
      </c>
      <c r="X136" s="159">
        <v>0</v>
      </c>
      <c r="Y136" s="159">
        <f>X136*K136</f>
        <v>0</v>
      </c>
      <c r="Z136" s="159">
        <v>0</v>
      </c>
      <c r="AA136" s="160">
        <f>Z136*K136</f>
        <v>0</v>
      </c>
      <c r="AR136" s="16" t="s">
        <v>142</v>
      </c>
      <c r="AT136" s="16" t="s">
        <v>138</v>
      </c>
      <c r="AU136" s="16" t="s">
        <v>93</v>
      </c>
      <c r="AY136" s="16" t="s">
        <v>137</v>
      </c>
      <c r="BE136" s="98">
        <f>IF(U136="základní",N136,0)</f>
        <v>0</v>
      </c>
      <c r="BF136" s="98">
        <f>IF(U136="snížená",N136,0)</f>
        <v>0</v>
      </c>
      <c r="BG136" s="98">
        <f>IF(U136="zákl. přenesená",N136,0)</f>
        <v>0</v>
      </c>
      <c r="BH136" s="98">
        <f>IF(U136="sníž. přenesená",N136,0)</f>
        <v>0</v>
      </c>
      <c r="BI136" s="98">
        <f>IF(U136="nulová",N136,0)</f>
        <v>0</v>
      </c>
      <c r="BJ136" s="16" t="s">
        <v>22</v>
      </c>
      <c r="BK136" s="98">
        <f>ROUND(L136*K136,2)</f>
        <v>0</v>
      </c>
      <c r="BL136" s="16" t="s">
        <v>142</v>
      </c>
      <c r="BM136" s="16" t="s">
        <v>156</v>
      </c>
    </row>
    <row r="137" spans="2:51" s="10" customFormat="1" ht="20.25" customHeight="1">
      <c r="B137" s="161"/>
      <c r="C137" s="162"/>
      <c r="D137" s="162"/>
      <c r="E137" s="163" t="s">
        <v>20</v>
      </c>
      <c r="F137" s="264" t="s">
        <v>157</v>
      </c>
      <c r="G137" s="265"/>
      <c r="H137" s="265"/>
      <c r="I137" s="265"/>
      <c r="J137" s="162"/>
      <c r="K137" s="164" t="s">
        <v>20</v>
      </c>
      <c r="L137" s="162"/>
      <c r="M137" s="162"/>
      <c r="N137" s="162"/>
      <c r="O137" s="162"/>
      <c r="P137" s="162"/>
      <c r="Q137" s="162"/>
      <c r="R137" s="165"/>
      <c r="T137" s="166"/>
      <c r="U137" s="162"/>
      <c r="V137" s="162"/>
      <c r="W137" s="162"/>
      <c r="X137" s="162"/>
      <c r="Y137" s="162"/>
      <c r="Z137" s="162"/>
      <c r="AA137" s="167"/>
      <c r="AT137" s="168" t="s">
        <v>145</v>
      </c>
      <c r="AU137" s="168" t="s">
        <v>93</v>
      </c>
      <c r="AV137" s="10" t="s">
        <v>22</v>
      </c>
      <c r="AW137" s="10" t="s">
        <v>35</v>
      </c>
      <c r="AX137" s="10" t="s">
        <v>78</v>
      </c>
      <c r="AY137" s="168" t="s">
        <v>137</v>
      </c>
    </row>
    <row r="138" spans="2:51" s="11" customFormat="1" ht="20.25" customHeight="1">
      <c r="B138" s="169"/>
      <c r="C138" s="170"/>
      <c r="D138" s="170"/>
      <c r="E138" s="171" t="s">
        <v>20</v>
      </c>
      <c r="F138" s="267" t="s">
        <v>158</v>
      </c>
      <c r="G138" s="268"/>
      <c r="H138" s="268"/>
      <c r="I138" s="268"/>
      <c r="J138" s="170"/>
      <c r="K138" s="172">
        <v>2.25</v>
      </c>
      <c r="L138" s="170"/>
      <c r="M138" s="170"/>
      <c r="N138" s="170"/>
      <c r="O138" s="170"/>
      <c r="P138" s="170"/>
      <c r="Q138" s="170"/>
      <c r="R138" s="173"/>
      <c r="T138" s="174"/>
      <c r="U138" s="170"/>
      <c r="V138" s="170"/>
      <c r="W138" s="170"/>
      <c r="X138" s="170"/>
      <c r="Y138" s="170"/>
      <c r="Z138" s="170"/>
      <c r="AA138" s="175"/>
      <c r="AT138" s="176" t="s">
        <v>145</v>
      </c>
      <c r="AU138" s="176" t="s">
        <v>93</v>
      </c>
      <c r="AV138" s="11" t="s">
        <v>93</v>
      </c>
      <c r="AW138" s="11" t="s">
        <v>35</v>
      </c>
      <c r="AX138" s="11" t="s">
        <v>22</v>
      </c>
      <c r="AY138" s="176" t="s">
        <v>137</v>
      </c>
    </row>
    <row r="139" spans="2:65" s="1" customFormat="1" ht="28.5" customHeight="1">
      <c r="B139" s="123"/>
      <c r="C139" s="153" t="s">
        <v>142</v>
      </c>
      <c r="D139" s="153" t="s">
        <v>138</v>
      </c>
      <c r="E139" s="154" t="s">
        <v>159</v>
      </c>
      <c r="F139" s="260" t="s">
        <v>160</v>
      </c>
      <c r="G139" s="261"/>
      <c r="H139" s="261"/>
      <c r="I139" s="261"/>
      <c r="J139" s="155" t="s">
        <v>141</v>
      </c>
      <c r="K139" s="156">
        <v>1.13</v>
      </c>
      <c r="L139" s="262">
        <v>0</v>
      </c>
      <c r="M139" s="261"/>
      <c r="N139" s="263">
        <f>ROUND(L139*K139,2)</f>
        <v>0</v>
      </c>
      <c r="O139" s="261"/>
      <c r="P139" s="261"/>
      <c r="Q139" s="261"/>
      <c r="R139" s="125"/>
      <c r="T139" s="158" t="s">
        <v>20</v>
      </c>
      <c r="U139" s="41" t="s">
        <v>43</v>
      </c>
      <c r="V139" s="33"/>
      <c r="W139" s="159">
        <f>V139*K139</f>
        <v>0</v>
      </c>
      <c r="X139" s="159">
        <v>0</v>
      </c>
      <c r="Y139" s="159">
        <f>X139*K139</f>
        <v>0</v>
      </c>
      <c r="Z139" s="159">
        <v>0</v>
      </c>
      <c r="AA139" s="160">
        <f>Z139*K139</f>
        <v>0</v>
      </c>
      <c r="AR139" s="16" t="s">
        <v>142</v>
      </c>
      <c r="AT139" s="16" t="s">
        <v>138</v>
      </c>
      <c r="AU139" s="16" t="s">
        <v>93</v>
      </c>
      <c r="AY139" s="16" t="s">
        <v>137</v>
      </c>
      <c r="BE139" s="98">
        <f>IF(U139="základní",N139,0)</f>
        <v>0</v>
      </c>
      <c r="BF139" s="98">
        <f>IF(U139="snížená",N139,0)</f>
        <v>0</v>
      </c>
      <c r="BG139" s="98">
        <f>IF(U139="zákl. přenesená",N139,0)</f>
        <v>0</v>
      </c>
      <c r="BH139" s="98">
        <f>IF(U139="sníž. přenesená",N139,0)</f>
        <v>0</v>
      </c>
      <c r="BI139" s="98">
        <f>IF(U139="nulová",N139,0)</f>
        <v>0</v>
      </c>
      <c r="BJ139" s="16" t="s">
        <v>22</v>
      </c>
      <c r="BK139" s="98">
        <f>ROUND(L139*K139,2)</f>
        <v>0</v>
      </c>
      <c r="BL139" s="16" t="s">
        <v>142</v>
      </c>
      <c r="BM139" s="16" t="s">
        <v>161</v>
      </c>
    </row>
    <row r="140" spans="2:51" s="11" customFormat="1" ht="20.25" customHeight="1">
      <c r="B140" s="169"/>
      <c r="C140" s="170"/>
      <c r="D140" s="170"/>
      <c r="E140" s="171" t="s">
        <v>20</v>
      </c>
      <c r="F140" s="269" t="s">
        <v>162</v>
      </c>
      <c r="G140" s="268"/>
      <c r="H140" s="268"/>
      <c r="I140" s="268"/>
      <c r="J140" s="170"/>
      <c r="K140" s="172">
        <v>1.13</v>
      </c>
      <c r="L140" s="170"/>
      <c r="M140" s="170"/>
      <c r="N140" s="170"/>
      <c r="O140" s="170"/>
      <c r="P140" s="170"/>
      <c r="Q140" s="170"/>
      <c r="R140" s="173"/>
      <c r="T140" s="174"/>
      <c r="U140" s="170"/>
      <c r="V140" s="170"/>
      <c r="W140" s="170"/>
      <c r="X140" s="170"/>
      <c r="Y140" s="170"/>
      <c r="Z140" s="170"/>
      <c r="AA140" s="175"/>
      <c r="AT140" s="176" t="s">
        <v>145</v>
      </c>
      <c r="AU140" s="176" t="s">
        <v>93</v>
      </c>
      <c r="AV140" s="11" t="s">
        <v>93</v>
      </c>
      <c r="AW140" s="11" t="s">
        <v>35</v>
      </c>
      <c r="AX140" s="11" t="s">
        <v>22</v>
      </c>
      <c r="AY140" s="176" t="s">
        <v>137</v>
      </c>
    </row>
    <row r="141" spans="2:65" s="1" customFormat="1" ht="28.5" customHeight="1">
      <c r="B141" s="123"/>
      <c r="C141" s="153" t="s">
        <v>163</v>
      </c>
      <c r="D141" s="153" t="s">
        <v>138</v>
      </c>
      <c r="E141" s="154" t="s">
        <v>164</v>
      </c>
      <c r="F141" s="260" t="s">
        <v>165</v>
      </c>
      <c r="G141" s="261"/>
      <c r="H141" s="261"/>
      <c r="I141" s="261"/>
      <c r="J141" s="155" t="s">
        <v>141</v>
      </c>
      <c r="K141" s="156">
        <v>1.47</v>
      </c>
      <c r="L141" s="262">
        <v>0</v>
      </c>
      <c r="M141" s="261"/>
      <c r="N141" s="263">
        <f>ROUND(L141*K141,2)</f>
        <v>0</v>
      </c>
      <c r="O141" s="261"/>
      <c r="P141" s="261"/>
      <c r="Q141" s="261"/>
      <c r="R141" s="125"/>
      <c r="T141" s="158" t="s">
        <v>20</v>
      </c>
      <c r="U141" s="41" t="s">
        <v>43</v>
      </c>
      <c r="V141" s="33"/>
      <c r="W141" s="159">
        <f>V141*K141</f>
        <v>0</v>
      </c>
      <c r="X141" s="159">
        <v>0</v>
      </c>
      <c r="Y141" s="159">
        <f>X141*K141</f>
        <v>0</v>
      </c>
      <c r="Z141" s="159">
        <v>0</v>
      </c>
      <c r="AA141" s="160">
        <f>Z141*K141</f>
        <v>0</v>
      </c>
      <c r="AR141" s="16" t="s">
        <v>142</v>
      </c>
      <c r="AT141" s="16" t="s">
        <v>138</v>
      </c>
      <c r="AU141" s="16" t="s">
        <v>93</v>
      </c>
      <c r="AY141" s="16" t="s">
        <v>137</v>
      </c>
      <c r="BE141" s="98">
        <f>IF(U141="základní",N141,0)</f>
        <v>0</v>
      </c>
      <c r="BF141" s="98">
        <f>IF(U141="snížená",N141,0)</f>
        <v>0</v>
      </c>
      <c r="BG141" s="98">
        <f>IF(U141="zákl. přenesená",N141,0)</f>
        <v>0</v>
      </c>
      <c r="BH141" s="98">
        <f>IF(U141="sníž. přenesená",N141,0)</f>
        <v>0</v>
      </c>
      <c r="BI141" s="98">
        <f>IF(U141="nulová",N141,0)</f>
        <v>0</v>
      </c>
      <c r="BJ141" s="16" t="s">
        <v>22</v>
      </c>
      <c r="BK141" s="98">
        <f>ROUND(L141*K141,2)</f>
        <v>0</v>
      </c>
      <c r="BL141" s="16" t="s">
        <v>142</v>
      </c>
      <c r="BM141" s="16" t="s">
        <v>166</v>
      </c>
    </row>
    <row r="142" spans="2:51" s="10" customFormat="1" ht="20.25" customHeight="1">
      <c r="B142" s="161"/>
      <c r="C142" s="162"/>
      <c r="D142" s="162"/>
      <c r="E142" s="163" t="s">
        <v>20</v>
      </c>
      <c r="F142" s="264" t="s">
        <v>167</v>
      </c>
      <c r="G142" s="265"/>
      <c r="H142" s="265"/>
      <c r="I142" s="265"/>
      <c r="J142" s="162"/>
      <c r="K142" s="164" t="s">
        <v>20</v>
      </c>
      <c r="L142" s="162"/>
      <c r="M142" s="162"/>
      <c r="N142" s="162"/>
      <c r="O142" s="162"/>
      <c r="P142" s="162"/>
      <c r="Q142" s="162"/>
      <c r="R142" s="165"/>
      <c r="T142" s="166"/>
      <c r="U142" s="162"/>
      <c r="V142" s="162"/>
      <c r="W142" s="162"/>
      <c r="X142" s="162"/>
      <c r="Y142" s="162"/>
      <c r="Z142" s="162"/>
      <c r="AA142" s="167"/>
      <c r="AT142" s="168" t="s">
        <v>145</v>
      </c>
      <c r="AU142" s="168" t="s">
        <v>93</v>
      </c>
      <c r="AV142" s="10" t="s">
        <v>22</v>
      </c>
      <c r="AW142" s="10" t="s">
        <v>35</v>
      </c>
      <c r="AX142" s="10" t="s">
        <v>78</v>
      </c>
      <c r="AY142" s="168" t="s">
        <v>137</v>
      </c>
    </row>
    <row r="143" spans="2:51" s="11" customFormat="1" ht="20.25" customHeight="1">
      <c r="B143" s="169"/>
      <c r="C143" s="170"/>
      <c r="D143" s="170"/>
      <c r="E143" s="171" t="s">
        <v>20</v>
      </c>
      <c r="F143" s="267" t="s">
        <v>168</v>
      </c>
      <c r="G143" s="268"/>
      <c r="H143" s="268"/>
      <c r="I143" s="268"/>
      <c r="J143" s="170"/>
      <c r="K143" s="172">
        <v>1.47</v>
      </c>
      <c r="L143" s="170"/>
      <c r="M143" s="170"/>
      <c r="N143" s="170"/>
      <c r="O143" s="170"/>
      <c r="P143" s="170"/>
      <c r="Q143" s="170"/>
      <c r="R143" s="173"/>
      <c r="T143" s="174"/>
      <c r="U143" s="170"/>
      <c r="V143" s="170"/>
      <c r="W143" s="170"/>
      <c r="X143" s="170"/>
      <c r="Y143" s="170"/>
      <c r="Z143" s="170"/>
      <c r="AA143" s="175"/>
      <c r="AT143" s="176" t="s">
        <v>145</v>
      </c>
      <c r="AU143" s="176" t="s">
        <v>93</v>
      </c>
      <c r="AV143" s="11" t="s">
        <v>93</v>
      </c>
      <c r="AW143" s="11" t="s">
        <v>35</v>
      </c>
      <c r="AX143" s="11" t="s">
        <v>22</v>
      </c>
      <c r="AY143" s="176" t="s">
        <v>137</v>
      </c>
    </row>
    <row r="144" spans="2:65" s="1" customFormat="1" ht="28.5" customHeight="1">
      <c r="B144" s="123"/>
      <c r="C144" s="153" t="s">
        <v>169</v>
      </c>
      <c r="D144" s="153" t="s">
        <v>138</v>
      </c>
      <c r="E144" s="154" t="s">
        <v>170</v>
      </c>
      <c r="F144" s="260" t="s">
        <v>171</v>
      </c>
      <c r="G144" s="261"/>
      <c r="H144" s="261"/>
      <c r="I144" s="261"/>
      <c r="J144" s="155" t="s">
        <v>141</v>
      </c>
      <c r="K144" s="156">
        <v>0.74</v>
      </c>
      <c r="L144" s="262">
        <v>0</v>
      </c>
      <c r="M144" s="261"/>
      <c r="N144" s="263">
        <f>ROUND(L144*K144,2)</f>
        <v>0</v>
      </c>
      <c r="O144" s="261"/>
      <c r="P144" s="261"/>
      <c r="Q144" s="261"/>
      <c r="R144" s="125"/>
      <c r="T144" s="158" t="s">
        <v>20</v>
      </c>
      <c r="U144" s="41" t="s">
        <v>43</v>
      </c>
      <c r="V144" s="33"/>
      <c r="W144" s="159">
        <f>V144*K144</f>
        <v>0</v>
      </c>
      <c r="X144" s="159">
        <v>0</v>
      </c>
      <c r="Y144" s="159">
        <f>X144*K144</f>
        <v>0</v>
      </c>
      <c r="Z144" s="159">
        <v>0</v>
      </c>
      <c r="AA144" s="160">
        <f>Z144*K144</f>
        <v>0</v>
      </c>
      <c r="AR144" s="16" t="s">
        <v>142</v>
      </c>
      <c r="AT144" s="16" t="s">
        <v>138</v>
      </c>
      <c r="AU144" s="16" t="s">
        <v>93</v>
      </c>
      <c r="AY144" s="16" t="s">
        <v>137</v>
      </c>
      <c r="BE144" s="98">
        <f>IF(U144="základní",N144,0)</f>
        <v>0</v>
      </c>
      <c r="BF144" s="98">
        <f>IF(U144="snížená",N144,0)</f>
        <v>0</v>
      </c>
      <c r="BG144" s="98">
        <f>IF(U144="zákl. přenesená",N144,0)</f>
        <v>0</v>
      </c>
      <c r="BH144" s="98">
        <f>IF(U144="sníž. přenesená",N144,0)</f>
        <v>0</v>
      </c>
      <c r="BI144" s="98">
        <f>IF(U144="nulová",N144,0)</f>
        <v>0</v>
      </c>
      <c r="BJ144" s="16" t="s">
        <v>22</v>
      </c>
      <c r="BK144" s="98">
        <f>ROUND(L144*K144,2)</f>
        <v>0</v>
      </c>
      <c r="BL144" s="16" t="s">
        <v>142</v>
      </c>
      <c r="BM144" s="16" t="s">
        <v>172</v>
      </c>
    </row>
    <row r="145" spans="2:51" s="11" customFormat="1" ht="20.25" customHeight="1">
      <c r="B145" s="169"/>
      <c r="C145" s="170"/>
      <c r="D145" s="170"/>
      <c r="E145" s="171" t="s">
        <v>20</v>
      </c>
      <c r="F145" s="269" t="s">
        <v>173</v>
      </c>
      <c r="G145" s="268"/>
      <c r="H145" s="268"/>
      <c r="I145" s="268"/>
      <c r="J145" s="170"/>
      <c r="K145" s="172">
        <v>0.74</v>
      </c>
      <c r="L145" s="170"/>
      <c r="M145" s="170"/>
      <c r="N145" s="170"/>
      <c r="O145" s="170"/>
      <c r="P145" s="170"/>
      <c r="Q145" s="170"/>
      <c r="R145" s="173"/>
      <c r="T145" s="174"/>
      <c r="U145" s="170"/>
      <c r="V145" s="170"/>
      <c r="W145" s="170"/>
      <c r="X145" s="170"/>
      <c r="Y145" s="170"/>
      <c r="Z145" s="170"/>
      <c r="AA145" s="175"/>
      <c r="AT145" s="176" t="s">
        <v>145</v>
      </c>
      <c r="AU145" s="176" t="s">
        <v>93</v>
      </c>
      <c r="AV145" s="11" t="s">
        <v>93</v>
      </c>
      <c r="AW145" s="11" t="s">
        <v>35</v>
      </c>
      <c r="AX145" s="11" t="s">
        <v>22</v>
      </c>
      <c r="AY145" s="176" t="s">
        <v>137</v>
      </c>
    </row>
    <row r="146" spans="2:65" s="1" customFormat="1" ht="28.5" customHeight="1">
      <c r="B146" s="123"/>
      <c r="C146" s="153" t="s">
        <v>174</v>
      </c>
      <c r="D146" s="153" t="s">
        <v>138</v>
      </c>
      <c r="E146" s="154" t="s">
        <v>175</v>
      </c>
      <c r="F146" s="260" t="s">
        <v>176</v>
      </c>
      <c r="G146" s="261"/>
      <c r="H146" s="261"/>
      <c r="I146" s="261"/>
      <c r="J146" s="155" t="s">
        <v>141</v>
      </c>
      <c r="K146" s="156">
        <v>129</v>
      </c>
      <c r="L146" s="262">
        <v>0</v>
      </c>
      <c r="M146" s="261"/>
      <c r="N146" s="263">
        <f>ROUND(L146*K146,2)</f>
        <v>0</v>
      </c>
      <c r="O146" s="261"/>
      <c r="P146" s="261"/>
      <c r="Q146" s="261"/>
      <c r="R146" s="125"/>
      <c r="T146" s="158" t="s">
        <v>20</v>
      </c>
      <c r="U146" s="41" t="s">
        <v>43</v>
      </c>
      <c r="V146" s="33"/>
      <c r="W146" s="159">
        <f>V146*K146</f>
        <v>0</v>
      </c>
      <c r="X146" s="159">
        <v>0</v>
      </c>
      <c r="Y146" s="159">
        <f>X146*K146</f>
        <v>0</v>
      </c>
      <c r="Z146" s="159">
        <v>0</v>
      </c>
      <c r="AA146" s="160">
        <f>Z146*K146</f>
        <v>0</v>
      </c>
      <c r="AR146" s="16" t="s">
        <v>142</v>
      </c>
      <c r="AT146" s="16" t="s">
        <v>138</v>
      </c>
      <c r="AU146" s="16" t="s">
        <v>93</v>
      </c>
      <c r="AY146" s="16" t="s">
        <v>137</v>
      </c>
      <c r="BE146" s="98">
        <f>IF(U146="základní",N146,0)</f>
        <v>0</v>
      </c>
      <c r="BF146" s="98">
        <f>IF(U146="snížená",N146,0)</f>
        <v>0</v>
      </c>
      <c r="BG146" s="98">
        <f>IF(U146="zákl. přenesená",N146,0)</f>
        <v>0</v>
      </c>
      <c r="BH146" s="98">
        <f>IF(U146="sníž. přenesená",N146,0)</f>
        <v>0</v>
      </c>
      <c r="BI146" s="98">
        <f>IF(U146="nulová",N146,0)</f>
        <v>0</v>
      </c>
      <c r="BJ146" s="16" t="s">
        <v>22</v>
      </c>
      <c r="BK146" s="98">
        <f>ROUND(L146*K146,2)</f>
        <v>0</v>
      </c>
      <c r="BL146" s="16" t="s">
        <v>142</v>
      </c>
      <c r="BM146" s="16" t="s">
        <v>177</v>
      </c>
    </row>
    <row r="147" spans="2:51" s="11" customFormat="1" ht="20.25" customHeight="1">
      <c r="B147" s="169"/>
      <c r="C147" s="170"/>
      <c r="D147" s="170"/>
      <c r="E147" s="171" t="s">
        <v>20</v>
      </c>
      <c r="F147" s="269" t="s">
        <v>178</v>
      </c>
      <c r="G147" s="268"/>
      <c r="H147" s="268"/>
      <c r="I147" s="268"/>
      <c r="J147" s="170"/>
      <c r="K147" s="172">
        <v>129</v>
      </c>
      <c r="L147" s="170"/>
      <c r="M147" s="170"/>
      <c r="N147" s="170"/>
      <c r="O147" s="170"/>
      <c r="P147" s="170"/>
      <c r="Q147" s="170"/>
      <c r="R147" s="173"/>
      <c r="T147" s="174"/>
      <c r="U147" s="170"/>
      <c r="V147" s="170"/>
      <c r="W147" s="170"/>
      <c r="X147" s="170"/>
      <c r="Y147" s="170"/>
      <c r="Z147" s="170"/>
      <c r="AA147" s="175"/>
      <c r="AT147" s="176" t="s">
        <v>145</v>
      </c>
      <c r="AU147" s="176" t="s">
        <v>93</v>
      </c>
      <c r="AV147" s="11" t="s">
        <v>93</v>
      </c>
      <c r="AW147" s="11" t="s">
        <v>35</v>
      </c>
      <c r="AX147" s="11" t="s">
        <v>22</v>
      </c>
      <c r="AY147" s="176" t="s">
        <v>137</v>
      </c>
    </row>
    <row r="148" spans="2:65" s="1" customFormat="1" ht="28.5" customHeight="1">
      <c r="B148" s="123"/>
      <c r="C148" s="153" t="s">
        <v>179</v>
      </c>
      <c r="D148" s="153" t="s">
        <v>138</v>
      </c>
      <c r="E148" s="154" t="s">
        <v>180</v>
      </c>
      <c r="F148" s="260" t="s">
        <v>181</v>
      </c>
      <c r="G148" s="261"/>
      <c r="H148" s="261"/>
      <c r="I148" s="261"/>
      <c r="J148" s="155" t="s">
        <v>141</v>
      </c>
      <c r="K148" s="156">
        <v>129</v>
      </c>
      <c r="L148" s="262">
        <v>0</v>
      </c>
      <c r="M148" s="261"/>
      <c r="N148" s="263">
        <f>ROUND(L148*K148,2)</f>
        <v>0</v>
      </c>
      <c r="O148" s="261"/>
      <c r="P148" s="261"/>
      <c r="Q148" s="261"/>
      <c r="R148" s="125"/>
      <c r="T148" s="158" t="s">
        <v>20</v>
      </c>
      <c r="U148" s="41" t="s">
        <v>43</v>
      </c>
      <c r="V148" s="33"/>
      <c r="W148" s="159">
        <f>V148*K148</f>
        <v>0</v>
      </c>
      <c r="X148" s="159">
        <v>0</v>
      </c>
      <c r="Y148" s="159">
        <f>X148*K148</f>
        <v>0</v>
      </c>
      <c r="Z148" s="159">
        <v>0</v>
      </c>
      <c r="AA148" s="160">
        <f>Z148*K148</f>
        <v>0</v>
      </c>
      <c r="AR148" s="16" t="s">
        <v>142</v>
      </c>
      <c r="AT148" s="16" t="s">
        <v>138</v>
      </c>
      <c r="AU148" s="16" t="s">
        <v>93</v>
      </c>
      <c r="AY148" s="16" t="s">
        <v>137</v>
      </c>
      <c r="BE148" s="98">
        <f>IF(U148="základní",N148,0)</f>
        <v>0</v>
      </c>
      <c r="BF148" s="98">
        <f>IF(U148="snížená",N148,0)</f>
        <v>0</v>
      </c>
      <c r="BG148" s="98">
        <f>IF(U148="zákl. přenesená",N148,0)</f>
        <v>0</v>
      </c>
      <c r="BH148" s="98">
        <f>IF(U148="sníž. přenesená",N148,0)</f>
        <v>0</v>
      </c>
      <c r="BI148" s="98">
        <f>IF(U148="nulová",N148,0)</f>
        <v>0</v>
      </c>
      <c r="BJ148" s="16" t="s">
        <v>22</v>
      </c>
      <c r="BK148" s="98">
        <f>ROUND(L148*K148,2)</f>
        <v>0</v>
      </c>
      <c r="BL148" s="16" t="s">
        <v>142</v>
      </c>
      <c r="BM148" s="16" t="s">
        <v>182</v>
      </c>
    </row>
    <row r="149" spans="2:65" s="1" customFormat="1" ht="39.75" customHeight="1">
      <c r="B149" s="123"/>
      <c r="C149" s="153" t="s">
        <v>183</v>
      </c>
      <c r="D149" s="153" t="s">
        <v>138</v>
      </c>
      <c r="E149" s="154" t="s">
        <v>184</v>
      </c>
      <c r="F149" s="260" t="s">
        <v>185</v>
      </c>
      <c r="G149" s="261"/>
      <c r="H149" s="261"/>
      <c r="I149" s="261"/>
      <c r="J149" s="155" t="s">
        <v>141</v>
      </c>
      <c r="K149" s="156">
        <v>645</v>
      </c>
      <c r="L149" s="262">
        <v>0</v>
      </c>
      <c r="M149" s="261"/>
      <c r="N149" s="263">
        <f>ROUND(L149*K149,2)</f>
        <v>0</v>
      </c>
      <c r="O149" s="261"/>
      <c r="P149" s="261"/>
      <c r="Q149" s="261"/>
      <c r="R149" s="125"/>
      <c r="T149" s="158" t="s">
        <v>20</v>
      </c>
      <c r="U149" s="41" t="s">
        <v>43</v>
      </c>
      <c r="V149" s="33"/>
      <c r="W149" s="159">
        <f>V149*K149</f>
        <v>0</v>
      </c>
      <c r="X149" s="159">
        <v>0</v>
      </c>
      <c r="Y149" s="159">
        <f>X149*K149</f>
        <v>0</v>
      </c>
      <c r="Z149" s="159">
        <v>0</v>
      </c>
      <c r="AA149" s="160">
        <f>Z149*K149</f>
        <v>0</v>
      </c>
      <c r="AR149" s="16" t="s">
        <v>142</v>
      </c>
      <c r="AT149" s="16" t="s">
        <v>138</v>
      </c>
      <c r="AU149" s="16" t="s">
        <v>93</v>
      </c>
      <c r="AY149" s="16" t="s">
        <v>137</v>
      </c>
      <c r="BE149" s="98">
        <f>IF(U149="základní",N149,0)</f>
        <v>0</v>
      </c>
      <c r="BF149" s="98">
        <f>IF(U149="snížená",N149,0)</f>
        <v>0</v>
      </c>
      <c r="BG149" s="98">
        <f>IF(U149="zákl. přenesená",N149,0)</f>
        <v>0</v>
      </c>
      <c r="BH149" s="98">
        <f>IF(U149="sníž. přenesená",N149,0)</f>
        <v>0</v>
      </c>
      <c r="BI149" s="98">
        <f>IF(U149="nulová",N149,0)</f>
        <v>0</v>
      </c>
      <c r="BJ149" s="16" t="s">
        <v>22</v>
      </c>
      <c r="BK149" s="98">
        <f>ROUND(L149*K149,2)</f>
        <v>0</v>
      </c>
      <c r="BL149" s="16" t="s">
        <v>142</v>
      </c>
      <c r="BM149" s="16" t="s">
        <v>186</v>
      </c>
    </row>
    <row r="150" spans="2:51" s="10" customFormat="1" ht="20.25" customHeight="1">
      <c r="B150" s="161"/>
      <c r="C150" s="162"/>
      <c r="D150" s="162"/>
      <c r="E150" s="163" t="s">
        <v>20</v>
      </c>
      <c r="F150" s="264" t="s">
        <v>187</v>
      </c>
      <c r="G150" s="265"/>
      <c r="H150" s="265"/>
      <c r="I150" s="265"/>
      <c r="J150" s="162"/>
      <c r="K150" s="164" t="s">
        <v>20</v>
      </c>
      <c r="L150" s="162"/>
      <c r="M150" s="162"/>
      <c r="N150" s="162"/>
      <c r="O150" s="162"/>
      <c r="P150" s="162"/>
      <c r="Q150" s="162"/>
      <c r="R150" s="165"/>
      <c r="T150" s="166"/>
      <c r="U150" s="162"/>
      <c r="V150" s="162"/>
      <c r="W150" s="162"/>
      <c r="X150" s="162"/>
      <c r="Y150" s="162"/>
      <c r="Z150" s="162"/>
      <c r="AA150" s="167"/>
      <c r="AT150" s="168" t="s">
        <v>145</v>
      </c>
      <c r="AU150" s="168" t="s">
        <v>93</v>
      </c>
      <c r="AV150" s="10" t="s">
        <v>22</v>
      </c>
      <c r="AW150" s="10" t="s">
        <v>35</v>
      </c>
      <c r="AX150" s="10" t="s">
        <v>78</v>
      </c>
      <c r="AY150" s="168" t="s">
        <v>137</v>
      </c>
    </row>
    <row r="151" spans="2:51" s="11" customFormat="1" ht="20.25" customHeight="1">
      <c r="B151" s="169"/>
      <c r="C151" s="170"/>
      <c r="D151" s="170"/>
      <c r="E151" s="171" t="s">
        <v>20</v>
      </c>
      <c r="F151" s="267" t="s">
        <v>188</v>
      </c>
      <c r="G151" s="268"/>
      <c r="H151" s="268"/>
      <c r="I151" s="268"/>
      <c r="J151" s="170"/>
      <c r="K151" s="172">
        <v>645</v>
      </c>
      <c r="L151" s="170"/>
      <c r="M151" s="170"/>
      <c r="N151" s="170"/>
      <c r="O151" s="170"/>
      <c r="P151" s="170"/>
      <c r="Q151" s="170"/>
      <c r="R151" s="173"/>
      <c r="T151" s="174"/>
      <c r="U151" s="170"/>
      <c r="V151" s="170"/>
      <c r="W151" s="170"/>
      <c r="X151" s="170"/>
      <c r="Y151" s="170"/>
      <c r="Z151" s="170"/>
      <c r="AA151" s="175"/>
      <c r="AT151" s="176" t="s">
        <v>145</v>
      </c>
      <c r="AU151" s="176" t="s">
        <v>93</v>
      </c>
      <c r="AV151" s="11" t="s">
        <v>93</v>
      </c>
      <c r="AW151" s="11" t="s">
        <v>35</v>
      </c>
      <c r="AX151" s="11" t="s">
        <v>22</v>
      </c>
      <c r="AY151" s="176" t="s">
        <v>137</v>
      </c>
    </row>
    <row r="152" spans="2:65" s="1" customFormat="1" ht="20.25" customHeight="1">
      <c r="B152" s="123"/>
      <c r="C152" s="153" t="s">
        <v>26</v>
      </c>
      <c r="D152" s="153" t="s">
        <v>138</v>
      </c>
      <c r="E152" s="154" t="s">
        <v>189</v>
      </c>
      <c r="F152" s="260" t="s">
        <v>190</v>
      </c>
      <c r="G152" s="261"/>
      <c r="H152" s="261"/>
      <c r="I152" s="261"/>
      <c r="J152" s="155" t="s">
        <v>141</v>
      </c>
      <c r="K152" s="156">
        <v>129</v>
      </c>
      <c r="L152" s="262">
        <v>0</v>
      </c>
      <c r="M152" s="261"/>
      <c r="N152" s="263">
        <f>ROUND(L152*K152,2)</f>
        <v>0</v>
      </c>
      <c r="O152" s="261"/>
      <c r="P152" s="261"/>
      <c r="Q152" s="261"/>
      <c r="R152" s="125"/>
      <c r="T152" s="158" t="s">
        <v>20</v>
      </c>
      <c r="U152" s="41" t="s">
        <v>43</v>
      </c>
      <c r="V152" s="33"/>
      <c r="W152" s="159">
        <f>V152*K152</f>
        <v>0</v>
      </c>
      <c r="X152" s="159">
        <v>0</v>
      </c>
      <c r="Y152" s="159">
        <f>X152*K152</f>
        <v>0</v>
      </c>
      <c r="Z152" s="159">
        <v>0</v>
      </c>
      <c r="AA152" s="160">
        <f>Z152*K152</f>
        <v>0</v>
      </c>
      <c r="AR152" s="16" t="s">
        <v>142</v>
      </c>
      <c r="AT152" s="16" t="s">
        <v>138</v>
      </c>
      <c r="AU152" s="16" t="s">
        <v>93</v>
      </c>
      <c r="AY152" s="16" t="s">
        <v>137</v>
      </c>
      <c r="BE152" s="98">
        <f>IF(U152="základní",N152,0)</f>
        <v>0</v>
      </c>
      <c r="BF152" s="98">
        <f>IF(U152="snížená",N152,0)</f>
        <v>0</v>
      </c>
      <c r="BG152" s="98">
        <f>IF(U152="zákl. přenesená",N152,0)</f>
        <v>0</v>
      </c>
      <c r="BH152" s="98">
        <f>IF(U152="sníž. přenesená",N152,0)</f>
        <v>0</v>
      </c>
      <c r="BI152" s="98">
        <f>IF(U152="nulová",N152,0)</f>
        <v>0</v>
      </c>
      <c r="BJ152" s="16" t="s">
        <v>22</v>
      </c>
      <c r="BK152" s="98">
        <f>ROUND(L152*K152,2)</f>
        <v>0</v>
      </c>
      <c r="BL152" s="16" t="s">
        <v>142</v>
      </c>
      <c r="BM152" s="16" t="s">
        <v>191</v>
      </c>
    </row>
    <row r="153" spans="2:65" s="1" customFormat="1" ht="28.5" customHeight="1">
      <c r="B153" s="123"/>
      <c r="C153" s="153" t="s">
        <v>192</v>
      </c>
      <c r="D153" s="153" t="s">
        <v>138</v>
      </c>
      <c r="E153" s="154" t="s">
        <v>193</v>
      </c>
      <c r="F153" s="260" t="s">
        <v>194</v>
      </c>
      <c r="G153" s="261"/>
      <c r="H153" s="261"/>
      <c r="I153" s="261"/>
      <c r="J153" s="155" t="s">
        <v>195</v>
      </c>
      <c r="K153" s="156">
        <v>219.3</v>
      </c>
      <c r="L153" s="262">
        <v>0</v>
      </c>
      <c r="M153" s="261"/>
      <c r="N153" s="263">
        <f>ROUND(L153*K153,2)</f>
        <v>0</v>
      </c>
      <c r="O153" s="261"/>
      <c r="P153" s="261"/>
      <c r="Q153" s="261"/>
      <c r="R153" s="125"/>
      <c r="T153" s="158" t="s">
        <v>20</v>
      </c>
      <c r="U153" s="41" t="s">
        <v>43</v>
      </c>
      <c r="V153" s="33"/>
      <c r="W153" s="159">
        <f>V153*K153</f>
        <v>0</v>
      </c>
      <c r="X153" s="159">
        <v>0</v>
      </c>
      <c r="Y153" s="159">
        <f>X153*K153</f>
        <v>0</v>
      </c>
      <c r="Z153" s="159">
        <v>0</v>
      </c>
      <c r="AA153" s="160">
        <f>Z153*K153</f>
        <v>0</v>
      </c>
      <c r="AR153" s="16" t="s">
        <v>142</v>
      </c>
      <c r="AT153" s="16" t="s">
        <v>138</v>
      </c>
      <c r="AU153" s="16" t="s">
        <v>93</v>
      </c>
      <c r="AY153" s="16" t="s">
        <v>137</v>
      </c>
      <c r="BE153" s="98">
        <f>IF(U153="základní",N153,0)</f>
        <v>0</v>
      </c>
      <c r="BF153" s="98">
        <f>IF(U153="snížená",N153,0)</f>
        <v>0</v>
      </c>
      <c r="BG153" s="98">
        <f>IF(U153="zákl. přenesená",N153,0)</f>
        <v>0</v>
      </c>
      <c r="BH153" s="98">
        <f>IF(U153="sníž. přenesená",N153,0)</f>
        <v>0</v>
      </c>
      <c r="BI153" s="98">
        <f>IF(U153="nulová",N153,0)</f>
        <v>0</v>
      </c>
      <c r="BJ153" s="16" t="s">
        <v>22</v>
      </c>
      <c r="BK153" s="98">
        <f>ROUND(L153*K153,2)</f>
        <v>0</v>
      </c>
      <c r="BL153" s="16" t="s">
        <v>142</v>
      </c>
      <c r="BM153" s="16" t="s">
        <v>196</v>
      </c>
    </row>
    <row r="154" spans="2:51" s="11" customFormat="1" ht="20.25" customHeight="1">
      <c r="B154" s="169"/>
      <c r="C154" s="170"/>
      <c r="D154" s="170"/>
      <c r="E154" s="171" t="s">
        <v>20</v>
      </c>
      <c r="F154" s="269" t="s">
        <v>197</v>
      </c>
      <c r="G154" s="268"/>
      <c r="H154" s="268"/>
      <c r="I154" s="268"/>
      <c r="J154" s="170"/>
      <c r="K154" s="172">
        <v>219.3</v>
      </c>
      <c r="L154" s="170"/>
      <c r="M154" s="170"/>
      <c r="N154" s="170"/>
      <c r="O154" s="170"/>
      <c r="P154" s="170"/>
      <c r="Q154" s="170"/>
      <c r="R154" s="173"/>
      <c r="T154" s="174"/>
      <c r="U154" s="170"/>
      <c r="V154" s="170"/>
      <c r="W154" s="170"/>
      <c r="X154" s="170"/>
      <c r="Y154" s="170"/>
      <c r="Z154" s="170"/>
      <c r="AA154" s="175"/>
      <c r="AT154" s="176" t="s">
        <v>145</v>
      </c>
      <c r="AU154" s="176" t="s">
        <v>93</v>
      </c>
      <c r="AV154" s="11" t="s">
        <v>93</v>
      </c>
      <c r="AW154" s="11" t="s">
        <v>35</v>
      </c>
      <c r="AX154" s="11" t="s">
        <v>22</v>
      </c>
      <c r="AY154" s="176" t="s">
        <v>137</v>
      </c>
    </row>
    <row r="155" spans="2:65" s="1" customFormat="1" ht="20.25" customHeight="1">
      <c r="B155" s="123"/>
      <c r="C155" s="153" t="s">
        <v>198</v>
      </c>
      <c r="D155" s="153" t="s">
        <v>138</v>
      </c>
      <c r="E155" s="154" t="s">
        <v>199</v>
      </c>
      <c r="F155" s="260" t="s">
        <v>200</v>
      </c>
      <c r="G155" s="261"/>
      <c r="H155" s="261"/>
      <c r="I155" s="261"/>
      <c r="J155" s="155" t="s">
        <v>201</v>
      </c>
      <c r="K155" s="156">
        <v>246</v>
      </c>
      <c r="L155" s="262">
        <v>0</v>
      </c>
      <c r="M155" s="261"/>
      <c r="N155" s="263">
        <f>ROUND(L155*K155,2)</f>
        <v>0</v>
      </c>
      <c r="O155" s="261"/>
      <c r="P155" s="261"/>
      <c r="Q155" s="261"/>
      <c r="R155" s="125"/>
      <c r="T155" s="158" t="s">
        <v>20</v>
      </c>
      <c r="U155" s="41" t="s">
        <v>43</v>
      </c>
      <c r="V155" s="33"/>
      <c r="W155" s="159">
        <f>V155*K155</f>
        <v>0</v>
      </c>
      <c r="X155" s="159">
        <v>0</v>
      </c>
      <c r="Y155" s="159">
        <f>X155*K155</f>
        <v>0</v>
      </c>
      <c r="Z155" s="159">
        <v>0</v>
      </c>
      <c r="AA155" s="160">
        <f>Z155*K155</f>
        <v>0</v>
      </c>
      <c r="AR155" s="16" t="s">
        <v>142</v>
      </c>
      <c r="AT155" s="16" t="s">
        <v>138</v>
      </c>
      <c r="AU155" s="16" t="s">
        <v>93</v>
      </c>
      <c r="AY155" s="16" t="s">
        <v>137</v>
      </c>
      <c r="BE155" s="98">
        <f>IF(U155="základní",N155,0)</f>
        <v>0</v>
      </c>
      <c r="BF155" s="98">
        <f>IF(U155="snížená",N155,0)</f>
        <v>0</v>
      </c>
      <c r="BG155" s="98">
        <f>IF(U155="zákl. přenesená",N155,0)</f>
        <v>0</v>
      </c>
      <c r="BH155" s="98">
        <f>IF(U155="sníž. přenesená",N155,0)</f>
        <v>0</v>
      </c>
      <c r="BI155" s="98">
        <f>IF(U155="nulová",N155,0)</f>
        <v>0</v>
      </c>
      <c r="BJ155" s="16" t="s">
        <v>22</v>
      </c>
      <c r="BK155" s="98">
        <f>ROUND(L155*K155,2)</f>
        <v>0</v>
      </c>
      <c r="BL155" s="16" t="s">
        <v>142</v>
      </c>
      <c r="BM155" s="16" t="s">
        <v>202</v>
      </c>
    </row>
    <row r="156" spans="2:65" s="1" customFormat="1" ht="20.25" customHeight="1">
      <c r="B156" s="123"/>
      <c r="C156" s="153" t="s">
        <v>203</v>
      </c>
      <c r="D156" s="153" t="s">
        <v>138</v>
      </c>
      <c r="E156" s="154" t="s">
        <v>204</v>
      </c>
      <c r="F156" s="260" t="s">
        <v>205</v>
      </c>
      <c r="G156" s="261"/>
      <c r="H156" s="261"/>
      <c r="I156" s="261"/>
      <c r="J156" s="155" t="s">
        <v>201</v>
      </c>
      <c r="K156" s="156">
        <v>20</v>
      </c>
      <c r="L156" s="262">
        <v>0</v>
      </c>
      <c r="M156" s="261"/>
      <c r="N156" s="263">
        <f>ROUND(L156*K156,2)</f>
        <v>0</v>
      </c>
      <c r="O156" s="261"/>
      <c r="P156" s="261"/>
      <c r="Q156" s="261"/>
      <c r="R156" s="125"/>
      <c r="T156" s="158" t="s">
        <v>20</v>
      </c>
      <c r="U156" s="41" t="s">
        <v>43</v>
      </c>
      <c r="V156" s="33"/>
      <c r="W156" s="159">
        <f>V156*K156</f>
        <v>0</v>
      </c>
      <c r="X156" s="159">
        <v>0</v>
      </c>
      <c r="Y156" s="159">
        <f>X156*K156</f>
        <v>0</v>
      </c>
      <c r="Z156" s="159">
        <v>0</v>
      </c>
      <c r="AA156" s="160">
        <f>Z156*K156</f>
        <v>0</v>
      </c>
      <c r="AR156" s="16" t="s">
        <v>142</v>
      </c>
      <c r="AT156" s="16" t="s">
        <v>138</v>
      </c>
      <c r="AU156" s="16" t="s">
        <v>93</v>
      </c>
      <c r="AY156" s="16" t="s">
        <v>137</v>
      </c>
      <c r="BE156" s="98">
        <f>IF(U156="základní",N156,0)</f>
        <v>0</v>
      </c>
      <c r="BF156" s="98">
        <f>IF(U156="snížená",N156,0)</f>
        <v>0</v>
      </c>
      <c r="BG156" s="98">
        <f>IF(U156="zákl. přenesená",N156,0)</f>
        <v>0</v>
      </c>
      <c r="BH156" s="98">
        <f>IF(U156="sníž. přenesená",N156,0)</f>
        <v>0</v>
      </c>
      <c r="BI156" s="98">
        <f>IF(U156="nulová",N156,0)</f>
        <v>0</v>
      </c>
      <c r="BJ156" s="16" t="s">
        <v>22</v>
      </c>
      <c r="BK156" s="98">
        <f>ROUND(L156*K156,2)</f>
        <v>0</v>
      </c>
      <c r="BL156" s="16" t="s">
        <v>142</v>
      </c>
      <c r="BM156" s="16" t="s">
        <v>206</v>
      </c>
    </row>
    <row r="157" spans="2:65" s="1" customFormat="1" ht="20.25" customHeight="1">
      <c r="B157" s="123"/>
      <c r="C157" s="153" t="s">
        <v>207</v>
      </c>
      <c r="D157" s="153" t="s">
        <v>138</v>
      </c>
      <c r="E157" s="154" t="s">
        <v>208</v>
      </c>
      <c r="F157" s="260" t="s">
        <v>209</v>
      </c>
      <c r="G157" s="261"/>
      <c r="H157" s="261"/>
      <c r="I157" s="261"/>
      <c r="J157" s="155" t="s">
        <v>201</v>
      </c>
      <c r="K157" s="156">
        <v>45</v>
      </c>
      <c r="L157" s="262">
        <v>0</v>
      </c>
      <c r="M157" s="261"/>
      <c r="N157" s="263">
        <f>ROUND(L157*K157,2)</f>
        <v>0</v>
      </c>
      <c r="O157" s="261"/>
      <c r="P157" s="261"/>
      <c r="Q157" s="261"/>
      <c r="R157" s="125"/>
      <c r="T157" s="158" t="s">
        <v>20</v>
      </c>
      <c r="U157" s="41" t="s">
        <v>43</v>
      </c>
      <c r="V157" s="33"/>
      <c r="W157" s="159">
        <f>V157*K157</f>
        <v>0</v>
      </c>
      <c r="X157" s="159">
        <v>0</v>
      </c>
      <c r="Y157" s="159">
        <f>X157*K157</f>
        <v>0</v>
      </c>
      <c r="Z157" s="159">
        <v>0</v>
      </c>
      <c r="AA157" s="160">
        <f>Z157*K157</f>
        <v>0</v>
      </c>
      <c r="AR157" s="16" t="s">
        <v>142</v>
      </c>
      <c r="AT157" s="16" t="s">
        <v>138</v>
      </c>
      <c r="AU157" s="16" t="s">
        <v>93</v>
      </c>
      <c r="AY157" s="16" t="s">
        <v>137</v>
      </c>
      <c r="BE157" s="98">
        <f>IF(U157="základní",N157,0)</f>
        <v>0</v>
      </c>
      <c r="BF157" s="98">
        <f>IF(U157="snížená",N157,0)</f>
        <v>0</v>
      </c>
      <c r="BG157" s="98">
        <f>IF(U157="zákl. přenesená",N157,0)</f>
        <v>0</v>
      </c>
      <c r="BH157" s="98">
        <f>IF(U157="sníž. přenesená",N157,0)</f>
        <v>0</v>
      </c>
      <c r="BI157" s="98">
        <f>IF(U157="nulová",N157,0)</f>
        <v>0</v>
      </c>
      <c r="BJ157" s="16" t="s">
        <v>22</v>
      </c>
      <c r="BK157" s="98">
        <f>ROUND(L157*K157,2)</f>
        <v>0</v>
      </c>
      <c r="BL157" s="16" t="s">
        <v>142</v>
      </c>
      <c r="BM157" s="16" t="s">
        <v>210</v>
      </c>
    </row>
    <row r="158" spans="2:51" s="10" customFormat="1" ht="20.25" customHeight="1">
      <c r="B158" s="161"/>
      <c r="C158" s="162"/>
      <c r="D158" s="162"/>
      <c r="E158" s="163" t="s">
        <v>20</v>
      </c>
      <c r="F158" s="264" t="s">
        <v>211</v>
      </c>
      <c r="G158" s="265"/>
      <c r="H158" s="265"/>
      <c r="I158" s="265"/>
      <c r="J158" s="162"/>
      <c r="K158" s="164" t="s">
        <v>20</v>
      </c>
      <c r="L158" s="162"/>
      <c r="M158" s="162"/>
      <c r="N158" s="162"/>
      <c r="O158" s="162"/>
      <c r="P158" s="162"/>
      <c r="Q158" s="162"/>
      <c r="R158" s="165"/>
      <c r="T158" s="166"/>
      <c r="U158" s="162"/>
      <c r="V158" s="162"/>
      <c r="W158" s="162"/>
      <c r="X158" s="162"/>
      <c r="Y158" s="162"/>
      <c r="Z158" s="162"/>
      <c r="AA158" s="167"/>
      <c r="AT158" s="168" t="s">
        <v>145</v>
      </c>
      <c r="AU158" s="168" t="s">
        <v>93</v>
      </c>
      <c r="AV158" s="10" t="s">
        <v>22</v>
      </c>
      <c r="AW158" s="10" t="s">
        <v>35</v>
      </c>
      <c r="AX158" s="10" t="s">
        <v>78</v>
      </c>
      <c r="AY158" s="168" t="s">
        <v>137</v>
      </c>
    </row>
    <row r="159" spans="2:51" s="11" customFormat="1" ht="20.25" customHeight="1">
      <c r="B159" s="169"/>
      <c r="C159" s="170"/>
      <c r="D159" s="170"/>
      <c r="E159" s="171" t="s">
        <v>20</v>
      </c>
      <c r="F159" s="267" t="s">
        <v>212</v>
      </c>
      <c r="G159" s="268"/>
      <c r="H159" s="268"/>
      <c r="I159" s="268"/>
      <c r="J159" s="170"/>
      <c r="K159" s="172">
        <v>45</v>
      </c>
      <c r="L159" s="170"/>
      <c r="M159" s="170"/>
      <c r="N159" s="170"/>
      <c r="O159" s="170"/>
      <c r="P159" s="170"/>
      <c r="Q159" s="170"/>
      <c r="R159" s="173"/>
      <c r="T159" s="174"/>
      <c r="U159" s="170"/>
      <c r="V159" s="170"/>
      <c r="W159" s="170"/>
      <c r="X159" s="170"/>
      <c r="Y159" s="170"/>
      <c r="Z159" s="170"/>
      <c r="AA159" s="175"/>
      <c r="AT159" s="176" t="s">
        <v>145</v>
      </c>
      <c r="AU159" s="176" t="s">
        <v>93</v>
      </c>
      <c r="AV159" s="11" t="s">
        <v>93</v>
      </c>
      <c r="AW159" s="11" t="s">
        <v>35</v>
      </c>
      <c r="AX159" s="11" t="s">
        <v>22</v>
      </c>
      <c r="AY159" s="176" t="s">
        <v>137</v>
      </c>
    </row>
    <row r="160" spans="2:65" s="1" customFormat="1" ht="28.5" customHeight="1">
      <c r="B160" s="123"/>
      <c r="C160" s="153" t="s">
        <v>9</v>
      </c>
      <c r="D160" s="153" t="s">
        <v>138</v>
      </c>
      <c r="E160" s="154" t="s">
        <v>213</v>
      </c>
      <c r="F160" s="260" t="s">
        <v>214</v>
      </c>
      <c r="G160" s="261"/>
      <c r="H160" s="261"/>
      <c r="I160" s="261"/>
      <c r="J160" s="155" t="s">
        <v>201</v>
      </c>
      <c r="K160" s="156">
        <v>45</v>
      </c>
      <c r="L160" s="262">
        <v>0</v>
      </c>
      <c r="M160" s="261"/>
      <c r="N160" s="263">
        <f>ROUND(L160*K160,2)</f>
        <v>0</v>
      </c>
      <c r="O160" s="261"/>
      <c r="P160" s="261"/>
      <c r="Q160" s="261"/>
      <c r="R160" s="125"/>
      <c r="T160" s="158" t="s">
        <v>20</v>
      </c>
      <c r="U160" s="41" t="s">
        <v>43</v>
      </c>
      <c r="V160" s="33"/>
      <c r="W160" s="159">
        <f>V160*K160</f>
        <v>0</v>
      </c>
      <c r="X160" s="159">
        <v>0</v>
      </c>
      <c r="Y160" s="159">
        <f>X160*K160</f>
        <v>0</v>
      </c>
      <c r="Z160" s="159">
        <v>0</v>
      </c>
      <c r="AA160" s="160">
        <f>Z160*K160</f>
        <v>0</v>
      </c>
      <c r="AR160" s="16" t="s">
        <v>142</v>
      </c>
      <c r="AT160" s="16" t="s">
        <v>138</v>
      </c>
      <c r="AU160" s="16" t="s">
        <v>93</v>
      </c>
      <c r="AY160" s="16" t="s">
        <v>137</v>
      </c>
      <c r="BE160" s="98">
        <f>IF(U160="základní",N160,0)</f>
        <v>0</v>
      </c>
      <c r="BF160" s="98">
        <f>IF(U160="snížená",N160,0)</f>
        <v>0</v>
      </c>
      <c r="BG160" s="98">
        <f>IF(U160="zákl. přenesená",N160,0)</f>
        <v>0</v>
      </c>
      <c r="BH160" s="98">
        <f>IF(U160="sníž. přenesená",N160,0)</f>
        <v>0</v>
      </c>
      <c r="BI160" s="98">
        <f>IF(U160="nulová",N160,0)</f>
        <v>0</v>
      </c>
      <c r="BJ160" s="16" t="s">
        <v>22</v>
      </c>
      <c r="BK160" s="98">
        <f>ROUND(L160*K160,2)</f>
        <v>0</v>
      </c>
      <c r="BL160" s="16" t="s">
        <v>142</v>
      </c>
      <c r="BM160" s="16" t="s">
        <v>215</v>
      </c>
    </row>
    <row r="161" spans="2:65" s="1" customFormat="1" ht="20.25" customHeight="1">
      <c r="B161" s="123"/>
      <c r="C161" s="177" t="s">
        <v>216</v>
      </c>
      <c r="D161" s="177" t="s">
        <v>217</v>
      </c>
      <c r="E161" s="178" t="s">
        <v>218</v>
      </c>
      <c r="F161" s="270" t="s">
        <v>219</v>
      </c>
      <c r="G161" s="271"/>
      <c r="H161" s="271"/>
      <c r="I161" s="271"/>
      <c r="J161" s="179" t="s">
        <v>141</v>
      </c>
      <c r="K161" s="180">
        <v>9</v>
      </c>
      <c r="L161" s="272">
        <v>0</v>
      </c>
      <c r="M161" s="271"/>
      <c r="N161" s="273">
        <f>ROUND(L161*K161,2)</f>
        <v>0</v>
      </c>
      <c r="O161" s="261"/>
      <c r="P161" s="261"/>
      <c r="Q161" s="261"/>
      <c r="R161" s="125"/>
      <c r="T161" s="158" t="s">
        <v>20</v>
      </c>
      <c r="U161" s="41" t="s">
        <v>43</v>
      </c>
      <c r="V161" s="33"/>
      <c r="W161" s="159">
        <f>V161*K161</f>
        <v>0</v>
      </c>
      <c r="X161" s="159">
        <v>0.21</v>
      </c>
      <c r="Y161" s="159">
        <f>X161*K161</f>
        <v>1.89</v>
      </c>
      <c r="Z161" s="159">
        <v>0</v>
      </c>
      <c r="AA161" s="160">
        <f>Z161*K161</f>
        <v>0</v>
      </c>
      <c r="AR161" s="16" t="s">
        <v>179</v>
      </c>
      <c r="AT161" s="16" t="s">
        <v>217</v>
      </c>
      <c r="AU161" s="16" t="s">
        <v>93</v>
      </c>
      <c r="AY161" s="16" t="s">
        <v>137</v>
      </c>
      <c r="BE161" s="98">
        <f>IF(U161="základní",N161,0)</f>
        <v>0</v>
      </c>
      <c r="BF161" s="98">
        <f>IF(U161="snížená",N161,0)</f>
        <v>0</v>
      </c>
      <c r="BG161" s="98">
        <f>IF(U161="zákl. přenesená",N161,0)</f>
        <v>0</v>
      </c>
      <c r="BH161" s="98">
        <f>IF(U161="sníž. přenesená",N161,0)</f>
        <v>0</v>
      </c>
      <c r="BI161" s="98">
        <f>IF(U161="nulová",N161,0)</f>
        <v>0</v>
      </c>
      <c r="BJ161" s="16" t="s">
        <v>22</v>
      </c>
      <c r="BK161" s="98">
        <f>ROUND(L161*K161,2)</f>
        <v>0</v>
      </c>
      <c r="BL161" s="16" t="s">
        <v>142</v>
      </c>
      <c r="BM161" s="16" t="s">
        <v>220</v>
      </c>
    </row>
    <row r="162" spans="2:51" s="11" customFormat="1" ht="20.25" customHeight="1">
      <c r="B162" s="169"/>
      <c r="C162" s="170"/>
      <c r="D162" s="170"/>
      <c r="E162" s="171" t="s">
        <v>20</v>
      </c>
      <c r="F162" s="269" t="s">
        <v>221</v>
      </c>
      <c r="G162" s="268"/>
      <c r="H162" s="268"/>
      <c r="I162" s="268"/>
      <c r="J162" s="170"/>
      <c r="K162" s="172">
        <v>9</v>
      </c>
      <c r="L162" s="170"/>
      <c r="M162" s="170"/>
      <c r="N162" s="170"/>
      <c r="O162" s="170"/>
      <c r="P162" s="170"/>
      <c r="Q162" s="170"/>
      <c r="R162" s="173"/>
      <c r="T162" s="174"/>
      <c r="U162" s="170"/>
      <c r="V162" s="170"/>
      <c r="W162" s="170"/>
      <c r="X162" s="170"/>
      <c r="Y162" s="170"/>
      <c r="Z162" s="170"/>
      <c r="AA162" s="175"/>
      <c r="AT162" s="176" t="s">
        <v>145</v>
      </c>
      <c r="AU162" s="176" t="s">
        <v>93</v>
      </c>
      <c r="AV162" s="11" t="s">
        <v>93</v>
      </c>
      <c r="AW162" s="11" t="s">
        <v>35</v>
      </c>
      <c r="AX162" s="11" t="s">
        <v>22</v>
      </c>
      <c r="AY162" s="176" t="s">
        <v>137</v>
      </c>
    </row>
    <row r="163" spans="2:65" s="1" customFormat="1" ht="28.5" customHeight="1">
      <c r="B163" s="123"/>
      <c r="C163" s="153" t="s">
        <v>222</v>
      </c>
      <c r="D163" s="153" t="s">
        <v>138</v>
      </c>
      <c r="E163" s="154" t="s">
        <v>223</v>
      </c>
      <c r="F163" s="260" t="s">
        <v>224</v>
      </c>
      <c r="G163" s="261"/>
      <c r="H163" s="261"/>
      <c r="I163" s="261"/>
      <c r="J163" s="155" t="s">
        <v>201</v>
      </c>
      <c r="K163" s="156">
        <v>45</v>
      </c>
      <c r="L163" s="262">
        <v>0</v>
      </c>
      <c r="M163" s="261"/>
      <c r="N163" s="263">
        <f>ROUND(L163*K163,2)</f>
        <v>0</v>
      </c>
      <c r="O163" s="261"/>
      <c r="P163" s="261"/>
      <c r="Q163" s="261"/>
      <c r="R163" s="125"/>
      <c r="T163" s="158" t="s">
        <v>20</v>
      </c>
      <c r="U163" s="41" t="s">
        <v>43</v>
      </c>
      <c r="V163" s="33"/>
      <c r="W163" s="159">
        <f>V163*K163</f>
        <v>0</v>
      </c>
      <c r="X163" s="159">
        <v>0</v>
      </c>
      <c r="Y163" s="159">
        <f>X163*K163</f>
        <v>0</v>
      </c>
      <c r="Z163" s="159">
        <v>0</v>
      </c>
      <c r="AA163" s="160">
        <f>Z163*K163</f>
        <v>0</v>
      </c>
      <c r="AR163" s="16" t="s">
        <v>142</v>
      </c>
      <c r="AT163" s="16" t="s">
        <v>138</v>
      </c>
      <c r="AU163" s="16" t="s">
        <v>93</v>
      </c>
      <c r="AY163" s="16" t="s">
        <v>137</v>
      </c>
      <c r="BE163" s="98">
        <f>IF(U163="základní",N163,0)</f>
        <v>0</v>
      </c>
      <c r="BF163" s="98">
        <f>IF(U163="snížená",N163,0)</f>
        <v>0</v>
      </c>
      <c r="BG163" s="98">
        <f>IF(U163="zákl. přenesená",N163,0)</f>
        <v>0</v>
      </c>
      <c r="BH163" s="98">
        <f>IF(U163="sníž. přenesená",N163,0)</f>
        <v>0</v>
      </c>
      <c r="BI163" s="98">
        <f>IF(U163="nulová",N163,0)</f>
        <v>0</v>
      </c>
      <c r="BJ163" s="16" t="s">
        <v>22</v>
      </c>
      <c r="BK163" s="98">
        <f>ROUND(L163*K163,2)</f>
        <v>0</v>
      </c>
      <c r="BL163" s="16" t="s">
        <v>142</v>
      </c>
      <c r="BM163" s="16" t="s">
        <v>225</v>
      </c>
    </row>
    <row r="164" spans="2:65" s="1" customFormat="1" ht="20.25" customHeight="1">
      <c r="B164" s="123"/>
      <c r="C164" s="177" t="s">
        <v>226</v>
      </c>
      <c r="D164" s="177" t="s">
        <v>217</v>
      </c>
      <c r="E164" s="178" t="s">
        <v>227</v>
      </c>
      <c r="F164" s="270" t="s">
        <v>228</v>
      </c>
      <c r="G164" s="271"/>
      <c r="H164" s="271"/>
      <c r="I164" s="271"/>
      <c r="J164" s="179" t="s">
        <v>229</v>
      </c>
      <c r="K164" s="180">
        <v>2.32</v>
      </c>
      <c r="L164" s="272">
        <v>0</v>
      </c>
      <c r="M164" s="271"/>
      <c r="N164" s="273">
        <f>ROUND(L164*K164,2)</f>
        <v>0</v>
      </c>
      <c r="O164" s="261"/>
      <c r="P164" s="261"/>
      <c r="Q164" s="261"/>
      <c r="R164" s="125"/>
      <c r="T164" s="158" t="s">
        <v>20</v>
      </c>
      <c r="U164" s="41" t="s">
        <v>43</v>
      </c>
      <c r="V164" s="33"/>
      <c r="W164" s="159">
        <f>V164*K164</f>
        <v>0</v>
      </c>
      <c r="X164" s="159">
        <v>0.001</v>
      </c>
      <c r="Y164" s="159">
        <f>X164*K164</f>
        <v>0.00232</v>
      </c>
      <c r="Z164" s="159">
        <v>0</v>
      </c>
      <c r="AA164" s="160">
        <f>Z164*K164</f>
        <v>0</v>
      </c>
      <c r="AR164" s="16" t="s">
        <v>179</v>
      </c>
      <c r="AT164" s="16" t="s">
        <v>217</v>
      </c>
      <c r="AU164" s="16" t="s">
        <v>93</v>
      </c>
      <c r="AY164" s="16" t="s">
        <v>137</v>
      </c>
      <c r="BE164" s="98">
        <f>IF(U164="základní",N164,0)</f>
        <v>0</v>
      </c>
      <c r="BF164" s="98">
        <f>IF(U164="snížená",N164,0)</f>
        <v>0</v>
      </c>
      <c r="BG164" s="98">
        <f>IF(U164="zákl. přenesená",N164,0)</f>
        <v>0</v>
      </c>
      <c r="BH164" s="98">
        <f>IF(U164="sníž. přenesená",N164,0)</f>
        <v>0</v>
      </c>
      <c r="BI164" s="98">
        <f>IF(U164="nulová",N164,0)</f>
        <v>0</v>
      </c>
      <c r="BJ164" s="16" t="s">
        <v>22</v>
      </c>
      <c r="BK164" s="98">
        <f>ROUND(L164*K164,2)</f>
        <v>0</v>
      </c>
      <c r="BL164" s="16" t="s">
        <v>142</v>
      </c>
      <c r="BM164" s="16" t="s">
        <v>230</v>
      </c>
    </row>
    <row r="165" spans="2:51" s="11" customFormat="1" ht="20.25" customHeight="1">
      <c r="B165" s="169"/>
      <c r="C165" s="170"/>
      <c r="D165" s="170"/>
      <c r="E165" s="171" t="s">
        <v>20</v>
      </c>
      <c r="F165" s="269" t="s">
        <v>231</v>
      </c>
      <c r="G165" s="268"/>
      <c r="H165" s="268"/>
      <c r="I165" s="268"/>
      <c r="J165" s="170"/>
      <c r="K165" s="172">
        <v>2.32</v>
      </c>
      <c r="L165" s="170"/>
      <c r="M165" s="170"/>
      <c r="N165" s="170"/>
      <c r="O165" s="170"/>
      <c r="P165" s="170"/>
      <c r="Q165" s="170"/>
      <c r="R165" s="173"/>
      <c r="T165" s="174"/>
      <c r="U165" s="170"/>
      <c r="V165" s="170"/>
      <c r="W165" s="170"/>
      <c r="X165" s="170"/>
      <c r="Y165" s="170"/>
      <c r="Z165" s="170"/>
      <c r="AA165" s="175"/>
      <c r="AT165" s="176" t="s">
        <v>145</v>
      </c>
      <c r="AU165" s="176" t="s">
        <v>93</v>
      </c>
      <c r="AV165" s="11" t="s">
        <v>93</v>
      </c>
      <c r="AW165" s="11" t="s">
        <v>35</v>
      </c>
      <c r="AX165" s="11" t="s">
        <v>22</v>
      </c>
      <c r="AY165" s="176" t="s">
        <v>137</v>
      </c>
    </row>
    <row r="166" spans="2:63" s="9" customFormat="1" ht="29.25" customHeight="1">
      <c r="B166" s="142"/>
      <c r="C166" s="143"/>
      <c r="D166" s="152" t="s">
        <v>103</v>
      </c>
      <c r="E166" s="152"/>
      <c r="F166" s="152"/>
      <c r="G166" s="152"/>
      <c r="H166" s="152"/>
      <c r="I166" s="152"/>
      <c r="J166" s="152"/>
      <c r="K166" s="152"/>
      <c r="L166" s="152"/>
      <c r="M166" s="152"/>
      <c r="N166" s="282">
        <f>BK166</f>
        <v>0</v>
      </c>
      <c r="O166" s="283"/>
      <c r="P166" s="283"/>
      <c r="Q166" s="283"/>
      <c r="R166" s="145"/>
      <c r="T166" s="146"/>
      <c r="U166" s="143"/>
      <c r="V166" s="143"/>
      <c r="W166" s="147">
        <f>SUM(W167:W187)</f>
        <v>0</v>
      </c>
      <c r="X166" s="143"/>
      <c r="Y166" s="147">
        <f>SUM(Y167:Y187)</f>
        <v>0</v>
      </c>
      <c r="Z166" s="143"/>
      <c r="AA166" s="148">
        <f>SUM(AA167:AA187)</f>
        <v>61.56</v>
      </c>
      <c r="AR166" s="149" t="s">
        <v>22</v>
      </c>
      <c r="AT166" s="150" t="s">
        <v>77</v>
      </c>
      <c r="AU166" s="150" t="s">
        <v>22</v>
      </c>
      <c r="AY166" s="149" t="s">
        <v>137</v>
      </c>
      <c r="BK166" s="151">
        <f>SUM(BK167:BK187)</f>
        <v>0</v>
      </c>
    </row>
    <row r="167" spans="2:65" s="1" customFormat="1" ht="28.5" customHeight="1">
      <c r="B167" s="123"/>
      <c r="C167" s="153" t="s">
        <v>232</v>
      </c>
      <c r="D167" s="153" t="s">
        <v>138</v>
      </c>
      <c r="E167" s="154" t="s">
        <v>233</v>
      </c>
      <c r="F167" s="260" t="s">
        <v>234</v>
      </c>
      <c r="G167" s="261"/>
      <c r="H167" s="261"/>
      <c r="I167" s="261"/>
      <c r="J167" s="155" t="s">
        <v>201</v>
      </c>
      <c r="K167" s="156">
        <v>190</v>
      </c>
      <c r="L167" s="262">
        <v>0</v>
      </c>
      <c r="M167" s="261"/>
      <c r="N167" s="263">
        <f>ROUND(L167*K167,2)</f>
        <v>0</v>
      </c>
      <c r="O167" s="261"/>
      <c r="P167" s="261"/>
      <c r="Q167" s="261"/>
      <c r="R167" s="125"/>
      <c r="T167" s="158" t="s">
        <v>20</v>
      </c>
      <c r="U167" s="41" t="s">
        <v>43</v>
      </c>
      <c r="V167" s="33"/>
      <c r="W167" s="159">
        <f>V167*K167</f>
        <v>0</v>
      </c>
      <c r="X167" s="159">
        <v>0</v>
      </c>
      <c r="Y167" s="159">
        <f>X167*K167</f>
        <v>0</v>
      </c>
      <c r="Z167" s="159">
        <v>0.316</v>
      </c>
      <c r="AA167" s="160">
        <f>Z167*K167</f>
        <v>60.04</v>
      </c>
      <c r="AR167" s="16" t="s">
        <v>142</v>
      </c>
      <c r="AT167" s="16" t="s">
        <v>138</v>
      </c>
      <c r="AU167" s="16" t="s">
        <v>93</v>
      </c>
      <c r="AY167" s="16" t="s">
        <v>137</v>
      </c>
      <c r="BE167" s="98">
        <f>IF(U167="základní",N167,0)</f>
        <v>0</v>
      </c>
      <c r="BF167" s="98">
        <f>IF(U167="snížená",N167,0)</f>
        <v>0</v>
      </c>
      <c r="BG167" s="98">
        <f>IF(U167="zákl. přenesená",N167,0)</f>
        <v>0</v>
      </c>
      <c r="BH167" s="98">
        <f>IF(U167="sníž. přenesená",N167,0)</f>
        <v>0</v>
      </c>
      <c r="BI167" s="98">
        <f>IF(U167="nulová",N167,0)</f>
        <v>0</v>
      </c>
      <c r="BJ167" s="16" t="s">
        <v>22</v>
      </c>
      <c r="BK167" s="98">
        <f>ROUND(L167*K167,2)</f>
        <v>0</v>
      </c>
      <c r="BL167" s="16" t="s">
        <v>142</v>
      </c>
      <c r="BM167" s="16" t="s">
        <v>235</v>
      </c>
    </row>
    <row r="168" spans="2:51" s="10" customFormat="1" ht="20.25" customHeight="1">
      <c r="B168" s="161"/>
      <c r="C168" s="162"/>
      <c r="D168" s="162"/>
      <c r="E168" s="163" t="s">
        <v>20</v>
      </c>
      <c r="F168" s="264" t="s">
        <v>236</v>
      </c>
      <c r="G168" s="265"/>
      <c r="H168" s="265"/>
      <c r="I168" s="265"/>
      <c r="J168" s="162"/>
      <c r="K168" s="164" t="s">
        <v>20</v>
      </c>
      <c r="L168" s="162"/>
      <c r="M168" s="162"/>
      <c r="N168" s="162"/>
      <c r="O168" s="162"/>
      <c r="P168" s="162"/>
      <c r="Q168" s="162"/>
      <c r="R168" s="165"/>
      <c r="T168" s="166"/>
      <c r="U168" s="162"/>
      <c r="V168" s="162"/>
      <c r="W168" s="162"/>
      <c r="X168" s="162"/>
      <c r="Y168" s="162"/>
      <c r="Z168" s="162"/>
      <c r="AA168" s="167"/>
      <c r="AT168" s="168" t="s">
        <v>145</v>
      </c>
      <c r="AU168" s="168" t="s">
        <v>93</v>
      </c>
      <c r="AV168" s="10" t="s">
        <v>22</v>
      </c>
      <c r="AW168" s="10" t="s">
        <v>35</v>
      </c>
      <c r="AX168" s="10" t="s">
        <v>78</v>
      </c>
      <c r="AY168" s="168" t="s">
        <v>137</v>
      </c>
    </row>
    <row r="169" spans="2:51" s="11" customFormat="1" ht="20.25" customHeight="1">
      <c r="B169" s="169"/>
      <c r="C169" s="170"/>
      <c r="D169" s="170"/>
      <c r="E169" s="171" t="s">
        <v>20</v>
      </c>
      <c r="F169" s="267" t="s">
        <v>237</v>
      </c>
      <c r="G169" s="268"/>
      <c r="H169" s="268"/>
      <c r="I169" s="268"/>
      <c r="J169" s="170"/>
      <c r="K169" s="172">
        <v>190</v>
      </c>
      <c r="L169" s="170"/>
      <c r="M169" s="170"/>
      <c r="N169" s="170"/>
      <c r="O169" s="170"/>
      <c r="P169" s="170"/>
      <c r="Q169" s="170"/>
      <c r="R169" s="173"/>
      <c r="T169" s="174"/>
      <c r="U169" s="170"/>
      <c r="V169" s="170"/>
      <c r="W169" s="170"/>
      <c r="X169" s="170"/>
      <c r="Y169" s="170"/>
      <c r="Z169" s="170"/>
      <c r="AA169" s="175"/>
      <c r="AT169" s="176" t="s">
        <v>145</v>
      </c>
      <c r="AU169" s="176" t="s">
        <v>93</v>
      </c>
      <c r="AV169" s="11" t="s">
        <v>93</v>
      </c>
      <c r="AW169" s="11" t="s">
        <v>35</v>
      </c>
      <c r="AX169" s="11" t="s">
        <v>22</v>
      </c>
      <c r="AY169" s="176" t="s">
        <v>137</v>
      </c>
    </row>
    <row r="170" spans="2:65" s="1" customFormat="1" ht="20.25" customHeight="1">
      <c r="B170" s="123"/>
      <c r="C170" s="153" t="s">
        <v>238</v>
      </c>
      <c r="D170" s="153" t="s">
        <v>138</v>
      </c>
      <c r="E170" s="154" t="s">
        <v>239</v>
      </c>
      <c r="F170" s="260" t="s">
        <v>240</v>
      </c>
      <c r="G170" s="261"/>
      <c r="H170" s="261"/>
      <c r="I170" s="261"/>
      <c r="J170" s="155" t="s">
        <v>241</v>
      </c>
      <c r="K170" s="156">
        <v>38</v>
      </c>
      <c r="L170" s="262">
        <v>0</v>
      </c>
      <c r="M170" s="261"/>
      <c r="N170" s="263">
        <f>ROUND(L170*K170,2)</f>
        <v>0</v>
      </c>
      <c r="O170" s="261"/>
      <c r="P170" s="261"/>
      <c r="Q170" s="261"/>
      <c r="R170" s="125"/>
      <c r="T170" s="158" t="s">
        <v>20</v>
      </c>
      <c r="U170" s="41" t="s">
        <v>43</v>
      </c>
      <c r="V170" s="33"/>
      <c r="W170" s="159">
        <f>V170*K170</f>
        <v>0</v>
      </c>
      <c r="X170" s="159">
        <v>0</v>
      </c>
      <c r="Y170" s="159">
        <f>X170*K170</f>
        <v>0</v>
      </c>
      <c r="Z170" s="159">
        <v>0.04</v>
      </c>
      <c r="AA170" s="160">
        <f>Z170*K170</f>
        <v>1.52</v>
      </c>
      <c r="AR170" s="16" t="s">
        <v>142</v>
      </c>
      <c r="AT170" s="16" t="s">
        <v>138</v>
      </c>
      <c r="AU170" s="16" t="s">
        <v>93</v>
      </c>
      <c r="AY170" s="16" t="s">
        <v>137</v>
      </c>
      <c r="BE170" s="98">
        <f>IF(U170="základní",N170,0)</f>
        <v>0</v>
      </c>
      <c r="BF170" s="98">
        <f>IF(U170="snížená",N170,0)</f>
        <v>0</v>
      </c>
      <c r="BG170" s="98">
        <f>IF(U170="zákl. přenesená",N170,0)</f>
        <v>0</v>
      </c>
      <c r="BH170" s="98">
        <f>IF(U170="sníž. přenesená",N170,0)</f>
        <v>0</v>
      </c>
      <c r="BI170" s="98">
        <f>IF(U170="nulová",N170,0)</f>
        <v>0</v>
      </c>
      <c r="BJ170" s="16" t="s">
        <v>22</v>
      </c>
      <c r="BK170" s="98">
        <f>ROUND(L170*K170,2)</f>
        <v>0</v>
      </c>
      <c r="BL170" s="16" t="s">
        <v>142</v>
      </c>
      <c r="BM170" s="16" t="s">
        <v>242</v>
      </c>
    </row>
    <row r="171" spans="2:65" s="1" customFormat="1" ht="28.5" customHeight="1">
      <c r="B171" s="123"/>
      <c r="C171" s="153" t="s">
        <v>8</v>
      </c>
      <c r="D171" s="153" t="s">
        <v>138</v>
      </c>
      <c r="E171" s="154" t="s">
        <v>243</v>
      </c>
      <c r="F171" s="260" t="s">
        <v>244</v>
      </c>
      <c r="G171" s="261"/>
      <c r="H171" s="261"/>
      <c r="I171" s="261"/>
      <c r="J171" s="155" t="s">
        <v>195</v>
      </c>
      <c r="K171" s="156">
        <v>60</v>
      </c>
      <c r="L171" s="262">
        <v>0</v>
      </c>
      <c r="M171" s="261"/>
      <c r="N171" s="263">
        <f>ROUND(L171*K171,2)</f>
        <v>0</v>
      </c>
      <c r="O171" s="261"/>
      <c r="P171" s="261"/>
      <c r="Q171" s="261"/>
      <c r="R171" s="125"/>
      <c r="T171" s="158" t="s">
        <v>20</v>
      </c>
      <c r="U171" s="41" t="s">
        <v>43</v>
      </c>
      <c r="V171" s="33"/>
      <c r="W171" s="159">
        <f>V171*K171</f>
        <v>0</v>
      </c>
      <c r="X171" s="159">
        <v>0</v>
      </c>
      <c r="Y171" s="159">
        <f>X171*K171</f>
        <v>0</v>
      </c>
      <c r="Z171" s="159">
        <v>0</v>
      </c>
      <c r="AA171" s="160">
        <f>Z171*K171</f>
        <v>0</v>
      </c>
      <c r="AR171" s="16" t="s">
        <v>142</v>
      </c>
      <c r="AT171" s="16" t="s">
        <v>138</v>
      </c>
      <c r="AU171" s="16" t="s">
        <v>93</v>
      </c>
      <c r="AY171" s="16" t="s">
        <v>137</v>
      </c>
      <c r="BE171" s="98">
        <f>IF(U171="základní",N171,0)</f>
        <v>0</v>
      </c>
      <c r="BF171" s="98">
        <f>IF(U171="snížená",N171,0)</f>
        <v>0</v>
      </c>
      <c r="BG171" s="98">
        <f>IF(U171="zákl. přenesená",N171,0)</f>
        <v>0</v>
      </c>
      <c r="BH171" s="98">
        <f>IF(U171="sníž. přenesená",N171,0)</f>
        <v>0</v>
      </c>
      <c r="BI171" s="98">
        <f>IF(U171="nulová",N171,0)</f>
        <v>0</v>
      </c>
      <c r="BJ171" s="16" t="s">
        <v>22</v>
      </c>
      <c r="BK171" s="98">
        <f>ROUND(L171*K171,2)</f>
        <v>0</v>
      </c>
      <c r="BL171" s="16" t="s">
        <v>142</v>
      </c>
      <c r="BM171" s="16" t="s">
        <v>245</v>
      </c>
    </row>
    <row r="172" spans="2:51" s="10" customFormat="1" ht="20.25" customHeight="1">
      <c r="B172" s="161"/>
      <c r="C172" s="162"/>
      <c r="D172" s="162"/>
      <c r="E172" s="163" t="s">
        <v>20</v>
      </c>
      <c r="F172" s="264" t="s">
        <v>246</v>
      </c>
      <c r="G172" s="265"/>
      <c r="H172" s="265"/>
      <c r="I172" s="265"/>
      <c r="J172" s="162"/>
      <c r="K172" s="164" t="s">
        <v>20</v>
      </c>
      <c r="L172" s="162"/>
      <c r="M172" s="162"/>
      <c r="N172" s="162"/>
      <c r="O172" s="162"/>
      <c r="P172" s="162"/>
      <c r="Q172" s="162"/>
      <c r="R172" s="165"/>
      <c r="T172" s="166"/>
      <c r="U172" s="162"/>
      <c r="V172" s="162"/>
      <c r="W172" s="162"/>
      <c r="X172" s="162"/>
      <c r="Y172" s="162"/>
      <c r="Z172" s="162"/>
      <c r="AA172" s="167"/>
      <c r="AT172" s="168" t="s">
        <v>145</v>
      </c>
      <c r="AU172" s="168" t="s">
        <v>93</v>
      </c>
      <c r="AV172" s="10" t="s">
        <v>22</v>
      </c>
      <c r="AW172" s="10" t="s">
        <v>35</v>
      </c>
      <c r="AX172" s="10" t="s">
        <v>78</v>
      </c>
      <c r="AY172" s="168" t="s">
        <v>137</v>
      </c>
    </row>
    <row r="173" spans="2:51" s="11" customFormat="1" ht="20.25" customHeight="1">
      <c r="B173" s="169"/>
      <c r="C173" s="170"/>
      <c r="D173" s="170"/>
      <c r="E173" s="171" t="s">
        <v>20</v>
      </c>
      <c r="F173" s="267" t="s">
        <v>247</v>
      </c>
      <c r="G173" s="268"/>
      <c r="H173" s="268"/>
      <c r="I173" s="268"/>
      <c r="J173" s="170"/>
      <c r="K173" s="172">
        <v>60</v>
      </c>
      <c r="L173" s="170"/>
      <c r="M173" s="170"/>
      <c r="N173" s="170"/>
      <c r="O173" s="170"/>
      <c r="P173" s="170"/>
      <c r="Q173" s="170"/>
      <c r="R173" s="173"/>
      <c r="T173" s="174"/>
      <c r="U173" s="170"/>
      <c r="V173" s="170"/>
      <c r="W173" s="170"/>
      <c r="X173" s="170"/>
      <c r="Y173" s="170"/>
      <c r="Z173" s="170"/>
      <c r="AA173" s="175"/>
      <c r="AT173" s="176" t="s">
        <v>145</v>
      </c>
      <c r="AU173" s="176" t="s">
        <v>93</v>
      </c>
      <c r="AV173" s="11" t="s">
        <v>93</v>
      </c>
      <c r="AW173" s="11" t="s">
        <v>35</v>
      </c>
      <c r="AX173" s="11" t="s">
        <v>22</v>
      </c>
      <c r="AY173" s="176" t="s">
        <v>137</v>
      </c>
    </row>
    <row r="174" spans="2:65" s="1" customFormat="1" ht="28.5" customHeight="1">
      <c r="B174" s="123"/>
      <c r="C174" s="153" t="s">
        <v>248</v>
      </c>
      <c r="D174" s="153" t="s">
        <v>138</v>
      </c>
      <c r="E174" s="154" t="s">
        <v>249</v>
      </c>
      <c r="F174" s="260" t="s">
        <v>250</v>
      </c>
      <c r="G174" s="261"/>
      <c r="H174" s="261"/>
      <c r="I174" s="261"/>
      <c r="J174" s="155" t="s">
        <v>195</v>
      </c>
      <c r="K174" s="156">
        <v>840</v>
      </c>
      <c r="L174" s="262">
        <v>0</v>
      </c>
      <c r="M174" s="261"/>
      <c r="N174" s="263">
        <f>ROUND(L174*K174,2)</f>
        <v>0</v>
      </c>
      <c r="O174" s="261"/>
      <c r="P174" s="261"/>
      <c r="Q174" s="261"/>
      <c r="R174" s="125"/>
      <c r="T174" s="158" t="s">
        <v>20</v>
      </c>
      <c r="U174" s="41" t="s">
        <v>43</v>
      </c>
      <c r="V174" s="33"/>
      <c r="W174" s="159">
        <f>V174*K174</f>
        <v>0</v>
      </c>
      <c r="X174" s="159">
        <v>0</v>
      </c>
      <c r="Y174" s="159">
        <f>X174*K174</f>
        <v>0</v>
      </c>
      <c r="Z174" s="159">
        <v>0</v>
      </c>
      <c r="AA174" s="160">
        <f>Z174*K174</f>
        <v>0</v>
      </c>
      <c r="AR174" s="16" t="s">
        <v>142</v>
      </c>
      <c r="AT174" s="16" t="s">
        <v>138</v>
      </c>
      <c r="AU174" s="16" t="s">
        <v>93</v>
      </c>
      <c r="AY174" s="16" t="s">
        <v>137</v>
      </c>
      <c r="BE174" s="98">
        <f>IF(U174="základní",N174,0)</f>
        <v>0</v>
      </c>
      <c r="BF174" s="98">
        <f>IF(U174="snížená",N174,0)</f>
        <v>0</v>
      </c>
      <c r="BG174" s="98">
        <f>IF(U174="zákl. přenesená",N174,0)</f>
        <v>0</v>
      </c>
      <c r="BH174" s="98">
        <f>IF(U174="sníž. přenesená",N174,0)</f>
        <v>0</v>
      </c>
      <c r="BI174" s="98">
        <f>IF(U174="nulová",N174,0)</f>
        <v>0</v>
      </c>
      <c r="BJ174" s="16" t="s">
        <v>22</v>
      </c>
      <c r="BK174" s="98">
        <f>ROUND(L174*K174,2)</f>
        <v>0</v>
      </c>
      <c r="BL174" s="16" t="s">
        <v>142</v>
      </c>
      <c r="BM174" s="16" t="s">
        <v>251</v>
      </c>
    </row>
    <row r="175" spans="2:51" s="10" customFormat="1" ht="20.25" customHeight="1">
      <c r="B175" s="161"/>
      <c r="C175" s="162"/>
      <c r="D175" s="162"/>
      <c r="E175" s="163" t="s">
        <v>20</v>
      </c>
      <c r="F175" s="264" t="s">
        <v>252</v>
      </c>
      <c r="G175" s="265"/>
      <c r="H175" s="265"/>
      <c r="I175" s="265"/>
      <c r="J175" s="162"/>
      <c r="K175" s="164" t="s">
        <v>20</v>
      </c>
      <c r="L175" s="162"/>
      <c r="M175" s="162"/>
      <c r="N175" s="162"/>
      <c r="O175" s="162"/>
      <c r="P175" s="162"/>
      <c r="Q175" s="162"/>
      <c r="R175" s="165"/>
      <c r="T175" s="166"/>
      <c r="U175" s="162"/>
      <c r="V175" s="162"/>
      <c r="W175" s="162"/>
      <c r="X175" s="162"/>
      <c r="Y175" s="162"/>
      <c r="Z175" s="162"/>
      <c r="AA175" s="167"/>
      <c r="AT175" s="168" t="s">
        <v>145</v>
      </c>
      <c r="AU175" s="168" t="s">
        <v>93</v>
      </c>
      <c r="AV175" s="10" t="s">
        <v>22</v>
      </c>
      <c r="AW175" s="10" t="s">
        <v>35</v>
      </c>
      <c r="AX175" s="10" t="s">
        <v>78</v>
      </c>
      <c r="AY175" s="168" t="s">
        <v>137</v>
      </c>
    </row>
    <row r="176" spans="2:51" s="11" customFormat="1" ht="20.25" customHeight="1">
      <c r="B176" s="169"/>
      <c r="C176" s="170"/>
      <c r="D176" s="170"/>
      <c r="E176" s="171" t="s">
        <v>20</v>
      </c>
      <c r="F176" s="267" t="s">
        <v>253</v>
      </c>
      <c r="G176" s="268"/>
      <c r="H176" s="268"/>
      <c r="I176" s="268"/>
      <c r="J176" s="170"/>
      <c r="K176" s="172">
        <v>840</v>
      </c>
      <c r="L176" s="170"/>
      <c r="M176" s="170"/>
      <c r="N176" s="170"/>
      <c r="O176" s="170"/>
      <c r="P176" s="170"/>
      <c r="Q176" s="170"/>
      <c r="R176" s="173"/>
      <c r="T176" s="174"/>
      <c r="U176" s="170"/>
      <c r="V176" s="170"/>
      <c r="W176" s="170"/>
      <c r="X176" s="170"/>
      <c r="Y176" s="170"/>
      <c r="Z176" s="170"/>
      <c r="AA176" s="175"/>
      <c r="AT176" s="176" t="s">
        <v>145</v>
      </c>
      <c r="AU176" s="176" t="s">
        <v>93</v>
      </c>
      <c r="AV176" s="11" t="s">
        <v>93</v>
      </c>
      <c r="AW176" s="11" t="s">
        <v>35</v>
      </c>
      <c r="AX176" s="11" t="s">
        <v>22</v>
      </c>
      <c r="AY176" s="176" t="s">
        <v>137</v>
      </c>
    </row>
    <row r="177" spans="2:65" s="1" customFormat="1" ht="28.5" customHeight="1">
      <c r="B177" s="123"/>
      <c r="C177" s="153" t="s">
        <v>254</v>
      </c>
      <c r="D177" s="153" t="s">
        <v>138</v>
      </c>
      <c r="E177" s="154" t="s">
        <v>255</v>
      </c>
      <c r="F177" s="260" t="s">
        <v>256</v>
      </c>
      <c r="G177" s="261"/>
      <c r="H177" s="261"/>
      <c r="I177" s="261"/>
      <c r="J177" s="155" t="s">
        <v>195</v>
      </c>
      <c r="K177" s="156">
        <v>1.5</v>
      </c>
      <c r="L177" s="262">
        <v>0</v>
      </c>
      <c r="M177" s="261"/>
      <c r="N177" s="263">
        <f>ROUND(L177*K177,2)</f>
        <v>0</v>
      </c>
      <c r="O177" s="261"/>
      <c r="P177" s="261"/>
      <c r="Q177" s="261"/>
      <c r="R177" s="125"/>
      <c r="T177" s="158" t="s">
        <v>20</v>
      </c>
      <c r="U177" s="41" t="s">
        <v>43</v>
      </c>
      <c r="V177" s="33"/>
      <c r="W177" s="159">
        <f>V177*K177</f>
        <v>0</v>
      </c>
      <c r="X177" s="159">
        <v>0</v>
      </c>
      <c r="Y177" s="159">
        <f>X177*K177</f>
        <v>0</v>
      </c>
      <c r="Z177" s="159">
        <v>0</v>
      </c>
      <c r="AA177" s="160">
        <f>Z177*K177</f>
        <v>0</v>
      </c>
      <c r="AR177" s="16" t="s">
        <v>142</v>
      </c>
      <c r="AT177" s="16" t="s">
        <v>138</v>
      </c>
      <c r="AU177" s="16" t="s">
        <v>93</v>
      </c>
      <c r="AY177" s="16" t="s">
        <v>137</v>
      </c>
      <c r="BE177" s="98">
        <f>IF(U177="základní",N177,0)</f>
        <v>0</v>
      </c>
      <c r="BF177" s="98">
        <f>IF(U177="snížená",N177,0)</f>
        <v>0</v>
      </c>
      <c r="BG177" s="98">
        <f>IF(U177="zákl. přenesená",N177,0)</f>
        <v>0</v>
      </c>
      <c r="BH177" s="98">
        <f>IF(U177="sníž. přenesená",N177,0)</f>
        <v>0</v>
      </c>
      <c r="BI177" s="98">
        <f>IF(U177="nulová",N177,0)</f>
        <v>0</v>
      </c>
      <c r="BJ177" s="16" t="s">
        <v>22</v>
      </c>
      <c r="BK177" s="98">
        <f>ROUND(L177*K177,2)</f>
        <v>0</v>
      </c>
      <c r="BL177" s="16" t="s">
        <v>142</v>
      </c>
      <c r="BM177" s="16" t="s">
        <v>257</v>
      </c>
    </row>
    <row r="178" spans="2:51" s="10" customFormat="1" ht="20.25" customHeight="1">
      <c r="B178" s="161"/>
      <c r="C178" s="162"/>
      <c r="D178" s="162"/>
      <c r="E178" s="163" t="s">
        <v>20</v>
      </c>
      <c r="F178" s="264" t="s">
        <v>258</v>
      </c>
      <c r="G178" s="265"/>
      <c r="H178" s="265"/>
      <c r="I178" s="265"/>
      <c r="J178" s="162"/>
      <c r="K178" s="164" t="s">
        <v>20</v>
      </c>
      <c r="L178" s="162"/>
      <c r="M178" s="162"/>
      <c r="N178" s="162"/>
      <c r="O178" s="162"/>
      <c r="P178" s="162"/>
      <c r="Q178" s="162"/>
      <c r="R178" s="165"/>
      <c r="T178" s="166"/>
      <c r="U178" s="162"/>
      <c r="V178" s="162"/>
      <c r="W178" s="162"/>
      <c r="X178" s="162"/>
      <c r="Y178" s="162"/>
      <c r="Z178" s="162"/>
      <c r="AA178" s="167"/>
      <c r="AT178" s="168" t="s">
        <v>145</v>
      </c>
      <c r="AU178" s="168" t="s">
        <v>93</v>
      </c>
      <c r="AV178" s="10" t="s">
        <v>22</v>
      </c>
      <c r="AW178" s="10" t="s">
        <v>35</v>
      </c>
      <c r="AX178" s="10" t="s">
        <v>78</v>
      </c>
      <c r="AY178" s="168" t="s">
        <v>137</v>
      </c>
    </row>
    <row r="179" spans="2:51" s="11" customFormat="1" ht="20.25" customHeight="1">
      <c r="B179" s="169"/>
      <c r="C179" s="170"/>
      <c r="D179" s="170"/>
      <c r="E179" s="171" t="s">
        <v>20</v>
      </c>
      <c r="F179" s="267" t="s">
        <v>259</v>
      </c>
      <c r="G179" s="268"/>
      <c r="H179" s="268"/>
      <c r="I179" s="268"/>
      <c r="J179" s="170"/>
      <c r="K179" s="172">
        <v>1.5</v>
      </c>
      <c r="L179" s="170"/>
      <c r="M179" s="170"/>
      <c r="N179" s="170"/>
      <c r="O179" s="170"/>
      <c r="P179" s="170"/>
      <c r="Q179" s="170"/>
      <c r="R179" s="173"/>
      <c r="T179" s="174"/>
      <c r="U179" s="170"/>
      <c r="V179" s="170"/>
      <c r="W179" s="170"/>
      <c r="X179" s="170"/>
      <c r="Y179" s="170"/>
      <c r="Z179" s="170"/>
      <c r="AA179" s="175"/>
      <c r="AT179" s="176" t="s">
        <v>145</v>
      </c>
      <c r="AU179" s="176" t="s">
        <v>93</v>
      </c>
      <c r="AV179" s="11" t="s">
        <v>93</v>
      </c>
      <c r="AW179" s="11" t="s">
        <v>35</v>
      </c>
      <c r="AX179" s="11" t="s">
        <v>22</v>
      </c>
      <c r="AY179" s="176" t="s">
        <v>137</v>
      </c>
    </row>
    <row r="180" spans="2:65" s="1" customFormat="1" ht="28.5" customHeight="1">
      <c r="B180" s="123"/>
      <c r="C180" s="153" t="s">
        <v>260</v>
      </c>
      <c r="D180" s="153" t="s">
        <v>138</v>
      </c>
      <c r="E180" s="154" t="s">
        <v>261</v>
      </c>
      <c r="F180" s="260" t="s">
        <v>262</v>
      </c>
      <c r="G180" s="261"/>
      <c r="H180" s="261"/>
      <c r="I180" s="261"/>
      <c r="J180" s="155" t="s">
        <v>195</v>
      </c>
      <c r="K180" s="156">
        <v>21</v>
      </c>
      <c r="L180" s="262">
        <v>0</v>
      </c>
      <c r="M180" s="261"/>
      <c r="N180" s="263">
        <f>ROUND(L180*K180,2)</f>
        <v>0</v>
      </c>
      <c r="O180" s="261"/>
      <c r="P180" s="261"/>
      <c r="Q180" s="261"/>
      <c r="R180" s="125"/>
      <c r="T180" s="158" t="s">
        <v>20</v>
      </c>
      <c r="U180" s="41" t="s">
        <v>43</v>
      </c>
      <c r="V180" s="33"/>
      <c r="W180" s="159">
        <f>V180*K180</f>
        <v>0</v>
      </c>
      <c r="X180" s="159">
        <v>0</v>
      </c>
      <c r="Y180" s="159">
        <f>X180*K180</f>
        <v>0</v>
      </c>
      <c r="Z180" s="159">
        <v>0</v>
      </c>
      <c r="AA180" s="160">
        <f>Z180*K180</f>
        <v>0</v>
      </c>
      <c r="AR180" s="16" t="s">
        <v>142</v>
      </c>
      <c r="AT180" s="16" t="s">
        <v>138</v>
      </c>
      <c r="AU180" s="16" t="s">
        <v>93</v>
      </c>
      <c r="AY180" s="16" t="s">
        <v>137</v>
      </c>
      <c r="BE180" s="98">
        <f>IF(U180="základní",N180,0)</f>
        <v>0</v>
      </c>
      <c r="BF180" s="98">
        <f>IF(U180="snížená",N180,0)</f>
        <v>0</v>
      </c>
      <c r="BG180" s="98">
        <f>IF(U180="zákl. přenesená",N180,0)</f>
        <v>0</v>
      </c>
      <c r="BH180" s="98">
        <f>IF(U180="sníž. přenesená",N180,0)</f>
        <v>0</v>
      </c>
      <c r="BI180" s="98">
        <f>IF(U180="nulová",N180,0)</f>
        <v>0</v>
      </c>
      <c r="BJ180" s="16" t="s">
        <v>22</v>
      </c>
      <c r="BK180" s="98">
        <f>ROUND(L180*K180,2)</f>
        <v>0</v>
      </c>
      <c r="BL180" s="16" t="s">
        <v>142</v>
      </c>
      <c r="BM180" s="16" t="s">
        <v>263</v>
      </c>
    </row>
    <row r="181" spans="2:51" s="10" customFormat="1" ht="20.25" customHeight="1">
      <c r="B181" s="161"/>
      <c r="C181" s="162"/>
      <c r="D181" s="162"/>
      <c r="E181" s="163" t="s">
        <v>20</v>
      </c>
      <c r="F181" s="264" t="s">
        <v>252</v>
      </c>
      <c r="G181" s="265"/>
      <c r="H181" s="265"/>
      <c r="I181" s="265"/>
      <c r="J181" s="162"/>
      <c r="K181" s="164" t="s">
        <v>20</v>
      </c>
      <c r="L181" s="162"/>
      <c r="M181" s="162"/>
      <c r="N181" s="162"/>
      <c r="O181" s="162"/>
      <c r="P181" s="162"/>
      <c r="Q181" s="162"/>
      <c r="R181" s="165"/>
      <c r="T181" s="166"/>
      <c r="U181" s="162"/>
      <c r="V181" s="162"/>
      <c r="W181" s="162"/>
      <c r="X181" s="162"/>
      <c r="Y181" s="162"/>
      <c r="Z181" s="162"/>
      <c r="AA181" s="167"/>
      <c r="AT181" s="168" t="s">
        <v>145</v>
      </c>
      <c r="AU181" s="168" t="s">
        <v>93</v>
      </c>
      <c r="AV181" s="10" t="s">
        <v>22</v>
      </c>
      <c r="AW181" s="10" t="s">
        <v>35</v>
      </c>
      <c r="AX181" s="10" t="s">
        <v>78</v>
      </c>
      <c r="AY181" s="168" t="s">
        <v>137</v>
      </c>
    </row>
    <row r="182" spans="2:51" s="11" customFormat="1" ht="20.25" customHeight="1">
      <c r="B182" s="169"/>
      <c r="C182" s="170"/>
      <c r="D182" s="170"/>
      <c r="E182" s="171" t="s">
        <v>20</v>
      </c>
      <c r="F182" s="267" t="s">
        <v>264</v>
      </c>
      <c r="G182" s="268"/>
      <c r="H182" s="268"/>
      <c r="I182" s="268"/>
      <c r="J182" s="170"/>
      <c r="K182" s="172">
        <v>21</v>
      </c>
      <c r="L182" s="170"/>
      <c r="M182" s="170"/>
      <c r="N182" s="170"/>
      <c r="O182" s="170"/>
      <c r="P182" s="170"/>
      <c r="Q182" s="170"/>
      <c r="R182" s="173"/>
      <c r="T182" s="174"/>
      <c r="U182" s="170"/>
      <c r="V182" s="170"/>
      <c r="W182" s="170"/>
      <c r="X182" s="170"/>
      <c r="Y182" s="170"/>
      <c r="Z182" s="170"/>
      <c r="AA182" s="175"/>
      <c r="AT182" s="176" t="s">
        <v>145</v>
      </c>
      <c r="AU182" s="176" t="s">
        <v>93</v>
      </c>
      <c r="AV182" s="11" t="s">
        <v>93</v>
      </c>
      <c r="AW182" s="11" t="s">
        <v>35</v>
      </c>
      <c r="AX182" s="11" t="s">
        <v>22</v>
      </c>
      <c r="AY182" s="176" t="s">
        <v>137</v>
      </c>
    </row>
    <row r="183" spans="2:65" s="1" customFormat="1" ht="28.5" customHeight="1">
      <c r="B183" s="123"/>
      <c r="C183" s="153" t="s">
        <v>265</v>
      </c>
      <c r="D183" s="153" t="s">
        <v>138</v>
      </c>
      <c r="E183" s="154" t="s">
        <v>266</v>
      </c>
      <c r="F183" s="260" t="s">
        <v>267</v>
      </c>
      <c r="G183" s="261"/>
      <c r="H183" s="261"/>
      <c r="I183" s="261"/>
      <c r="J183" s="155" t="s">
        <v>195</v>
      </c>
      <c r="K183" s="156">
        <v>1.5</v>
      </c>
      <c r="L183" s="262">
        <v>0</v>
      </c>
      <c r="M183" s="261"/>
      <c r="N183" s="263">
        <f>ROUND(L183*K183,2)</f>
        <v>0</v>
      </c>
      <c r="O183" s="261"/>
      <c r="P183" s="261"/>
      <c r="Q183" s="261"/>
      <c r="R183" s="125"/>
      <c r="T183" s="158" t="s">
        <v>20</v>
      </c>
      <c r="U183" s="41" t="s">
        <v>43</v>
      </c>
      <c r="V183" s="33"/>
      <c r="W183" s="159">
        <f>V183*K183</f>
        <v>0</v>
      </c>
      <c r="X183" s="159">
        <v>0</v>
      </c>
      <c r="Y183" s="159">
        <f>X183*K183</f>
        <v>0</v>
      </c>
      <c r="Z183" s="159">
        <v>0</v>
      </c>
      <c r="AA183" s="160">
        <f>Z183*K183</f>
        <v>0</v>
      </c>
      <c r="AR183" s="16" t="s">
        <v>142</v>
      </c>
      <c r="AT183" s="16" t="s">
        <v>138</v>
      </c>
      <c r="AU183" s="16" t="s">
        <v>93</v>
      </c>
      <c r="AY183" s="16" t="s">
        <v>137</v>
      </c>
      <c r="BE183" s="98">
        <f>IF(U183="základní",N183,0)</f>
        <v>0</v>
      </c>
      <c r="BF183" s="98">
        <f>IF(U183="snížená",N183,0)</f>
        <v>0</v>
      </c>
      <c r="BG183" s="98">
        <f>IF(U183="zákl. přenesená",N183,0)</f>
        <v>0</v>
      </c>
      <c r="BH183" s="98">
        <f>IF(U183="sníž. přenesená",N183,0)</f>
        <v>0</v>
      </c>
      <c r="BI183" s="98">
        <f>IF(U183="nulová",N183,0)</f>
        <v>0</v>
      </c>
      <c r="BJ183" s="16" t="s">
        <v>22</v>
      </c>
      <c r="BK183" s="98">
        <f>ROUND(L183*K183,2)</f>
        <v>0</v>
      </c>
      <c r="BL183" s="16" t="s">
        <v>142</v>
      </c>
      <c r="BM183" s="16" t="s">
        <v>268</v>
      </c>
    </row>
    <row r="184" spans="2:51" s="10" customFormat="1" ht="20.25" customHeight="1">
      <c r="B184" s="161"/>
      <c r="C184" s="162"/>
      <c r="D184" s="162"/>
      <c r="E184" s="163" t="s">
        <v>20</v>
      </c>
      <c r="F184" s="264" t="s">
        <v>258</v>
      </c>
      <c r="G184" s="265"/>
      <c r="H184" s="265"/>
      <c r="I184" s="265"/>
      <c r="J184" s="162"/>
      <c r="K184" s="164" t="s">
        <v>20</v>
      </c>
      <c r="L184" s="162"/>
      <c r="M184" s="162"/>
      <c r="N184" s="162"/>
      <c r="O184" s="162"/>
      <c r="P184" s="162"/>
      <c r="Q184" s="162"/>
      <c r="R184" s="165"/>
      <c r="T184" s="166"/>
      <c r="U184" s="162"/>
      <c r="V184" s="162"/>
      <c r="W184" s="162"/>
      <c r="X184" s="162"/>
      <c r="Y184" s="162"/>
      <c r="Z184" s="162"/>
      <c r="AA184" s="167"/>
      <c r="AT184" s="168" t="s">
        <v>145</v>
      </c>
      <c r="AU184" s="168" t="s">
        <v>93</v>
      </c>
      <c r="AV184" s="10" t="s">
        <v>22</v>
      </c>
      <c r="AW184" s="10" t="s">
        <v>35</v>
      </c>
      <c r="AX184" s="10" t="s">
        <v>78</v>
      </c>
      <c r="AY184" s="168" t="s">
        <v>137</v>
      </c>
    </row>
    <row r="185" spans="2:51" s="11" customFormat="1" ht="20.25" customHeight="1">
      <c r="B185" s="169"/>
      <c r="C185" s="170"/>
      <c r="D185" s="170"/>
      <c r="E185" s="171" t="s">
        <v>20</v>
      </c>
      <c r="F185" s="267" t="s">
        <v>259</v>
      </c>
      <c r="G185" s="268"/>
      <c r="H185" s="268"/>
      <c r="I185" s="268"/>
      <c r="J185" s="170"/>
      <c r="K185" s="172">
        <v>1.5</v>
      </c>
      <c r="L185" s="170"/>
      <c r="M185" s="170"/>
      <c r="N185" s="170"/>
      <c r="O185" s="170"/>
      <c r="P185" s="170"/>
      <c r="Q185" s="170"/>
      <c r="R185" s="173"/>
      <c r="T185" s="174"/>
      <c r="U185" s="170"/>
      <c r="V185" s="170"/>
      <c r="W185" s="170"/>
      <c r="X185" s="170"/>
      <c r="Y185" s="170"/>
      <c r="Z185" s="170"/>
      <c r="AA185" s="175"/>
      <c r="AT185" s="176" t="s">
        <v>145</v>
      </c>
      <c r="AU185" s="176" t="s">
        <v>93</v>
      </c>
      <c r="AV185" s="11" t="s">
        <v>93</v>
      </c>
      <c r="AW185" s="11" t="s">
        <v>35</v>
      </c>
      <c r="AX185" s="11" t="s">
        <v>22</v>
      </c>
      <c r="AY185" s="176" t="s">
        <v>137</v>
      </c>
    </row>
    <row r="186" spans="2:65" s="1" customFormat="1" ht="28.5" customHeight="1">
      <c r="B186" s="123"/>
      <c r="C186" s="153" t="s">
        <v>269</v>
      </c>
      <c r="D186" s="153" t="s">
        <v>138</v>
      </c>
      <c r="E186" s="154" t="s">
        <v>270</v>
      </c>
      <c r="F186" s="260" t="s">
        <v>271</v>
      </c>
      <c r="G186" s="261"/>
      <c r="H186" s="261"/>
      <c r="I186" s="261"/>
      <c r="J186" s="155" t="s">
        <v>195</v>
      </c>
      <c r="K186" s="156">
        <v>60</v>
      </c>
      <c r="L186" s="262">
        <v>0</v>
      </c>
      <c r="M186" s="261"/>
      <c r="N186" s="263">
        <f>ROUND(L186*K186,2)</f>
        <v>0</v>
      </c>
      <c r="O186" s="261"/>
      <c r="P186" s="261"/>
      <c r="Q186" s="261"/>
      <c r="R186" s="125"/>
      <c r="T186" s="158" t="s">
        <v>20</v>
      </c>
      <c r="U186" s="41" t="s">
        <v>43</v>
      </c>
      <c r="V186" s="33"/>
      <c r="W186" s="159">
        <f>V186*K186</f>
        <v>0</v>
      </c>
      <c r="X186" s="159">
        <v>0</v>
      </c>
      <c r="Y186" s="159">
        <f>X186*K186</f>
        <v>0</v>
      </c>
      <c r="Z186" s="159">
        <v>0</v>
      </c>
      <c r="AA186" s="160">
        <f>Z186*K186</f>
        <v>0</v>
      </c>
      <c r="AR186" s="16" t="s">
        <v>142</v>
      </c>
      <c r="AT186" s="16" t="s">
        <v>138</v>
      </c>
      <c r="AU186" s="16" t="s">
        <v>93</v>
      </c>
      <c r="AY186" s="16" t="s">
        <v>137</v>
      </c>
      <c r="BE186" s="98">
        <f>IF(U186="základní",N186,0)</f>
        <v>0</v>
      </c>
      <c r="BF186" s="98">
        <f>IF(U186="snížená",N186,0)</f>
        <v>0</v>
      </c>
      <c r="BG186" s="98">
        <f>IF(U186="zákl. přenesená",N186,0)</f>
        <v>0</v>
      </c>
      <c r="BH186" s="98">
        <f>IF(U186="sníž. přenesená",N186,0)</f>
        <v>0</v>
      </c>
      <c r="BI186" s="98">
        <f>IF(U186="nulová",N186,0)</f>
        <v>0</v>
      </c>
      <c r="BJ186" s="16" t="s">
        <v>22</v>
      </c>
      <c r="BK186" s="98">
        <f>ROUND(L186*K186,2)</f>
        <v>0</v>
      </c>
      <c r="BL186" s="16" t="s">
        <v>142</v>
      </c>
      <c r="BM186" s="16" t="s">
        <v>272</v>
      </c>
    </row>
    <row r="187" spans="2:51" s="11" customFormat="1" ht="20.25" customHeight="1">
      <c r="B187" s="169"/>
      <c r="C187" s="170"/>
      <c r="D187" s="170"/>
      <c r="E187" s="171" t="s">
        <v>20</v>
      </c>
      <c r="F187" s="269" t="s">
        <v>247</v>
      </c>
      <c r="G187" s="268"/>
      <c r="H187" s="268"/>
      <c r="I187" s="268"/>
      <c r="J187" s="170"/>
      <c r="K187" s="172">
        <v>60</v>
      </c>
      <c r="L187" s="170"/>
      <c r="M187" s="170"/>
      <c r="N187" s="170"/>
      <c r="O187" s="170"/>
      <c r="P187" s="170"/>
      <c r="Q187" s="170"/>
      <c r="R187" s="173"/>
      <c r="T187" s="174"/>
      <c r="U187" s="170"/>
      <c r="V187" s="170"/>
      <c r="W187" s="170"/>
      <c r="X187" s="170"/>
      <c r="Y187" s="170"/>
      <c r="Z187" s="170"/>
      <c r="AA187" s="175"/>
      <c r="AT187" s="176" t="s">
        <v>145</v>
      </c>
      <c r="AU187" s="176" t="s">
        <v>93</v>
      </c>
      <c r="AV187" s="11" t="s">
        <v>93</v>
      </c>
      <c r="AW187" s="11" t="s">
        <v>35</v>
      </c>
      <c r="AX187" s="11" t="s">
        <v>22</v>
      </c>
      <c r="AY187" s="176" t="s">
        <v>137</v>
      </c>
    </row>
    <row r="188" spans="2:63" s="9" customFormat="1" ht="29.25" customHeight="1">
      <c r="B188" s="142"/>
      <c r="C188" s="143"/>
      <c r="D188" s="152" t="s">
        <v>104</v>
      </c>
      <c r="E188" s="152"/>
      <c r="F188" s="152"/>
      <c r="G188" s="152"/>
      <c r="H188" s="152"/>
      <c r="I188" s="152"/>
      <c r="J188" s="152"/>
      <c r="K188" s="152"/>
      <c r="L188" s="152"/>
      <c r="M188" s="152"/>
      <c r="N188" s="282">
        <f>BK188</f>
        <v>0</v>
      </c>
      <c r="O188" s="283"/>
      <c r="P188" s="283"/>
      <c r="Q188" s="283"/>
      <c r="R188" s="145"/>
      <c r="T188" s="146"/>
      <c r="U188" s="143"/>
      <c r="V188" s="143"/>
      <c r="W188" s="147">
        <f>W189</f>
        <v>0</v>
      </c>
      <c r="X188" s="143"/>
      <c r="Y188" s="147">
        <f>Y189</f>
        <v>0</v>
      </c>
      <c r="Z188" s="143"/>
      <c r="AA188" s="148">
        <f>AA189</f>
        <v>0</v>
      </c>
      <c r="AR188" s="149" t="s">
        <v>22</v>
      </c>
      <c r="AT188" s="150" t="s">
        <v>77</v>
      </c>
      <c r="AU188" s="150" t="s">
        <v>22</v>
      </c>
      <c r="AY188" s="149" t="s">
        <v>137</v>
      </c>
      <c r="BK188" s="151">
        <f>BK189</f>
        <v>0</v>
      </c>
    </row>
    <row r="189" spans="2:65" s="1" customFormat="1" ht="39.75" customHeight="1">
      <c r="B189" s="123"/>
      <c r="C189" s="153" t="s">
        <v>273</v>
      </c>
      <c r="D189" s="153" t="s">
        <v>138</v>
      </c>
      <c r="E189" s="154" t="s">
        <v>274</v>
      </c>
      <c r="F189" s="260" t="s">
        <v>275</v>
      </c>
      <c r="G189" s="261"/>
      <c r="H189" s="261"/>
      <c r="I189" s="261"/>
      <c r="J189" s="155" t="s">
        <v>276</v>
      </c>
      <c r="K189" s="156">
        <v>1</v>
      </c>
      <c r="L189" s="262">
        <v>0</v>
      </c>
      <c r="M189" s="261"/>
      <c r="N189" s="263">
        <f>ROUND(L189*K189,2)</f>
        <v>0</v>
      </c>
      <c r="O189" s="261"/>
      <c r="P189" s="261"/>
      <c r="Q189" s="261"/>
      <c r="R189" s="125"/>
      <c r="T189" s="158" t="s">
        <v>20</v>
      </c>
      <c r="U189" s="41" t="s">
        <v>43</v>
      </c>
      <c r="V189" s="33"/>
      <c r="W189" s="159">
        <f>V189*K189</f>
        <v>0</v>
      </c>
      <c r="X189" s="159">
        <v>0</v>
      </c>
      <c r="Y189" s="159">
        <f>X189*K189</f>
        <v>0</v>
      </c>
      <c r="Z189" s="159">
        <v>0</v>
      </c>
      <c r="AA189" s="160">
        <f>Z189*K189</f>
        <v>0</v>
      </c>
      <c r="AR189" s="16" t="s">
        <v>142</v>
      </c>
      <c r="AT189" s="16" t="s">
        <v>138</v>
      </c>
      <c r="AU189" s="16" t="s">
        <v>93</v>
      </c>
      <c r="AY189" s="16" t="s">
        <v>137</v>
      </c>
      <c r="BE189" s="98">
        <f>IF(U189="základní",N189,0)</f>
        <v>0</v>
      </c>
      <c r="BF189" s="98">
        <f>IF(U189="snížená",N189,0)</f>
        <v>0</v>
      </c>
      <c r="BG189" s="98">
        <f>IF(U189="zákl. přenesená",N189,0)</f>
        <v>0</v>
      </c>
      <c r="BH189" s="98">
        <f>IF(U189="sníž. přenesená",N189,0)</f>
        <v>0</v>
      </c>
      <c r="BI189" s="98">
        <f>IF(U189="nulová",N189,0)</f>
        <v>0</v>
      </c>
      <c r="BJ189" s="16" t="s">
        <v>22</v>
      </c>
      <c r="BK189" s="98">
        <f>ROUND(L189*K189,2)</f>
        <v>0</v>
      </c>
      <c r="BL189" s="16" t="s">
        <v>142</v>
      </c>
      <c r="BM189" s="16" t="s">
        <v>277</v>
      </c>
    </row>
    <row r="190" spans="2:63" s="9" customFormat="1" ht="29.25" customHeight="1">
      <c r="B190" s="142"/>
      <c r="C190" s="143"/>
      <c r="D190" s="152" t="s">
        <v>105</v>
      </c>
      <c r="E190" s="152"/>
      <c r="F190" s="152"/>
      <c r="G190" s="152"/>
      <c r="H190" s="152"/>
      <c r="I190" s="152"/>
      <c r="J190" s="152"/>
      <c r="K190" s="152"/>
      <c r="L190" s="152"/>
      <c r="M190" s="152"/>
      <c r="N190" s="284">
        <f>BK190</f>
        <v>0</v>
      </c>
      <c r="O190" s="285"/>
      <c r="P190" s="285"/>
      <c r="Q190" s="285"/>
      <c r="R190" s="145"/>
      <c r="T190" s="146"/>
      <c r="U190" s="143"/>
      <c r="V190" s="143"/>
      <c r="W190" s="147">
        <f>SUM(W191:W199)</f>
        <v>0</v>
      </c>
      <c r="X190" s="143"/>
      <c r="Y190" s="147">
        <f>SUM(Y191:Y199)</f>
        <v>0.022785</v>
      </c>
      <c r="Z190" s="143"/>
      <c r="AA190" s="148">
        <f>SUM(AA191:AA199)</f>
        <v>0</v>
      </c>
      <c r="AR190" s="149" t="s">
        <v>22</v>
      </c>
      <c r="AT190" s="150" t="s">
        <v>77</v>
      </c>
      <c r="AU190" s="150" t="s">
        <v>22</v>
      </c>
      <c r="AY190" s="149" t="s">
        <v>137</v>
      </c>
      <c r="BK190" s="151">
        <f>SUM(BK191:BK199)</f>
        <v>0</v>
      </c>
    </row>
    <row r="191" spans="2:65" s="1" customFormat="1" ht="39.75" customHeight="1">
      <c r="B191" s="123"/>
      <c r="C191" s="153" t="s">
        <v>278</v>
      </c>
      <c r="D191" s="153" t="s">
        <v>138</v>
      </c>
      <c r="E191" s="154" t="s">
        <v>279</v>
      </c>
      <c r="F191" s="260" t="s">
        <v>280</v>
      </c>
      <c r="G191" s="261"/>
      <c r="H191" s="261"/>
      <c r="I191" s="261"/>
      <c r="J191" s="155" t="s">
        <v>141</v>
      </c>
      <c r="K191" s="156">
        <v>3.72</v>
      </c>
      <c r="L191" s="262">
        <v>0</v>
      </c>
      <c r="M191" s="261"/>
      <c r="N191" s="263">
        <f>ROUND(L191*K191,2)</f>
        <v>0</v>
      </c>
      <c r="O191" s="261"/>
      <c r="P191" s="261"/>
      <c r="Q191" s="261"/>
      <c r="R191" s="125"/>
      <c r="T191" s="158" t="s">
        <v>20</v>
      </c>
      <c r="U191" s="41" t="s">
        <v>43</v>
      </c>
      <c r="V191" s="33"/>
      <c r="W191" s="159">
        <f>V191*K191</f>
        <v>0</v>
      </c>
      <c r="X191" s="159">
        <v>0</v>
      </c>
      <c r="Y191" s="159">
        <f>X191*K191</f>
        <v>0</v>
      </c>
      <c r="Z191" s="159">
        <v>0</v>
      </c>
      <c r="AA191" s="160">
        <f>Z191*K191</f>
        <v>0</v>
      </c>
      <c r="AR191" s="16" t="s">
        <v>142</v>
      </c>
      <c r="AT191" s="16" t="s">
        <v>138</v>
      </c>
      <c r="AU191" s="16" t="s">
        <v>93</v>
      </c>
      <c r="AY191" s="16" t="s">
        <v>137</v>
      </c>
      <c r="BE191" s="98">
        <f>IF(U191="základní",N191,0)</f>
        <v>0</v>
      </c>
      <c r="BF191" s="98">
        <f>IF(U191="snížená",N191,0)</f>
        <v>0</v>
      </c>
      <c r="BG191" s="98">
        <f>IF(U191="zákl. přenesená",N191,0)</f>
        <v>0</v>
      </c>
      <c r="BH191" s="98">
        <f>IF(U191="sníž. přenesená",N191,0)</f>
        <v>0</v>
      </c>
      <c r="BI191" s="98">
        <f>IF(U191="nulová",N191,0)</f>
        <v>0</v>
      </c>
      <c r="BJ191" s="16" t="s">
        <v>22</v>
      </c>
      <c r="BK191" s="98">
        <f>ROUND(L191*K191,2)</f>
        <v>0</v>
      </c>
      <c r="BL191" s="16" t="s">
        <v>142</v>
      </c>
      <c r="BM191" s="16" t="s">
        <v>281</v>
      </c>
    </row>
    <row r="192" spans="2:51" s="11" customFormat="1" ht="20.25" customHeight="1">
      <c r="B192" s="169"/>
      <c r="C192" s="170"/>
      <c r="D192" s="170"/>
      <c r="E192" s="171" t="s">
        <v>20</v>
      </c>
      <c r="F192" s="269" t="s">
        <v>282</v>
      </c>
      <c r="G192" s="268"/>
      <c r="H192" s="268"/>
      <c r="I192" s="268"/>
      <c r="J192" s="170"/>
      <c r="K192" s="172">
        <v>3.72</v>
      </c>
      <c r="L192" s="170"/>
      <c r="M192" s="170"/>
      <c r="N192" s="170"/>
      <c r="O192" s="170"/>
      <c r="P192" s="170"/>
      <c r="Q192" s="170"/>
      <c r="R192" s="173"/>
      <c r="T192" s="174"/>
      <c r="U192" s="170"/>
      <c r="V192" s="170"/>
      <c r="W192" s="170"/>
      <c r="X192" s="170"/>
      <c r="Y192" s="170"/>
      <c r="Z192" s="170"/>
      <c r="AA192" s="175"/>
      <c r="AT192" s="176" t="s">
        <v>145</v>
      </c>
      <c r="AU192" s="176" t="s">
        <v>93</v>
      </c>
      <c r="AV192" s="11" t="s">
        <v>93</v>
      </c>
      <c r="AW192" s="11" t="s">
        <v>35</v>
      </c>
      <c r="AX192" s="11" t="s">
        <v>22</v>
      </c>
      <c r="AY192" s="176" t="s">
        <v>137</v>
      </c>
    </row>
    <row r="193" spans="2:65" s="1" customFormat="1" ht="39.75" customHeight="1">
      <c r="B193" s="123"/>
      <c r="C193" s="153" t="s">
        <v>283</v>
      </c>
      <c r="D193" s="153" t="s">
        <v>138</v>
      </c>
      <c r="E193" s="154" t="s">
        <v>284</v>
      </c>
      <c r="F193" s="260" t="s">
        <v>285</v>
      </c>
      <c r="G193" s="261"/>
      <c r="H193" s="261"/>
      <c r="I193" s="261"/>
      <c r="J193" s="155" t="s">
        <v>201</v>
      </c>
      <c r="K193" s="156">
        <v>24.5</v>
      </c>
      <c r="L193" s="262">
        <v>0</v>
      </c>
      <c r="M193" s="261"/>
      <c r="N193" s="263">
        <f>ROUND(L193*K193,2)</f>
        <v>0</v>
      </c>
      <c r="O193" s="261"/>
      <c r="P193" s="261"/>
      <c r="Q193" s="261"/>
      <c r="R193" s="125"/>
      <c r="T193" s="158" t="s">
        <v>20</v>
      </c>
      <c r="U193" s="41" t="s">
        <v>43</v>
      </c>
      <c r="V193" s="33"/>
      <c r="W193" s="159">
        <f>V193*K193</f>
        <v>0</v>
      </c>
      <c r="X193" s="159">
        <v>0.00031</v>
      </c>
      <c r="Y193" s="159">
        <f>X193*K193</f>
        <v>0.007595</v>
      </c>
      <c r="Z193" s="159">
        <v>0</v>
      </c>
      <c r="AA193" s="160">
        <f>Z193*K193</f>
        <v>0</v>
      </c>
      <c r="AR193" s="16" t="s">
        <v>142</v>
      </c>
      <c r="AT193" s="16" t="s">
        <v>138</v>
      </c>
      <c r="AU193" s="16" t="s">
        <v>93</v>
      </c>
      <c r="AY193" s="16" t="s">
        <v>137</v>
      </c>
      <c r="BE193" s="98">
        <f>IF(U193="základní",N193,0)</f>
        <v>0</v>
      </c>
      <c r="BF193" s="98">
        <f>IF(U193="snížená",N193,0)</f>
        <v>0</v>
      </c>
      <c r="BG193" s="98">
        <f>IF(U193="zákl. přenesená",N193,0)</f>
        <v>0</v>
      </c>
      <c r="BH193" s="98">
        <f>IF(U193="sníž. přenesená",N193,0)</f>
        <v>0</v>
      </c>
      <c r="BI193" s="98">
        <f>IF(U193="nulová",N193,0)</f>
        <v>0</v>
      </c>
      <c r="BJ193" s="16" t="s">
        <v>22</v>
      </c>
      <c r="BK193" s="98">
        <f>ROUND(L193*K193,2)</f>
        <v>0</v>
      </c>
      <c r="BL193" s="16" t="s">
        <v>142</v>
      </c>
      <c r="BM193" s="16" t="s">
        <v>286</v>
      </c>
    </row>
    <row r="194" spans="2:51" s="11" customFormat="1" ht="20.25" customHeight="1">
      <c r="B194" s="169"/>
      <c r="C194" s="170"/>
      <c r="D194" s="170"/>
      <c r="E194" s="171" t="s">
        <v>20</v>
      </c>
      <c r="F194" s="269" t="s">
        <v>287</v>
      </c>
      <c r="G194" s="268"/>
      <c r="H194" s="268"/>
      <c r="I194" s="268"/>
      <c r="J194" s="170"/>
      <c r="K194" s="172">
        <v>10.5</v>
      </c>
      <c r="L194" s="170"/>
      <c r="M194" s="170"/>
      <c r="N194" s="170"/>
      <c r="O194" s="170"/>
      <c r="P194" s="170"/>
      <c r="Q194" s="170"/>
      <c r="R194" s="173"/>
      <c r="T194" s="174"/>
      <c r="U194" s="170"/>
      <c r="V194" s="170"/>
      <c r="W194" s="170"/>
      <c r="X194" s="170"/>
      <c r="Y194" s="170"/>
      <c r="Z194" s="170"/>
      <c r="AA194" s="175"/>
      <c r="AT194" s="176" t="s">
        <v>145</v>
      </c>
      <c r="AU194" s="176" t="s">
        <v>93</v>
      </c>
      <c r="AV194" s="11" t="s">
        <v>93</v>
      </c>
      <c r="AW194" s="11" t="s">
        <v>35</v>
      </c>
      <c r="AX194" s="11" t="s">
        <v>78</v>
      </c>
      <c r="AY194" s="176" t="s">
        <v>137</v>
      </c>
    </row>
    <row r="195" spans="2:51" s="11" customFormat="1" ht="20.25" customHeight="1">
      <c r="B195" s="169"/>
      <c r="C195" s="170"/>
      <c r="D195" s="170"/>
      <c r="E195" s="171" t="s">
        <v>20</v>
      </c>
      <c r="F195" s="267" t="s">
        <v>288</v>
      </c>
      <c r="G195" s="268"/>
      <c r="H195" s="268"/>
      <c r="I195" s="268"/>
      <c r="J195" s="170"/>
      <c r="K195" s="172">
        <v>14</v>
      </c>
      <c r="L195" s="170"/>
      <c r="M195" s="170"/>
      <c r="N195" s="170"/>
      <c r="O195" s="170"/>
      <c r="P195" s="170"/>
      <c r="Q195" s="170"/>
      <c r="R195" s="173"/>
      <c r="T195" s="174"/>
      <c r="U195" s="170"/>
      <c r="V195" s="170"/>
      <c r="W195" s="170"/>
      <c r="X195" s="170"/>
      <c r="Y195" s="170"/>
      <c r="Z195" s="170"/>
      <c r="AA195" s="175"/>
      <c r="AT195" s="176" t="s">
        <v>145</v>
      </c>
      <c r="AU195" s="176" t="s">
        <v>93</v>
      </c>
      <c r="AV195" s="11" t="s">
        <v>93</v>
      </c>
      <c r="AW195" s="11" t="s">
        <v>35</v>
      </c>
      <c r="AX195" s="11" t="s">
        <v>78</v>
      </c>
      <c r="AY195" s="176" t="s">
        <v>137</v>
      </c>
    </row>
    <row r="196" spans="2:51" s="12" customFormat="1" ht="20.25" customHeight="1">
      <c r="B196" s="181"/>
      <c r="C196" s="182"/>
      <c r="D196" s="182"/>
      <c r="E196" s="183" t="s">
        <v>20</v>
      </c>
      <c r="F196" s="274" t="s">
        <v>289</v>
      </c>
      <c r="G196" s="275"/>
      <c r="H196" s="275"/>
      <c r="I196" s="275"/>
      <c r="J196" s="182"/>
      <c r="K196" s="184">
        <v>24.5</v>
      </c>
      <c r="L196" s="182"/>
      <c r="M196" s="182"/>
      <c r="N196" s="182"/>
      <c r="O196" s="182"/>
      <c r="P196" s="182"/>
      <c r="Q196" s="182"/>
      <c r="R196" s="185"/>
      <c r="T196" s="186"/>
      <c r="U196" s="182"/>
      <c r="V196" s="182"/>
      <c r="W196" s="182"/>
      <c r="X196" s="182"/>
      <c r="Y196" s="182"/>
      <c r="Z196" s="182"/>
      <c r="AA196" s="187"/>
      <c r="AT196" s="188" t="s">
        <v>145</v>
      </c>
      <c r="AU196" s="188" t="s">
        <v>93</v>
      </c>
      <c r="AV196" s="12" t="s">
        <v>142</v>
      </c>
      <c r="AW196" s="12" t="s">
        <v>35</v>
      </c>
      <c r="AX196" s="12" t="s">
        <v>22</v>
      </c>
      <c r="AY196" s="188" t="s">
        <v>137</v>
      </c>
    </row>
    <row r="197" spans="2:65" s="1" customFormat="1" ht="20.25" customHeight="1">
      <c r="B197" s="123"/>
      <c r="C197" s="177" t="s">
        <v>290</v>
      </c>
      <c r="D197" s="177" t="s">
        <v>217</v>
      </c>
      <c r="E197" s="178" t="s">
        <v>291</v>
      </c>
      <c r="F197" s="270" t="s">
        <v>292</v>
      </c>
      <c r="G197" s="271"/>
      <c r="H197" s="271"/>
      <c r="I197" s="271"/>
      <c r="J197" s="179" t="s">
        <v>201</v>
      </c>
      <c r="K197" s="180">
        <v>29.4</v>
      </c>
      <c r="L197" s="272">
        <v>0</v>
      </c>
      <c r="M197" s="271"/>
      <c r="N197" s="273">
        <f>ROUND(L197*K197,2)</f>
        <v>0</v>
      </c>
      <c r="O197" s="261"/>
      <c r="P197" s="261"/>
      <c r="Q197" s="261"/>
      <c r="R197" s="125"/>
      <c r="T197" s="158" t="s">
        <v>20</v>
      </c>
      <c r="U197" s="41" t="s">
        <v>43</v>
      </c>
      <c r="V197" s="33"/>
      <c r="W197" s="159">
        <f>V197*K197</f>
        <v>0</v>
      </c>
      <c r="X197" s="159">
        <v>0.0004</v>
      </c>
      <c r="Y197" s="159">
        <f>X197*K197</f>
        <v>0.01176</v>
      </c>
      <c r="Z197" s="159">
        <v>0</v>
      </c>
      <c r="AA197" s="160">
        <f>Z197*K197</f>
        <v>0</v>
      </c>
      <c r="AR197" s="16" t="s">
        <v>179</v>
      </c>
      <c r="AT197" s="16" t="s">
        <v>217</v>
      </c>
      <c r="AU197" s="16" t="s">
        <v>93</v>
      </c>
      <c r="AY197" s="16" t="s">
        <v>137</v>
      </c>
      <c r="BE197" s="98">
        <f>IF(U197="základní",N197,0)</f>
        <v>0</v>
      </c>
      <c r="BF197" s="98">
        <f>IF(U197="snížená",N197,0)</f>
        <v>0</v>
      </c>
      <c r="BG197" s="98">
        <f>IF(U197="zákl. přenesená",N197,0)</f>
        <v>0</v>
      </c>
      <c r="BH197" s="98">
        <f>IF(U197="sníž. přenesená",N197,0)</f>
        <v>0</v>
      </c>
      <c r="BI197" s="98">
        <f>IF(U197="nulová",N197,0)</f>
        <v>0</v>
      </c>
      <c r="BJ197" s="16" t="s">
        <v>22</v>
      </c>
      <c r="BK197" s="98">
        <f>ROUND(L197*K197,2)</f>
        <v>0</v>
      </c>
      <c r="BL197" s="16" t="s">
        <v>142</v>
      </c>
      <c r="BM197" s="16" t="s">
        <v>293</v>
      </c>
    </row>
    <row r="198" spans="2:51" s="11" customFormat="1" ht="20.25" customHeight="1">
      <c r="B198" s="169"/>
      <c r="C198" s="170"/>
      <c r="D198" s="170"/>
      <c r="E198" s="171" t="s">
        <v>20</v>
      </c>
      <c r="F198" s="269" t="s">
        <v>294</v>
      </c>
      <c r="G198" s="268"/>
      <c r="H198" s="268"/>
      <c r="I198" s="268"/>
      <c r="J198" s="170"/>
      <c r="K198" s="172">
        <v>29.4</v>
      </c>
      <c r="L198" s="170"/>
      <c r="M198" s="170"/>
      <c r="N198" s="170"/>
      <c r="O198" s="170"/>
      <c r="P198" s="170"/>
      <c r="Q198" s="170"/>
      <c r="R198" s="173"/>
      <c r="T198" s="174"/>
      <c r="U198" s="170"/>
      <c r="V198" s="170"/>
      <c r="W198" s="170"/>
      <c r="X198" s="170"/>
      <c r="Y198" s="170"/>
      <c r="Z198" s="170"/>
      <c r="AA198" s="175"/>
      <c r="AT198" s="176" t="s">
        <v>145</v>
      </c>
      <c r="AU198" s="176" t="s">
        <v>93</v>
      </c>
      <c r="AV198" s="11" t="s">
        <v>93</v>
      </c>
      <c r="AW198" s="11" t="s">
        <v>35</v>
      </c>
      <c r="AX198" s="11" t="s">
        <v>22</v>
      </c>
      <c r="AY198" s="176" t="s">
        <v>137</v>
      </c>
    </row>
    <row r="199" spans="2:65" s="1" customFormat="1" ht="28.5" customHeight="1">
      <c r="B199" s="123"/>
      <c r="C199" s="153" t="s">
        <v>295</v>
      </c>
      <c r="D199" s="153" t="s">
        <v>138</v>
      </c>
      <c r="E199" s="154" t="s">
        <v>296</v>
      </c>
      <c r="F199" s="260" t="s">
        <v>297</v>
      </c>
      <c r="G199" s="261"/>
      <c r="H199" s="261"/>
      <c r="I199" s="261"/>
      <c r="J199" s="155" t="s">
        <v>241</v>
      </c>
      <c r="K199" s="156">
        <v>7</v>
      </c>
      <c r="L199" s="262">
        <v>0</v>
      </c>
      <c r="M199" s="261"/>
      <c r="N199" s="263">
        <f>ROUND(L199*K199,2)</f>
        <v>0</v>
      </c>
      <c r="O199" s="261"/>
      <c r="P199" s="261"/>
      <c r="Q199" s="261"/>
      <c r="R199" s="125"/>
      <c r="T199" s="158" t="s">
        <v>20</v>
      </c>
      <c r="U199" s="41" t="s">
        <v>43</v>
      </c>
      <c r="V199" s="33"/>
      <c r="W199" s="159">
        <f>V199*K199</f>
        <v>0</v>
      </c>
      <c r="X199" s="159">
        <v>0.00049</v>
      </c>
      <c r="Y199" s="159">
        <f>X199*K199</f>
        <v>0.00343</v>
      </c>
      <c r="Z199" s="159">
        <v>0</v>
      </c>
      <c r="AA199" s="160">
        <f>Z199*K199</f>
        <v>0</v>
      </c>
      <c r="AR199" s="16" t="s">
        <v>142</v>
      </c>
      <c r="AT199" s="16" t="s">
        <v>138</v>
      </c>
      <c r="AU199" s="16" t="s">
        <v>93</v>
      </c>
      <c r="AY199" s="16" t="s">
        <v>137</v>
      </c>
      <c r="BE199" s="98">
        <f>IF(U199="základní",N199,0)</f>
        <v>0</v>
      </c>
      <c r="BF199" s="98">
        <f>IF(U199="snížená",N199,0)</f>
        <v>0</v>
      </c>
      <c r="BG199" s="98">
        <f>IF(U199="zákl. přenesená",N199,0)</f>
        <v>0</v>
      </c>
      <c r="BH199" s="98">
        <f>IF(U199="sníž. přenesená",N199,0)</f>
        <v>0</v>
      </c>
      <c r="BI199" s="98">
        <f>IF(U199="nulová",N199,0)</f>
        <v>0</v>
      </c>
      <c r="BJ199" s="16" t="s">
        <v>22</v>
      </c>
      <c r="BK199" s="98">
        <f>ROUND(L199*K199,2)</f>
        <v>0</v>
      </c>
      <c r="BL199" s="16" t="s">
        <v>142</v>
      </c>
      <c r="BM199" s="16" t="s">
        <v>298</v>
      </c>
    </row>
    <row r="200" spans="2:63" s="9" customFormat="1" ht="29.25" customHeight="1">
      <c r="B200" s="142"/>
      <c r="C200" s="143"/>
      <c r="D200" s="152" t="s">
        <v>106</v>
      </c>
      <c r="E200" s="152"/>
      <c r="F200" s="152"/>
      <c r="G200" s="152"/>
      <c r="H200" s="152"/>
      <c r="I200" s="152"/>
      <c r="J200" s="152"/>
      <c r="K200" s="152"/>
      <c r="L200" s="152"/>
      <c r="M200" s="152"/>
      <c r="N200" s="284">
        <f>BK200</f>
        <v>0</v>
      </c>
      <c r="O200" s="285"/>
      <c r="P200" s="285"/>
      <c r="Q200" s="285"/>
      <c r="R200" s="145"/>
      <c r="T200" s="146"/>
      <c r="U200" s="143"/>
      <c r="V200" s="143"/>
      <c r="W200" s="147">
        <f>SUM(W201:W204)</f>
        <v>0</v>
      </c>
      <c r="X200" s="143"/>
      <c r="Y200" s="147">
        <f>SUM(Y201:Y204)</f>
        <v>0</v>
      </c>
      <c r="Z200" s="143"/>
      <c r="AA200" s="148">
        <f>SUM(AA201:AA204)</f>
        <v>0</v>
      </c>
      <c r="AR200" s="149" t="s">
        <v>22</v>
      </c>
      <c r="AT200" s="150" t="s">
        <v>77</v>
      </c>
      <c r="AU200" s="150" t="s">
        <v>22</v>
      </c>
      <c r="AY200" s="149" t="s">
        <v>137</v>
      </c>
      <c r="BK200" s="151">
        <f>SUM(BK201:BK204)</f>
        <v>0</v>
      </c>
    </row>
    <row r="201" spans="2:65" s="1" customFormat="1" ht="51" customHeight="1">
      <c r="B201" s="123"/>
      <c r="C201" s="153" t="s">
        <v>299</v>
      </c>
      <c r="D201" s="153" t="s">
        <v>138</v>
      </c>
      <c r="E201" s="154" t="s">
        <v>300</v>
      </c>
      <c r="F201" s="260" t="s">
        <v>301</v>
      </c>
      <c r="G201" s="261"/>
      <c r="H201" s="261"/>
      <c r="I201" s="261"/>
      <c r="J201" s="155" t="s">
        <v>302</v>
      </c>
      <c r="K201" s="156">
        <v>9</v>
      </c>
      <c r="L201" s="262">
        <v>0</v>
      </c>
      <c r="M201" s="261"/>
      <c r="N201" s="263">
        <f>ROUND(L201*K201,2)</f>
        <v>0</v>
      </c>
      <c r="O201" s="261"/>
      <c r="P201" s="261"/>
      <c r="Q201" s="261"/>
      <c r="R201" s="125"/>
      <c r="T201" s="158" t="s">
        <v>20</v>
      </c>
      <c r="U201" s="41" t="s">
        <v>43</v>
      </c>
      <c r="V201" s="33"/>
      <c r="W201" s="159">
        <f>V201*K201</f>
        <v>0</v>
      </c>
      <c r="X201" s="159">
        <v>0</v>
      </c>
      <c r="Y201" s="159">
        <f>X201*K201</f>
        <v>0</v>
      </c>
      <c r="Z201" s="159">
        <v>0</v>
      </c>
      <c r="AA201" s="160">
        <f>Z201*K201</f>
        <v>0</v>
      </c>
      <c r="AR201" s="16" t="s">
        <v>142</v>
      </c>
      <c r="AT201" s="16" t="s">
        <v>138</v>
      </c>
      <c r="AU201" s="16" t="s">
        <v>93</v>
      </c>
      <c r="AY201" s="16" t="s">
        <v>137</v>
      </c>
      <c r="BE201" s="98">
        <f>IF(U201="základní",N201,0)</f>
        <v>0</v>
      </c>
      <c r="BF201" s="98">
        <f>IF(U201="snížená",N201,0)</f>
        <v>0</v>
      </c>
      <c r="BG201" s="98">
        <f>IF(U201="zákl. přenesená",N201,0)</f>
        <v>0</v>
      </c>
      <c r="BH201" s="98">
        <f>IF(U201="sníž. přenesená",N201,0)</f>
        <v>0</v>
      </c>
      <c r="BI201" s="98">
        <f>IF(U201="nulová",N201,0)</f>
        <v>0</v>
      </c>
      <c r="BJ201" s="16" t="s">
        <v>22</v>
      </c>
      <c r="BK201" s="98">
        <f>ROUND(L201*K201,2)</f>
        <v>0</v>
      </c>
      <c r="BL201" s="16" t="s">
        <v>142</v>
      </c>
      <c r="BM201" s="16" t="s">
        <v>303</v>
      </c>
    </row>
    <row r="202" spans="2:65" s="1" customFormat="1" ht="39.75" customHeight="1">
      <c r="B202" s="123"/>
      <c r="C202" s="153" t="s">
        <v>304</v>
      </c>
      <c r="D202" s="153" t="s">
        <v>138</v>
      </c>
      <c r="E202" s="154" t="s">
        <v>305</v>
      </c>
      <c r="F202" s="260" t="s">
        <v>306</v>
      </c>
      <c r="G202" s="261"/>
      <c r="H202" s="261"/>
      <c r="I202" s="261"/>
      <c r="J202" s="155" t="s">
        <v>302</v>
      </c>
      <c r="K202" s="156">
        <v>6</v>
      </c>
      <c r="L202" s="262">
        <v>0</v>
      </c>
      <c r="M202" s="261"/>
      <c r="N202" s="263">
        <f>ROUND(L202*K202,2)</f>
        <v>0</v>
      </c>
      <c r="O202" s="261"/>
      <c r="P202" s="261"/>
      <c r="Q202" s="261"/>
      <c r="R202" s="125"/>
      <c r="T202" s="158" t="s">
        <v>20</v>
      </c>
      <c r="U202" s="41" t="s">
        <v>43</v>
      </c>
      <c r="V202" s="33"/>
      <c r="W202" s="159">
        <f>V202*K202</f>
        <v>0</v>
      </c>
      <c r="X202" s="159">
        <v>0</v>
      </c>
      <c r="Y202" s="159">
        <f>X202*K202</f>
        <v>0</v>
      </c>
      <c r="Z202" s="159">
        <v>0</v>
      </c>
      <c r="AA202" s="160">
        <f>Z202*K202</f>
        <v>0</v>
      </c>
      <c r="AR202" s="16" t="s">
        <v>142</v>
      </c>
      <c r="AT202" s="16" t="s">
        <v>138</v>
      </c>
      <c r="AU202" s="16" t="s">
        <v>93</v>
      </c>
      <c r="AY202" s="16" t="s">
        <v>137</v>
      </c>
      <c r="BE202" s="98">
        <f>IF(U202="základní",N202,0)</f>
        <v>0</v>
      </c>
      <c r="BF202" s="98">
        <f>IF(U202="snížená",N202,0)</f>
        <v>0</v>
      </c>
      <c r="BG202" s="98">
        <f>IF(U202="zákl. přenesená",N202,0)</f>
        <v>0</v>
      </c>
      <c r="BH202" s="98">
        <f>IF(U202="sníž. přenesená",N202,0)</f>
        <v>0</v>
      </c>
      <c r="BI202" s="98">
        <f>IF(U202="nulová",N202,0)</f>
        <v>0</v>
      </c>
      <c r="BJ202" s="16" t="s">
        <v>22</v>
      </c>
      <c r="BK202" s="98">
        <f>ROUND(L202*K202,2)</f>
        <v>0</v>
      </c>
      <c r="BL202" s="16" t="s">
        <v>142</v>
      </c>
      <c r="BM202" s="16" t="s">
        <v>307</v>
      </c>
    </row>
    <row r="203" spans="2:65" s="1" customFormat="1" ht="39.75" customHeight="1">
      <c r="B203" s="123"/>
      <c r="C203" s="153" t="s">
        <v>308</v>
      </c>
      <c r="D203" s="153" t="s">
        <v>138</v>
      </c>
      <c r="E203" s="154" t="s">
        <v>309</v>
      </c>
      <c r="F203" s="260" t="s">
        <v>310</v>
      </c>
      <c r="G203" s="261"/>
      <c r="H203" s="261"/>
      <c r="I203" s="261"/>
      <c r="J203" s="155" t="s">
        <v>201</v>
      </c>
      <c r="K203" s="156">
        <v>18.5</v>
      </c>
      <c r="L203" s="262">
        <v>0</v>
      </c>
      <c r="M203" s="261"/>
      <c r="N203" s="263">
        <f>ROUND(L203*K203,2)</f>
        <v>0</v>
      </c>
      <c r="O203" s="261"/>
      <c r="P203" s="261"/>
      <c r="Q203" s="261"/>
      <c r="R203" s="125"/>
      <c r="T203" s="158" t="s">
        <v>20</v>
      </c>
      <c r="U203" s="41" t="s">
        <v>43</v>
      </c>
      <c r="V203" s="33"/>
      <c r="W203" s="159">
        <f>V203*K203</f>
        <v>0</v>
      </c>
      <c r="X203" s="159">
        <v>0</v>
      </c>
      <c r="Y203" s="159">
        <f>X203*K203</f>
        <v>0</v>
      </c>
      <c r="Z203" s="159">
        <v>0</v>
      </c>
      <c r="AA203" s="160">
        <f>Z203*K203</f>
        <v>0</v>
      </c>
      <c r="AR203" s="16" t="s">
        <v>142</v>
      </c>
      <c r="AT203" s="16" t="s">
        <v>138</v>
      </c>
      <c r="AU203" s="16" t="s">
        <v>93</v>
      </c>
      <c r="AY203" s="16" t="s">
        <v>137</v>
      </c>
      <c r="BE203" s="98">
        <f>IF(U203="základní",N203,0)</f>
        <v>0</v>
      </c>
      <c r="BF203" s="98">
        <f>IF(U203="snížená",N203,0)</f>
        <v>0</v>
      </c>
      <c r="BG203" s="98">
        <f>IF(U203="zákl. přenesená",N203,0)</f>
        <v>0</v>
      </c>
      <c r="BH203" s="98">
        <f>IF(U203="sníž. přenesená",N203,0)</f>
        <v>0</v>
      </c>
      <c r="BI203" s="98">
        <f>IF(U203="nulová",N203,0)</f>
        <v>0</v>
      </c>
      <c r="BJ203" s="16" t="s">
        <v>22</v>
      </c>
      <c r="BK203" s="98">
        <f>ROUND(L203*K203,2)</f>
        <v>0</v>
      </c>
      <c r="BL203" s="16" t="s">
        <v>142</v>
      </c>
      <c r="BM203" s="16" t="s">
        <v>311</v>
      </c>
    </row>
    <row r="204" spans="2:65" s="1" customFormat="1" ht="28.5" customHeight="1">
      <c r="B204" s="123"/>
      <c r="C204" s="153" t="s">
        <v>312</v>
      </c>
      <c r="D204" s="153" t="s">
        <v>138</v>
      </c>
      <c r="E204" s="154" t="s">
        <v>313</v>
      </c>
      <c r="F204" s="260" t="s">
        <v>314</v>
      </c>
      <c r="G204" s="261"/>
      <c r="H204" s="261"/>
      <c r="I204" s="261"/>
      <c r="J204" s="155" t="s">
        <v>302</v>
      </c>
      <c r="K204" s="156">
        <v>2</v>
      </c>
      <c r="L204" s="262">
        <v>0</v>
      </c>
      <c r="M204" s="261"/>
      <c r="N204" s="263">
        <f>ROUND(L204*K204,2)</f>
        <v>0</v>
      </c>
      <c r="O204" s="261"/>
      <c r="P204" s="261"/>
      <c r="Q204" s="261"/>
      <c r="R204" s="125"/>
      <c r="T204" s="158" t="s">
        <v>20</v>
      </c>
      <c r="U204" s="41" t="s">
        <v>43</v>
      </c>
      <c r="V204" s="33"/>
      <c r="W204" s="159">
        <f>V204*K204</f>
        <v>0</v>
      </c>
      <c r="X204" s="159">
        <v>0</v>
      </c>
      <c r="Y204" s="159">
        <f>X204*K204</f>
        <v>0</v>
      </c>
      <c r="Z204" s="159">
        <v>0</v>
      </c>
      <c r="AA204" s="160">
        <f>Z204*K204</f>
        <v>0</v>
      </c>
      <c r="AR204" s="16" t="s">
        <v>142</v>
      </c>
      <c r="AT204" s="16" t="s">
        <v>138</v>
      </c>
      <c r="AU204" s="16" t="s">
        <v>93</v>
      </c>
      <c r="AY204" s="16" t="s">
        <v>137</v>
      </c>
      <c r="BE204" s="98">
        <f>IF(U204="základní",N204,0)</f>
        <v>0</v>
      </c>
      <c r="BF204" s="98">
        <f>IF(U204="snížená",N204,0)</f>
        <v>0</v>
      </c>
      <c r="BG204" s="98">
        <f>IF(U204="zákl. přenesená",N204,0)</f>
        <v>0</v>
      </c>
      <c r="BH204" s="98">
        <f>IF(U204="sníž. přenesená",N204,0)</f>
        <v>0</v>
      </c>
      <c r="BI204" s="98">
        <f>IF(U204="nulová",N204,0)</f>
        <v>0</v>
      </c>
      <c r="BJ204" s="16" t="s">
        <v>22</v>
      </c>
      <c r="BK204" s="98">
        <f>ROUND(L204*K204,2)</f>
        <v>0</v>
      </c>
      <c r="BL204" s="16" t="s">
        <v>142</v>
      </c>
      <c r="BM204" s="16" t="s">
        <v>315</v>
      </c>
    </row>
    <row r="205" spans="2:63" s="9" customFormat="1" ht="29.25" customHeight="1">
      <c r="B205" s="142"/>
      <c r="C205" s="143"/>
      <c r="D205" s="152" t="s">
        <v>107</v>
      </c>
      <c r="E205" s="152"/>
      <c r="F205" s="152"/>
      <c r="G205" s="152"/>
      <c r="H205" s="152"/>
      <c r="I205" s="152"/>
      <c r="J205" s="152"/>
      <c r="K205" s="152"/>
      <c r="L205" s="152"/>
      <c r="M205" s="152"/>
      <c r="N205" s="284">
        <f>BK205</f>
        <v>0</v>
      </c>
      <c r="O205" s="285"/>
      <c r="P205" s="285"/>
      <c r="Q205" s="285"/>
      <c r="R205" s="145"/>
      <c r="T205" s="146"/>
      <c r="U205" s="143"/>
      <c r="V205" s="143"/>
      <c r="W205" s="147">
        <f>SUM(W206:W222)</f>
        <v>0</v>
      </c>
      <c r="X205" s="143"/>
      <c r="Y205" s="147">
        <f>SUM(Y206:Y222)</f>
        <v>0.0504</v>
      </c>
      <c r="Z205" s="143"/>
      <c r="AA205" s="148">
        <f>SUM(AA206:AA222)</f>
        <v>0</v>
      </c>
      <c r="AR205" s="149" t="s">
        <v>22</v>
      </c>
      <c r="AT205" s="150" t="s">
        <v>77</v>
      </c>
      <c r="AU205" s="150" t="s">
        <v>22</v>
      </c>
      <c r="AY205" s="149" t="s">
        <v>137</v>
      </c>
      <c r="BK205" s="151">
        <f>SUM(BK206:BK222)</f>
        <v>0</v>
      </c>
    </row>
    <row r="206" spans="2:65" s="1" customFormat="1" ht="20.25" customHeight="1">
      <c r="B206" s="123"/>
      <c r="C206" s="153" t="s">
        <v>316</v>
      </c>
      <c r="D206" s="153" t="s">
        <v>138</v>
      </c>
      <c r="E206" s="154" t="s">
        <v>317</v>
      </c>
      <c r="F206" s="260" t="s">
        <v>318</v>
      </c>
      <c r="G206" s="261"/>
      <c r="H206" s="261"/>
      <c r="I206" s="261"/>
      <c r="J206" s="155" t="s">
        <v>201</v>
      </c>
      <c r="K206" s="156">
        <v>246</v>
      </c>
      <c r="L206" s="262">
        <v>0</v>
      </c>
      <c r="M206" s="261"/>
      <c r="N206" s="263">
        <f>ROUND(L206*K206,2)</f>
        <v>0</v>
      </c>
      <c r="O206" s="261"/>
      <c r="P206" s="261"/>
      <c r="Q206" s="261"/>
      <c r="R206" s="125"/>
      <c r="T206" s="158" t="s">
        <v>20</v>
      </c>
      <c r="U206" s="41" t="s">
        <v>43</v>
      </c>
      <c r="V206" s="33"/>
      <c r="W206" s="159">
        <f>V206*K206</f>
        <v>0</v>
      </c>
      <c r="X206" s="159">
        <v>0</v>
      </c>
      <c r="Y206" s="159">
        <f>X206*K206</f>
        <v>0</v>
      </c>
      <c r="Z206" s="159">
        <v>0</v>
      </c>
      <c r="AA206" s="160">
        <f>Z206*K206</f>
        <v>0</v>
      </c>
      <c r="AR206" s="16" t="s">
        <v>142</v>
      </c>
      <c r="AT206" s="16" t="s">
        <v>138</v>
      </c>
      <c r="AU206" s="16" t="s">
        <v>93</v>
      </c>
      <c r="AY206" s="16" t="s">
        <v>137</v>
      </c>
      <c r="BE206" s="98">
        <f>IF(U206="základní",N206,0)</f>
        <v>0</v>
      </c>
      <c r="BF206" s="98">
        <f>IF(U206="snížená",N206,0)</f>
        <v>0</v>
      </c>
      <c r="BG206" s="98">
        <f>IF(U206="zákl. přenesená",N206,0)</f>
        <v>0</v>
      </c>
      <c r="BH206" s="98">
        <f>IF(U206="sníž. přenesená",N206,0)</f>
        <v>0</v>
      </c>
      <c r="BI206" s="98">
        <f>IF(U206="nulová",N206,0)</f>
        <v>0</v>
      </c>
      <c r="BJ206" s="16" t="s">
        <v>22</v>
      </c>
      <c r="BK206" s="98">
        <f>ROUND(L206*K206,2)</f>
        <v>0</v>
      </c>
      <c r="BL206" s="16" t="s">
        <v>142</v>
      </c>
      <c r="BM206" s="16" t="s">
        <v>319</v>
      </c>
    </row>
    <row r="207" spans="2:51" s="10" customFormat="1" ht="20.25" customHeight="1">
      <c r="B207" s="161"/>
      <c r="C207" s="162"/>
      <c r="D207" s="162"/>
      <c r="E207" s="163" t="s">
        <v>20</v>
      </c>
      <c r="F207" s="264" t="s">
        <v>320</v>
      </c>
      <c r="G207" s="265"/>
      <c r="H207" s="265"/>
      <c r="I207" s="265"/>
      <c r="J207" s="162"/>
      <c r="K207" s="164" t="s">
        <v>20</v>
      </c>
      <c r="L207" s="162"/>
      <c r="M207" s="162"/>
      <c r="N207" s="162"/>
      <c r="O207" s="162"/>
      <c r="P207" s="162"/>
      <c r="Q207" s="162"/>
      <c r="R207" s="165"/>
      <c r="T207" s="166"/>
      <c r="U207" s="162"/>
      <c r="V207" s="162"/>
      <c r="W207" s="162"/>
      <c r="X207" s="162"/>
      <c r="Y207" s="162"/>
      <c r="Z207" s="162"/>
      <c r="AA207" s="167"/>
      <c r="AT207" s="168" t="s">
        <v>145</v>
      </c>
      <c r="AU207" s="168" t="s">
        <v>93</v>
      </c>
      <c r="AV207" s="10" t="s">
        <v>22</v>
      </c>
      <c r="AW207" s="10" t="s">
        <v>35</v>
      </c>
      <c r="AX207" s="10" t="s">
        <v>78</v>
      </c>
      <c r="AY207" s="168" t="s">
        <v>137</v>
      </c>
    </row>
    <row r="208" spans="2:51" s="11" customFormat="1" ht="20.25" customHeight="1">
      <c r="B208" s="169"/>
      <c r="C208" s="170"/>
      <c r="D208" s="170"/>
      <c r="E208" s="171" t="s">
        <v>20</v>
      </c>
      <c r="F208" s="267" t="s">
        <v>321</v>
      </c>
      <c r="G208" s="268"/>
      <c r="H208" s="268"/>
      <c r="I208" s="268"/>
      <c r="J208" s="170"/>
      <c r="K208" s="172">
        <v>246</v>
      </c>
      <c r="L208" s="170"/>
      <c r="M208" s="170"/>
      <c r="N208" s="170"/>
      <c r="O208" s="170"/>
      <c r="P208" s="170"/>
      <c r="Q208" s="170"/>
      <c r="R208" s="173"/>
      <c r="T208" s="174"/>
      <c r="U208" s="170"/>
      <c r="V208" s="170"/>
      <c r="W208" s="170"/>
      <c r="X208" s="170"/>
      <c r="Y208" s="170"/>
      <c r="Z208" s="170"/>
      <c r="AA208" s="175"/>
      <c r="AT208" s="176" t="s">
        <v>145</v>
      </c>
      <c r="AU208" s="176" t="s">
        <v>93</v>
      </c>
      <c r="AV208" s="11" t="s">
        <v>93</v>
      </c>
      <c r="AW208" s="11" t="s">
        <v>35</v>
      </c>
      <c r="AX208" s="11" t="s">
        <v>22</v>
      </c>
      <c r="AY208" s="176" t="s">
        <v>137</v>
      </c>
    </row>
    <row r="209" spans="2:65" s="1" customFormat="1" ht="20.25" customHeight="1">
      <c r="B209" s="123"/>
      <c r="C209" s="153" t="s">
        <v>322</v>
      </c>
      <c r="D209" s="153" t="s">
        <v>138</v>
      </c>
      <c r="E209" s="154" t="s">
        <v>323</v>
      </c>
      <c r="F209" s="260" t="s">
        <v>324</v>
      </c>
      <c r="G209" s="261"/>
      <c r="H209" s="261"/>
      <c r="I209" s="261"/>
      <c r="J209" s="155" t="s">
        <v>201</v>
      </c>
      <c r="K209" s="156">
        <v>246</v>
      </c>
      <c r="L209" s="262">
        <v>0</v>
      </c>
      <c r="M209" s="261"/>
      <c r="N209" s="263">
        <f>ROUND(L209*K209,2)</f>
        <v>0</v>
      </c>
      <c r="O209" s="261"/>
      <c r="P209" s="261"/>
      <c r="Q209" s="261"/>
      <c r="R209" s="125"/>
      <c r="T209" s="158" t="s">
        <v>20</v>
      </c>
      <c r="U209" s="41" t="s">
        <v>43</v>
      </c>
      <c r="V209" s="33"/>
      <c r="W209" s="159">
        <f>V209*K209</f>
        <v>0</v>
      </c>
      <c r="X209" s="159">
        <v>0</v>
      </c>
      <c r="Y209" s="159">
        <f>X209*K209</f>
        <v>0</v>
      </c>
      <c r="Z209" s="159">
        <v>0</v>
      </c>
      <c r="AA209" s="160">
        <f>Z209*K209</f>
        <v>0</v>
      </c>
      <c r="AR209" s="16" t="s">
        <v>142</v>
      </c>
      <c r="AT209" s="16" t="s">
        <v>138</v>
      </c>
      <c r="AU209" s="16" t="s">
        <v>93</v>
      </c>
      <c r="AY209" s="16" t="s">
        <v>137</v>
      </c>
      <c r="BE209" s="98">
        <f>IF(U209="základní",N209,0)</f>
        <v>0</v>
      </c>
      <c r="BF209" s="98">
        <f>IF(U209="snížená",N209,0)</f>
        <v>0</v>
      </c>
      <c r="BG209" s="98">
        <f>IF(U209="zákl. přenesená",N209,0)</f>
        <v>0</v>
      </c>
      <c r="BH209" s="98">
        <f>IF(U209="sníž. přenesená",N209,0)</f>
        <v>0</v>
      </c>
      <c r="BI209" s="98">
        <f>IF(U209="nulová",N209,0)</f>
        <v>0</v>
      </c>
      <c r="BJ209" s="16" t="s">
        <v>22</v>
      </c>
      <c r="BK209" s="98">
        <f>ROUND(L209*K209,2)</f>
        <v>0</v>
      </c>
      <c r="BL209" s="16" t="s">
        <v>142</v>
      </c>
      <c r="BM209" s="16" t="s">
        <v>325</v>
      </c>
    </row>
    <row r="210" spans="2:51" s="10" customFormat="1" ht="20.25" customHeight="1">
      <c r="B210" s="161"/>
      <c r="C210" s="162"/>
      <c r="D210" s="162"/>
      <c r="E210" s="163" t="s">
        <v>20</v>
      </c>
      <c r="F210" s="264" t="s">
        <v>320</v>
      </c>
      <c r="G210" s="265"/>
      <c r="H210" s="265"/>
      <c r="I210" s="265"/>
      <c r="J210" s="162"/>
      <c r="K210" s="164" t="s">
        <v>20</v>
      </c>
      <c r="L210" s="162"/>
      <c r="M210" s="162"/>
      <c r="N210" s="162"/>
      <c r="O210" s="162"/>
      <c r="P210" s="162"/>
      <c r="Q210" s="162"/>
      <c r="R210" s="165"/>
      <c r="T210" s="166"/>
      <c r="U210" s="162"/>
      <c r="V210" s="162"/>
      <c r="W210" s="162"/>
      <c r="X210" s="162"/>
      <c r="Y210" s="162"/>
      <c r="Z210" s="162"/>
      <c r="AA210" s="167"/>
      <c r="AT210" s="168" t="s">
        <v>145</v>
      </c>
      <c r="AU210" s="168" t="s">
        <v>93</v>
      </c>
      <c r="AV210" s="10" t="s">
        <v>22</v>
      </c>
      <c r="AW210" s="10" t="s">
        <v>35</v>
      </c>
      <c r="AX210" s="10" t="s">
        <v>78</v>
      </c>
      <c r="AY210" s="168" t="s">
        <v>137</v>
      </c>
    </row>
    <row r="211" spans="2:51" s="11" customFormat="1" ht="20.25" customHeight="1">
      <c r="B211" s="169"/>
      <c r="C211" s="170"/>
      <c r="D211" s="170"/>
      <c r="E211" s="171" t="s">
        <v>20</v>
      </c>
      <c r="F211" s="267" t="s">
        <v>321</v>
      </c>
      <c r="G211" s="268"/>
      <c r="H211" s="268"/>
      <c r="I211" s="268"/>
      <c r="J211" s="170"/>
      <c r="K211" s="172">
        <v>246</v>
      </c>
      <c r="L211" s="170"/>
      <c r="M211" s="170"/>
      <c r="N211" s="170"/>
      <c r="O211" s="170"/>
      <c r="P211" s="170"/>
      <c r="Q211" s="170"/>
      <c r="R211" s="173"/>
      <c r="T211" s="174"/>
      <c r="U211" s="170"/>
      <c r="V211" s="170"/>
      <c r="W211" s="170"/>
      <c r="X211" s="170"/>
      <c r="Y211" s="170"/>
      <c r="Z211" s="170"/>
      <c r="AA211" s="175"/>
      <c r="AT211" s="176" t="s">
        <v>145</v>
      </c>
      <c r="AU211" s="176" t="s">
        <v>93</v>
      </c>
      <c r="AV211" s="11" t="s">
        <v>93</v>
      </c>
      <c r="AW211" s="11" t="s">
        <v>35</v>
      </c>
      <c r="AX211" s="11" t="s">
        <v>22</v>
      </c>
      <c r="AY211" s="176" t="s">
        <v>137</v>
      </c>
    </row>
    <row r="212" spans="2:65" s="1" customFormat="1" ht="20.25" customHeight="1">
      <c r="B212" s="123"/>
      <c r="C212" s="153" t="s">
        <v>326</v>
      </c>
      <c r="D212" s="153" t="s">
        <v>138</v>
      </c>
      <c r="E212" s="154" t="s">
        <v>327</v>
      </c>
      <c r="F212" s="260" t="s">
        <v>328</v>
      </c>
      <c r="G212" s="261"/>
      <c r="H212" s="261"/>
      <c r="I212" s="261"/>
      <c r="J212" s="155" t="s">
        <v>201</v>
      </c>
      <c r="K212" s="156">
        <v>20</v>
      </c>
      <c r="L212" s="262">
        <v>0</v>
      </c>
      <c r="M212" s="261"/>
      <c r="N212" s="263">
        <f>ROUND(L212*K212,2)</f>
        <v>0</v>
      </c>
      <c r="O212" s="261"/>
      <c r="P212" s="261"/>
      <c r="Q212" s="261"/>
      <c r="R212" s="125"/>
      <c r="T212" s="158" t="s">
        <v>20</v>
      </c>
      <c r="U212" s="41" t="s">
        <v>43</v>
      </c>
      <c r="V212" s="33"/>
      <c r="W212" s="159">
        <f>V212*K212</f>
        <v>0</v>
      </c>
      <c r="X212" s="159">
        <v>0</v>
      </c>
      <c r="Y212" s="159">
        <f>X212*K212</f>
        <v>0</v>
      </c>
      <c r="Z212" s="159">
        <v>0</v>
      </c>
      <c r="AA212" s="160">
        <f>Z212*K212</f>
        <v>0</v>
      </c>
      <c r="AR212" s="16" t="s">
        <v>142</v>
      </c>
      <c r="AT212" s="16" t="s">
        <v>138</v>
      </c>
      <c r="AU212" s="16" t="s">
        <v>93</v>
      </c>
      <c r="AY212" s="16" t="s">
        <v>137</v>
      </c>
      <c r="BE212" s="98">
        <f>IF(U212="základní",N212,0)</f>
        <v>0</v>
      </c>
      <c r="BF212" s="98">
        <f>IF(U212="snížená",N212,0)</f>
        <v>0</v>
      </c>
      <c r="BG212" s="98">
        <f>IF(U212="zákl. přenesená",N212,0)</f>
        <v>0</v>
      </c>
      <c r="BH212" s="98">
        <f>IF(U212="sníž. přenesená",N212,0)</f>
        <v>0</v>
      </c>
      <c r="BI212" s="98">
        <f>IF(U212="nulová",N212,0)</f>
        <v>0</v>
      </c>
      <c r="BJ212" s="16" t="s">
        <v>22</v>
      </c>
      <c r="BK212" s="98">
        <f>ROUND(L212*K212,2)</f>
        <v>0</v>
      </c>
      <c r="BL212" s="16" t="s">
        <v>142</v>
      </c>
      <c r="BM212" s="16" t="s">
        <v>329</v>
      </c>
    </row>
    <row r="213" spans="2:51" s="10" customFormat="1" ht="20.25" customHeight="1">
      <c r="B213" s="161"/>
      <c r="C213" s="162"/>
      <c r="D213" s="162"/>
      <c r="E213" s="163" t="s">
        <v>20</v>
      </c>
      <c r="F213" s="264" t="s">
        <v>330</v>
      </c>
      <c r="G213" s="265"/>
      <c r="H213" s="265"/>
      <c r="I213" s="265"/>
      <c r="J213" s="162"/>
      <c r="K213" s="164" t="s">
        <v>20</v>
      </c>
      <c r="L213" s="162"/>
      <c r="M213" s="162"/>
      <c r="N213" s="162"/>
      <c r="O213" s="162"/>
      <c r="P213" s="162"/>
      <c r="Q213" s="162"/>
      <c r="R213" s="165"/>
      <c r="T213" s="166"/>
      <c r="U213" s="162"/>
      <c r="V213" s="162"/>
      <c r="W213" s="162"/>
      <c r="X213" s="162"/>
      <c r="Y213" s="162"/>
      <c r="Z213" s="162"/>
      <c r="AA213" s="167"/>
      <c r="AT213" s="168" t="s">
        <v>145</v>
      </c>
      <c r="AU213" s="168" t="s">
        <v>93</v>
      </c>
      <c r="AV213" s="10" t="s">
        <v>22</v>
      </c>
      <c r="AW213" s="10" t="s">
        <v>35</v>
      </c>
      <c r="AX213" s="10" t="s">
        <v>78</v>
      </c>
      <c r="AY213" s="168" t="s">
        <v>137</v>
      </c>
    </row>
    <row r="214" spans="2:51" s="11" customFormat="1" ht="20.25" customHeight="1">
      <c r="B214" s="169"/>
      <c r="C214" s="170"/>
      <c r="D214" s="170"/>
      <c r="E214" s="171" t="s">
        <v>20</v>
      </c>
      <c r="F214" s="267" t="s">
        <v>238</v>
      </c>
      <c r="G214" s="268"/>
      <c r="H214" s="268"/>
      <c r="I214" s="268"/>
      <c r="J214" s="170"/>
      <c r="K214" s="172">
        <v>20</v>
      </c>
      <c r="L214" s="170"/>
      <c r="M214" s="170"/>
      <c r="N214" s="170"/>
      <c r="O214" s="170"/>
      <c r="P214" s="170"/>
      <c r="Q214" s="170"/>
      <c r="R214" s="173"/>
      <c r="T214" s="174"/>
      <c r="U214" s="170"/>
      <c r="V214" s="170"/>
      <c r="W214" s="170"/>
      <c r="X214" s="170"/>
      <c r="Y214" s="170"/>
      <c r="Z214" s="170"/>
      <c r="AA214" s="175"/>
      <c r="AT214" s="176" t="s">
        <v>145</v>
      </c>
      <c r="AU214" s="176" t="s">
        <v>93</v>
      </c>
      <c r="AV214" s="11" t="s">
        <v>93</v>
      </c>
      <c r="AW214" s="11" t="s">
        <v>35</v>
      </c>
      <c r="AX214" s="11" t="s">
        <v>22</v>
      </c>
      <c r="AY214" s="176" t="s">
        <v>137</v>
      </c>
    </row>
    <row r="215" spans="2:65" s="1" customFormat="1" ht="51" customHeight="1">
      <c r="B215" s="123"/>
      <c r="C215" s="153" t="s">
        <v>331</v>
      </c>
      <c r="D215" s="153" t="s">
        <v>138</v>
      </c>
      <c r="E215" s="154" t="s">
        <v>332</v>
      </c>
      <c r="F215" s="260" t="s">
        <v>333</v>
      </c>
      <c r="G215" s="261"/>
      <c r="H215" s="261"/>
      <c r="I215" s="261"/>
      <c r="J215" s="155" t="s">
        <v>201</v>
      </c>
      <c r="K215" s="156">
        <v>229</v>
      </c>
      <c r="L215" s="262">
        <v>0</v>
      </c>
      <c r="M215" s="261"/>
      <c r="N215" s="263">
        <f>ROUND(L215*K215,2)</f>
        <v>0</v>
      </c>
      <c r="O215" s="261"/>
      <c r="P215" s="261"/>
      <c r="Q215" s="261"/>
      <c r="R215" s="125"/>
      <c r="T215" s="158" t="s">
        <v>20</v>
      </c>
      <c r="U215" s="41" t="s">
        <v>43</v>
      </c>
      <c r="V215" s="33"/>
      <c r="W215" s="159">
        <f>V215*K215</f>
        <v>0</v>
      </c>
      <c r="X215" s="159">
        <v>0</v>
      </c>
      <c r="Y215" s="159">
        <f>X215*K215</f>
        <v>0</v>
      </c>
      <c r="Z215" s="159">
        <v>0</v>
      </c>
      <c r="AA215" s="160">
        <f>Z215*K215</f>
        <v>0</v>
      </c>
      <c r="AR215" s="16" t="s">
        <v>142</v>
      </c>
      <c r="AT215" s="16" t="s">
        <v>138</v>
      </c>
      <c r="AU215" s="16" t="s">
        <v>93</v>
      </c>
      <c r="AY215" s="16" t="s">
        <v>137</v>
      </c>
      <c r="BE215" s="98">
        <f>IF(U215="základní",N215,0)</f>
        <v>0</v>
      </c>
      <c r="BF215" s="98">
        <f>IF(U215="snížená",N215,0)</f>
        <v>0</v>
      </c>
      <c r="BG215" s="98">
        <f>IF(U215="zákl. přenesená",N215,0)</f>
        <v>0</v>
      </c>
      <c r="BH215" s="98">
        <f>IF(U215="sníž. přenesená",N215,0)</f>
        <v>0</v>
      </c>
      <c r="BI215" s="98">
        <f>IF(U215="nulová",N215,0)</f>
        <v>0</v>
      </c>
      <c r="BJ215" s="16" t="s">
        <v>22</v>
      </c>
      <c r="BK215" s="98">
        <f>ROUND(L215*K215,2)</f>
        <v>0</v>
      </c>
      <c r="BL215" s="16" t="s">
        <v>142</v>
      </c>
      <c r="BM215" s="16" t="s">
        <v>334</v>
      </c>
    </row>
    <row r="216" spans="2:65" s="1" customFormat="1" ht="28.5" customHeight="1">
      <c r="B216" s="123"/>
      <c r="C216" s="153" t="s">
        <v>335</v>
      </c>
      <c r="D216" s="153" t="s">
        <v>138</v>
      </c>
      <c r="E216" s="154" t="s">
        <v>336</v>
      </c>
      <c r="F216" s="260" t="s">
        <v>337</v>
      </c>
      <c r="G216" s="261"/>
      <c r="H216" s="261"/>
      <c r="I216" s="261"/>
      <c r="J216" s="155" t="s">
        <v>276</v>
      </c>
      <c r="K216" s="156">
        <v>1</v>
      </c>
      <c r="L216" s="262">
        <v>0</v>
      </c>
      <c r="M216" s="261"/>
      <c r="N216" s="263">
        <f>ROUND(L216*K216,2)</f>
        <v>0</v>
      </c>
      <c r="O216" s="261"/>
      <c r="P216" s="261"/>
      <c r="Q216" s="261"/>
      <c r="R216" s="125"/>
      <c r="T216" s="158" t="s">
        <v>20</v>
      </c>
      <c r="U216" s="41" t="s">
        <v>43</v>
      </c>
      <c r="V216" s="33"/>
      <c r="W216" s="159">
        <f>V216*K216</f>
        <v>0</v>
      </c>
      <c r="X216" s="159">
        <v>0</v>
      </c>
      <c r="Y216" s="159">
        <f>X216*K216</f>
        <v>0</v>
      </c>
      <c r="Z216" s="159">
        <v>0</v>
      </c>
      <c r="AA216" s="160">
        <f>Z216*K216</f>
        <v>0</v>
      </c>
      <c r="AR216" s="16" t="s">
        <v>142</v>
      </c>
      <c r="AT216" s="16" t="s">
        <v>138</v>
      </c>
      <c r="AU216" s="16" t="s">
        <v>93</v>
      </c>
      <c r="AY216" s="16" t="s">
        <v>137</v>
      </c>
      <c r="BE216" s="98">
        <f>IF(U216="základní",N216,0)</f>
        <v>0</v>
      </c>
      <c r="BF216" s="98">
        <f>IF(U216="snížená",N216,0)</f>
        <v>0</v>
      </c>
      <c r="BG216" s="98">
        <f>IF(U216="zákl. přenesená",N216,0)</f>
        <v>0</v>
      </c>
      <c r="BH216" s="98">
        <f>IF(U216="sníž. přenesená",N216,0)</f>
        <v>0</v>
      </c>
      <c r="BI216" s="98">
        <f>IF(U216="nulová",N216,0)</f>
        <v>0</v>
      </c>
      <c r="BJ216" s="16" t="s">
        <v>22</v>
      </c>
      <c r="BK216" s="98">
        <f>ROUND(L216*K216,2)</f>
        <v>0</v>
      </c>
      <c r="BL216" s="16" t="s">
        <v>142</v>
      </c>
      <c r="BM216" s="16" t="s">
        <v>338</v>
      </c>
    </row>
    <row r="217" spans="2:65" s="1" customFormat="1" ht="39.75" customHeight="1">
      <c r="B217" s="123"/>
      <c r="C217" s="153" t="s">
        <v>339</v>
      </c>
      <c r="D217" s="153" t="s">
        <v>138</v>
      </c>
      <c r="E217" s="154" t="s">
        <v>340</v>
      </c>
      <c r="F217" s="260" t="s">
        <v>341</v>
      </c>
      <c r="G217" s="261"/>
      <c r="H217" s="261"/>
      <c r="I217" s="261"/>
      <c r="J217" s="155" t="s">
        <v>201</v>
      </c>
      <c r="K217" s="156">
        <v>37</v>
      </c>
      <c r="L217" s="262">
        <v>0</v>
      </c>
      <c r="M217" s="261"/>
      <c r="N217" s="263">
        <f>ROUND(L217*K217,2)</f>
        <v>0</v>
      </c>
      <c r="O217" s="261"/>
      <c r="P217" s="261"/>
      <c r="Q217" s="261"/>
      <c r="R217" s="125"/>
      <c r="T217" s="158" t="s">
        <v>20</v>
      </c>
      <c r="U217" s="41" t="s">
        <v>43</v>
      </c>
      <c r="V217" s="33"/>
      <c r="W217" s="159">
        <f>V217*K217</f>
        <v>0</v>
      </c>
      <c r="X217" s="159">
        <v>0</v>
      </c>
      <c r="Y217" s="159">
        <f>X217*K217</f>
        <v>0</v>
      </c>
      <c r="Z217" s="159">
        <v>0</v>
      </c>
      <c r="AA217" s="160">
        <f>Z217*K217</f>
        <v>0</v>
      </c>
      <c r="AR217" s="16" t="s">
        <v>142</v>
      </c>
      <c r="AT217" s="16" t="s">
        <v>138</v>
      </c>
      <c r="AU217" s="16" t="s">
        <v>93</v>
      </c>
      <c r="AY217" s="16" t="s">
        <v>137</v>
      </c>
      <c r="BE217" s="98">
        <f>IF(U217="základní",N217,0)</f>
        <v>0</v>
      </c>
      <c r="BF217" s="98">
        <f>IF(U217="snížená",N217,0)</f>
        <v>0</v>
      </c>
      <c r="BG217" s="98">
        <f>IF(U217="zákl. přenesená",N217,0)</f>
        <v>0</v>
      </c>
      <c r="BH217" s="98">
        <f>IF(U217="sníž. přenesená",N217,0)</f>
        <v>0</v>
      </c>
      <c r="BI217" s="98">
        <f>IF(U217="nulová",N217,0)</f>
        <v>0</v>
      </c>
      <c r="BJ217" s="16" t="s">
        <v>22</v>
      </c>
      <c r="BK217" s="98">
        <f>ROUND(L217*K217,2)</f>
        <v>0</v>
      </c>
      <c r="BL217" s="16" t="s">
        <v>142</v>
      </c>
      <c r="BM217" s="16" t="s">
        <v>342</v>
      </c>
    </row>
    <row r="218" spans="2:51" s="10" customFormat="1" ht="20.25" customHeight="1">
      <c r="B218" s="161"/>
      <c r="C218" s="162"/>
      <c r="D218" s="162"/>
      <c r="E218" s="163" t="s">
        <v>20</v>
      </c>
      <c r="F218" s="264" t="s">
        <v>343</v>
      </c>
      <c r="G218" s="265"/>
      <c r="H218" s="265"/>
      <c r="I218" s="265"/>
      <c r="J218" s="162"/>
      <c r="K218" s="164" t="s">
        <v>20</v>
      </c>
      <c r="L218" s="162"/>
      <c r="M218" s="162"/>
      <c r="N218" s="162"/>
      <c r="O218" s="162"/>
      <c r="P218" s="162"/>
      <c r="Q218" s="162"/>
      <c r="R218" s="165"/>
      <c r="T218" s="166"/>
      <c r="U218" s="162"/>
      <c r="V218" s="162"/>
      <c r="W218" s="162"/>
      <c r="X218" s="162"/>
      <c r="Y218" s="162"/>
      <c r="Z218" s="162"/>
      <c r="AA218" s="167"/>
      <c r="AT218" s="168" t="s">
        <v>145</v>
      </c>
      <c r="AU218" s="168" t="s">
        <v>93</v>
      </c>
      <c r="AV218" s="10" t="s">
        <v>22</v>
      </c>
      <c r="AW218" s="10" t="s">
        <v>35</v>
      </c>
      <c r="AX218" s="10" t="s">
        <v>78</v>
      </c>
      <c r="AY218" s="168" t="s">
        <v>137</v>
      </c>
    </row>
    <row r="219" spans="2:51" s="11" customFormat="1" ht="20.25" customHeight="1">
      <c r="B219" s="169"/>
      <c r="C219" s="170"/>
      <c r="D219" s="170"/>
      <c r="E219" s="171" t="s">
        <v>20</v>
      </c>
      <c r="F219" s="267" t="s">
        <v>322</v>
      </c>
      <c r="G219" s="268"/>
      <c r="H219" s="268"/>
      <c r="I219" s="268"/>
      <c r="J219" s="170"/>
      <c r="K219" s="172">
        <v>37</v>
      </c>
      <c r="L219" s="170"/>
      <c r="M219" s="170"/>
      <c r="N219" s="170"/>
      <c r="O219" s="170"/>
      <c r="P219" s="170"/>
      <c r="Q219" s="170"/>
      <c r="R219" s="173"/>
      <c r="T219" s="174"/>
      <c r="U219" s="170"/>
      <c r="V219" s="170"/>
      <c r="W219" s="170"/>
      <c r="X219" s="170"/>
      <c r="Y219" s="170"/>
      <c r="Z219" s="170"/>
      <c r="AA219" s="175"/>
      <c r="AT219" s="176" t="s">
        <v>145</v>
      </c>
      <c r="AU219" s="176" t="s">
        <v>93</v>
      </c>
      <c r="AV219" s="11" t="s">
        <v>93</v>
      </c>
      <c r="AW219" s="11" t="s">
        <v>35</v>
      </c>
      <c r="AX219" s="11" t="s">
        <v>22</v>
      </c>
      <c r="AY219" s="176" t="s">
        <v>137</v>
      </c>
    </row>
    <row r="220" spans="2:65" s="1" customFormat="1" ht="28.5" customHeight="1">
      <c r="B220" s="123"/>
      <c r="C220" s="153" t="s">
        <v>344</v>
      </c>
      <c r="D220" s="153" t="s">
        <v>138</v>
      </c>
      <c r="E220" s="154" t="s">
        <v>345</v>
      </c>
      <c r="F220" s="260" t="s">
        <v>346</v>
      </c>
      <c r="G220" s="261"/>
      <c r="H220" s="261"/>
      <c r="I220" s="261"/>
      <c r="J220" s="155" t="s">
        <v>276</v>
      </c>
      <c r="K220" s="156">
        <v>1</v>
      </c>
      <c r="L220" s="262">
        <v>0</v>
      </c>
      <c r="M220" s="261"/>
      <c r="N220" s="263">
        <f>ROUND(L220*K220,2)</f>
        <v>0</v>
      </c>
      <c r="O220" s="261"/>
      <c r="P220" s="261"/>
      <c r="Q220" s="261"/>
      <c r="R220" s="125"/>
      <c r="T220" s="158" t="s">
        <v>20</v>
      </c>
      <c r="U220" s="41" t="s">
        <v>43</v>
      </c>
      <c r="V220" s="33"/>
      <c r="W220" s="159">
        <f>V220*K220</f>
        <v>0</v>
      </c>
      <c r="X220" s="159">
        <v>0</v>
      </c>
      <c r="Y220" s="159">
        <f>X220*K220</f>
        <v>0</v>
      </c>
      <c r="Z220" s="159">
        <v>0</v>
      </c>
      <c r="AA220" s="160">
        <f>Z220*K220</f>
        <v>0</v>
      </c>
      <c r="AR220" s="16" t="s">
        <v>142</v>
      </c>
      <c r="AT220" s="16" t="s">
        <v>138</v>
      </c>
      <c r="AU220" s="16" t="s">
        <v>93</v>
      </c>
      <c r="AY220" s="16" t="s">
        <v>137</v>
      </c>
      <c r="BE220" s="98">
        <f>IF(U220="základní",N220,0)</f>
        <v>0</v>
      </c>
      <c r="BF220" s="98">
        <f>IF(U220="snížená",N220,0)</f>
        <v>0</v>
      </c>
      <c r="BG220" s="98">
        <f>IF(U220="zákl. přenesená",N220,0)</f>
        <v>0</v>
      </c>
      <c r="BH220" s="98">
        <f>IF(U220="sníž. přenesená",N220,0)</f>
        <v>0</v>
      </c>
      <c r="BI220" s="98">
        <f>IF(U220="nulová",N220,0)</f>
        <v>0</v>
      </c>
      <c r="BJ220" s="16" t="s">
        <v>22</v>
      </c>
      <c r="BK220" s="98">
        <f>ROUND(L220*K220,2)</f>
        <v>0</v>
      </c>
      <c r="BL220" s="16" t="s">
        <v>142</v>
      </c>
      <c r="BM220" s="16" t="s">
        <v>347</v>
      </c>
    </row>
    <row r="221" spans="2:65" s="1" customFormat="1" ht="63" customHeight="1">
      <c r="B221" s="123"/>
      <c r="C221" s="153" t="s">
        <v>348</v>
      </c>
      <c r="D221" s="153" t="s">
        <v>138</v>
      </c>
      <c r="E221" s="154" t="s">
        <v>349</v>
      </c>
      <c r="F221" s="260" t="s">
        <v>350</v>
      </c>
      <c r="G221" s="261"/>
      <c r="H221" s="261"/>
      <c r="I221" s="261"/>
      <c r="J221" s="155" t="s">
        <v>276</v>
      </c>
      <c r="K221" s="156">
        <v>1</v>
      </c>
      <c r="L221" s="262">
        <v>0</v>
      </c>
      <c r="M221" s="261"/>
      <c r="N221" s="263">
        <f>ROUND(L221*K221,2)</f>
        <v>0</v>
      </c>
      <c r="O221" s="261"/>
      <c r="P221" s="261"/>
      <c r="Q221" s="261"/>
      <c r="R221" s="125"/>
      <c r="T221" s="158" t="s">
        <v>20</v>
      </c>
      <c r="U221" s="41" t="s">
        <v>43</v>
      </c>
      <c r="V221" s="33"/>
      <c r="W221" s="159">
        <f>V221*K221</f>
        <v>0</v>
      </c>
      <c r="X221" s="159">
        <v>0</v>
      </c>
      <c r="Y221" s="159">
        <f>X221*K221</f>
        <v>0</v>
      </c>
      <c r="Z221" s="159">
        <v>0</v>
      </c>
      <c r="AA221" s="160">
        <f>Z221*K221</f>
        <v>0</v>
      </c>
      <c r="AR221" s="16" t="s">
        <v>142</v>
      </c>
      <c r="AT221" s="16" t="s">
        <v>138</v>
      </c>
      <c r="AU221" s="16" t="s">
        <v>93</v>
      </c>
      <c r="AY221" s="16" t="s">
        <v>137</v>
      </c>
      <c r="BE221" s="98">
        <f>IF(U221="základní",N221,0)</f>
        <v>0</v>
      </c>
      <c r="BF221" s="98">
        <f>IF(U221="snížená",N221,0)</f>
        <v>0</v>
      </c>
      <c r="BG221" s="98">
        <f>IF(U221="zákl. přenesená",N221,0)</f>
        <v>0</v>
      </c>
      <c r="BH221" s="98">
        <f>IF(U221="sníž. přenesená",N221,0)</f>
        <v>0</v>
      </c>
      <c r="BI221" s="98">
        <f>IF(U221="nulová",N221,0)</f>
        <v>0</v>
      </c>
      <c r="BJ221" s="16" t="s">
        <v>22</v>
      </c>
      <c r="BK221" s="98">
        <f>ROUND(L221*K221,2)</f>
        <v>0</v>
      </c>
      <c r="BL221" s="16" t="s">
        <v>142</v>
      </c>
      <c r="BM221" s="16" t="s">
        <v>351</v>
      </c>
    </row>
    <row r="222" spans="2:65" s="1" customFormat="1" ht="28.5" customHeight="1">
      <c r="B222" s="123"/>
      <c r="C222" s="153" t="s">
        <v>352</v>
      </c>
      <c r="D222" s="153" t="s">
        <v>138</v>
      </c>
      <c r="E222" s="154" t="s">
        <v>353</v>
      </c>
      <c r="F222" s="260" t="s">
        <v>354</v>
      </c>
      <c r="G222" s="261"/>
      <c r="H222" s="261"/>
      <c r="I222" s="261"/>
      <c r="J222" s="155" t="s">
        <v>241</v>
      </c>
      <c r="K222" s="156">
        <v>14</v>
      </c>
      <c r="L222" s="262">
        <v>0</v>
      </c>
      <c r="M222" s="261"/>
      <c r="N222" s="263">
        <f>ROUND(L222*K222,2)</f>
        <v>0</v>
      </c>
      <c r="O222" s="261"/>
      <c r="P222" s="261"/>
      <c r="Q222" s="261"/>
      <c r="R222" s="125"/>
      <c r="T222" s="158" t="s">
        <v>20</v>
      </c>
      <c r="U222" s="41" t="s">
        <v>43</v>
      </c>
      <c r="V222" s="33"/>
      <c r="W222" s="159">
        <f>V222*K222</f>
        <v>0</v>
      </c>
      <c r="X222" s="159">
        <v>0.0036</v>
      </c>
      <c r="Y222" s="159">
        <f>X222*K222</f>
        <v>0.0504</v>
      </c>
      <c r="Z222" s="159">
        <v>0</v>
      </c>
      <c r="AA222" s="160">
        <f>Z222*K222</f>
        <v>0</v>
      </c>
      <c r="AR222" s="16" t="s">
        <v>142</v>
      </c>
      <c r="AT222" s="16" t="s">
        <v>138</v>
      </c>
      <c r="AU222" s="16" t="s">
        <v>93</v>
      </c>
      <c r="AY222" s="16" t="s">
        <v>137</v>
      </c>
      <c r="BE222" s="98">
        <f>IF(U222="základní",N222,0)</f>
        <v>0</v>
      </c>
      <c r="BF222" s="98">
        <f>IF(U222="snížená",N222,0)</f>
        <v>0</v>
      </c>
      <c r="BG222" s="98">
        <f>IF(U222="zákl. přenesená",N222,0)</f>
        <v>0</v>
      </c>
      <c r="BH222" s="98">
        <f>IF(U222="sníž. přenesená",N222,0)</f>
        <v>0</v>
      </c>
      <c r="BI222" s="98">
        <f>IF(U222="nulová",N222,0)</f>
        <v>0</v>
      </c>
      <c r="BJ222" s="16" t="s">
        <v>22</v>
      </c>
      <c r="BK222" s="98">
        <f>ROUND(L222*K222,2)</f>
        <v>0</v>
      </c>
      <c r="BL222" s="16" t="s">
        <v>142</v>
      </c>
      <c r="BM222" s="16" t="s">
        <v>355</v>
      </c>
    </row>
    <row r="223" spans="2:63" s="9" customFormat="1" ht="29.25" customHeight="1">
      <c r="B223" s="142"/>
      <c r="C223" s="143"/>
      <c r="D223" s="152" t="s">
        <v>108</v>
      </c>
      <c r="E223" s="152"/>
      <c r="F223" s="152"/>
      <c r="G223" s="152"/>
      <c r="H223" s="152"/>
      <c r="I223" s="152"/>
      <c r="J223" s="152"/>
      <c r="K223" s="152"/>
      <c r="L223" s="152"/>
      <c r="M223" s="152"/>
      <c r="N223" s="284">
        <f>BK223</f>
        <v>0</v>
      </c>
      <c r="O223" s="285"/>
      <c r="P223" s="285"/>
      <c r="Q223" s="285"/>
      <c r="R223" s="145"/>
      <c r="T223" s="146"/>
      <c r="U223" s="143"/>
      <c r="V223" s="143"/>
      <c r="W223" s="147">
        <f>SUM(W224:W229)</f>
        <v>0</v>
      </c>
      <c r="X223" s="143"/>
      <c r="Y223" s="147">
        <f>SUM(Y224:Y229)</f>
        <v>10.02</v>
      </c>
      <c r="Z223" s="143"/>
      <c r="AA223" s="148">
        <f>SUM(AA224:AA229)</f>
        <v>0</v>
      </c>
      <c r="AR223" s="149" t="s">
        <v>22</v>
      </c>
      <c r="AT223" s="150" t="s">
        <v>77</v>
      </c>
      <c r="AU223" s="150" t="s">
        <v>22</v>
      </c>
      <c r="AY223" s="149" t="s">
        <v>137</v>
      </c>
      <c r="BK223" s="151">
        <f>SUM(BK224:BK229)</f>
        <v>0</v>
      </c>
    </row>
    <row r="224" spans="2:65" s="1" customFormat="1" ht="28.5" customHeight="1">
      <c r="B224" s="123"/>
      <c r="C224" s="153" t="s">
        <v>212</v>
      </c>
      <c r="D224" s="153" t="s">
        <v>138</v>
      </c>
      <c r="E224" s="154" t="s">
        <v>356</v>
      </c>
      <c r="F224" s="260" t="s">
        <v>357</v>
      </c>
      <c r="G224" s="261"/>
      <c r="H224" s="261"/>
      <c r="I224" s="261"/>
      <c r="J224" s="155" t="s">
        <v>241</v>
      </c>
      <c r="K224" s="156">
        <v>80</v>
      </c>
      <c r="L224" s="262">
        <v>0</v>
      </c>
      <c r="M224" s="261"/>
      <c r="N224" s="263">
        <f>ROUND(L224*K224,2)</f>
        <v>0</v>
      </c>
      <c r="O224" s="261"/>
      <c r="P224" s="261"/>
      <c r="Q224" s="261"/>
      <c r="R224" s="125"/>
      <c r="T224" s="158" t="s">
        <v>20</v>
      </c>
      <c r="U224" s="41" t="s">
        <v>43</v>
      </c>
      <c r="V224" s="33"/>
      <c r="W224" s="159">
        <f>V224*K224</f>
        <v>0</v>
      </c>
      <c r="X224" s="159">
        <v>0.10095</v>
      </c>
      <c r="Y224" s="159">
        <f>X224*K224</f>
        <v>8.076</v>
      </c>
      <c r="Z224" s="159">
        <v>0</v>
      </c>
      <c r="AA224" s="160">
        <f>Z224*K224</f>
        <v>0</v>
      </c>
      <c r="AR224" s="16" t="s">
        <v>142</v>
      </c>
      <c r="AT224" s="16" t="s">
        <v>138</v>
      </c>
      <c r="AU224" s="16" t="s">
        <v>93</v>
      </c>
      <c r="AY224" s="16" t="s">
        <v>137</v>
      </c>
      <c r="BE224" s="98">
        <f>IF(U224="základní",N224,0)</f>
        <v>0</v>
      </c>
      <c r="BF224" s="98">
        <f>IF(U224="snížená",N224,0)</f>
        <v>0</v>
      </c>
      <c r="BG224" s="98">
        <f>IF(U224="zákl. přenesená",N224,0)</f>
        <v>0</v>
      </c>
      <c r="BH224" s="98">
        <f>IF(U224="sníž. přenesená",N224,0)</f>
        <v>0</v>
      </c>
      <c r="BI224" s="98">
        <f>IF(U224="nulová",N224,0)</f>
        <v>0</v>
      </c>
      <c r="BJ224" s="16" t="s">
        <v>22</v>
      </c>
      <c r="BK224" s="98">
        <f>ROUND(L224*K224,2)</f>
        <v>0</v>
      </c>
      <c r="BL224" s="16" t="s">
        <v>142</v>
      </c>
      <c r="BM224" s="16" t="s">
        <v>358</v>
      </c>
    </row>
    <row r="225" spans="2:51" s="10" customFormat="1" ht="20.25" customHeight="1">
      <c r="B225" s="161"/>
      <c r="C225" s="162"/>
      <c r="D225" s="162"/>
      <c r="E225" s="163" t="s">
        <v>20</v>
      </c>
      <c r="F225" s="264" t="s">
        <v>359</v>
      </c>
      <c r="G225" s="265"/>
      <c r="H225" s="265"/>
      <c r="I225" s="265"/>
      <c r="J225" s="162"/>
      <c r="K225" s="164" t="s">
        <v>20</v>
      </c>
      <c r="L225" s="162"/>
      <c r="M225" s="162"/>
      <c r="N225" s="162"/>
      <c r="O225" s="162"/>
      <c r="P225" s="162"/>
      <c r="Q225" s="162"/>
      <c r="R225" s="165"/>
      <c r="T225" s="166"/>
      <c r="U225" s="162"/>
      <c r="V225" s="162"/>
      <c r="W225" s="162"/>
      <c r="X225" s="162"/>
      <c r="Y225" s="162"/>
      <c r="Z225" s="162"/>
      <c r="AA225" s="167"/>
      <c r="AT225" s="168" t="s">
        <v>145</v>
      </c>
      <c r="AU225" s="168" t="s">
        <v>93</v>
      </c>
      <c r="AV225" s="10" t="s">
        <v>22</v>
      </c>
      <c r="AW225" s="10" t="s">
        <v>35</v>
      </c>
      <c r="AX225" s="10" t="s">
        <v>78</v>
      </c>
      <c r="AY225" s="168" t="s">
        <v>137</v>
      </c>
    </row>
    <row r="226" spans="2:51" s="11" customFormat="1" ht="20.25" customHeight="1">
      <c r="B226" s="169"/>
      <c r="C226" s="170"/>
      <c r="D226" s="170"/>
      <c r="E226" s="171" t="s">
        <v>20</v>
      </c>
      <c r="F226" s="267" t="s">
        <v>360</v>
      </c>
      <c r="G226" s="268"/>
      <c r="H226" s="268"/>
      <c r="I226" s="268"/>
      <c r="J226" s="170"/>
      <c r="K226" s="172">
        <v>80</v>
      </c>
      <c r="L226" s="170"/>
      <c r="M226" s="170"/>
      <c r="N226" s="170"/>
      <c r="O226" s="170"/>
      <c r="P226" s="170"/>
      <c r="Q226" s="170"/>
      <c r="R226" s="173"/>
      <c r="T226" s="174"/>
      <c r="U226" s="170"/>
      <c r="V226" s="170"/>
      <c r="W226" s="170"/>
      <c r="X226" s="170"/>
      <c r="Y226" s="170"/>
      <c r="Z226" s="170"/>
      <c r="AA226" s="175"/>
      <c r="AT226" s="176" t="s">
        <v>145</v>
      </c>
      <c r="AU226" s="176" t="s">
        <v>93</v>
      </c>
      <c r="AV226" s="11" t="s">
        <v>93</v>
      </c>
      <c r="AW226" s="11" t="s">
        <v>35</v>
      </c>
      <c r="AX226" s="11" t="s">
        <v>22</v>
      </c>
      <c r="AY226" s="176" t="s">
        <v>137</v>
      </c>
    </row>
    <row r="227" spans="2:65" s="1" customFormat="1" ht="28.5" customHeight="1">
      <c r="B227" s="123"/>
      <c r="C227" s="177" t="s">
        <v>361</v>
      </c>
      <c r="D227" s="177" t="s">
        <v>217</v>
      </c>
      <c r="E227" s="178" t="s">
        <v>362</v>
      </c>
      <c r="F227" s="270" t="s">
        <v>363</v>
      </c>
      <c r="G227" s="271"/>
      <c r="H227" s="271"/>
      <c r="I227" s="271"/>
      <c r="J227" s="179" t="s">
        <v>302</v>
      </c>
      <c r="K227" s="180">
        <v>81</v>
      </c>
      <c r="L227" s="272">
        <v>0</v>
      </c>
      <c r="M227" s="271"/>
      <c r="N227" s="273">
        <f>ROUND(L227*K227,2)</f>
        <v>0</v>
      </c>
      <c r="O227" s="261"/>
      <c r="P227" s="261"/>
      <c r="Q227" s="261"/>
      <c r="R227" s="125"/>
      <c r="T227" s="158" t="s">
        <v>20</v>
      </c>
      <c r="U227" s="41" t="s">
        <v>43</v>
      </c>
      <c r="V227" s="33"/>
      <c r="W227" s="159">
        <f>V227*K227</f>
        <v>0</v>
      </c>
      <c r="X227" s="159">
        <v>0.024</v>
      </c>
      <c r="Y227" s="159">
        <f>X227*K227</f>
        <v>1.944</v>
      </c>
      <c r="Z227" s="159">
        <v>0</v>
      </c>
      <c r="AA227" s="160">
        <f>Z227*K227</f>
        <v>0</v>
      </c>
      <c r="AR227" s="16" t="s">
        <v>179</v>
      </c>
      <c r="AT227" s="16" t="s">
        <v>217</v>
      </c>
      <c r="AU227" s="16" t="s">
        <v>93</v>
      </c>
      <c r="AY227" s="16" t="s">
        <v>137</v>
      </c>
      <c r="BE227" s="98">
        <f>IF(U227="základní",N227,0)</f>
        <v>0</v>
      </c>
      <c r="BF227" s="98">
        <f>IF(U227="snížená",N227,0)</f>
        <v>0</v>
      </c>
      <c r="BG227" s="98">
        <f>IF(U227="zákl. přenesená",N227,0)</f>
        <v>0</v>
      </c>
      <c r="BH227" s="98">
        <f>IF(U227="sníž. přenesená",N227,0)</f>
        <v>0</v>
      </c>
      <c r="BI227" s="98">
        <f>IF(U227="nulová",N227,0)</f>
        <v>0</v>
      </c>
      <c r="BJ227" s="16" t="s">
        <v>22</v>
      </c>
      <c r="BK227" s="98">
        <f>ROUND(L227*K227,2)</f>
        <v>0</v>
      </c>
      <c r="BL227" s="16" t="s">
        <v>142</v>
      </c>
      <c r="BM227" s="16" t="s">
        <v>364</v>
      </c>
    </row>
    <row r="228" spans="2:51" s="11" customFormat="1" ht="20.25" customHeight="1">
      <c r="B228" s="169"/>
      <c r="C228" s="170"/>
      <c r="D228" s="170"/>
      <c r="E228" s="171" t="s">
        <v>20</v>
      </c>
      <c r="F228" s="269" t="s">
        <v>365</v>
      </c>
      <c r="G228" s="268"/>
      <c r="H228" s="268"/>
      <c r="I228" s="268"/>
      <c r="J228" s="170"/>
      <c r="K228" s="172">
        <v>81</v>
      </c>
      <c r="L228" s="170"/>
      <c r="M228" s="170"/>
      <c r="N228" s="170"/>
      <c r="O228" s="170"/>
      <c r="P228" s="170"/>
      <c r="Q228" s="170"/>
      <c r="R228" s="173"/>
      <c r="T228" s="174"/>
      <c r="U228" s="170"/>
      <c r="V228" s="170"/>
      <c r="W228" s="170"/>
      <c r="X228" s="170"/>
      <c r="Y228" s="170"/>
      <c r="Z228" s="170"/>
      <c r="AA228" s="175"/>
      <c r="AT228" s="176" t="s">
        <v>145</v>
      </c>
      <c r="AU228" s="176" t="s">
        <v>93</v>
      </c>
      <c r="AV228" s="11" t="s">
        <v>93</v>
      </c>
      <c r="AW228" s="11" t="s">
        <v>35</v>
      </c>
      <c r="AX228" s="11" t="s">
        <v>22</v>
      </c>
      <c r="AY228" s="176" t="s">
        <v>137</v>
      </c>
    </row>
    <row r="229" spans="2:65" s="1" customFormat="1" ht="28.5" customHeight="1">
      <c r="B229" s="123"/>
      <c r="C229" s="153" t="s">
        <v>366</v>
      </c>
      <c r="D229" s="153" t="s">
        <v>138</v>
      </c>
      <c r="E229" s="154" t="s">
        <v>367</v>
      </c>
      <c r="F229" s="260" t="s">
        <v>368</v>
      </c>
      <c r="G229" s="261"/>
      <c r="H229" s="261"/>
      <c r="I229" s="261"/>
      <c r="J229" s="155" t="s">
        <v>241</v>
      </c>
      <c r="K229" s="156">
        <v>14</v>
      </c>
      <c r="L229" s="262">
        <v>0</v>
      </c>
      <c r="M229" s="261"/>
      <c r="N229" s="263">
        <f>ROUND(L229*K229,2)</f>
        <v>0</v>
      </c>
      <c r="O229" s="261"/>
      <c r="P229" s="261"/>
      <c r="Q229" s="261"/>
      <c r="R229" s="125"/>
      <c r="T229" s="158" t="s">
        <v>20</v>
      </c>
      <c r="U229" s="41" t="s">
        <v>43</v>
      </c>
      <c r="V229" s="33"/>
      <c r="W229" s="159">
        <f>V229*K229</f>
        <v>0</v>
      </c>
      <c r="X229" s="159">
        <v>0</v>
      </c>
      <c r="Y229" s="159">
        <f>X229*K229</f>
        <v>0</v>
      </c>
      <c r="Z229" s="159">
        <v>0</v>
      </c>
      <c r="AA229" s="160">
        <f>Z229*K229</f>
        <v>0</v>
      </c>
      <c r="AR229" s="16" t="s">
        <v>142</v>
      </c>
      <c r="AT229" s="16" t="s">
        <v>138</v>
      </c>
      <c r="AU229" s="16" t="s">
        <v>93</v>
      </c>
      <c r="AY229" s="16" t="s">
        <v>137</v>
      </c>
      <c r="BE229" s="98">
        <f>IF(U229="základní",N229,0)</f>
        <v>0</v>
      </c>
      <c r="BF229" s="98">
        <f>IF(U229="snížená",N229,0)</f>
        <v>0</v>
      </c>
      <c r="BG229" s="98">
        <f>IF(U229="zákl. přenesená",N229,0)</f>
        <v>0</v>
      </c>
      <c r="BH229" s="98">
        <f>IF(U229="sníž. přenesená",N229,0)</f>
        <v>0</v>
      </c>
      <c r="BI229" s="98">
        <f>IF(U229="nulová",N229,0)</f>
        <v>0</v>
      </c>
      <c r="BJ229" s="16" t="s">
        <v>22</v>
      </c>
      <c r="BK229" s="98">
        <f>ROUND(L229*K229,2)</f>
        <v>0</v>
      </c>
      <c r="BL229" s="16" t="s">
        <v>142</v>
      </c>
      <c r="BM229" s="16" t="s">
        <v>369</v>
      </c>
    </row>
    <row r="230" spans="2:63" s="9" customFormat="1" ht="29.25" customHeight="1">
      <c r="B230" s="142"/>
      <c r="C230" s="143"/>
      <c r="D230" s="152" t="s">
        <v>109</v>
      </c>
      <c r="E230" s="152"/>
      <c r="F230" s="152"/>
      <c r="G230" s="152"/>
      <c r="H230" s="152"/>
      <c r="I230" s="152"/>
      <c r="J230" s="152"/>
      <c r="K230" s="152"/>
      <c r="L230" s="152"/>
      <c r="M230" s="152"/>
      <c r="N230" s="284">
        <f>BK230</f>
        <v>0</v>
      </c>
      <c r="O230" s="285"/>
      <c r="P230" s="285"/>
      <c r="Q230" s="285"/>
      <c r="R230" s="145"/>
      <c r="T230" s="146"/>
      <c r="U230" s="143"/>
      <c r="V230" s="143"/>
      <c r="W230" s="147">
        <f>W231</f>
        <v>0</v>
      </c>
      <c r="X230" s="143"/>
      <c r="Y230" s="147">
        <f>Y231</f>
        <v>0</v>
      </c>
      <c r="Z230" s="143"/>
      <c r="AA230" s="148">
        <f>AA231</f>
        <v>0</v>
      </c>
      <c r="AR230" s="149" t="s">
        <v>22</v>
      </c>
      <c r="AT230" s="150" t="s">
        <v>77</v>
      </c>
      <c r="AU230" s="150" t="s">
        <v>22</v>
      </c>
      <c r="AY230" s="149" t="s">
        <v>137</v>
      </c>
      <c r="BK230" s="151">
        <f>BK231</f>
        <v>0</v>
      </c>
    </row>
    <row r="231" spans="2:65" s="1" customFormat="1" ht="28.5" customHeight="1">
      <c r="B231" s="123"/>
      <c r="C231" s="153" t="s">
        <v>370</v>
      </c>
      <c r="D231" s="153" t="s">
        <v>138</v>
      </c>
      <c r="E231" s="154" t="s">
        <v>371</v>
      </c>
      <c r="F231" s="260" t="s">
        <v>372</v>
      </c>
      <c r="G231" s="261"/>
      <c r="H231" s="261"/>
      <c r="I231" s="261"/>
      <c r="J231" s="155" t="s">
        <v>276</v>
      </c>
      <c r="K231" s="156">
        <v>1</v>
      </c>
      <c r="L231" s="262">
        <v>0</v>
      </c>
      <c r="M231" s="261"/>
      <c r="N231" s="263">
        <f>ROUND(L231*K231,2)</f>
        <v>0</v>
      </c>
      <c r="O231" s="261"/>
      <c r="P231" s="261"/>
      <c r="Q231" s="261"/>
      <c r="R231" s="125"/>
      <c r="T231" s="158" t="s">
        <v>20</v>
      </c>
      <c r="U231" s="41" t="s">
        <v>43</v>
      </c>
      <c r="V231" s="33"/>
      <c r="W231" s="159">
        <f>V231*K231</f>
        <v>0</v>
      </c>
      <c r="X231" s="159">
        <v>0</v>
      </c>
      <c r="Y231" s="159">
        <f>X231*K231</f>
        <v>0</v>
      </c>
      <c r="Z231" s="159">
        <v>0</v>
      </c>
      <c r="AA231" s="160">
        <f>Z231*K231</f>
        <v>0</v>
      </c>
      <c r="AR231" s="16" t="s">
        <v>142</v>
      </c>
      <c r="AT231" s="16" t="s">
        <v>138</v>
      </c>
      <c r="AU231" s="16" t="s">
        <v>93</v>
      </c>
      <c r="AY231" s="16" t="s">
        <v>137</v>
      </c>
      <c r="BE231" s="98">
        <f>IF(U231="základní",N231,0)</f>
        <v>0</v>
      </c>
      <c r="BF231" s="98">
        <f>IF(U231="snížená",N231,0)</f>
        <v>0</v>
      </c>
      <c r="BG231" s="98">
        <f>IF(U231="zákl. přenesená",N231,0)</f>
        <v>0</v>
      </c>
      <c r="BH231" s="98">
        <f>IF(U231="sníž. přenesená",N231,0)</f>
        <v>0</v>
      </c>
      <c r="BI231" s="98">
        <f>IF(U231="nulová",N231,0)</f>
        <v>0</v>
      </c>
      <c r="BJ231" s="16" t="s">
        <v>22</v>
      </c>
      <c r="BK231" s="98">
        <f>ROUND(L231*K231,2)</f>
        <v>0</v>
      </c>
      <c r="BL231" s="16" t="s">
        <v>142</v>
      </c>
      <c r="BM231" s="16" t="s">
        <v>373</v>
      </c>
    </row>
    <row r="232" spans="2:63" s="9" customFormat="1" ht="29.25" customHeight="1">
      <c r="B232" s="142"/>
      <c r="C232" s="143"/>
      <c r="D232" s="152" t="s">
        <v>110</v>
      </c>
      <c r="E232" s="152"/>
      <c r="F232" s="152"/>
      <c r="G232" s="152"/>
      <c r="H232" s="152"/>
      <c r="I232" s="152"/>
      <c r="J232" s="152"/>
      <c r="K232" s="152"/>
      <c r="L232" s="152"/>
      <c r="M232" s="152"/>
      <c r="N232" s="284">
        <f>BK232</f>
        <v>0</v>
      </c>
      <c r="O232" s="285"/>
      <c r="P232" s="285"/>
      <c r="Q232" s="285"/>
      <c r="R232" s="145"/>
      <c r="T232" s="146"/>
      <c r="U232" s="143"/>
      <c r="V232" s="143"/>
      <c r="W232" s="147">
        <f>W233</f>
        <v>0</v>
      </c>
      <c r="X232" s="143"/>
      <c r="Y232" s="147">
        <f>Y233</f>
        <v>0</v>
      </c>
      <c r="Z232" s="143"/>
      <c r="AA232" s="148">
        <f>AA233</f>
        <v>0</v>
      </c>
      <c r="AR232" s="149" t="s">
        <v>22</v>
      </c>
      <c r="AT232" s="150" t="s">
        <v>77</v>
      </c>
      <c r="AU232" s="150" t="s">
        <v>22</v>
      </c>
      <c r="AY232" s="149" t="s">
        <v>137</v>
      </c>
      <c r="BK232" s="151">
        <f>BK233</f>
        <v>0</v>
      </c>
    </row>
    <row r="233" spans="2:65" s="1" customFormat="1" ht="20.25" customHeight="1">
      <c r="B233" s="123"/>
      <c r="C233" s="153" t="s">
        <v>374</v>
      </c>
      <c r="D233" s="153" t="s">
        <v>138</v>
      </c>
      <c r="E233" s="154" t="s">
        <v>375</v>
      </c>
      <c r="F233" s="260" t="s">
        <v>376</v>
      </c>
      <c r="G233" s="261"/>
      <c r="H233" s="261"/>
      <c r="I233" s="261"/>
      <c r="J233" s="155" t="s">
        <v>195</v>
      </c>
      <c r="K233" s="156">
        <v>11.99</v>
      </c>
      <c r="L233" s="262">
        <v>0</v>
      </c>
      <c r="M233" s="261"/>
      <c r="N233" s="263">
        <f>ROUND(L233*K233,2)</f>
        <v>0</v>
      </c>
      <c r="O233" s="261"/>
      <c r="P233" s="261"/>
      <c r="Q233" s="261"/>
      <c r="R233" s="125"/>
      <c r="T233" s="158" t="s">
        <v>20</v>
      </c>
      <c r="U233" s="41" t="s">
        <v>43</v>
      </c>
      <c r="V233" s="33"/>
      <c r="W233" s="159">
        <f>V233*K233</f>
        <v>0</v>
      </c>
      <c r="X233" s="159">
        <v>0</v>
      </c>
      <c r="Y233" s="159">
        <f>X233*K233</f>
        <v>0</v>
      </c>
      <c r="Z233" s="159">
        <v>0</v>
      </c>
      <c r="AA233" s="160">
        <f>Z233*K233</f>
        <v>0</v>
      </c>
      <c r="AR233" s="16" t="s">
        <v>142</v>
      </c>
      <c r="AT233" s="16" t="s">
        <v>138</v>
      </c>
      <c r="AU233" s="16" t="s">
        <v>93</v>
      </c>
      <c r="AY233" s="16" t="s">
        <v>137</v>
      </c>
      <c r="BE233" s="98">
        <f>IF(U233="základní",N233,0)</f>
        <v>0</v>
      </c>
      <c r="BF233" s="98">
        <f>IF(U233="snížená",N233,0)</f>
        <v>0</v>
      </c>
      <c r="BG233" s="98">
        <f>IF(U233="zákl. přenesená",N233,0)</f>
        <v>0</v>
      </c>
      <c r="BH233" s="98">
        <f>IF(U233="sníž. přenesená",N233,0)</f>
        <v>0</v>
      </c>
      <c r="BI233" s="98">
        <f>IF(U233="nulová",N233,0)</f>
        <v>0</v>
      </c>
      <c r="BJ233" s="16" t="s">
        <v>22</v>
      </c>
      <c r="BK233" s="98">
        <f>ROUND(L233*K233,2)</f>
        <v>0</v>
      </c>
      <c r="BL233" s="16" t="s">
        <v>142</v>
      </c>
      <c r="BM233" s="16" t="s">
        <v>377</v>
      </c>
    </row>
    <row r="234" spans="2:63" s="9" customFormat="1" ht="36.75" customHeight="1">
      <c r="B234" s="142"/>
      <c r="C234" s="143"/>
      <c r="D234" s="144" t="s">
        <v>111</v>
      </c>
      <c r="E234" s="144"/>
      <c r="F234" s="144"/>
      <c r="G234" s="144"/>
      <c r="H234" s="144"/>
      <c r="I234" s="144"/>
      <c r="J234" s="144"/>
      <c r="K234" s="144"/>
      <c r="L234" s="144"/>
      <c r="M234" s="144"/>
      <c r="N234" s="286">
        <f>BK234</f>
        <v>0</v>
      </c>
      <c r="O234" s="287"/>
      <c r="P234" s="287"/>
      <c r="Q234" s="287"/>
      <c r="R234" s="145"/>
      <c r="T234" s="146"/>
      <c r="U234" s="143"/>
      <c r="V234" s="143"/>
      <c r="W234" s="147">
        <f>W235</f>
        <v>0</v>
      </c>
      <c r="X234" s="143"/>
      <c r="Y234" s="147">
        <f>Y235</f>
        <v>0</v>
      </c>
      <c r="Z234" s="143"/>
      <c r="AA234" s="148">
        <f>AA235</f>
        <v>0</v>
      </c>
      <c r="AR234" s="149" t="s">
        <v>163</v>
      </c>
      <c r="AT234" s="150" t="s">
        <v>77</v>
      </c>
      <c r="AU234" s="150" t="s">
        <v>78</v>
      </c>
      <c r="AY234" s="149" t="s">
        <v>137</v>
      </c>
      <c r="BK234" s="151">
        <f>BK235</f>
        <v>0</v>
      </c>
    </row>
    <row r="235" spans="2:65" s="1" customFormat="1" ht="51" customHeight="1">
      <c r="B235" s="123"/>
      <c r="C235" s="153" t="s">
        <v>378</v>
      </c>
      <c r="D235" s="153" t="s">
        <v>138</v>
      </c>
      <c r="E235" s="154" t="s">
        <v>379</v>
      </c>
      <c r="F235" s="260" t="s">
        <v>380</v>
      </c>
      <c r="G235" s="261"/>
      <c r="H235" s="261"/>
      <c r="I235" s="261"/>
      <c r="J235" s="155" t="s">
        <v>381</v>
      </c>
      <c r="K235" s="156">
        <v>1</v>
      </c>
      <c r="L235" s="262">
        <v>0</v>
      </c>
      <c r="M235" s="261"/>
      <c r="N235" s="263">
        <f>ROUND(L235*K235,2)</f>
        <v>0</v>
      </c>
      <c r="O235" s="261"/>
      <c r="P235" s="261"/>
      <c r="Q235" s="261"/>
      <c r="R235" s="125"/>
      <c r="T235" s="158" t="s">
        <v>20</v>
      </c>
      <c r="U235" s="41" t="s">
        <v>43</v>
      </c>
      <c r="V235" s="33"/>
      <c r="W235" s="159">
        <f>V235*K235</f>
        <v>0</v>
      </c>
      <c r="X235" s="159">
        <v>0</v>
      </c>
      <c r="Y235" s="159">
        <f>X235*K235</f>
        <v>0</v>
      </c>
      <c r="Z235" s="159">
        <v>0</v>
      </c>
      <c r="AA235" s="160">
        <f>Z235*K235</f>
        <v>0</v>
      </c>
      <c r="AR235" s="16" t="s">
        <v>382</v>
      </c>
      <c r="AT235" s="16" t="s">
        <v>138</v>
      </c>
      <c r="AU235" s="16" t="s">
        <v>22</v>
      </c>
      <c r="AY235" s="16" t="s">
        <v>137</v>
      </c>
      <c r="BE235" s="98">
        <f>IF(U235="základní",N235,0)</f>
        <v>0</v>
      </c>
      <c r="BF235" s="98">
        <f>IF(U235="snížená",N235,0)</f>
        <v>0</v>
      </c>
      <c r="BG235" s="98">
        <f>IF(U235="zákl. přenesená",N235,0)</f>
        <v>0</v>
      </c>
      <c r="BH235" s="98">
        <f>IF(U235="sníž. přenesená",N235,0)</f>
        <v>0</v>
      </c>
      <c r="BI235" s="98">
        <f>IF(U235="nulová",N235,0)</f>
        <v>0</v>
      </c>
      <c r="BJ235" s="16" t="s">
        <v>22</v>
      </c>
      <c r="BK235" s="98">
        <f>ROUND(L235*K235,2)</f>
        <v>0</v>
      </c>
      <c r="BL235" s="16" t="s">
        <v>382</v>
      </c>
      <c r="BM235" s="16" t="s">
        <v>383</v>
      </c>
    </row>
    <row r="236" spans="2:63" s="9" customFormat="1" ht="36.75" customHeight="1">
      <c r="B236" s="142"/>
      <c r="C236" s="143"/>
      <c r="D236" s="144" t="s">
        <v>112</v>
      </c>
      <c r="E236" s="144"/>
      <c r="F236" s="144"/>
      <c r="G236" s="144"/>
      <c r="H236" s="144"/>
      <c r="I236" s="144"/>
      <c r="J236" s="144"/>
      <c r="K236" s="144"/>
      <c r="L236" s="144"/>
      <c r="M236" s="144"/>
      <c r="N236" s="286">
        <f>BK236</f>
        <v>0</v>
      </c>
      <c r="O236" s="287"/>
      <c r="P236" s="287"/>
      <c r="Q236" s="287"/>
      <c r="R236" s="145"/>
      <c r="T236" s="146"/>
      <c r="U236" s="143"/>
      <c r="V236" s="143"/>
      <c r="W236" s="147">
        <f>SUM(W237:W240)</f>
        <v>0</v>
      </c>
      <c r="X236" s="143"/>
      <c r="Y236" s="147">
        <f>SUM(Y237:Y240)</f>
        <v>0</v>
      </c>
      <c r="Z236" s="143"/>
      <c r="AA236" s="148">
        <f>SUM(AA237:AA240)</f>
        <v>0</v>
      </c>
      <c r="AR236" s="149" t="s">
        <v>142</v>
      </c>
      <c r="AT236" s="150" t="s">
        <v>77</v>
      </c>
      <c r="AU236" s="150" t="s">
        <v>78</v>
      </c>
      <c r="AY236" s="149" t="s">
        <v>137</v>
      </c>
      <c r="BK236" s="151">
        <f>SUM(BK237:BK240)</f>
        <v>0</v>
      </c>
    </row>
    <row r="237" spans="2:65" s="1" customFormat="1" ht="28.5" customHeight="1">
      <c r="B237" s="123"/>
      <c r="C237" s="153" t="s">
        <v>384</v>
      </c>
      <c r="D237" s="153" t="s">
        <v>138</v>
      </c>
      <c r="E237" s="154" t="s">
        <v>385</v>
      </c>
      <c r="F237" s="260" t="s">
        <v>386</v>
      </c>
      <c r="G237" s="261"/>
      <c r="H237" s="261"/>
      <c r="I237" s="261"/>
      <c r="J237" s="155" t="s">
        <v>276</v>
      </c>
      <c r="K237" s="156">
        <v>1</v>
      </c>
      <c r="L237" s="262">
        <v>0</v>
      </c>
      <c r="M237" s="261"/>
      <c r="N237" s="263">
        <f>ROUND(L237*K237,2)</f>
        <v>0</v>
      </c>
      <c r="O237" s="261"/>
      <c r="P237" s="261"/>
      <c r="Q237" s="261"/>
      <c r="R237" s="125"/>
      <c r="T237" s="158" t="s">
        <v>20</v>
      </c>
      <c r="U237" s="41" t="s">
        <v>43</v>
      </c>
      <c r="V237" s="33"/>
      <c r="W237" s="159">
        <f>V237*K237</f>
        <v>0</v>
      </c>
      <c r="X237" s="159">
        <v>0</v>
      </c>
      <c r="Y237" s="159">
        <f>X237*K237</f>
        <v>0</v>
      </c>
      <c r="Z237" s="159">
        <v>0</v>
      </c>
      <c r="AA237" s="160">
        <f>Z237*K237</f>
        <v>0</v>
      </c>
      <c r="AR237" s="16" t="s">
        <v>387</v>
      </c>
      <c r="AT237" s="16" t="s">
        <v>138</v>
      </c>
      <c r="AU237" s="16" t="s">
        <v>22</v>
      </c>
      <c r="AY237" s="16" t="s">
        <v>137</v>
      </c>
      <c r="BE237" s="98">
        <f>IF(U237="základní",N237,0)</f>
        <v>0</v>
      </c>
      <c r="BF237" s="98">
        <f>IF(U237="snížená",N237,0)</f>
        <v>0</v>
      </c>
      <c r="BG237" s="98">
        <f>IF(U237="zákl. přenesená",N237,0)</f>
        <v>0</v>
      </c>
      <c r="BH237" s="98">
        <f>IF(U237="sníž. přenesená",N237,0)</f>
        <v>0</v>
      </c>
      <c r="BI237" s="98">
        <f>IF(U237="nulová",N237,0)</f>
        <v>0</v>
      </c>
      <c r="BJ237" s="16" t="s">
        <v>22</v>
      </c>
      <c r="BK237" s="98">
        <f>ROUND(L237*K237,2)</f>
        <v>0</v>
      </c>
      <c r="BL237" s="16" t="s">
        <v>387</v>
      </c>
      <c r="BM237" s="16" t="s">
        <v>388</v>
      </c>
    </row>
    <row r="238" spans="2:65" s="1" customFormat="1" ht="20.25" customHeight="1">
      <c r="B238" s="123"/>
      <c r="C238" s="153" t="s">
        <v>389</v>
      </c>
      <c r="D238" s="153" t="s">
        <v>138</v>
      </c>
      <c r="E238" s="154" t="s">
        <v>390</v>
      </c>
      <c r="F238" s="260" t="s">
        <v>391</v>
      </c>
      <c r="G238" s="261"/>
      <c r="H238" s="261"/>
      <c r="I238" s="261"/>
      <c r="J238" s="155" t="s">
        <v>276</v>
      </c>
      <c r="K238" s="156">
        <v>1</v>
      </c>
      <c r="L238" s="262">
        <v>0</v>
      </c>
      <c r="M238" s="261"/>
      <c r="N238" s="263">
        <f>ROUND(L238*K238,2)</f>
        <v>0</v>
      </c>
      <c r="O238" s="261"/>
      <c r="P238" s="261"/>
      <c r="Q238" s="261"/>
      <c r="R238" s="125"/>
      <c r="T238" s="158" t="s">
        <v>20</v>
      </c>
      <c r="U238" s="41" t="s">
        <v>43</v>
      </c>
      <c r="V238" s="33"/>
      <c r="W238" s="159">
        <f>V238*K238</f>
        <v>0</v>
      </c>
      <c r="X238" s="159">
        <v>0</v>
      </c>
      <c r="Y238" s="159">
        <f>X238*K238</f>
        <v>0</v>
      </c>
      <c r="Z238" s="159">
        <v>0</v>
      </c>
      <c r="AA238" s="160">
        <f>Z238*K238</f>
        <v>0</v>
      </c>
      <c r="AR238" s="16" t="s">
        <v>387</v>
      </c>
      <c r="AT238" s="16" t="s">
        <v>138</v>
      </c>
      <c r="AU238" s="16" t="s">
        <v>22</v>
      </c>
      <c r="AY238" s="16" t="s">
        <v>137</v>
      </c>
      <c r="BE238" s="98">
        <f>IF(U238="základní",N238,0)</f>
        <v>0</v>
      </c>
      <c r="BF238" s="98">
        <f>IF(U238="snížená",N238,0)</f>
        <v>0</v>
      </c>
      <c r="BG238" s="98">
        <f>IF(U238="zákl. přenesená",N238,0)</f>
        <v>0</v>
      </c>
      <c r="BH238" s="98">
        <f>IF(U238="sníž. přenesená",N238,0)</f>
        <v>0</v>
      </c>
      <c r="BI238" s="98">
        <f>IF(U238="nulová",N238,0)</f>
        <v>0</v>
      </c>
      <c r="BJ238" s="16" t="s">
        <v>22</v>
      </c>
      <c r="BK238" s="98">
        <f>ROUND(L238*K238,2)</f>
        <v>0</v>
      </c>
      <c r="BL238" s="16" t="s">
        <v>387</v>
      </c>
      <c r="BM238" s="16" t="s">
        <v>392</v>
      </c>
    </row>
    <row r="239" spans="2:65" s="1" customFormat="1" ht="28.5" customHeight="1">
      <c r="B239" s="123"/>
      <c r="C239" s="153" t="s">
        <v>393</v>
      </c>
      <c r="D239" s="153" t="s">
        <v>138</v>
      </c>
      <c r="E239" s="154" t="s">
        <v>394</v>
      </c>
      <c r="F239" s="260" t="s">
        <v>395</v>
      </c>
      <c r="G239" s="261"/>
      <c r="H239" s="261"/>
      <c r="I239" s="261"/>
      <c r="J239" s="155" t="s">
        <v>276</v>
      </c>
      <c r="K239" s="156">
        <v>1</v>
      </c>
      <c r="L239" s="262">
        <v>0</v>
      </c>
      <c r="M239" s="261"/>
      <c r="N239" s="263">
        <f>ROUND(L239*K239,2)</f>
        <v>0</v>
      </c>
      <c r="O239" s="261"/>
      <c r="P239" s="261"/>
      <c r="Q239" s="261"/>
      <c r="R239" s="125"/>
      <c r="T239" s="158" t="s">
        <v>20</v>
      </c>
      <c r="U239" s="41" t="s">
        <v>43</v>
      </c>
      <c r="V239" s="33"/>
      <c r="W239" s="159">
        <f>V239*K239</f>
        <v>0</v>
      </c>
      <c r="X239" s="159">
        <v>0</v>
      </c>
      <c r="Y239" s="159">
        <f>X239*K239</f>
        <v>0</v>
      </c>
      <c r="Z239" s="159">
        <v>0</v>
      </c>
      <c r="AA239" s="160">
        <f>Z239*K239</f>
        <v>0</v>
      </c>
      <c r="AR239" s="16" t="s">
        <v>387</v>
      </c>
      <c r="AT239" s="16" t="s">
        <v>138</v>
      </c>
      <c r="AU239" s="16" t="s">
        <v>22</v>
      </c>
      <c r="AY239" s="16" t="s">
        <v>137</v>
      </c>
      <c r="BE239" s="98">
        <f>IF(U239="základní",N239,0)</f>
        <v>0</v>
      </c>
      <c r="BF239" s="98">
        <f>IF(U239="snížená",N239,0)</f>
        <v>0</v>
      </c>
      <c r="BG239" s="98">
        <f>IF(U239="zákl. přenesená",N239,0)</f>
        <v>0</v>
      </c>
      <c r="BH239" s="98">
        <f>IF(U239="sníž. přenesená",N239,0)</f>
        <v>0</v>
      </c>
      <c r="BI239" s="98">
        <f>IF(U239="nulová",N239,0)</f>
        <v>0</v>
      </c>
      <c r="BJ239" s="16" t="s">
        <v>22</v>
      </c>
      <c r="BK239" s="98">
        <f>ROUND(L239*K239,2)</f>
        <v>0</v>
      </c>
      <c r="BL239" s="16" t="s">
        <v>387</v>
      </c>
      <c r="BM239" s="16" t="s">
        <v>396</v>
      </c>
    </row>
    <row r="240" spans="2:65" s="1" customFormat="1" ht="28.5" customHeight="1">
      <c r="B240" s="123"/>
      <c r="C240" s="153" t="s">
        <v>397</v>
      </c>
      <c r="D240" s="153" t="s">
        <v>138</v>
      </c>
      <c r="E240" s="154" t="s">
        <v>398</v>
      </c>
      <c r="F240" s="260" t="s">
        <v>399</v>
      </c>
      <c r="G240" s="261"/>
      <c r="H240" s="261"/>
      <c r="I240" s="261"/>
      <c r="J240" s="155" t="s">
        <v>276</v>
      </c>
      <c r="K240" s="156">
        <v>1</v>
      </c>
      <c r="L240" s="262">
        <v>0</v>
      </c>
      <c r="M240" s="261"/>
      <c r="N240" s="263">
        <f>ROUND(L240*K240,2)</f>
        <v>0</v>
      </c>
      <c r="O240" s="261"/>
      <c r="P240" s="261"/>
      <c r="Q240" s="261"/>
      <c r="R240" s="125"/>
      <c r="T240" s="158" t="s">
        <v>20</v>
      </c>
      <c r="U240" s="41" t="s">
        <v>43</v>
      </c>
      <c r="V240" s="33"/>
      <c r="W240" s="159">
        <f>V240*K240</f>
        <v>0</v>
      </c>
      <c r="X240" s="159">
        <v>0</v>
      </c>
      <c r="Y240" s="159">
        <f>X240*K240</f>
        <v>0</v>
      </c>
      <c r="Z240" s="159">
        <v>0</v>
      </c>
      <c r="AA240" s="160">
        <f>Z240*K240</f>
        <v>0</v>
      </c>
      <c r="AR240" s="16" t="s">
        <v>387</v>
      </c>
      <c r="AT240" s="16" t="s">
        <v>138</v>
      </c>
      <c r="AU240" s="16" t="s">
        <v>22</v>
      </c>
      <c r="AY240" s="16" t="s">
        <v>137</v>
      </c>
      <c r="BE240" s="98">
        <f>IF(U240="základní",N240,0)</f>
        <v>0</v>
      </c>
      <c r="BF240" s="98">
        <f>IF(U240="snížená",N240,0)</f>
        <v>0</v>
      </c>
      <c r="BG240" s="98">
        <f>IF(U240="zákl. přenesená",N240,0)</f>
        <v>0</v>
      </c>
      <c r="BH240" s="98">
        <f>IF(U240="sníž. přenesená",N240,0)</f>
        <v>0</v>
      </c>
      <c r="BI240" s="98">
        <f>IF(U240="nulová",N240,0)</f>
        <v>0</v>
      </c>
      <c r="BJ240" s="16" t="s">
        <v>22</v>
      </c>
      <c r="BK240" s="98">
        <f>ROUND(L240*K240,2)</f>
        <v>0</v>
      </c>
      <c r="BL240" s="16" t="s">
        <v>387</v>
      </c>
      <c r="BM240" s="16" t="s">
        <v>400</v>
      </c>
    </row>
    <row r="241" spans="2:63" s="1" customFormat="1" ht="49.5" customHeight="1">
      <c r="B241" s="32"/>
      <c r="C241" s="33"/>
      <c r="D241" s="144" t="s">
        <v>401</v>
      </c>
      <c r="E241" s="33"/>
      <c r="F241" s="33"/>
      <c r="G241" s="33"/>
      <c r="H241" s="33"/>
      <c r="I241" s="33"/>
      <c r="J241" s="33"/>
      <c r="K241" s="33"/>
      <c r="L241" s="33"/>
      <c r="M241" s="33"/>
      <c r="N241" s="286">
        <f aca="true" t="shared" si="5" ref="N241:N246">BK241</f>
        <v>0</v>
      </c>
      <c r="O241" s="287"/>
      <c r="P241" s="287"/>
      <c r="Q241" s="287"/>
      <c r="R241" s="34"/>
      <c r="T241" s="71"/>
      <c r="U241" s="33"/>
      <c r="V241" s="33"/>
      <c r="W241" s="33"/>
      <c r="X241" s="33"/>
      <c r="Y241" s="33"/>
      <c r="Z241" s="33"/>
      <c r="AA241" s="72"/>
      <c r="AT241" s="16" t="s">
        <v>77</v>
      </c>
      <c r="AU241" s="16" t="s">
        <v>78</v>
      </c>
      <c r="AY241" s="16" t="s">
        <v>402</v>
      </c>
      <c r="BK241" s="98">
        <f>SUM(BK242:BK246)</f>
        <v>0</v>
      </c>
    </row>
    <row r="242" spans="2:63" s="1" customFormat="1" ht="21.75" customHeight="1">
      <c r="B242" s="32"/>
      <c r="C242" s="189" t="s">
        <v>20</v>
      </c>
      <c r="D242" s="189" t="s">
        <v>138</v>
      </c>
      <c r="E242" s="190" t="s">
        <v>20</v>
      </c>
      <c r="F242" s="276" t="s">
        <v>20</v>
      </c>
      <c r="G242" s="277"/>
      <c r="H242" s="277"/>
      <c r="I242" s="277"/>
      <c r="J242" s="191" t="s">
        <v>20</v>
      </c>
      <c r="K242" s="157"/>
      <c r="L242" s="262"/>
      <c r="M242" s="278"/>
      <c r="N242" s="279">
        <f t="shared" si="5"/>
        <v>0</v>
      </c>
      <c r="O242" s="278"/>
      <c r="P242" s="278"/>
      <c r="Q242" s="278"/>
      <c r="R242" s="34"/>
      <c r="T242" s="158" t="s">
        <v>20</v>
      </c>
      <c r="U242" s="192" t="s">
        <v>43</v>
      </c>
      <c r="V242" s="33"/>
      <c r="W242" s="33"/>
      <c r="X242" s="33"/>
      <c r="Y242" s="33"/>
      <c r="Z242" s="33"/>
      <c r="AA242" s="72"/>
      <c r="AT242" s="16" t="s">
        <v>402</v>
      </c>
      <c r="AU242" s="16" t="s">
        <v>22</v>
      </c>
      <c r="AY242" s="16" t="s">
        <v>402</v>
      </c>
      <c r="BE242" s="98">
        <f>IF(U242="základní",N242,0)</f>
        <v>0</v>
      </c>
      <c r="BF242" s="98">
        <f>IF(U242="snížená",N242,0)</f>
        <v>0</v>
      </c>
      <c r="BG242" s="98">
        <f>IF(U242="zákl. přenesená",N242,0)</f>
        <v>0</v>
      </c>
      <c r="BH242" s="98">
        <f>IF(U242="sníž. přenesená",N242,0)</f>
        <v>0</v>
      </c>
      <c r="BI242" s="98">
        <f>IF(U242="nulová",N242,0)</f>
        <v>0</v>
      </c>
      <c r="BJ242" s="16" t="s">
        <v>22</v>
      </c>
      <c r="BK242" s="98">
        <f>L242*K242</f>
        <v>0</v>
      </c>
    </row>
    <row r="243" spans="2:63" s="1" customFormat="1" ht="21.75" customHeight="1">
      <c r="B243" s="32"/>
      <c r="C243" s="189" t="s">
        <v>20</v>
      </c>
      <c r="D243" s="189" t="s">
        <v>138</v>
      </c>
      <c r="E243" s="190" t="s">
        <v>20</v>
      </c>
      <c r="F243" s="276" t="s">
        <v>20</v>
      </c>
      <c r="G243" s="277"/>
      <c r="H243" s="277"/>
      <c r="I243" s="277"/>
      <c r="J243" s="191" t="s">
        <v>20</v>
      </c>
      <c r="K243" s="157"/>
      <c r="L243" s="262"/>
      <c r="M243" s="278"/>
      <c r="N243" s="279">
        <f t="shared" si="5"/>
        <v>0</v>
      </c>
      <c r="O243" s="278"/>
      <c r="P243" s="278"/>
      <c r="Q243" s="278"/>
      <c r="R243" s="34"/>
      <c r="T243" s="158" t="s">
        <v>20</v>
      </c>
      <c r="U243" s="192" t="s">
        <v>43</v>
      </c>
      <c r="V243" s="33"/>
      <c r="W243" s="33"/>
      <c r="X243" s="33"/>
      <c r="Y243" s="33"/>
      <c r="Z243" s="33"/>
      <c r="AA243" s="72"/>
      <c r="AT243" s="16" t="s">
        <v>402</v>
      </c>
      <c r="AU243" s="16" t="s">
        <v>22</v>
      </c>
      <c r="AY243" s="16" t="s">
        <v>402</v>
      </c>
      <c r="BE243" s="98">
        <f>IF(U243="základní",N243,0)</f>
        <v>0</v>
      </c>
      <c r="BF243" s="98">
        <f>IF(U243="snížená",N243,0)</f>
        <v>0</v>
      </c>
      <c r="BG243" s="98">
        <f>IF(U243="zákl. přenesená",N243,0)</f>
        <v>0</v>
      </c>
      <c r="BH243" s="98">
        <f>IF(U243="sníž. přenesená",N243,0)</f>
        <v>0</v>
      </c>
      <c r="BI243" s="98">
        <f>IF(U243="nulová",N243,0)</f>
        <v>0</v>
      </c>
      <c r="BJ243" s="16" t="s">
        <v>22</v>
      </c>
      <c r="BK243" s="98">
        <f>L243*K243</f>
        <v>0</v>
      </c>
    </row>
    <row r="244" spans="2:63" s="1" customFormat="1" ht="21.75" customHeight="1">
      <c r="B244" s="32"/>
      <c r="C244" s="189" t="s">
        <v>20</v>
      </c>
      <c r="D244" s="189" t="s">
        <v>138</v>
      </c>
      <c r="E244" s="190" t="s">
        <v>20</v>
      </c>
      <c r="F244" s="276" t="s">
        <v>20</v>
      </c>
      <c r="G244" s="277"/>
      <c r="H244" s="277"/>
      <c r="I244" s="277"/>
      <c r="J244" s="191" t="s">
        <v>20</v>
      </c>
      <c r="K244" s="157"/>
      <c r="L244" s="262"/>
      <c r="M244" s="278"/>
      <c r="N244" s="279">
        <f t="shared" si="5"/>
        <v>0</v>
      </c>
      <c r="O244" s="278"/>
      <c r="P244" s="278"/>
      <c r="Q244" s="278"/>
      <c r="R244" s="34"/>
      <c r="T244" s="158" t="s">
        <v>20</v>
      </c>
      <c r="U244" s="192" t="s">
        <v>43</v>
      </c>
      <c r="V244" s="33"/>
      <c r="W244" s="33"/>
      <c r="X244" s="33"/>
      <c r="Y244" s="33"/>
      <c r="Z244" s="33"/>
      <c r="AA244" s="72"/>
      <c r="AT244" s="16" t="s">
        <v>402</v>
      </c>
      <c r="AU244" s="16" t="s">
        <v>22</v>
      </c>
      <c r="AY244" s="16" t="s">
        <v>402</v>
      </c>
      <c r="BE244" s="98">
        <f>IF(U244="základní",N244,0)</f>
        <v>0</v>
      </c>
      <c r="BF244" s="98">
        <f>IF(U244="snížená",N244,0)</f>
        <v>0</v>
      </c>
      <c r="BG244" s="98">
        <f>IF(U244="zákl. přenesená",N244,0)</f>
        <v>0</v>
      </c>
      <c r="BH244" s="98">
        <f>IF(U244="sníž. přenesená",N244,0)</f>
        <v>0</v>
      </c>
      <c r="BI244" s="98">
        <f>IF(U244="nulová",N244,0)</f>
        <v>0</v>
      </c>
      <c r="BJ244" s="16" t="s">
        <v>22</v>
      </c>
      <c r="BK244" s="98">
        <f>L244*K244</f>
        <v>0</v>
      </c>
    </row>
    <row r="245" spans="2:63" s="1" customFormat="1" ht="21.75" customHeight="1">
      <c r="B245" s="32"/>
      <c r="C245" s="189" t="s">
        <v>20</v>
      </c>
      <c r="D245" s="189" t="s">
        <v>138</v>
      </c>
      <c r="E245" s="190" t="s">
        <v>20</v>
      </c>
      <c r="F245" s="276" t="s">
        <v>20</v>
      </c>
      <c r="G245" s="277"/>
      <c r="H245" s="277"/>
      <c r="I245" s="277"/>
      <c r="J245" s="191" t="s">
        <v>20</v>
      </c>
      <c r="K245" s="157"/>
      <c r="L245" s="262"/>
      <c r="M245" s="278"/>
      <c r="N245" s="279">
        <f t="shared" si="5"/>
        <v>0</v>
      </c>
      <c r="O245" s="278"/>
      <c r="P245" s="278"/>
      <c r="Q245" s="278"/>
      <c r="R245" s="34"/>
      <c r="T245" s="158" t="s">
        <v>20</v>
      </c>
      <c r="U245" s="192" t="s">
        <v>43</v>
      </c>
      <c r="V245" s="33"/>
      <c r="W245" s="33"/>
      <c r="X245" s="33"/>
      <c r="Y245" s="33"/>
      <c r="Z245" s="33"/>
      <c r="AA245" s="72"/>
      <c r="AT245" s="16" t="s">
        <v>402</v>
      </c>
      <c r="AU245" s="16" t="s">
        <v>22</v>
      </c>
      <c r="AY245" s="16" t="s">
        <v>402</v>
      </c>
      <c r="BE245" s="98">
        <f>IF(U245="základní",N245,0)</f>
        <v>0</v>
      </c>
      <c r="BF245" s="98">
        <f>IF(U245="snížená",N245,0)</f>
        <v>0</v>
      </c>
      <c r="BG245" s="98">
        <f>IF(U245="zákl. přenesená",N245,0)</f>
        <v>0</v>
      </c>
      <c r="BH245" s="98">
        <f>IF(U245="sníž. přenesená",N245,0)</f>
        <v>0</v>
      </c>
      <c r="BI245" s="98">
        <f>IF(U245="nulová",N245,0)</f>
        <v>0</v>
      </c>
      <c r="BJ245" s="16" t="s">
        <v>22</v>
      </c>
      <c r="BK245" s="98">
        <f>L245*K245</f>
        <v>0</v>
      </c>
    </row>
    <row r="246" spans="2:63" s="1" customFormat="1" ht="21.75" customHeight="1">
      <c r="B246" s="32"/>
      <c r="C246" s="189" t="s">
        <v>20</v>
      </c>
      <c r="D246" s="189" t="s">
        <v>138</v>
      </c>
      <c r="E246" s="190" t="s">
        <v>20</v>
      </c>
      <c r="F246" s="276" t="s">
        <v>20</v>
      </c>
      <c r="G246" s="277"/>
      <c r="H246" s="277"/>
      <c r="I246" s="277"/>
      <c r="J246" s="191" t="s">
        <v>20</v>
      </c>
      <c r="K246" s="157"/>
      <c r="L246" s="262"/>
      <c r="M246" s="278"/>
      <c r="N246" s="279">
        <f t="shared" si="5"/>
        <v>0</v>
      </c>
      <c r="O246" s="278"/>
      <c r="P246" s="278"/>
      <c r="Q246" s="278"/>
      <c r="R246" s="34"/>
      <c r="T246" s="158" t="s">
        <v>20</v>
      </c>
      <c r="U246" s="192" t="s">
        <v>43</v>
      </c>
      <c r="V246" s="53"/>
      <c r="W246" s="53"/>
      <c r="X246" s="53"/>
      <c r="Y246" s="53"/>
      <c r="Z246" s="53"/>
      <c r="AA246" s="55"/>
      <c r="AT246" s="16" t="s">
        <v>402</v>
      </c>
      <c r="AU246" s="16" t="s">
        <v>22</v>
      </c>
      <c r="AY246" s="16" t="s">
        <v>402</v>
      </c>
      <c r="BE246" s="98">
        <f>IF(U246="základní",N246,0)</f>
        <v>0</v>
      </c>
      <c r="BF246" s="98">
        <f>IF(U246="snížená",N246,0)</f>
        <v>0</v>
      </c>
      <c r="BG246" s="98">
        <f>IF(U246="zákl. přenesená",N246,0)</f>
        <v>0</v>
      </c>
      <c r="BH246" s="98">
        <f>IF(U246="sníž. přenesená",N246,0)</f>
        <v>0</v>
      </c>
      <c r="BI246" s="98">
        <f>IF(U246="nulová",N246,0)</f>
        <v>0</v>
      </c>
      <c r="BJ246" s="16" t="s">
        <v>22</v>
      </c>
      <c r="BK246" s="98">
        <f>L246*K246</f>
        <v>0</v>
      </c>
    </row>
    <row r="247" spans="2:18" s="1" customFormat="1" ht="6.75" customHeight="1">
      <c r="B247" s="56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8"/>
    </row>
  </sheetData>
  <sheetProtection password="CC35" sheet="1" objects="1" scenarios="1" formatColumns="0" formatRows="0" sort="0" autoFilter="0"/>
  <mergeCells count="311">
    <mergeCell ref="N241:Q241"/>
    <mergeCell ref="H1:K1"/>
    <mergeCell ref="S2:AC2"/>
    <mergeCell ref="N205:Q205"/>
    <mergeCell ref="N223:Q223"/>
    <mergeCell ref="N230:Q230"/>
    <mergeCell ref="N232:Q232"/>
    <mergeCell ref="N234:Q234"/>
    <mergeCell ref="N236:Q236"/>
    <mergeCell ref="F239:I239"/>
    <mergeCell ref="F246:I246"/>
    <mergeCell ref="L246:M246"/>
    <mergeCell ref="N246:Q246"/>
    <mergeCell ref="N126:Q126"/>
    <mergeCell ref="N127:Q127"/>
    <mergeCell ref="N128:Q128"/>
    <mergeCell ref="N166:Q166"/>
    <mergeCell ref="N188:Q188"/>
    <mergeCell ref="N190:Q190"/>
    <mergeCell ref="N200:Q200"/>
    <mergeCell ref="F244:I244"/>
    <mergeCell ref="L244:M244"/>
    <mergeCell ref="N244:Q244"/>
    <mergeCell ref="F245:I245"/>
    <mergeCell ref="L245:M245"/>
    <mergeCell ref="N245:Q245"/>
    <mergeCell ref="F242:I242"/>
    <mergeCell ref="L242:M242"/>
    <mergeCell ref="N242:Q242"/>
    <mergeCell ref="F243:I243"/>
    <mergeCell ref="L243:M243"/>
    <mergeCell ref="N243:Q243"/>
    <mergeCell ref="L239:M239"/>
    <mergeCell ref="N239:Q239"/>
    <mergeCell ref="F240:I240"/>
    <mergeCell ref="L240:M240"/>
    <mergeCell ref="N240:Q240"/>
    <mergeCell ref="F237:I237"/>
    <mergeCell ref="L237:M237"/>
    <mergeCell ref="N237:Q237"/>
    <mergeCell ref="F238:I238"/>
    <mergeCell ref="L238:M238"/>
    <mergeCell ref="N238:Q238"/>
    <mergeCell ref="F233:I233"/>
    <mergeCell ref="L233:M233"/>
    <mergeCell ref="N233:Q233"/>
    <mergeCell ref="F235:I235"/>
    <mergeCell ref="L235:M235"/>
    <mergeCell ref="N235:Q235"/>
    <mergeCell ref="F228:I228"/>
    <mergeCell ref="F229:I229"/>
    <mergeCell ref="L229:M229"/>
    <mergeCell ref="N229:Q229"/>
    <mergeCell ref="F231:I231"/>
    <mergeCell ref="L231:M231"/>
    <mergeCell ref="N231:Q231"/>
    <mergeCell ref="F224:I224"/>
    <mergeCell ref="L224:M224"/>
    <mergeCell ref="N224:Q224"/>
    <mergeCell ref="F225:I225"/>
    <mergeCell ref="F226:I226"/>
    <mergeCell ref="F227:I227"/>
    <mergeCell ref="L227:M227"/>
    <mergeCell ref="N227:Q227"/>
    <mergeCell ref="F221:I221"/>
    <mergeCell ref="L221:M221"/>
    <mergeCell ref="N221:Q221"/>
    <mergeCell ref="F222:I222"/>
    <mergeCell ref="L222:M222"/>
    <mergeCell ref="N222:Q222"/>
    <mergeCell ref="F217:I217"/>
    <mergeCell ref="L217:M217"/>
    <mergeCell ref="N217:Q217"/>
    <mergeCell ref="F218:I218"/>
    <mergeCell ref="F219:I219"/>
    <mergeCell ref="F220:I220"/>
    <mergeCell ref="L220:M220"/>
    <mergeCell ref="N220:Q220"/>
    <mergeCell ref="F214:I214"/>
    <mergeCell ref="F215:I215"/>
    <mergeCell ref="L215:M215"/>
    <mergeCell ref="N215:Q215"/>
    <mergeCell ref="F216:I216"/>
    <mergeCell ref="L216:M216"/>
    <mergeCell ref="N216:Q216"/>
    <mergeCell ref="F210:I210"/>
    <mergeCell ref="F211:I211"/>
    <mergeCell ref="F212:I212"/>
    <mergeCell ref="L212:M212"/>
    <mergeCell ref="N212:Q212"/>
    <mergeCell ref="F213:I213"/>
    <mergeCell ref="F206:I206"/>
    <mergeCell ref="L206:M206"/>
    <mergeCell ref="N206:Q206"/>
    <mergeCell ref="F207:I207"/>
    <mergeCell ref="F208:I208"/>
    <mergeCell ref="F209:I209"/>
    <mergeCell ref="L209:M209"/>
    <mergeCell ref="N209:Q209"/>
    <mergeCell ref="F203:I203"/>
    <mergeCell ref="L203:M203"/>
    <mergeCell ref="N203:Q203"/>
    <mergeCell ref="F204:I204"/>
    <mergeCell ref="L204:M204"/>
    <mergeCell ref="N204:Q204"/>
    <mergeCell ref="F201:I201"/>
    <mergeCell ref="L201:M201"/>
    <mergeCell ref="N201:Q201"/>
    <mergeCell ref="F202:I202"/>
    <mergeCell ref="L202:M202"/>
    <mergeCell ref="N202:Q202"/>
    <mergeCell ref="F196:I196"/>
    <mergeCell ref="F197:I197"/>
    <mergeCell ref="L197:M197"/>
    <mergeCell ref="N197:Q197"/>
    <mergeCell ref="F198:I198"/>
    <mergeCell ref="F199:I199"/>
    <mergeCell ref="L199:M199"/>
    <mergeCell ref="N199:Q199"/>
    <mergeCell ref="F192:I192"/>
    <mergeCell ref="F193:I193"/>
    <mergeCell ref="L193:M193"/>
    <mergeCell ref="N193:Q193"/>
    <mergeCell ref="F194:I194"/>
    <mergeCell ref="F195:I195"/>
    <mergeCell ref="F189:I189"/>
    <mergeCell ref="L189:M189"/>
    <mergeCell ref="N189:Q189"/>
    <mergeCell ref="F191:I191"/>
    <mergeCell ref="L191:M191"/>
    <mergeCell ref="N191:Q191"/>
    <mergeCell ref="F184:I184"/>
    <mergeCell ref="F185:I185"/>
    <mergeCell ref="F186:I186"/>
    <mergeCell ref="L186:M186"/>
    <mergeCell ref="N186:Q186"/>
    <mergeCell ref="F187:I187"/>
    <mergeCell ref="F180:I180"/>
    <mergeCell ref="L180:M180"/>
    <mergeCell ref="N180:Q180"/>
    <mergeCell ref="F181:I181"/>
    <mergeCell ref="F182:I182"/>
    <mergeCell ref="F183:I183"/>
    <mergeCell ref="L183:M183"/>
    <mergeCell ref="N183:Q183"/>
    <mergeCell ref="F176:I176"/>
    <mergeCell ref="F177:I177"/>
    <mergeCell ref="L177:M177"/>
    <mergeCell ref="N177:Q177"/>
    <mergeCell ref="F178:I178"/>
    <mergeCell ref="F179:I179"/>
    <mergeCell ref="F172:I172"/>
    <mergeCell ref="F173:I173"/>
    <mergeCell ref="F174:I174"/>
    <mergeCell ref="L174:M174"/>
    <mergeCell ref="N174:Q174"/>
    <mergeCell ref="F175:I175"/>
    <mergeCell ref="F170:I170"/>
    <mergeCell ref="L170:M170"/>
    <mergeCell ref="N170:Q170"/>
    <mergeCell ref="F171:I171"/>
    <mergeCell ref="L171:M171"/>
    <mergeCell ref="N171:Q171"/>
    <mergeCell ref="F165:I165"/>
    <mergeCell ref="F167:I167"/>
    <mergeCell ref="L167:M167"/>
    <mergeCell ref="N167:Q167"/>
    <mergeCell ref="F168:I168"/>
    <mergeCell ref="F169:I169"/>
    <mergeCell ref="F162:I162"/>
    <mergeCell ref="F163:I163"/>
    <mergeCell ref="L163:M163"/>
    <mergeCell ref="N163:Q163"/>
    <mergeCell ref="F164:I164"/>
    <mergeCell ref="L164:M164"/>
    <mergeCell ref="N164:Q164"/>
    <mergeCell ref="F158:I158"/>
    <mergeCell ref="F159:I159"/>
    <mergeCell ref="F160:I160"/>
    <mergeCell ref="L160:M160"/>
    <mergeCell ref="N160:Q160"/>
    <mergeCell ref="F161:I161"/>
    <mergeCell ref="L161:M161"/>
    <mergeCell ref="N161:Q161"/>
    <mergeCell ref="F156:I156"/>
    <mergeCell ref="L156:M156"/>
    <mergeCell ref="N156:Q156"/>
    <mergeCell ref="F157:I157"/>
    <mergeCell ref="L157:M157"/>
    <mergeCell ref="N157:Q157"/>
    <mergeCell ref="F153:I153"/>
    <mergeCell ref="L153:M153"/>
    <mergeCell ref="N153:Q153"/>
    <mergeCell ref="F154:I154"/>
    <mergeCell ref="F155:I155"/>
    <mergeCell ref="L155:M155"/>
    <mergeCell ref="N155:Q155"/>
    <mergeCell ref="F149:I149"/>
    <mergeCell ref="L149:M149"/>
    <mergeCell ref="N149:Q149"/>
    <mergeCell ref="F150:I150"/>
    <mergeCell ref="F151:I151"/>
    <mergeCell ref="F152:I152"/>
    <mergeCell ref="L152:M152"/>
    <mergeCell ref="N152:Q152"/>
    <mergeCell ref="F145:I145"/>
    <mergeCell ref="F146:I146"/>
    <mergeCell ref="L146:M146"/>
    <mergeCell ref="N146:Q146"/>
    <mergeCell ref="F147:I147"/>
    <mergeCell ref="F148:I148"/>
    <mergeCell ref="L148:M148"/>
    <mergeCell ref="N148:Q148"/>
    <mergeCell ref="F141:I141"/>
    <mergeCell ref="L141:M141"/>
    <mergeCell ref="N141:Q141"/>
    <mergeCell ref="F142:I142"/>
    <mergeCell ref="F143:I143"/>
    <mergeCell ref="F144:I144"/>
    <mergeCell ref="L144:M144"/>
    <mergeCell ref="N144:Q144"/>
    <mergeCell ref="F137:I137"/>
    <mergeCell ref="F138:I138"/>
    <mergeCell ref="F139:I139"/>
    <mergeCell ref="L139:M139"/>
    <mergeCell ref="N139:Q139"/>
    <mergeCell ref="F140:I140"/>
    <mergeCell ref="F133:I133"/>
    <mergeCell ref="L133:M133"/>
    <mergeCell ref="N133:Q133"/>
    <mergeCell ref="F134:I134"/>
    <mergeCell ref="F135:I135"/>
    <mergeCell ref="F136:I136"/>
    <mergeCell ref="L136:M136"/>
    <mergeCell ref="N136:Q136"/>
    <mergeCell ref="F129:I129"/>
    <mergeCell ref="L129:M129"/>
    <mergeCell ref="N129:Q129"/>
    <mergeCell ref="F130:I130"/>
    <mergeCell ref="F131:I131"/>
    <mergeCell ref="F132:I132"/>
    <mergeCell ref="C116:Q116"/>
    <mergeCell ref="F118:P118"/>
    <mergeCell ref="M120:P120"/>
    <mergeCell ref="M122:Q122"/>
    <mergeCell ref="M123:Q123"/>
    <mergeCell ref="F125:I125"/>
    <mergeCell ref="L125:M125"/>
    <mergeCell ref="N125:Q125"/>
    <mergeCell ref="D106:H106"/>
    <mergeCell ref="N106:Q106"/>
    <mergeCell ref="D107:H107"/>
    <mergeCell ref="N107:Q107"/>
    <mergeCell ref="N108:Q108"/>
    <mergeCell ref="L110:Q110"/>
    <mergeCell ref="N102:Q102"/>
    <mergeCell ref="D103:H103"/>
    <mergeCell ref="N103:Q103"/>
    <mergeCell ref="D104:H104"/>
    <mergeCell ref="N104:Q104"/>
    <mergeCell ref="D105:H105"/>
    <mergeCell ref="N105:Q105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2:Q82"/>
    <mergeCell ref="M83:Q83"/>
    <mergeCell ref="C85:G85"/>
    <mergeCell ref="N85:Q85"/>
    <mergeCell ref="N87:Q87"/>
    <mergeCell ref="N88:Q88"/>
    <mergeCell ref="H35:J35"/>
    <mergeCell ref="M35:P35"/>
    <mergeCell ref="L37:P37"/>
    <mergeCell ref="C76:Q76"/>
    <mergeCell ref="F78:P78"/>
    <mergeCell ref="M80:P80"/>
    <mergeCell ref="H32:J32"/>
    <mergeCell ref="M32:P32"/>
    <mergeCell ref="H33:J33"/>
    <mergeCell ref="M33:P33"/>
    <mergeCell ref="H34:J34"/>
    <mergeCell ref="M34:P34"/>
    <mergeCell ref="O20:P20"/>
    <mergeCell ref="E23:L23"/>
    <mergeCell ref="M26:P26"/>
    <mergeCell ref="M27:P27"/>
    <mergeCell ref="M29:P29"/>
    <mergeCell ref="H31:J31"/>
    <mergeCell ref="M31:P31"/>
    <mergeCell ref="O13:P13"/>
    <mergeCell ref="E14:L14"/>
    <mergeCell ref="O14:P14"/>
    <mergeCell ref="O16:P16"/>
    <mergeCell ref="O17:P17"/>
    <mergeCell ref="O19:P19"/>
    <mergeCell ref="C2:Q2"/>
    <mergeCell ref="C4:Q4"/>
    <mergeCell ref="F6:P6"/>
    <mergeCell ref="O8:P8"/>
    <mergeCell ref="O10:P10"/>
    <mergeCell ref="O11:P11"/>
  </mergeCells>
  <dataValidations count="2">
    <dataValidation type="list" allowBlank="1" showInputMessage="1" showErrorMessage="1" error="Povoleny jsou hodnoty K a M." sqref="D242:D247">
      <formula1>"K,M"</formula1>
    </dataValidation>
    <dataValidation type="list" allowBlank="1" showInputMessage="1" showErrorMessage="1" error="Povoleny jsou hodnoty základní, snížená, zákl. přenesená, sníž. přenesená, nulová." sqref="U242:U247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5" tooltip="Rekapitulace rozpočtu" display="2) Rekapitulace rozpočtu"/>
    <hyperlink ref="L1" location="C125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SN-PC\SN</dc:creator>
  <cp:keywords/>
  <dc:description/>
  <cp:lastModifiedBy>EKO Lenka Kubánková</cp:lastModifiedBy>
  <dcterms:created xsi:type="dcterms:W3CDTF">2016-07-07T10:03:27Z</dcterms:created>
  <dcterms:modified xsi:type="dcterms:W3CDTF">2016-07-08T08:49:29Z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