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titulka" sheetId="1" r:id="rId1"/>
    <sheet name="rekapitulace" sheetId="2" r:id="rId2"/>
    <sheet name="rozpočet" sheetId="3" r:id="rId3"/>
  </sheets>
  <definedNames>
    <definedName name="_xlnm.Print_Area" localSheetId="1">'rekapitulace'!$A$4:$G$50</definedName>
    <definedName name="Excel_BuiltIn_Print_Area_1_1">'rekapitulace'!$A$4:$E$50</definedName>
  </definedNames>
  <calcPr fullCalcOnLoad="1"/>
</workbook>
</file>

<file path=xl/sharedStrings.xml><?xml version="1.0" encoding="utf-8"?>
<sst xmlns="http://schemas.openxmlformats.org/spreadsheetml/2006/main" count="1028" uniqueCount="337">
  <si>
    <t>SE ZAHRADOU DO PŘÍRODY - MŠ MOZARTOVA, KARLOVY VARY</t>
  </si>
  <si>
    <t>výkaz výměr</t>
  </si>
  <si>
    <t>červenec 2015</t>
  </si>
  <si>
    <t xml:space="preserve">Ateliér zahradní a krajinářské architektury, Mariánské Lázně </t>
  </si>
  <si>
    <t>Ing. Vladimír Dufek, Kollárova 218, 354 71 Velká Hleďsebe, e-mail: vl.dufek@seznam.cz</t>
  </si>
  <si>
    <t>Ing.Tomáš Prinz, DiS, Květná 4,  350 02 Cheb, e-mail: prinz@email.cz</t>
  </si>
  <si>
    <t>revitalizace areálu mateřské školky – ulice Krymská  – Karlovy Vary</t>
  </si>
  <si>
    <t>REKAPITULACE:</t>
  </si>
  <si>
    <t xml:space="preserve">celkem Kč </t>
  </si>
  <si>
    <t>CENA CELKEM SEVERNÍ ČÁST BEZ DPH:</t>
  </si>
  <si>
    <t>CENA CELKEM JIŽNÍ ČÁST BEZ DPH:</t>
  </si>
  <si>
    <t>CELKEM SEVERNÍ A JIŽNÍ ČÁST BEZ DPH:</t>
  </si>
  <si>
    <t>DPH 21%:</t>
  </si>
  <si>
    <t>CELKEM SEVERNÍ A JIŽNÍ ČÁST VČETNĚ DPH:</t>
  </si>
  <si>
    <t>SEVERNÍ ČÁST</t>
  </si>
  <si>
    <t>jednotek</t>
  </si>
  <si>
    <t>celkem Kč</t>
  </si>
  <si>
    <t>DPH 21%</t>
  </si>
  <si>
    <t>celkem vč. DPH 21%</t>
  </si>
  <si>
    <t>1.</t>
  </si>
  <si>
    <t>trávníky</t>
  </si>
  <si>
    <t>2.</t>
  </si>
  <si>
    <t>výsadba stromů</t>
  </si>
  <si>
    <t>3.</t>
  </si>
  <si>
    <t>výsadba keřů</t>
  </si>
  <si>
    <t>4.</t>
  </si>
  <si>
    <t>bylinné porosty</t>
  </si>
  <si>
    <t>5.</t>
  </si>
  <si>
    <t>hrátky s pískem</t>
  </si>
  <si>
    <t>6.</t>
  </si>
  <si>
    <t>ekozahrádka</t>
  </si>
  <si>
    <t>7.</t>
  </si>
  <si>
    <t>vrbové objekty</t>
  </si>
  <si>
    <t>8.</t>
  </si>
  <si>
    <t>herní a naučné prvky</t>
  </si>
  <si>
    <t>9.</t>
  </si>
  <si>
    <t>nepravidelné lavice</t>
  </si>
  <si>
    <t>10.</t>
  </si>
  <si>
    <t>venkovní třída – altán</t>
  </si>
  <si>
    <t>11.</t>
  </si>
  <si>
    <t>dřevěné terasy, ploty</t>
  </si>
  <si>
    <t>CENA CELKEM SEVERNÍ ČÁST BEZ DPH</t>
  </si>
  <si>
    <t xml:space="preserve">Cena celkem s DPH (21%) </t>
  </si>
  <si>
    <t>JIŽNÍ ČÁST</t>
  </si>
  <si>
    <t>amfiteátr</t>
  </si>
  <si>
    <t>indiánské teepe</t>
  </si>
  <si>
    <t xml:space="preserve">dřevěné herní prvky, mobiliář </t>
  </si>
  <si>
    <t>pískoviště</t>
  </si>
  <si>
    <t>CENA CELKEM JIŽNÍ ČÁST BEZ DPH</t>
  </si>
  <si>
    <t xml:space="preserve">ROZPOČET/VÝKAZ VÝMĚR: </t>
  </si>
  <si>
    <t>1. trávníky</t>
  </si>
  <si>
    <t>P.č.</t>
  </si>
  <si>
    <t>číslo položky</t>
  </si>
  <si>
    <t>popis</t>
  </si>
  <si>
    <t>mj</t>
  </si>
  <si>
    <t>jedn.cena</t>
  </si>
  <si>
    <t>Rozprostření ornice tl vrstvy do 150 mm pl do 500 m2 (30 m2 po vysvahování kolem dřevěných teras)</t>
  </si>
  <si>
    <r>
      <t>m</t>
    </r>
    <r>
      <rPr>
        <vertAlign val="superscript"/>
        <sz val="11"/>
        <rFont val="Arial"/>
        <family val="2"/>
      </rPr>
      <t>2</t>
    </r>
  </si>
  <si>
    <t>12220-1101</t>
  </si>
  <si>
    <t>Odkopávky a prokopávky nezapažené v hornině tř. 3 objem do 100 m3 s rozprostřením na vyrovnání okolního terénu (svahování podél dřevěných teras)</t>
  </si>
  <si>
    <r>
      <t>m</t>
    </r>
    <r>
      <rPr>
        <vertAlign val="superscript"/>
        <sz val="11"/>
        <color indexed="8"/>
        <rFont val="Arial"/>
        <family val="2"/>
      </rPr>
      <t>3</t>
    </r>
  </si>
  <si>
    <t>103 11 100</t>
  </si>
  <si>
    <t xml:space="preserve">Dodání kompostu (doplnění do plochy po svahování) </t>
  </si>
  <si>
    <t>18580-2113</t>
  </si>
  <si>
    <t>Hnojení půdy umělým hnojivem na široko v rovině a svahu do 1:5 půdním kodicionerem(100 g/m2)</t>
  </si>
  <si>
    <t>t</t>
  </si>
  <si>
    <t>R</t>
  </si>
  <si>
    <t>Dodání půdního kondicionéru v dávce 100g/m2 (na bázi silikátových koloidů = 40 % silikátů, 10 % P2O5 s poměrem obsažených živin 1+10+0+45 SiO2)</t>
  </si>
  <si>
    <t>kg</t>
  </si>
  <si>
    <t>181 41-1131</t>
  </si>
  <si>
    <t xml:space="preserve">Založení parkového trávníku výsevem plochy do 1000 m2 v rovině a ve svahu do 1:5 (na 50% plochy) </t>
  </si>
  <si>
    <t>Hnojení půdy umělým hnojivem na široko v rovině a svahu do 1:5 (20 g/m2)</t>
  </si>
  <si>
    <t>911550</t>
  </si>
  <si>
    <t>Dodání minerálního hnojiva např.Cererit (20 g/m2)</t>
  </si>
  <si>
    <t>724200</t>
  </si>
  <si>
    <t xml:space="preserve">Dodání travního osiva parková směs v množství 100 kg/ha </t>
  </si>
  <si>
    <t>184 80-2111</t>
  </si>
  <si>
    <t xml:space="preserve">Odstranění širokolistých plevelů selektivním herbicidem v celé ploše </t>
  </si>
  <si>
    <t>celkem obnova a přísev trávníku:</t>
  </si>
  <si>
    <t xml:space="preserve">2. výsadba stromů </t>
  </si>
  <si>
    <t>vel. (cm)</t>
  </si>
  <si>
    <t>A</t>
  </si>
  <si>
    <t>náklady obvyklých opatření OP ŽP</t>
  </si>
  <si>
    <t xml:space="preserve">Výsadba stromu s balem (v ceně je obsaženo hloubení jámy 1m3, ošetření řezem před výsadbou, výsadba s 50% vým.půdy, 0,5m3 substrátu, kotvení 3 kůly o prům. 7cm vč. Kůlů, 1 kůlem u vícekmenných forem, obal z juty 2 vrstvy včetně juty u vysokokmenů, úvazky, zálivka) </t>
  </si>
  <si>
    <t>ks</t>
  </si>
  <si>
    <t>B</t>
  </si>
  <si>
    <t xml:space="preserve">Výsadba ovocných stromků včetně pomocného materiálu (v ceně je obsaženo hloubení jámy, ošetření řezem před výsadbou, výsadba s 50% vým.půdy, substrát, kotvení 1 kůlem o prům do 5 cm vč. kůlů) </t>
  </si>
  <si>
    <t>C</t>
  </si>
  <si>
    <t xml:space="preserve">Výsadba jehličnatého jehličnatého stromu s balem (v ceně je obsaženo hloubení jámy, ošetření řezem před výsadbou, výsadba s 50% vým.půdy, 0,5m3 substrátu, kotvení 1 kůlem o prům. 6cm vč.kůlu) </t>
  </si>
  <si>
    <t>specifikace rostlin</t>
  </si>
  <si>
    <t>keřové a pyramidální formy se zavětvením od země</t>
  </si>
  <si>
    <t>rostliny</t>
  </si>
  <si>
    <t>Betula jacquemontii, vícekmen</t>
  </si>
  <si>
    <t>250-300</t>
  </si>
  <si>
    <r>
      <t>Prunus</t>
    </r>
    <r>
      <rPr>
        <sz val="10"/>
        <rFont val="Arial"/>
        <family val="2"/>
      </rPr>
      <t xml:space="preserve"> serrula, vícekmen</t>
    </r>
  </si>
  <si>
    <t>alejové stromy</t>
  </si>
  <si>
    <t>Amelanchier lamarckii</t>
  </si>
  <si>
    <t>14/16</t>
  </si>
  <si>
    <t>Crataegus prunifolia ´Splendens´</t>
  </si>
  <si>
    <t>16/18</t>
  </si>
  <si>
    <t>Fagus sylvatica purpurea</t>
  </si>
  <si>
    <t>Malus floribunda</t>
  </si>
  <si>
    <t>Malus – km.min. 160 cm (podzimní odrůda)</t>
  </si>
  <si>
    <t>jehličnaté dřeviny, bal</t>
  </si>
  <si>
    <t>12.</t>
  </si>
  <si>
    <t>Pinus sylvestris</t>
  </si>
  <si>
    <t>200-225</t>
  </si>
  <si>
    <t>13.</t>
  </si>
  <si>
    <t>ovocné stromky, kontejnerované 5L</t>
  </si>
  <si>
    <t>14.</t>
  </si>
  <si>
    <t>jabloň</t>
  </si>
  <si>
    <t>5L</t>
  </si>
  <si>
    <t>15.</t>
  </si>
  <si>
    <t>hrušeň</t>
  </si>
  <si>
    <t>16.</t>
  </si>
  <si>
    <t>třešeň</t>
  </si>
  <si>
    <t>17.</t>
  </si>
  <si>
    <t>švestka</t>
  </si>
  <si>
    <t>18.</t>
  </si>
  <si>
    <t>renklóda</t>
  </si>
  <si>
    <t>19.</t>
  </si>
  <si>
    <t xml:space="preserve">celkem výsadba stromů: </t>
  </si>
  <si>
    <t>3. výsadba keřů</t>
  </si>
  <si>
    <t xml:space="preserve">Výsadba keře kontejner (v ceně je obsaženo hloubení jámy do 0,04m3, ošetření řezem před výsadbou, výsadba s 50% vým.půdy, dodání substrátu na výměnu) – u všech keřů – viz specifikace v technické zprávě </t>
  </si>
  <si>
    <t xml:space="preserve">specifikace keřů </t>
  </si>
  <si>
    <t>rybíz červený</t>
  </si>
  <si>
    <t>rybíz černý</t>
  </si>
  <si>
    <t>angrešt</t>
  </si>
  <si>
    <t>malina</t>
  </si>
  <si>
    <t>ostružina</t>
  </si>
  <si>
    <t>borůvka kanadská</t>
  </si>
  <si>
    <t>josta</t>
  </si>
  <si>
    <t xml:space="preserve">celkem výsadba keřů </t>
  </si>
  <si>
    <t>4. bylinné porosty</t>
  </si>
  <si>
    <t>Řezání asfaltové plochy</t>
  </si>
  <si>
    <t xml:space="preserve">m </t>
  </si>
  <si>
    <t>Odstranění podkladu pl do 50 m2 z kameniva drceného tl 200 mm (odstranění plochy odpadových nádob)</t>
  </si>
  <si>
    <r>
      <t>m</t>
    </r>
    <r>
      <rPr>
        <vertAlign val="superscript"/>
        <sz val="11"/>
        <color indexed="8"/>
        <rFont val="Arial"/>
        <family val="2"/>
      </rPr>
      <t>2</t>
    </r>
  </si>
  <si>
    <t>Odstranění podkladu pl do 50 m2 živičných tl 50 mm</t>
  </si>
  <si>
    <t>Odvoz suti a vybouraných hmot z meziskládky na skládku do 1 km s naložením a se složením</t>
  </si>
  <si>
    <t>Příplatek k odvozu suti a vybouraných hmot na skládku ZKD 1 km přes 1 km (skládka Činov)</t>
  </si>
  <si>
    <t>Poplatek za uložení odpadu z kameniva na skládce (skládkovné)</t>
  </si>
  <si>
    <t>Poplatek za uložení odpadu z asfaltových povrchů na skládce (skládkovné)</t>
  </si>
  <si>
    <t>Rozprostření ornice tl vrstvy do 200 mm pl do 500 m2 v rovině nebo ve svahu do 1:5</t>
  </si>
  <si>
    <t xml:space="preserve">Dodání kompostu (doplnění do plochy po zrušené odstavné ploše odpadových nádob) </t>
  </si>
  <si>
    <t>Dodání kompostu (doplnění plochy záhonů 83 x 0,10)</t>
  </si>
  <si>
    <t xml:space="preserve">Obdělání půdy frézováním v rovině a svahu do 1:5 (zafrézování kompostů do podkladu) </t>
  </si>
  <si>
    <t>Obdělání půdy hrabáním v rovině nebo na svahu (50+33)</t>
  </si>
  <si>
    <t>183 20-4116</t>
  </si>
  <si>
    <t>Výsadba květin hrnkovaných o průměru květináče přes 120 do 250 mm</t>
  </si>
  <si>
    <t>Položení mulčovací textilie v rovině a svahu do 1:5</t>
  </si>
  <si>
    <t>Mulčovací textilie (68g/m2, prop.260l/m2/s) 47 + 15%</t>
  </si>
  <si>
    <t xml:space="preserve">Mulčování záhonů drceným kamenivem tl. vrstvy do 0,1 m v rovině a svahu do 1:5 (štěrk v tl. 8cm) včetně dopravy mulče </t>
  </si>
  <si>
    <t>Kamenivo drcené hrubé frakce 8-16 (světlá žulová drť např. lokalita Rozmyšl)</t>
  </si>
  <si>
    <t xml:space="preserve">Mulčování vysazených rostlin při tl. do 100 mm </t>
  </si>
  <si>
    <t>103 91 100</t>
  </si>
  <si>
    <t xml:space="preserve">Dodávka drcené borky </t>
  </si>
  <si>
    <t>20.</t>
  </si>
  <si>
    <t xml:space="preserve">specifikace rostlin v kontejnerech </t>
  </si>
  <si>
    <t>21.</t>
  </si>
  <si>
    <t>Anemone japonica</t>
  </si>
  <si>
    <t>ko 2l</t>
  </si>
  <si>
    <t>22.</t>
  </si>
  <si>
    <t>Darmera peltata</t>
  </si>
  <si>
    <t>23.</t>
  </si>
  <si>
    <t>Geranium macrorrhizum</t>
  </si>
  <si>
    <t>24.</t>
  </si>
  <si>
    <t>Hosta x fortunei</t>
  </si>
  <si>
    <t>25.</t>
  </si>
  <si>
    <t>Heuchera hispida</t>
  </si>
  <si>
    <t>26.</t>
  </si>
  <si>
    <t>Ligularia przewalskii</t>
  </si>
  <si>
    <t>27.</t>
  </si>
  <si>
    <t>Aster dumosus ´Augenweide´</t>
  </si>
  <si>
    <t>28.</t>
  </si>
  <si>
    <t>Iberis sempervirens</t>
  </si>
  <si>
    <t>29.</t>
  </si>
  <si>
    <t>Lavandula officinalis</t>
  </si>
  <si>
    <t>30.</t>
  </si>
  <si>
    <t>Miscanthus sinensis ´Silberfeder´</t>
  </si>
  <si>
    <t>31.</t>
  </si>
  <si>
    <t>Rudbeckia fulgida</t>
  </si>
  <si>
    <t>32.</t>
  </si>
  <si>
    <t>Salvia nemorosa</t>
  </si>
  <si>
    <t>33.</t>
  </si>
  <si>
    <t>Sedum telephium ´Herbstfreude´</t>
  </si>
  <si>
    <t>34.</t>
  </si>
  <si>
    <t>Thymus vulgaris</t>
  </si>
  <si>
    <t>35.</t>
  </si>
  <si>
    <t>mezisoučet</t>
  </si>
  <si>
    <t>36.</t>
  </si>
  <si>
    <t>celkem bylinné porosty</t>
  </si>
  <si>
    <t>5. hrátky s pískem</t>
  </si>
  <si>
    <t>mj.</t>
  </si>
  <si>
    <t xml:space="preserve">jedn.cena </t>
  </si>
  <si>
    <t>Dodání herního zařízení pro hrátky s pískem  (přesýpání, výtah, transport) z impregnovaného modřínového dřeva (viz projektová dokumentace)</t>
  </si>
  <si>
    <t>kpl.</t>
  </si>
  <si>
    <t>Osazení herního zařízení pro hrátky s pískem do terénu se zabetonováním nosné konstrukce</t>
  </si>
  <si>
    <t>Zhotovení povrchu (50% písek, 50% kačírek) v ploše vodních hrátek v tl. 20 cm včetně podkladu z geotextilie, odkopání a likvidace výkopku</t>
  </si>
  <si>
    <r>
      <t>m</t>
    </r>
    <r>
      <rPr>
        <vertAlign val="superscript"/>
        <sz val="9"/>
        <rFont val="Arial"/>
        <family val="2"/>
      </rPr>
      <t>2</t>
    </r>
  </si>
  <si>
    <t>celkem hrátky s pískem</t>
  </si>
  <si>
    <t xml:space="preserve">6. ekozahrádka </t>
  </si>
  <si>
    <t>Kompostér dřevěný (dub) viz grafická část</t>
  </si>
  <si>
    <t>121 10-1101</t>
  </si>
  <si>
    <t>Sejmutí ornice v tl. 100 mm s použitím na vyrovnání nerovností okolních záhonů do 50 m (149 m2 x 0,1)</t>
  </si>
  <si>
    <t>Podklad ze štěrkodrtě ŠD tl 100 mm</t>
  </si>
  <si>
    <t>Hutnění podloží a štěrkopískové plochy (2x149)</t>
  </si>
  <si>
    <t xml:space="preserve">R </t>
  </si>
  <si>
    <t>Zhotovení vyvýšených záhonů se skalkovou obrubou z kamenů viz grafická část o výšce 40cm a délce 27,8 m (skládaná suchá kamenná zídka o  výšce 40 cm ze štípaných kamenů o velikosti 10 – 40 cm ) včetně štěrkopískového podsypu v tl. 10 cm pod zídkou</t>
  </si>
  <si>
    <t>181 30-1103</t>
  </si>
  <si>
    <t xml:space="preserve">Rozprostření a urovnání kompostu v rovině při souvislé vrstvě do 500 m2 přes 150 do 200 mm  (doplnění substrátu do vyvýšených záhonů) </t>
  </si>
  <si>
    <t>Dodání substrátu (doplnění do vyvýšeného záhonu)</t>
  </si>
  <si>
    <t>Zhotovení kamenných plůtků po obvodu zahrádky (suché zídky viz grafická část) o výšce 60cm, délce 7,3 m</t>
  </si>
  <si>
    <t>Dodání a montáž vrbového plůtku ze suchého vodorovného výpletu o výšce 60cm,</t>
  </si>
  <si>
    <t>Dodání a osazení dřevěných sloupků – kůlů (dub, akát) silných15 -20 cm a délce 120 - 150 cm nad terénem  včetně dodání materiálu s figurálním motivem žížala</t>
  </si>
  <si>
    <t>Zhotovení základových patek včetně dodání betonu</t>
  </si>
  <si>
    <t>Osazení silných vrbových prutů o tl. 5 -7 cm a délce 150 – 250 cm ve vzdálenosti 1 m od sebe včetně dodání prutů</t>
  </si>
  <si>
    <t>Oválná dřevěná lavice kolem stromu (viz grafická část)</t>
  </si>
  <si>
    <t>celkem ekozahrádka</t>
  </si>
  <si>
    <t>7. vrbové objekty</t>
  </si>
  <si>
    <t>Zhotovení vrbového iglů (v. 2m, průměr 4m)</t>
  </si>
  <si>
    <t>Zhotovení vrbového iglů (v. 3,5 - 4m, průměr 5m)</t>
  </si>
  <si>
    <t>Zhotovení vrbových tunelů (v. 1,5m, šířka 1,25m)</t>
  </si>
  <si>
    <t xml:space="preserve">m  </t>
  </si>
  <si>
    <t>Dodání mykhorizních hub do jamek s vrbovými pruty včetně vsypu do jamky ( 63 m obvodové délky objektů, v množství 40g/m obvodové délky vrbových objektů = cca 2 lžíce do každé jamky)</t>
  </si>
  <si>
    <t xml:space="preserve">Zhotovení borkového mulče šířky 20 cm, tl. 10 cm včetně dodání mulčovací textilie a drcené borky </t>
  </si>
  <si>
    <t>Kompostové lůžko pro pruty do otvorů</t>
  </si>
  <si>
    <t>celkem vrbové objekty</t>
  </si>
  <si>
    <t>8. herní a naučné prvky, mobiliář (popis a rozměry viz grafická a textová část)</t>
  </si>
  <si>
    <t>Xylofon svislý (nosný rám materiál akát)</t>
  </si>
  <si>
    <t>Trojhoupačka</t>
  </si>
  <si>
    <t>Prolézačka dinosaurus (materiál akát)</t>
  </si>
  <si>
    <t>Palisádová stezka odvahy (materiál akát)</t>
  </si>
  <si>
    <t>Lavička k pracovnímu stolu (materiál modřín)</t>
  </si>
  <si>
    <t>Dodání pracovního stolu (materiál modřín)</t>
  </si>
  <si>
    <t>Dodání klasických lavic s opěradlem d. 1,7 m (akát, dub)</t>
  </si>
  <si>
    <t xml:space="preserve">Dodání kreslicí tabule 2x1m </t>
  </si>
  <si>
    <t>Stezka odvahy (divoké kořeny – chůdy  - materiál akát, dub)</t>
  </si>
  <si>
    <t>Stezka odvahy (nízké palisády – materiál akát, dub)</t>
  </si>
  <si>
    <t>Zřízení ploch štěrkopískových u herních prvků</t>
  </si>
  <si>
    <t>Zřízení ploch kačírkových u prvku dinosaurus</t>
  </si>
  <si>
    <t>Montáž prvků s osazením do betonových patek</t>
  </si>
  <si>
    <t>celkem herní a naučné prvky</t>
  </si>
  <si>
    <t>9. nepravidelné lavice (popis a rozměry viz grafická a textová část)</t>
  </si>
  <si>
    <t>Zhotovení nepravidelných lavic (materiál modřín, stojny dub)</t>
  </si>
  <si>
    <t>celkem nepravidelné lavice</t>
  </si>
  <si>
    <t>10. venkovní třída – altán (popis a rozměry viz grafická a textová část)</t>
  </si>
  <si>
    <t>Zhotovení venkovní třídy 5 x 4 m</t>
  </si>
  <si>
    <t>celkem venkovní třída – altán</t>
  </si>
  <si>
    <t>11. dřevěné terasy, ploty (popis a rozměry viz grafická a textová část)</t>
  </si>
  <si>
    <t xml:space="preserve">Zhotovení dřevěných modřínových teras </t>
  </si>
  <si>
    <t>Zhotovení drenáží kolem terasy (drenážní potrubí uložené do kačírkového obsypu) – včetně výkopových prací a materiálu</t>
  </si>
  <si>
    <t>Zhotovení dřevěného oplocení kolem třídy a terasy (délka 27 m, výška 2 m)</t>
  </si>
  <si>
    <t>celkem dřevěné terasy, ploty</t>
  </si>
  <si>
    <t>CENA CELKEM (SEVERNÍ ČÁST)</t>
  </si>
  <si>
    <t>Cena celkem</t>
  </si>
  <si>
    <t xml:space="preserve">Odstranění širokolistých plevelů selektivním herbicidem </t>
  </si>
  <si>
    <t>Založení parkového trávníku výsevem plochy do 1000 m2 v rovině a ve svahu do 1:5 (plochy narušené stavbou)</t>
  </si>
  <si>
    <t>Hnojení půdy umělým hnojivem na široko v rovině a svahu do 1:5 (20 g/m2) na ploše trávníků</t>
  </si>
  <si>
    <t xml:space="preserve">Dodání travního osiva parková směs v množství 300 kg/ha </t>
  </si>
  <si>
    <t>celkem trávníky</t>
  </si>
  <si>
    <t xml:space="preserve">Výsadba stromu s balem - vícekmenné formy (v ceně je obsaženo hloubení jámy, ošetření řezem před výsadbou, výsadba s 50% vým.půdy, 0,5m3 substrátu, kotvení 1 kůlem o prům. 6cm vč. kůlu, obal z juty) </t>
  </si>
  <si>
    <t>Výsadba alejového stromu s balem (v ceně je obsaženo hloubení jámy, ošetření řezem před výsadbou, výsadba s 50% vým.půdy, 0,5m3 substrátu, kotvení 3 kůly o prům. 6cm vč. kůlů, obal z juty)</t>
  </si>
  <si>
    <t>Výsadba jehličnatého jehličnatého stromu s balem (v ceně je obsaženo hloubení jámy, ošetření řezem před výsadbou, výsadba s 50% vým.půdy, 0,5m3 substrátu, kotvení 1 kůlem o prům. 6cm vč.kůlu)</t>
  </si>
  <si>
    <t>keřové a vícekmenné formy se zavětvením od země</t>
  </si>
  <si>
    <t>Acer campestre</t>
  </si>
  <si>
    <t>Acer ginnala, vícekmen</t>
  </si>
  <si>
    <t>Magnolia soulangeana</t>
  </si>
  <si>
    <t>225-250</t>
  </si>
  <si>
    <t>Prunus ´Shirotea´, vícekmen</t>
  </si>
  <si>
    <t>200-250</t>
  </si>
  <si>
    <t>Prunus ´Accolade´</t>
  </si>
  <si>
    <t>Tilia cordata ´Greenspire´</t>
  </si>
  <si>
    <t>18/20</t>
  </si>
  <si>
    <t>jehličnaté dřeviny</t>
  </si>
  <si>
    <t>175-200</t>
  </si>
  <si>
    <t xml:space="preserve">celkem výsadba stromů </t>
  </si>
  <si>
    <t xml:space="preserve">Výsadba keře soliterního kontejner (v ceně je obsaženo hloubení jámy do 0,04m3, ošetření řezem před výsadbou, výsadba s 100% vým.půdy, dodání substrátu na výměnu) </t>
  </si>
  <si>
    <t xml:space="preserve">Výsadba keře kontejner (v ceně je obsaženo hloubení jámy do 0,04m3, ošetření řezem před výsadbou, výsadba s 50% vým.půdy, dodání substrátu na výměnu) </t>
  </si>
  <si>
    <t>soliterní keře vřesovištní</t>
  </si>
  <si>
    <t>Vaccinium corymbosum</t>
  </si>
  <si>
    <t>125-150, ko 110L</t>
  </si>
  <si>
    <t>ostatní keře</t>
  </si>
  <si>
    <t>150–175, ko20l</t>
  </si>
  <si>
    <t>Cornus mas</t>
  </si>
  <si>
    <t>125–150, ko20l</t>
  </si>
  <si>
    <t>Deutzia gracilis</t>
  </si>
  <si>
    <t>60–80, ko7,5l</t>
  </si>
  <si>
    <t>Forsythia x intermedia</t>
  </si>
  <si>
    <t>100–150, ko 10l</t>
  </si>
  <si>
    <t>Hypericum calycinum</t>
  </si>
  <si>
    <t>15–30, ko1,5l</t>
  </si>
  <si>
    <t>Philadelphus coronarius</t>
  </si>
  <si>
    <t>Physocarpus opulifolius</t>
  </si>
  <si>
    <t>Ribes alpinum</t>
  </si>
  <si>
    <t>60+, ko3,5l</t>
  </si>
  <si>
    <t>Ribes aureum</t>
  </si>
  <si>
    <t>Spiraea cinerea ´Grefsheim´</t>
  </si>
  <si>
    <t>80-100, ko10l</t>
  </si>
  <si>
    <t>Spiraea x vanhouttei</t>
  </si>
  <si>
    <t>Výsadba rostlin hrnkovaných o průměru květináče přes 120 do 250 mm</t>
  </si>
  <si>
    <t>Obdělání půdy hrabáním v rovině nebo na svahu</t>
  </si>
  <si>
    <t>Dodání kompostu rašelinného např. RKS II (doplnění do záhonu 27 x  0,25)</t>
  </si>
  <si>
    <t xml:space="preserve">lesní jahody </t>
  </si>
  <si>
    <t>ko 1l</t>
  </si>
  <si>
    <t>5. amfiteátr (popis a rozměry viz grafická a textová část)</t>
  </si>
  <si>
    <t>Zhotovení amfiteátru z kamenných stupňů včetně stížených podmínek dostupnosti</t>
  </si>
  <si>
    <t>Dřevěné sedací plochy</t>
  </si>
  <si>
    <t>Dřevěné pódium</t>
  </si>
  <si>
    <t>celkem amfiteátr</t>
  </si>
  <si>
    <t>6. indiánské teepe (popis a rozměry viz grafická a textová část)</t>
  </si>
  <si>
    <t>Dodání indiánského týpí plátěného v. 4-4,2 m</t>
  </si>
  <si>
    <t>celkem indiánské teepe</t>
  </si>
  <si>
    <t>7. vrbové objekty (popis a rozměry viz grafická a textová část)</t>
  </si>
  <si>
    <t>Zhotovení vrbového iglú (v. 1,8m, průměr 3m)</t>
  </si>
  <si>
    <t>Zhotovení vrbového iglú (v. 2m, průměr 4m)</t>
  </si>
  <si>
    <t>Dodání mykhorizních hub do jamek s vrbovými pruty včetně vsypu do jamky ( 22 m obvodové délky objektů, v množství 40g/m obvodové délky vrbových objektů = cca 2 lžíce do každé jamky)</t>
  </si>
  <si>
    <t>8. dřevěné herní prvky, mobiliář (popis a rozměry viz grafická a textová část)</t>
  </si>
  <si>
    <t>Zhotovení dřevěné jeskyňky Jezevčí nora z akátového dřeva 80x80x200 cm (výš.x hl.x šířka) včetně terénních úprav</t>
  </si>
  <si>
    <t xml:space="preserve">Polezná stěna  ve svahu včetně horní nástupní plošinky 100 x 75 cm a kotvení do betonových patek v materiálu akát, dub </t>
  </si>
  <si>
    <t>Dodání klasické lavice s opěradlem d. 1,7 m (akát, dub)</t>
  </si>
  <si>
    <t>Podzemní telefon (materiál akát)</t>
  </si>
  <si>
    <t>Polezná příčná břevna do svahu 6 ks (délky 1,5 – 2m) - materiál akát</t>
  </si>
  <si>
    <t>Lano na kůlu délka 5 m, tl. 18 mm včetně kotvení kůlu do betonu</t>
  </si>
  <si>
    <t>Štěrkopískový povrch v pohybové zóně v tl. 10 cm včetně hutnění, odkopání stávajícího terénu a rozprostřením výkopků na dosypání okrajů amfiteátru</t>
  </si>
  <si>
    <t>9. pískoviště</t>
  </si>
  <si>
    <t>Demontáž a likvidace dřevěných sedáků na pískovišti (19,8 m)</t>
  </si>
  <si>
    <t>Bourání základů z betonu prostého (obruba u pískoviště)</t>
  </si>
  <si>
    <t>Příplatek k odvozu suti a vybouraných hmot na skládku ZKD 1 km přes 1 km (skládka Tisová)</t>
  </si>
  <si>
    <t>Poplatek za uložení betonového odpadu na skládce (skládkovné)</t>
  </si>
  <si>
    <t>Dodání a osazení stezky odvahy - palisádových prvků o průměru 20 – 30 cm a délce 20 – 30 cm nad zemí (20 ks) délce 140-160 cm nad zemí (10 ks) včetně výkopových prací a rozprostření výkopků v okolní ploše – materiál modřín</t>
  </si>
  <si>
    <t xml:space="preserve">Dodání a osazení atypického pískoviště dle výkresové dokumentace v materiálu modřín, včetně odkopání terénu a rozprostření odkopků na vyrovnání okolních nerovností </t>
  </si>
  <si>
    <t>Sejmutí ornice v tl. 100 mm s použitím na vyrovnání nerovností okolních záhonů do 50 m (64 m2 x 0,1)</t>
  </si>
  <si>
    <t>celkem pískoviště</t>
  </si>
  <si>
    <t xml:space="preserve">Poznámka: </t>
  </si>
  <si>
    <t xml:space="preserve">Položky pod označením v sloupci P.č. velkým písmenem jsou položky vycházející z nákladů obvyklých opatření OPŽP. Pokud tato položka není evidována v tomto ceníku, je oceňována dle ceníků ÚRS cenová úroveň 2013. Tyto položky jsou označeny v P.č.číslicí. </t>
  </si>
  <si>
    <r>
      <t xml:space="preserve">JSOU-LI VE VÝKRESOVÉ DOKUMENTACI ODKAZY NA OBCHODNÍ JMÉNO (KONKRÉTNÍ VÝROBEK), PROJEKTANT V SOULADU S §44, ODST. 9, ZÁKONA Č.137/2006 SB. PŘIPOUŠTÍ POUŽITÍ JINÝCH, KVALITATIVNĚ A TECHNICKY OBDOBNÝCH ŘEŠENÍ S TÍM, ŽE UVEDENÝ VÝROBEK JE NUTNO CHÁPAT JAKO MINIMÁLNÍ TECHNICKÝ STANDARD.
</t>
    </r>
    <r>
      <rPr>
        <sz val="12"/>
        <rFont val="Times New Roman"/>
        <family val="1"/>
      </rPr>
      <t xml:space="preserve">
</t>
    </r>
    <r>
      <rPr>
        <sz val="9"/>
        <rFont val="Arial"/>
        <family val="2"/>
      </rPr>
      <t>U VŠECH POUŽÍVANÝCH VÝROBKŮ A MATERIÁLŮ JE OD DODAVATELŮ VYŽADOVÁNO "UJIŠTĚNÍ O VYDÁNÍ PROHLÁŠENÍ O SHODĚ" PODLE USTANOVENÍ §13, ODST. 5, ZÁKONA Č.22/1997 SB. VE ZNĚNÍ POZDĚJŠÍCH PŘEDPISŮ.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</si>
</sst>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"/>
    <numFmt numFmtId="166" formatCode="0.0000"/>
    <numFmt numFmtId="167" formatCode="@"/>
    <numFmt numFmtId="168" formatCode="#,##0.00"/>
    <numFmt numFmtId="169" formatCode="0.0"/>
    <numFmt numFmtId="170" formatCode="#,##0.00\ [$Kč-405];[RED]\-#,##0.00\ [$Kč-405]"/>
    <numFmt numFmtId="171" formatCode="#,##0.00\ [$K?-405];[RED]\-#,##0.00\ [$K?-405]"/>
    <numFmt numFmtId="172" formatCode="#,###.00"/>
    <numFmt numFmtId="173" formatCode="0"/>
    <numFmt numFmtId="174" formatCode="#,##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DejaVu Serif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DejaVu Serif"/>
      <family val="1"/>
    </font>
    <font>
      <vertAlign val="superscript"/>
      <sz val="11"/>
      <name val="Arial"/>
      <family val="2"/>
    </font>
    <font>
      <sz val="11"/>
      <color indexed="8"/>
      <name val="Arial CE"/>
      <family val="2"/>
    </font>
    <font>
      <vertAlign val="superscript"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Arial CE"/>
      <family val="2"/>
    </font>
    <font>
      <vertAlign val="superscript"/>
      <sz val="9"/>
      <name val="Arial"/>
      <family val="2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2" borderId="0" applyNumberFormat="0" applyBorder="0" applyAlignment="0" applyProtection="0"/>
    <xf numFmtId="164" fontId="5" fillId="13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4" borderId="0" applyNumberFormat="0" applyBorder="0" applyAlignment="0" applyProtection="0"/>
    <xf numFmtId="164" fontId="13" fillId="0" borderId="0" applyNumberFormat="0" applyFill="0" applyBorder="0" applyAlignment="0" applyProtection="0"/>
    <xf numFmtId="165" fontId="14" fillId="0" borderId="0" applyBorder="0" applyAlignment="0">
      <protection/>
    </xf>
    <xf numFmtId="164" fontId="15" fillId="3" borderId="8" applyNumberFormat="0" applyAlignment="0" applyProtection="0"/>
    <xf numFmtId="164" fontId="16" fillId="0" borderId="0" applyNumberFormat="0" applyFill="0" applyBorder="0" applyAlignment="0" applyProtection="0"/>
    <xf numFmtId="164" fontId="17" fillId="2" borderId="8" applyNumberFormat="0" applyAlignment="0" applyProtection="0"/>
    <xf numFmtId="164" fontId="18" fillId="2" borderId="9" applyNumberFormat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6" borderId="0" applyNumberFormat="0" applyBorder="0" applyAlignment="0" applyProtection="0"/>
    <xf numFmtId="166" fontId="14" fillId="0" borderId="0" applyBorder="0" applyAlignment="0">
      <protection/>
    </xf>
    <xf numFmtId="164" fontId="1" fillId="0" borderId="0">
      <alignment/>
      <protection/>
    </xf>
  </cellStyleXfs>
  <cellXfs count="254">
    <xf numFmtId="164" fontId="0" fillId="0" borderId="0" xfId="0" applyAlignment="1">
      <alignment/>
    </xf>
    <xf numFmtId="167" fontId="19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 wrapText="1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7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vertical="center" wrapText="1"/>
    </xf>
    <xf numFmtId="168" fontId="24" fillId="0" borderId="0" xfId="0" applyNumberFormat="1" applyFont="1" applyAlignment="1">
      <alignment wrapText="1"/>
    </xf>
    <xf numFmtId="169" fontId="24" fillId="0" borderId="0" xfId="0" applyNumberFormat="1" applyFont="1" applyAlignment="1">
      <alignment horizontal="right" vertical="center"/>
    </xf>
    <xf numFmtId="169" fontId="24" fillId="0" borderId="0" xfId="0" applyNumberFormat="1" applyFont="1" applyAlignment="1">
      <alignment horizontal="right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7" fontId="25" fillId="0" borderId="0" xfId="0" applyNumberFormat="1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164" fontId="23" fillId="0" borderId="0" xfId="0" applyFont="1" applyFill="1" applyAlignment="1">
      <alignment vertical="top"/>
    </xf>
    <xf numFmtId="164" fontId="23" fillId="0" borderId="0" xfId="0" applyFont="1" applyFill="1" applyAlignment="1">
      <alignment/>
    </xf>
    <xf numFmtId="167" fontId="27" fillId="0" borderId="0" xfId="0" applyNumberFormat="1" applyFont="1" applyFill="1" applyBorder="1" applyAlignment="1">
      <alignment/>
    </xf>
    <xf numFmtId="168" fontId="28" fillId="0" borderId="10" xfId="0" applyNumberFormat="1" applyFont="1" applyBorder="1" applyAlignment="1">
      <alignment wrapText="1"/>
    </xf>
    <xf numFmtId="168" fontId="28" fillId="0" borderId="10" xfId="0" applyNumberFormat="1" applyFont="1" applyBorder="1" applyAlignment="1">
      <alignment horizontal="right"/>
    </xf>
    <xf numFmtId="167" fontId="23" fillId="0" borderId="0" xfId="0" applyNumberFormat="1" applyFont="1" applyFill="1" applyBorder="1" applyAlignment="1">
      <alignment horizontal="center" vertical="center"/>
    </xf>
    <xf numFmtId="164" fontId="29" fillId="17" borderId="10" xfId="0" applyFont="1" applyFill="1" applyBorder="1" applyAlignment="1">
      <alignment vertical="center"/>
    </xf>
    <xf numFmtId="168" fontId="28" fillId="17" borderId="10" xfId="0" applyNumberFormat="1" applyFont="1" applyFill="1" applyBorder="1" applyAlignment="1">
      <alignment horizontal="right" vertical="center"/>
    </xf>
    <xf numFmtId="164" fontId="23" fillId="0" borderId="0" xfId="0" applyFont="1" applyFill="1" applyBorder="1" applyAlignment="1">
      <alignment vertical="center" wrapTex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vertical="center"/>
    </xf>
    <xf numFmtId="167" fontId="0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164" fontId="0" fillId="0" borderId="0" xfId="0" applyFont="1" applyFill="1" applyAlignment="1">
      <alignment vertical="top"/>
    </xf>
    <xf numFmtId="164" fontId="0" fillId="0" borderId="0" xfId="0" applyFont="1" applyFill="1" applyAlignment="1">
      <alignment/>
    </xf>
    <xf numFmtId="164" fontId="26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4" fontId="26" fillId="0" borderId="10" xfId="0" applyFont="1" applyFill="1" applyBorder="1" applyAlignment="1">
      <alignment/>
    </xf>
    <xf numFmtId="168" fontId="28" fillId="0" borderId="10" xfId="0" applyNumberFormat="1" applyFont="1" applyBorder="1" applyAlignment="1">
      <alignment horizontal="center" vertical="center"/>
    </xf>
    <xf numFmtId="168" fontId="28" fillId="0" borderId="10" xfId="0" applyNumberFormat="1" applyFont="1" applyBorder="1" applyAlignment="1">
      <alignment horizontal="right" vertical="center"/>
    </xf>
    <xf numFmtId="164" fontId="23" fillId="0" borderId="0" xfId="0" applyFont="1" applyFill="1" applyAlignment="1">
      <alignment vertical="top" wrapText="1"/>
    </xf>
    <xf numFmtId="164" fontId="23" fillId="0" borderId="0" xfId="0" applyFont="1" applyFill="1" applyAlignment="1">
      <alignment/>
    </xf>
    <xf numFmtId="167" fontId="0" fillId="0" borderId="0" xfId="0" applyNumberFormat="1" applyFont="1" applyBorder="1" applyAlignment="1">
      <alignment horizontal="center" vertical="center"/>
    </xf>
    <xf numFmtId="167" fontId="28" fillId="0" borderId="10" xfId="0" applyNumberFormat="1" applyFont="1" applyBorder="1" applyAlignment="1">
      <alignment horizontal="right" vertical="center"/>
    </xf>
    <xf numFmtId="167" fontId="30" fillId="0" borderId="10" xfId="0" applyNumberFormat="1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center" vertical="center"/>
    </xf>
    <xf numFmtId="170" fontId="23" fillId="0" borderId="10" xfId="0" applyNumberFormat="1" applyFont="1" applyBorder="1" applyAlignment="1">
      <alignment horizontal="right"/>
    </xf>
    <xf numFmtId="170" fontId="23" fillId="0" borderId="10" xfId="0" applyNumberFormat="1" applyFont="1" applyBorder="1" applyAlignment="1">
      <alignment horizontal="right" vertical="center"/>
    </xf>
    <xf numFmtId="167" fontId="30" fillId="0" borderId="0" xfId="0" applyNumberFormat="1" applyFont="1" applyFill="1" applyBorder="1" applyAlignment="1">
      <alignment horizontal="center" vertical="center"/>
    </xf>
    <xf numFmtId="164" fontId="29" fillId="8" borderId="10" xfId="0" applyFont="1" applyFill="1" applyBorder="1" applyAlignment="1">
      <alignment vertical="center"/>
    </xf>
    <xf numFmtId="171" fontId="30" fillId="8" borderId="10" xfId="0" applyNumberFormat="1" applyFont="1" applyFill="1" applyBorder="1" applyAlignment="1">
      <alignment horizontal="right" vertical="center"/>
    </xf>
    <xf numFmtId="170" fontId="30" fillId="8" borderId="10" xfId="0" applyNumberFormat="1" applyFont="1" applyFill="1" applyBorder="1" applyAlignment="1">
      <alignment horizontal="right" vertical="center"/>
    </xf>
    <xf numFmtId="167" fontId="28" fillId="18" borderId="10" xfId="0" applyNumberFormat="1" applyFont="1" applyFill="1" applyBorder="1" applyAlignment="1">
      <alignment wrapText="1"/>
    </xf>
    <xf numFmtId="168" fontId="23" fillId="18" borderId="10" xfId="0" applyNumberFormat="1" applyFont="1" applyFill="1" applyBorder="1" applyAlignment="1">
      <alignment horizontal="right" vertical="center"/>
    </xf>
    <xf numFmtId="170" fontId="23" fillId="18" borderId="10" xfId="0" applyNumberFormat="1" applyFont="1" applyFill="1" applyBorder="1" applyAlignment="1">
      <alignment horizontal="right" vertical="center"/>
    </xf>
    <xf numFmtId="170" fontId="28" fillId="18" borderId="10" xfId="0" applyNumberFormat="1" applyFont="1" applyFill="1" applyBorder="1" applyAlignment="1">
      <alignment horizontal="right"/>
    </xf>
    <xf numFmtId="170" fontId="23" fillId="18" borderId="1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left" vertical="center"/>
    </xf>
    <xf numFmtId="164" fontId="30" fillId="0" borderId="0" xfId="0" applyFont="1" applyFill="1" applyBorder="1" applyAlignment="1">
      <alignment horizontal="left" vertical="center" wrapText="1"/>
    </xf>
    <xf numFmtId="164" fontId="31" fillId="0" borderId="0" xfId="0" applyFont="1" applyFill="1" applyBorder="1" applyAlignment="1">
      <alignment horizontal="center" vertical="center"/>
    </xf>
    <xf numFmtId="170" fontId="23" fillId="0" borderId="0" xfId="0" applyNumberFormat="1" applyFont="1" applyBorder="1" applyAlignment="1">
      <alignment horizontal="right"/>
    </xf>
    <xf numFmtId="170" fontId="23" fillId="0" borderId="0" xfId="0" applyNumberFormat="1" applyFont="1" applyBorder="1" applyAlignment="1">
      <alignment horizontal="right" vertical="center"/>
    </xf>
    <xf numFmtId="168" fontId="24" fillId="0" borderId="0" xfId="0" applyNumberFormat="1" applyFont="1" applyAlignment="1">
      <alignment horizontal="center" vertical="center" wrapText="1"/>
    </xf>
    <xf numFmtId="168" fontId="24" fillId="0" borderId="0" xfId="0" applyNumberFormat="1" applyFont="1" applyAlignment="1">
      <alignment horizontal="center" wrapText="1"/>
    </xf>
    <xf numFmtId="168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right" vertical="center" wrapText="1"/>
    </xf>
    <xf numFmtId="168" fontId="32" fillId="0" borderId="0" xfId="0" applyNumberFormat="1" applyFont="1" applyAlignment="1">
      <alignment horizontal="right" wrapText="1"/>
    </xf>
    <xf numFmtId="167" fontId="24" fillId="0" borderId="0" xfId="0" applyNumberFormat="1" applyFont="1" applyBorder="1" applyAlignment="1">
      <alignment horizontal="left" vertical="center"/>
    </xf>
    <xf numFmtId="167" fontId="24" fillId="0" borderId="0" xfId="0" applyNumberFormat="1" applyFont="1" applyBorder="1" applyAlignment="1">
      <alignment horizontal="center" vertical="center"/>
    </xf>
    <xf numFmtId="168" fontId="32" fillId="0" borderId="0" xfId="0" applyNumberFormat="1" applyFont="1" applyBorder="1" applyAlignment="1">
      <alignment horizontal="left" vertical="center"/>
    </xf>
    <xf numFmtId="164" fontId="26" fillId="0" borderId="0" xfId="0" applyFont="1" applyFill="1" applyBorder="1" applyAlignment="1">
      <alignment horizontal="center"/>
    </xf>
    <xf numFmtId="164" fontId="28" fillId="0" borderId="0" xfId="0" applyFont="1" applyFill="1" applyAlignment="1">
      <alignment vertical="top"/>
    </xf>
    <xf numFmtId="167" fontId="32" fillId="0" borderId="0" xfId="0" applyNumberFormat="1" applyFont="1" applyBorder="1" applyAlignment="1">
      <alignment horizontal="left" vertical="center"/>
    </xf>
    <xf numFmtId="167" fontId="23" fillId="0" borderId="0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wrapText="1"/>
    </xf>
    <xf numFmtId="168" fontId="28" fillId="0" borderId="0" xfId="0" applyNumberFormat="1" applyFont="1" applyFill="1" applyBorder="1" applyAlignment="1">
      <alignment horizontal="center" wrapText="1"/>
    </xf>
    <xf numFmtId="168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Border="1" applyAlignment="1">
      <alignment horizontal="right" vertical="center" wrapText="1"/>
    </xf>
    <xf numFmtId="168" fontId="28" fillId="0" borderId="0" xfId="0" applyNumberFormat="1" applyFont="1" applyFill="1" applyBorder="1" applyAlignment="1">
      <alignment horizontal="right" wrapText="1"/>
    </xf>
    <xf numFmtId="167" fontId="28" fillId="0" borderId="0" xfId="0" applyNumberFormat="1" applyFont="1" applyFill="1" applyBorder="1" applyAlignment="1">
      <alignment horizontal="left" vertical="center"/>
    </xf>
    <xf numFmtId="167" fontId="28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horizontal="right" vertical="center" wrapText="1"/>
    </xf>
    <xf numFmtId="167" fontId="28" fillId="19" borderId="10" xfId="0" applyNumberFormat="1" applyFont="1" applyFill="1" applyBorder="1" applyAlignment="1">
      <alignment horizontal="left" vertical="center"/>
    </xf>
    <xf numFmtId="164" fontId="0" fillId="0" borderId="0" xfId="0" applyAlignment="1">
      <alignment vertical="center"/>
    </xf>
    <xf numFmtId="168" fontId="28" fillId="0" borderId="10" xfId="0" applyNumberFormat="1" applyFont="1" applyBorder="1" applyAlignment="1">
      <alignment horizontal="left" vertical="center"/>
    </xf>
    <xf numFmtId="168" fontId="28" fillId="0" borderId="10" xfId="0" applyNumberFormat="1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vertical="center" wrapText="1"/>
    </xf>
    <xf numFmtId="169" fontId="28" fillId="0" borderId="10" xfId="0" applyNumberFormat="1" applyFont="1" applyBorder="1" applyAlignment="1">
      <alignment horizontal="right" vertical="center"/>
    </xf>
    <xf numFmtId="168" fontId="28" fillId="0" borderId="10" xfId="0" applyNumberFormat="1" applyFont="1" applyBorder="1" applyAlignment="1">
      <alignment horizontal="right" vertical="center" wrapText="1"/>
    </xf>
    <xf numFmtId="167" fontId="23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 wrapText="1"/>
    </xf>
    <xf numFmtId="168" fontId="23" fillId="0" borderId="10" xfId="0" applyNumberFormat="1" applyFont="1" applyBorder="1" applyAlignment="1">
      <alignment vertical="center" wrapText="1"/>
    </xf>
    <xf numFmtId="168" fontId="23" fillId="0" borderId="10" xfId="0" applyNumberFormat="1" applyFont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right" vertical="center"/>
    </xf>
    <xf numFmtId="168" fontId="23" fillId="0" borderId="10" xfId="0" applyNumberFormat="1" applyFont="1" applyFill="1" applyBorder="1" applyAlignment="1">
      <alignment horizontal="right" vertical="center" wrapText="1"/>
    </xf>
    <xf numFmtId="168" fontId="28" fillId="0" borderId="10" xfId="0" applyNumberFormat="1" applyFont="1" applyFill="1" applyBorder="1" applyAlignment="1">
      <alignment horizontal="right" vertical="center"/>
    </xf>
    <xf numFmtId="168" fontId="23" fillId="0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wrapText="1"/>
    </xf>
    <xf numFmtId="164" fontId="34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right" vertical="center"/>
    </xf>
    <xf numFmtId="168" fontId="31" fillId="0" borderId="10" xfId="0" applyNumberFormat="1" applyFont="1" applyFill="1" applyBorder="1" applyAlignment="1">
      <alignment horizontal="right" vertical="center" wrapText="1"/>
    </xf>
    <xf numFmtId="168" fontId="28" fillId="0" borderId="10" xfId="0" applyNumberFormat="1" applyFont="1" applyFill="1" applyBorder="1" applyAlignment="1">
      <alignment horizontal="right" vertical="center" wrapText="1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vertical="center" wrapText="1"/>
    </xf>
    <xf numFmtId="169" fontId="23" fillId="0" borderId="10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Border="1" applyAlignment="1">
      <alignment vertical="center"/>
    </xf>
    <xf numFmtId="168" fontId="23" fillId="0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vertical="center" wrapText="1"/>
    </xf>
    <xf numFmtId="168" fontId="23" fillId="0" borderId="10" xfId="0" applyNumberFormat="1" applyFont="1" applyFill="1" applyBorder="1" applyAlignment="1">
      <alignment horizontal="right" vertical="center"/>
    </xf>
    <xf numFmtId="164" fontId="0" fillId="0" borderId="0" xfId="0" applyFill="1" applyAlignment="1">
      <alignment vertical="center"/>
    </xf>
    <xf numFmtId="168" fontId="23" fillId="18" borderId="10" xfId="0" applyNumberFormat="1" applyFont="1" applyFill="1" applyBorder="1" applyAlignment="1">
      <alignment horizontal="center" vertical="center" wrapText="1"/>
    </xf>
    <xf numFmtId="168" fontId="28" fillId="18" borderId="10" xfId="0" applyNumberFormat="1" applyFont="1" applyFill="1" applyBorder="1" applyAlignment="1">
      <alignment vertical="center" wrapText="1"/>
    </xf>
    <xf numFmtId="168" fontId="28" fillId="18" borderId="10" xfId="0" applyNumberFormat="1" applyFont="1" applyFill="1" applyBorder="1" applyAlignment="1">
      <alignment horizontal="center" vertical="center" wrapText="1"/>
    </xf>
    <xf numFmtId="168" fontId="23" fillId="18" borderId="10" xfId="0" applyNumberFormat="1" applyFont="1" applyFill="1" applyBorder="1" applyAlignment="1">
      <alignment horizontal="center" vertical="center"/>
    </xf>
    <xf numFmtId="169" fontId="23" fillId="18" borderId="10" xfId="0" applyNumberFormat="1" applyFont="1" applyFill="1" applyBorder="1" applyAlignment="1">
      <alignment horizontal="right" vertical="center"/>
    </xf>
    <xf numFmtId="168" fontId="23" fillId="18" borderId="10" xfId="0" applyNumberFormat="1" applyFont="1" applyFill="1" applyBorder="1" applyAlignment="1">
      <alignment horizontal="right" vertical="center" wrapText="1"/>
    </xf>
    <xf numFmtId="168" fontId="28" fillId="18" borderId="10" xfId="0" applyNumberFormat="1" applyFont="1" applyFill="1" applyBorder="1" applyAlignment="1">
      <alignment horizontal="right"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 horizontal="center" vertical="center"/>
    </xf>
    <xf numFmtId="169" fontId="23" fillId="0" borderId="0" xfId="0" applyNumberFormat="1" applyFont="1" applyAlignment="1">
      <alignment horizontal="right" vertical="center"/>
    </xf>
    <xf numFmtId="168" fontId="23" fillId="0" borderId="0" xfId="0" applyNumberFormat="1" applyFont="1" applyAlignment="1">
      <alignment horizontal="right" vertical="center" wrapText="1"/>
    </xf>
    <xf numFmtId="168" fontId="28" fillId="0" borderId="0" xfId="0" applyNumberFormat="1" applyFont="1" applyAlignment="1">
      <alignment horizontal="right" vertical="center"/>
    </xf>
    <xf numFmtId="164" fontId="0" fillId="0" borderId="0" xfId="0" applyAlignment="1">
      <alignment horizontal="center"/>
    </xf>
    <xf numFmtId="164" fontId="29" fillId="0" borderId="0" xfId="0" applyFont="1" applyAlignment="1">
      <alignment/>
    </xf>
    <xf numFmtId="167" fontId="23" fillId="4" borderId="10" xfId="0" applyNumberFormat="1" applyFont="1" applyFill="1" applyBorder="1" applyAlignment="1">
      <alignment horizontal="center" vertical="center"/>
    </xf>
    <xf numFmtId="168" fontId="23" fillId="4" borderId="10" xfId="0" applyNumberFormat="1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vertical="center" wrapText="1" shrinkToFit="1"/>
    </xf>
    <xf numFmtId="164" fontId="23" fillId="4" borderId="10" xfId="0" applyFont="1" applyFill="1" applyBorder="1" applyAlignment="1">
      <alignment horizontal="center" vertical="center" wrapText="1" shrinkToFit="1"/>
    </xf>
    <xf numFmtId="168" fontId="23" fillId="4" borderId="10" xfId="0" applyNumberFormat="1" applyFont="1" applyFill="1" applyBorder="1" applyAlignment="1">
      <alignment horizontal="center" vertical="center"/>
    </xf>
    <xf numFmtId="169" fontId="23" fillId="4" borderId="10" xfId="0" applyNumberFormat="1" applyFont="1" applyFill="1" applyBorder="1" applyAlignment="1">
      <alignment horizontal="right" vertical="center" wrapText="1"/>
    </xf>
    <xf numFmtId="168" fontId="23" fillId="4" borderId="10" xfId="0" applyNumberFormat="1" applyFont="1" applyFill="1" applyBorder="1" applyAlignment="1">
      <alignment horizontal="right" vertical="center" wrapText="1"/>
    </xf>
    <xf numFmtId="168" fontId="28" fillId="4" borderId="10" xfId="0" applyNumberFormat="1" applyFont="1" applyFill="1" applyBorder="1" applyAlignment="1">
      <alignment horizontal="right" vertical="center"/>
    </xf>
    <xf numFmtId="167" fontId="23" fillId="0" borderId="10" xfId="0" applyNumberFormat="1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vertical="center" wrapText="1"/>
    </xf>
    <xf numFmtId="164" fontId="36" fillId="0" borderId="10" xfId="0" applyFont="1" applyFill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right" vertical="center" wrapText="1"/>
    </xf>
    <xf numFmtId="168" fontId="28" fillId="0" borderId="10" xfId="0" applyNumberFormat="1" applyFont="1" applyFill="1" applyBorder="1" applyAlignment="1">
      <alignment horizontal="right" vertical="center" wrapText="1"/>
    </xf>
    <xf numFmtId="164" fontId="23" fillId="19" borderId="10" xfId="0" applyFont="1" applyFill="1" applyBorder="1" applyAlignment="1">
      <alignment horizontal="center" vertical="center" wrapText="1"/>
    </xf>
    <xf numFmtId="164" fontId="37" fillId="19" borderId="10" xfId="0" applyFont="1" applyFill="1" applyBorder="1" applyAlignment="1">
      <alignment vertical="center" wrapText="1"/>
    </xf>
    <xf numFmtId="164" fontId="28" fillId="19" borderId="10" xfId="0" applyFont="1" applyFill="1" applyBorder="1" applyAlignment="1">
      <alignment horizontal="center" vertical="center" wrapText="1"/>
    </xf>
    <xf numFmtId="168" fontId="23" fillId="19" borderId="10" xfId="0" applyNumberFormat="1" applyFont="1" applyFill="1" applyBorder="1" applyAlignment="1">
      <alignment horizontal="center" vertical="center"/>
    </xf>
    <xf numFmtId="169" fontId="23" fillId="19" borderId="10" xfId="0" applyNumberFormat="1" applyFont="1" applyFill="1" applyBorder="1" applyAlignment="1">
      <alignment horizontal="right" vertical="center"/>
    </xf>
    <xf numFmtId="168" fontId="23" fillId="19" borderId="10" xfId="0" applyNumberFormat="1" applyFont="1" applyFill="1" applyBorder="1" applyAlignment="1">
      <alignment horizontal="right" vertical="center" wrapText="1"/>
    </xf>
    <xf numFmtId="168" fontId="28" fillId="19" borderId="10" xfId="0" applyNumberFormat="1" applyFont="1" applyFill="1" applyBorder="1" applyAlignment="1">
      <alignment horizontal="right" vertical="center" wrapText="1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31" fillId="0" borderId="10" xfId="63" applyFont="1" applyBorder="1">
      <alignment/>
      <protection/>
    </xf>
    <xf numFmtId="168" fontId="37" fillId="19" borderId="10" xfId="0" applyNumberFormat="1" applyFont="1" applyFill="1" applyBorder="1" applyAlignment="1">
      <alignment vertical="center" wrapText="1"/>
    </xf>
    <xf numFmtId="164" fontId="23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8" fontId="23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Border="1" applyAlignment="1">
      <alignment horizontal="right" vertical="center" wrapText="1"/>
    </xf>
    <xf numFmtId="168" fontId="28" fillId="0" borderId="0" xfId="0" applyNumberFormat="1" applyFont="1" applyFill="1" applyBorder="1" applyAlignment="1">
      <alignment horizontal="right" vertical="center"/>
    </xf>
    <xf numFmtId="167" fontId="28" fillId="0" borderId="10" xfId="0" applyNumberFormat="1" applyFont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right" vertical="center" wrapText="1"/>
    </xf>
    <xf numFmtId="168" fontId="29" fillId="0" borderId="0" xfId="0" applyNumberFormat="1" applyFont="1" applyAlignment="1">
      <alignment horizontal="right" vertical="center"/>
    </xf>
    <xf numFmtId="167" fontId="32" fillId="19" borderId="10" xfId="0" applyNumberFormat="1" applyFont="1" applyFill="1" applyBorder="1" applyAlignment="1">
      <alignment horizontal="left" vertical="center"/>
    </xf>
    <xf numFmtId="167" fontId="28" fillId="0" borderId="10" xfId="0" applyNumberFormat="1" applyFont="1" applyBorder="1" applyAlignment="1">
      <alignment horizontal="center" vertical="center"/>
    </xf>
    <xf numFmtId="168" fontId="28" fillId="0" borderId="10" xfId="0" applyNumberFormat="1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right" vertical="center"/>
    </xf>
    <xf numFmtId="168" fontId="28" fillId="0" borderId="10" xfId="0" applyNumberFormat="1" applyFont="1" applyBorder="1" applyAlignment="1">
      <alignment horizontal="right" vertical="center" wrapText="1"/>
    </xf>
    <xf numFmtId="168" fontId="28" fillId="0" borderId="10" xfId="0" applyNumberFormat="1" applyFont="1" applyBorder="1" applyAlignment="1">
      <alignment horizontal="right" vertical="center"/>
    </xf>
    <xf numFmtId="167" fontId="23" fillId="0" borderId="10" xfId="0" applyNumberFormat="1" applyFont="1" applyFill="1" applyBorder="1" applyAlignment="1">
      <alignment horizontal="center" vertical="center"/>
    </xf>
    <xf numFmtId="164" fontId="34" fillId="0" borderId="10" xfId="0" applyFont="1" applyFill="1" applyBorder="1" applyAlignment="1">
      <alignment horizontal="left" vertical="center" wrapText="1"/>
    </xf>
    <xf numFmtId="164" fontId="34" fillId="0" borderId="10" xfId="0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horizontal="right" vertical="center" wrapText="1"/>
    </xf>
    <xf numFmtId="164" fontId="34" fillId="0" borderId="10" xfId="0" applyFont="1" applyFill="1" applyBorder="1" applyAlignment="1">
      <alignment horizontal="left" wrapText="1"/>
    </xf>
    <xf numFmtId="164" fontId="23" fillId="0" borderId="10" xfId="0" applyFont="1" applyFill="1" applyBorder="1" applyAlignment="1">
      <alignment vertical="center" wrapText="1"/>
    </xf>
    <xf numFmtId="172" fontId="23" fillId="0" borderId="10" xfId="0" applyNumberFormat="1" applyFont="1" applyFill="1" applyBorder="1" applyAlignment="1">
      <alignment horizontal="right" vertical="center"/>
    </xf>
    <xf numFmtId="168" fontId="28" fillId="0" borderId="10" xfId="0" applyNumberFormat="1" applyFont="1" applyFill="1" applyBorder="1" applyAlignment="1">
      <alignment horizontal="right" vertical="center"/>
    </xf>
    <xf numFmtId="164" fontId="23" fillId="0" borderId="10" xfId="0" applyFont="1" applyFill="1" applyBorder="1" applyAlignment="1">
      <alignment horizontal="center" wrapText="1"/>
    </xf>
    <xf numFmtId="164" fontId="23" fillId="0" borderId="10" xfId="0" applyFont="1" applyFill="1" applyBorder="1" applyAlignment="1">
      <alignment wrapText="1"/>
    </xf>
    <xf numFmtId="168" fontId="23" fillId="0" borderId="10" xfId="0" applyNumberFormat="1" applyFont="1" applyFill="1" applyBorder="1" applyAlignment="1">
      <alignment horizontal="right" vertical="center"/>
    </xf>
    <xf numFmtId="164" fontId="23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vertical="center" wrapText="1"/>
    </xf>
    <xf numFmtId="164" fontId="23" fillId="0" borderId="10" xfId="0" applyFont="1" applyFill="1" applyBorder="1" applyAlignment="1">
      <alignment horizontal="left" vertical="center"/>
    </xf>
    <xf numFmtId="164" fontId="36" fillId="0" borderId="10" xfId="0" applyFont="1" applyFill="1" applyBorder="1" applyAlignment="1">
      <alignment vertical="center" wrapText="1"/>
    </xf>
    <xf numFmtId="164" fontId="36" fillId="0" borderId="10" xfId="0" applyFont="1" applyFill="1" applyBorder="1" applyAlignment="1">
      <alignment horizontal="center" vertical="center" wrapText="1"/>
    </xf>
    <xf numFmtId="168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right" vertical="center" wrapText="1"/>
    </xf>
    <xf numFmtId="164" fontId="38" fillId="0" borderId="10" xfId="0" applyFont="1" applyFill="1" applyBorder="1" applyAlignment="1">
      <alignment horizontal="center" vertical="center" wrapText="1"/>
    </xf>
    <xf numFmtId="173" fontId="23" fillId="0" borderId="10" xfId="0" applyNumberFormat="1" applyFont="1" applyBorder="1" applyAlignment="1">
      <alignment/>
    </xf>
    <xf numFmtId="164" fontId="23" fillId="19" borderId="10" xfId="0" applyFont="1" applyFill="1" applyBorder="1" applyAlignment="1">
      <alignment horizontal="center" vertical="center" wrapText="1"/>
    </xf>
    <xf numFmtId="164" fontId="36" fillId="19" borderId="10" xfId="0" applyFont="1" applyFill="1" applyBorder="1" applyAlignment="1">
      <alignment horizontal="right" vertical="center" wrapText="1"/>
    </xf>
    <xf numFmtId="164" fontId="36" fillId="19" borderId="10" xfId="0" applyFont="1" applyFill="1" applyBorder="1" applyAlignment="1">
      <alignment horizontal="center" vertical="center" wrapText="1"/>
    </xf>
    <xf numFmtId="168" fontId="23" fillId="19" borderId="10" xfId="0" applyNumberFormat="1" applyFont="1" applyFill="1" applyBorder="1" applyAlignment="1">
      <alignment horizontal="center" vertical="center"/>
    </xf>
    <xf numFmtId="169" fontId="23" fillId="19" borderId="10" xfId="0" applyNumberFormat="1" applyFont="1" applyFill="1" applyBorder="1" applyAlignment="1">
      <alignment horizontal="right" vertical="center" wrapText="1"/>
    </xf>
    <xf numFmtId="169" fontId="23" fillId="19" borderId="10" xfId="0" applyNumberFormat="1" applyFont="1" applyFill="1" applyBorder="1" applyAlignment="1">
      <alignment horizontal="right" vertical="center" wrapText="1"/>
    </xf>
    <xf numFmtId="168" fontId="23" fillId="18" borderId="10" xfId="0" applyNumberFormat="1" applyFont="1" applyFill="1" applyBorder="1" applyAlignment="1">
      <alignment horizontal="center" vertical="center" wrapText="1"/>
    </xf>
    <xf numFmtId="168" fontId="28" fillId="18" borderId="10" xfId="0" applyNumberFormat="1" applyFont="1" applyFill="1" applyBorder="1" applyAlignment="1">
      <alignment vertical="center" wrapText="1"/>
    </xf>
    <xf numFmtId="168" fontId="28" fillId="18" borderId="10" xfId="0" applyNumberFormat="1" applyFont="1" applyFill="1" applyBorder="1" applyAlignment="1">
      <alignment horizontal="center" vertical="center" wrapText="1"/>
    </xf>
    <xf numFmtId="168" fontId="23" fillId="18" borderId="10" xfId="0" applyNumberFormat="1" applyFont="1" applyFill="1" applyBorder="1" applyAlignment="1">
      <alignment horizontal="center" vertical="center"/>
    </xf>
    <xf numFmtId="169" fontId="23" fillId="18" borderId="10" xfId="0" applyNumberFormat="1" applyFont="1" applyFill="1" applyBorder="1" applyAlignment="1">
      <alignment horizontal="right" vertical="center"/>
    </xf>
    <xf numFmtId="168" fontId="23" fillId="18" borderId="10" xfId="0" applyNumberFormat="1" applyFont="1" applyFill="1" applyBorder="1" applyAlignment="1">
      <alignment horizontal="right" vertical="center" wrapText="1"/>
    </xf>
    <xf numFmtId="168" fontId="28" fillId="18" borderId="10" xfId="0" applyNumberFormat="1" applyFont="1" applyFill="1" applyBorder="1" applyAlignment="1">
      <alignment horizontal="right" vertical="center"/>
    </xf>
    <xf numFmtId="167" fontId="28" fillId="0" borderId="10" xfId="0" applyNumberFormat="1" applyFont="1" applyBorder="1" applyAlignment="1">
      <alignment horizontal="left" vertical="center"/>
    </xf>
    <xf numFmtId="167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168" fontId="28" fillId="18" borderId="10" xfId="0" applyNumberFormat="1" applyFont="1" applyFill="1" applyBorder="1" applyAlignment="1">
      <alignment wrapText="1"/>
    </xf>
    <xf numFmtId="168" fontId="28" fillId="18" borderId="10" xfId="0" applyNumberFormat="1" applyFont="1" applyFill="1" applyBorder="1" applyAlignment="1">
      <alignment horizontal="center" wrapText="1"/>
    </xf>
    <xf numFmtId="168" fontId="28" fillId="18" borderId="10" xfId="0" applyNumberFormat="1" applyFont="1" applyFill="1" applyBorder="1" applyAlignment="1">
      <alignment horizontal="right" wrapText="1"/>
    </xf>
    <xf numFmtId="168" fontId="28" fillId="0" borderId="10" xfId="0" applyNumberFormat="1" applyFont="1" applyBorder="1" applyAlignment="1">
      <alignment wrapText="1"/>
    </xf>
    <xf numFmtId="168" fontId="28" fillId="0" borderId="10" xfId="0" applyNumberFormat="1" applyFont="1" applyBorder="1" applyAlignment="1">
      <alignment horizontal="center" wrapText="1"/>
    </xf>
    <xf numFmtId="168" fontId="28" fillId="0" borderId="10" xfId="0" applyNumberFormat="1" applyFont="1" applyBorder="1" applyAlignment="1">
      <alignment horizontal="right" wrapText="1"/>
    </xf>
    <xf numFmtId="164" fontId="0" fillId="0" borderId="10" xfId="0" applyBorder="1" applyAlignment="1">
      <alignment horizontal="center"/>
    </xf>
    <xf numFmtId="168" fontId="23" fillId="0" borderId="10" xfId="0" applyNumberFormat="1" applyFont="1" applyBorder="1" applyAlignment="1">
      <alignment wrapText="1"/>
    </xf>
    <xf numFmtId="168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168" fontId="23" fillId="0" borderId="10" xfId="0" applyNumberFormat="1" applyFont="1" applyBorder="1" applyAlignment="1">
      <alignment horizontal="center" wrapText="1"/>
    </xf>
    <xf numFmtId="168" fontId="23" fillId="0" borderId="10" xfId="0" applyNumberFormat="1" applyFont="1" applyFill="1" applyBorder="1" applyAlignment="1">
      <alignment horizontal="left" vertical="center" wrapText="1"/>
    </xf>
    <xf numFmtId="168" fontId="23" fillId="0" borderId="10" xfId="0" applyNumberFormat="1" applyFont="1" applyFill="1" applyBorder="1" applyAlignment="1">
      <alignment horizontal="left" vertical="center" wrapText="1"/>
    </xf>
    <xf numFmtId="168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Border="1" applyAlignment="1">
      <alignment horizontal="right"/>
    </xf>
    <xf numFmtId="168" fontId="0" fillId="0" borderId="0" xfId="0" applyNumberFormat="1" applyAlignment="1">
      <alignment wrapText="1"/>
    </xf>
    <xf numFmtId="168" fontId="29" fillId="0" borderId="0" xfId="0" applyNumberFormat="1" applyFont="1" applyAlignment="1">
      <alignment wrapText="1"/>
    </xf>
    <xf numFmtId="164" fontId="29" fillId="0" borderId="0" xfId="0" applyFont="1" applyAlignment="1">
      <alignment horizontal="center"/>
    </xf>
    <xf numFmtId="168" fontId="28" fillId="0" borderId="0" xfId="0" applyNumberFormat="1" applyFont="1" applyFill="1" applyAlignment="1">
      <alignment horizontal="right"/>
    </xf>
    <xf numFmtId="168" fontId="28" fillId="18" borderId="10" xfId="0" applyNumberFormat="1" applyFont="1" applyFill="1" applyBorder="1" applyAlignment="1">
      <alignment horizontal="right"/>
    </xf>
    <xf numFmtId="164" fontId="0" fillId="20" borderId="0" xfId="0" applyFill="1" applyAlignment="1">
      <alignment/>
    </xf>
    <xf numFmtId="164" fontId="0" fillId="20" borderId="0" xfId="0" applyFill="1" applyAlignment="1">
      <alignment horizontal="center"/>
    </xf>
    <xf numFmtId="164" fontId="29" fillId="20" borderId="0" xfId="0" applyFont="1" applyFill="1" applyAlignment="1">
      <alignment/>
    </xf>
    <xf numFmtId="168" fontId="28" fillId="0" borderId="0" xfId="0" applyNumberFormat="1" applyFont="1" applyFill="1" applyAlignment="1">
      <alignment horizontal="right" vertical="center"/>
    </xf>
    <xf numFmtId="164" fontId="31" fillId="0" borderId="10" xfId="63" applyFont="1" applyBorder="1" applyAlignment="1">
      <alignment horizontal="center" wrapText="1"/>
      <protection/>
    </xf>
    <xf numFmtId="168" fontId="23" fillId="0" borderId="10" xfId="0" applyNumberFormat="1" applyFont="1" applyBorder="1" applyAlignment="1">
      <alignment horizontal="right" vertical="center"/>
    </xf>
    <xf numFmtId="164" fontId="31" fillId="0" borderId="10" xfId="0" applyFont="1" applyFill="1" applyBorder="1" applyAlignment="1">
      <alignment horizontal="left" wrapText="1"/>
    </xf>
    <xf numFmtId="168" fontId="0" fillId="0" borderId="0" xfId="0" applyNumberFormat="1" applyBorder="1" applyAlignment="1">
      <alignment/>
    </xf>
    <xf numFmtId="168" fontId="23" fillId="0" borderId="10" xfId="0" applyNumberFormat="1" applyFont="1" applyBorder="1" applyAlignment="1">
      <alignment horizontal="right" vertical="center"/>
    </xf>
    <xf numFmtId="167" fontId="24" fillId="0" borderId="0" xfId="0" applyNumberFormat="1" applyFont="1" applyAlignment="1">
      <alignment horizontal="center" vertical="center" wrapText="1"/>
    </xf>
    <xf numFmtId="164" fontId="23" fillId="0" borderId="0" xfId="0" applyFont="1" applyAlignment="1">
      <alignment horizontal="center" vertical="top" wrapText="1"/>
    </xf>
    <xf numFmtId="164" fontId="23" fillId="0" borderId="0" xfId="0" applyFont="1" applyBorder="1" applyAlignment="1">
      <alignment horizontal="justify" wrapText="1"/>
    </xf>
    <xf numFmtId="164" fontId="0" fillId="0" borderId="0" xfId="0" applyAlignment="1">
      <alignment wrapText="1"/>
    </xf>
    <xf numFmtId="168" fontId="21" fillId="0" borderId="0" xfId="0" applyNumberFormat="1" applyFont="1" applyBorder="1" applyAlignment="1">
      <alignment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třimísta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  <cellStyle name="čtyřimísta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2:B29"/>
  <sheetViews>
    <sheetView tabSelected="1" zoomScale="110" zoomScaleNormal="110" workbookViewId="0" topLeftCell="A7">
      <selection activeCell="B13" sqref="B13"/>
    </sheetView>
  </sheetViews>
  <sheetFormatPr defaultColWidth="12.57421875" defaultRowHeight="12.75"/>
  <cols>
    <col min="1" max="1" width="27.00390625" style="0" customWidth="1"/>
    <col min="2" max="2" width="73.140625" style="0" customWidth="1"/>
    <col min="3" max="16384" width="11.57421875" style="0" customWidth="1"/>
  </cols>
  <sheetData>
    <row r="12" ht="12.75">
      <c r="B12" s="1" t="s">
        <v>0</v>
      </c>
    </row>
    <row r="13" ht="12.75">
      <c r="B13" s="2"/>
    </row>
    <row r="14" ht="12.75">
      <c r="B14" s="3" t="s">
        <v>1</v>
      </c>
    </row>
    <row r="15" ht="12.75">
      <c r="B15" s="4"/>
    </row>
    <row r="16" ht="15" customHeight="1">
      <c r="B16" s="5" t="s">
        <v>2</v>
      </c>
    </row>
    <row r="27" ht="12.75">
      <c r="B27" s="6" t="s">
        <v>3</v>
      </c>
    </row>
    <row r="28" ht="12.75">
      <c r="B28" s="7" t="s">
        <v>4</v>
      </c>
    </row>
    <row r="29" ht="12.75">
      <c r="B29" s="8" t="s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50"/>
  <sheetViews>
    <sheetView zoomScale="110" zoomScaleNormal="110" workbookViewId="0" topLeftCell="A1">
      <selection activeCell="E7" sqref="E7"/>
    </sheetView>
  </sheetViews>
  <sheetFormatPr defaultColWidth="12.57421875" defaultRowHeight="12.75"/>
  <cols>
    <col min="1" max="1" width="4.7109375" style="9" customWidth="1"/>
    <col min="2" max="2" width="8.7109375" style="10" customWidth="1"/>
    <col min="3" max="3" width="54.28125" style="11" customWidth="1"/>
    <col min="4" max="4" width="12.421875" style="12" customWidth="1"/>
    <col min="5" max="5" width="19.8515625" style="12" customWidth="1"/>
    <col min="6" max="6" width="17.140625" style="13" customWidth="1"/>
    <col min="7" max="7" width="25.28125" style="13" customWidth="1"/>
    <col min="8" max="190" width="11.57421875" style="14" customWidth="1"/>
    <col min="191" max="202" width="11.57421875" style="15" customWidth="1"/>
    <col min="203" max="16384" width="11.57421875" style="0" customWidth="1"/>
  </cols>
  <sheetData>
    <row r="1" spans="1:202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</row>
    <row r="2" spans="1:20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</row>
    <row r="3" spans="1:202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</row>
    <row r="4" spans="1:202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</row>
    <row r="5" spans="1:252" s="20" customFormat="1" ht="12.75">
      <c r="A5" s="16" t="s">
        <v>0</v>
      </c>
      <c r="B5" s="17"/>
      <c r="C5" s="17"/>
      <c r="D5" s="18"/>
      <c r="E5" s="18"/>
      <c r="F5" s="19"/>
      <c r="II5" s="21"/>
      <c r="IJ5" s="21"/>
      <c r="IK5" s="21"/>
      <c r="IL5" s="21"/>
      <c r="IM5" s="21"/>
      <c r="IN5" s="21"/>
      <c r="IO5" s="21"/>
      <c r="IP5" s="21"/>
      <c r="IQ5" s="21"/>
      <c r="IR5" s="21"/>
    </row>
    <row r="6" spans="1:252" s="20" customFormat="1" ht="12.75">
      <c r="A6" s="22" t="s">
        <v>6</v>
      </c>
      <c r="B6" s="17"/>
      <c r="C6" s="17"/>
      <c r="D6" s="18"/>
      <c r="E6" s="18"/>
      <c r="F6" s="19"/>
      <c r="II6" s="21"/>
      <c r="IJ6" s="21"/>
      <c r="IK6" s="21"/>
      <c r="IL6" s="21"/>
      <c r="IM6" s="21"/>
      <c r="IN6" s="21"/>
      <c r="IO6" s="21"/>
      <c r="IP6" s="21"/>
      <c r="IQ6" s="21"/>
      <c r="IR6" s="21"/>
    </row>
    <row r="7" spans="1:202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</row>
    <row r="8" spans="1:252" s="20" customFormat="1" ht="12.75" customHeight="1">
      <c r="A8" s="22"/>
      <c r="B8" s="23" t="s">
        <v>7</v>
      </c>
      <c r="C8" s="23"/>
      <c r="D8" s="23"/>
      <c r="E8" s="23"/>
      <c r="F8" s="24" t="s">
        <v>8</v>
      </c>
      <c r="II8" s="21"/>
      <c r="IJ8" s="21"/>
      <c r="IK8" s="21"/>
      <c r="IL8" s="21"/>
      <c r="IM8" s="21"/>
      <c r="IN8" s="21"/>
      <c r="IO8" s="21"/>
      <c r="IP8" s="21"/>
      <c r="IQ8" s="21"/>
      <c r="IR8" s="21"/>
    </row>
    <row r="9" spans="1:252" s="29" customFormat="1" ht="12.75">
      <c r="A9" s="25"/>
      <c r="B9" s="26" t="s">
        <v>9</v>
      </c>
      <c r="C9" s="26"/>
      <c r="D9" s="26"/>
      <c r="E9" s="26"/>
      <c r="F9" s="27">
        <f>E31</f>
        <v>0</v>
      </c>
      <c r="G9" s="28"/>
      <c r="IK9" s="30"/>
      <c r="IL9" s="30"/>
      <c r="IM9" s="30"/>
      <c r="IN9" s="30"/>
      <c r="IO9" s="30"/>
      <c r="IP9" s="30"/>
      <c r="IQ9" s="30"/>
      <c r="IR9" s="30"/>
    </row>
    <row r="10" spans="1:252" s="20" customFormat="1" ht="12.75">
      <c r="A10" s="22"/>
      <c r="B10" s="26" t="s">
        <v>10</v>
      </c>
      <c r="C10" s="26"/>
      <c r="D10" s="26"/>
      <c r="E10" s="26"/>
      <c r="F10" s="27">
        <f>E47</f>
        <v>0</v>
      </c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s="35" customFormat="1" ht="15" customHeight="1">
      <c r="A11" s="31"/>
      <c r="B11" s="32" t="s">
        <v>11</v>
      </c>
      <c r="C11" s="32"/>
      <c r="D11" s="33"/>
      <c r="E11" s="33"/>
      <c r="F11" s="34">
        <f>SUM(F9:F10)</f>
        <v>0</v>
      </c>
      <c r="II11" s="36"/>
      <c r="IJ11" s="36"/>
      <c r="IK11" s="36"/>
      <c r="IL11" s="36"/>
      <c r="IM11" s="36"/>
      <c r="IN11" s="36"/>
      <c r="IO11" s="36"/>
      <c r="IP11" s="36"/>
      <c r="IQ11" s="36"/>
      <c r="IR11" s="36"/>
    </row>
    <row r="12" spans="1:252" s="35" customFormat="1" ht="15" customHeight="1">
      <c r="A12" s="31"/>
      <c r="B12" s="32" t="s">
        <v>12</v>
      </c>
      <c r="C12" s="32"/>
      <c r="D12" s="33"/>
      <c r="E12" s="33"/>
      <c r="F12" s="34">
        <f>F11*0.21</f>
        <v>0</v>
      </c>
      <c r="II12" s="36"/>
      <c r="IJ12" s="36"/>
      <c r="IK12" s="36"/>
      <c r="IL12" s="36"/>
      <c r="IM12" s="36"/>
      <c r="IN12" s="36"/>
      <c r="IO12" s="36"/>
      <c r="IP12" s="36"/>
      <c r="IQ12" s="36"/>
      <c r="IR12" s="36"/>
    </row>
    <row r="13" spans="1:252" s="20" customFormat="1" ht="12.75">
      <c r="A13" s="22"/>
      <c r="B13" s="17" t="s">
        <v>13</v>
      </c>
      <c r="C13" s="17"/>
      <c r="D13" s="18"/>
      <c r="E13" s="18"/>
      <c r="F13" s="19">
        <f>F11+F12</f>
        <v>0</v>
      </c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202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</row>
    <row r="15" spans="1:202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</row>
    <row r="16" spans="1:202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</row>
    <row r="17" spans="1:202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</row>
    <row r="18" spans="1:201" ht="15" customHeight="1">
      <c r="A18"/>
      <c r="B18"/>
      <c r="C18" s="37" t="s">
        <v>14</v>
      </c>
      <c r="D18"/>
      <c r="E18" s="38"/>
      <c r="F18" s="38"/>
      <c r="G18" s="3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199" s="42" customFormat="1" ht="12.75">
      <c r="A19" s="17"/>
      <c r="B19" s="39"/>
      <c r="C19" s="39"/>
      <c r="D19" s="40" t="s">
        <v>15</v>
      </c>
      <c r="E19" s="41" t="s">
        <v>16</v>
      </c>
      <c r="F19" s="41" t="s">
        <v>17</v>
      </c>
      <c r="G19" s="24" t="s">
        <v>18</v>
      </c>
      <c r="GJ19" s="43"/>
      <c r="GK19" s="43"/>
      <c r="GL19" s="43"/>
      <c r="GM19" s="43"/>
      <c r="GN19" s="43"/>
      <c r="GO19" s="43"/>
      <c r="GP19" s="43"/>
      <c r="GQ19" s="43"/>
    </row>
    <row r="20" spans="1:199" s="42" customFormat="1" ht="12.75">
      <c r="A20" s="44"/>
      <c r="B20" s="45" t="s">
        <v>19</v>
      </c>
      <c r="C20" s="46" t="s">
        <v>20</v>
      </c>
      <c r="D20" s="47">
        <v>1</v>
      </c>
      <c r="E20" s="48">
        <f>rozpočet!H23</f>
        <v>0</v>
      </c>
      <c r="F20" s="48">
        <f>E20*0.21</f>
        <v>0</v>
      </c>
      <c r="G20" s="49">
        <f>E20*1.21</f>
        <v>0</v>
      </c>
      <c r="GJ20" s="15"/>
      <c r="GK20" s="15"/>
      <c r="GL20" s="15"/>
      <c r="GM20" s="15"/>
      <c r="GN20" s="15"/>
      <c r="GO20" s="15"/>
      <c r="GP20" s="15"/>
      <c r="GQ20" s="15"/>
    </row>
    <row r="21" spans="1:199" s="42" customFormat="1" ht="12.75">
      <c r="A21" s="44"/>
      <c r="B21" s="45" t="s">
        <v>21</v>
      </c>
      <c r="C21" s="46" t="s">
        <v>22</v>
      </c>
      <c r="D21" s="47">
        <v>1</v>
      </c>
      <c r="E21" s="48">
        <f>rozpočet!H50</f>
        <v>0</v>
      </c>
      <c r="F21" s="48">
        <f>E21*0.21</f>
        <v>0</v>
      </c>
      <c r="G21" s="49">
        <f>E21*1.21</f>
        <v>0</v>
      </c>
      <c r="GJ21" s="15"/>
      <c r="GK21" s="15"/>
      <c r="GL21" s="15"/>
      <c r="GM21" s="15"/>
      <c r="GN21" s="15"/>
      <c r="GO21" s="15"/>
      <c r="GP21" s="15"/>
      <c r="GQ21" s="15"/>
    </row>
    <row r="22" spans="1:199" s="42" customFormat="1" ht="12.75">
      <c r="A22" s="44"/>
      <c r="B22" s="45" t="s">
        <v>23</v>
      </c>
      <c r="C22" s="46" t="s">
        <v>24</v>
      </c>
      <c r="D22" s="47">
        <v>1</v>
      </c>
      <c r="E22" s="48">
        <f>rozpočet!H63</f>
        <v>0</v>
      </c>
      <c r="F22" s="48">
        <f>E22*0.21</f>
        <v>0</v>
      </c>
      <c r="G22" s="49">
        <f>E22*1.21</f>
        <v>0</v>
      </c>
      <c r="GJ22" s="15"/>
      <c r="GK22" s="15"/>
      <c r="GL22" s="15"/>
      <c r="GM22" s="15"/>
      <c r="GN22" s="15"/>
      <c r="GO22" s="15"/>
      <c r="GP22" s="15"/>
      <c r="GQ22" s="15"/>
    </row>
    <row r="23" spans="1:199" s="42" customFormat="1" ht="12.75">
      <c r="A23" s="44"/>
      <c r="B23" s="45" t="s">
        <v>25</v>
      </c>
      <c r="C23" s="46" t="s">
        <v>26</v>
      </c>
      <c r="D23" s="47">
        <v>1</v>
      </c>
      <c r="E23" s="48">
        <f>rozpočet!H103</f>
        <v>0</v>
      </c>
      <c r="F23" s="48">
        <f>E23*0.21</f>
        <v>0</v>
      </c>
      <c r="G23" s="49">
        <f>E23*1.21</f>
        <v>0</v>
      </c>
      <c r="GJ23" s="15"/>
      <c r="GK23" s="15"/>
      <c r="GL23" s="15"/>
      <c r="GM23" s="15"/>
      <c r="GN23" s="15"/>
      <c r="GO23" s="15"/>
      <c r="GP23" s="15"/>
      <c r="GQ23" s="15"/>
    </row>
    <row r="24" spans="1:199" s="42" customFormat="1" ht="12.75">
      <c r="A24" s="44"/>
      <c r="B24" s="45" t="s">
        <v>27</v>
      </c>
      <c r="C24" s="46" t="s">
        <v>28</v>
      </c>
      <c r="D24" s="47">
        <v>1</v>
      </c>
      <c r="E24" s="48">
        <f>rozpočet!H111</f>
        <v>0</v>
      </c>
      <c r="F24" s="48">
        <f>E24*0.21</f>
        <v>0</v>
      </c>
      <c r="G24" s="49">
        <f>E24*1.21</f>
        <v>0</v>
      </c>
      <c r="GJ24" s="15"/>
      <c r="GK24" s="15"/>
      <c r="GL24" s="15"/>
      <c r="GM24" s="15"/>
      <c r="GN24" s="15"/>
      <c r="GO24" s="15"/>
      <c r="GP24" s="15"/>
      <c r="GQ24" s="15"/>
    </row>
    <row r="25" spans="1:199" s="42" customFormat="1" ht="12.75">
      <c r="A25" s="44"/>
      <c r="B25" s="45" t="s">
        <v>29</v>
      </c>
      <c r="C25" s="46" t="s">
        <v>30</v>
      </c>
      <c r="D25" s="47">
        <v>1</v>
      </c>
      <c r="E25" s="48">
        <f>rozpočet!H129</f>
        <v>0</v>
      </c>
      <c r="F25" s="48">
        <f>E25*0.21</f>
        <v>0</v>
      </c>
      <c r="G25" s="49">
        <f>E25*1.21</f>
        <v>0</v>
      </c>
      <c r="GJ25" s="15"/>
      <c r="GK25" s="15"/>
      <c r="GL25" s="15"/>
      <c r="GM25" s="15"/>
      <c r="GN25" s="15"/>
      <c r="GO25" s="15"/>
      <c r="GP25" s="15"/>
      <c r="GQ25" s="15"/>
    </row>
    <row r="26" spans="1:199" s="42" customFormat="1" ht="12.75">
      <c r="A26" s="44"/>
      <c r="B26" s="45" t="s">
        <v>31</v>
      </c>
      <c r="C26" s="46" t="s">
        <v>32</v>
      </c>
      <c r="D26" s="47">
        <v>1</v>
      </c>
      <c r="E26" s="48">
        <f>rozpočet!H140</f>
        <v>0</v>
      </c>
      <c r="F26" s="48">
        <f>E26*0.21</f>
        <v>0</v>
      </c>
      <c r="G26" s="49">
        <f>E26*1.21</f>
        <v>0</v>
      </c>
      <c r="GJ26" s="15"/>
      <c r="GK26" s="15"/>
      <c r="GL26" s="15"/>
      <c r="GM26" s="15"/>
      <c r="GN26" s="15"/>
      <c r="GO26" s="15"/>
      <c r="GP26" s="15"/>
      <c r="GQ26" s="15"/>
    </row>
    <row r="27" spans="1:199" s="42" customFormat="1" ht="12.75">
      <c r="A27" s="44"/>
      <c r="B27" s="45" t="s">
        <v>33</v>
      </c>
      <c r="C27" s="46" t="s">
        <v>34</v>
      </c>
      <c r="D27" s="47">
        <v>1</v>
      </c>
      <c r="E27" s="48">
        <f>rozpočet!H158</f>
        <v>0</v>
      </c>
      <c r="F27" s="48">
        <f>E27*0.21</f>
        <v>0</v>
      </c>
      <c r="G27" s="49">
        <f>E27*1.21</f>
        <v>0</v>
      </c>
      <c r="GJ27" s="15"/>
      <c r="GK27" s="15"/>
      <c r="GL27" s="15"/>
      <c r="GM27" s="15"/>
      <c r="GN27" s="15"/>
      <c r="GO27" s="15"/>
      <c r="GP27" s="15"/>
      <c r="GQ27" s="15"/>
    </row>
    <row r="28" spans="1:199" s="42" customFormat="1" ht="12.75">
      <c r="A28" s="44"/>
      <c r="B28" s="45" t="s">
        <v>35</v>
      </c>
      <c r="C28" s="46" t="s">
        <v>36</v>
      </c>
      <c r="D28" s="47">
        <v>1</v>
      </c>
      <c r="E28" s="48">
        <f>rozpočet!H164</f>
        <v>0</v>
      </c>
      <c r="F28" s="48">
        <f>E28*0.21</f>
        <v>0</v>
      </c>
      <c r="G28" s="49">
        <f>E28*1.21</f>
        <v>0</v>
      </c>
      <c r="GJ28" s="15"/>
      <c r="GK28" s="15"/>
      <c r="GL28" s="15"/>
      <c r="GM28" s="15"/>
      <c r="GN28" s="15"/>
      <c r="GO28" s="15"/>
      <c r="GP28" s="15"/>
      <c r="GQ28" s="15"/>
    </row>
    <row r="29" spans="1:199" s="42" customFormat="1" ht="12.75">
      <c r="A29" s="44"/>
      <c r="B29" s="45" t="s">
        <v>37</v>
      </c>
      <c r="C29" s="46" t="s">
        <v>38</v>
      </c>
      <c r="D29" s="47">
        <v>1</v>
      </c>
      <c r="E29" s="48">
        <f>rozpočet!H170</f>
        <v>0</v>
      </c>
      <c r="F29" s="48">
        <f>E29*0.21</f>
        <v>0</v>
      </c>
      <c r="G29" s="49">
        <f>E29*1.21</f>
        <v>0</v>
      </c>
      <c r="GJ29" s="15"/>
      <c r="GK29" s="15"/>
      <c r="GL29" s="15"/>
      <c r="GM29" s="15"/>
      <c r="GN29" s="15"/>
      <c r="GO29" s="15"/>
      <c r="GP29" s="15"/>
      <c r="GQ29" s="15"/>
    </row>
    <row r="30" spans="1:199" s="42" customFormat="1" ht="12.75">
      <c r="A30" s="44"/>
      <c r="B30" s="45" t="s">
        <v>39</v>
      </c>
      <c r="C30" s="46" t="s">
        <v>40</v>
      </c>
      <c r="D30" s="47">
        <v>1</v>
      </c>
      <c r="E30" s="48">
        <f>rozpočet!H178</f>
        <v>0</v>
      </c>
      <c r="F30" s="48">
        <f>E30*0.21</f>
        <v>0</v>
      </c>
      <c r="G30" s="49">
        <f>E30*1.21</f>
        <v>0</v>
      </c>
      <c r="GJ30" s="15"/>
      <c r="GK30" s="15"/>
      <c r="GL30" s="15"/>
      <c r="GM30" s="15"/>
      <c r="GN30" s="15"/>
      <c r="GO30" s="15"/>
      <c r="GP30" s="15"/>
      <c r="GQ30" s="15"/>
    </row>
    <row r="31" spans="1:199" s="42" customFormat="1" ht="12.75">
      <c r="A31" s="50"/>
      <c r="B31" s="45"/>
      <c r="C31" s="51" t="s">
        <v>41</v>
      </c>
      <c r="D31" s="52"/>
      <c r="E31" s="53">
        <f>SUM(E20:E30)</f>
        <v>0</v>
      </c>
      <c r="F31" s="53"/>
      <c r="G31" s="53"/>
      <c r="GJ31" s="15"/>
      <c r="GK31" s="15"/>
      <c r="GL31" s="15"/>
      <c r="GM31" s="15"/>
      <c r="GN31" s="15"/>
      <c r="GO31" s="15"/>
      <c r="GP31" s="15"/>
      <c r="GQ31" s="15"/>
    </row>
    <row r="32" spans="1:199" s="42" customFormat="1" ht="12.75">
      <c r="A32" s="50"/>
      <c r="B32" s="45"/>
      <c r="C32" s="54" t="s">
        <v>17</v>
      </c>
      <c r="D32" s="55"/>
      <c r="E32" s="56"/>
      <c r="F32" s="57">
        <f>SUM(F20:F31)</f>
        <v>0</v>
      </c>
      <c r="G32" s="57"/>
      <c r="GJ32" s="15"/>
      <c r="GK32" s="15"/>
      <c r="GL32" s="15"/>
      <c r="GM32" s="15"/>
      <c r="GN32" s="15"/>
      <c r="GO32" s="15"/>
      <c r="GP32" s="15"/>
      <c r="GQ32" s="15"/>
    </row>
    <row r="33" spans="1:199" s="42" customFormat="1" ht="12.75">
      <c r="A33" s="50"/>
      <c r="B33" s="45"/>
      <c r="C33" s="54" t="s">
        <v>42</v>
      </c>
      <c r="D33" s="55"/>
      <c r="E33" s="56"/>
      <c r="F33" s="58"/>
      <c r="G33" s="57">
        <f>SUM(G20:G32)</f>
        <v>0</v>
      </c>
      <c r="GJ33" s="15"/>
      <c r="GK33" s="15"/>
      <c r="GL33" s="15"/>
      <c r="GM33" s="15"/>
      <c r="GN33" s="15"/>
      <c r="GO33" s="15"/>
      <c r="GP33" s="15"/>
      <c r="GQ33" s="15"/>
    </row>
    <row r="34" spans="1:199" s="42" customFormat="1" ht="12.75">
      <c r="A34" s="44"/>
      <c r="B34" s="59"/>
      <c r="C34" s="60"/>
      <c r="D34" s="61"/>
      <c r="E34" s="62"/>
      <c r="F34" s="62"/>
      <c r="G34" s="63"/>
      <c r="GJ34" s="15"/>
      <c r="GK34" s="15"/>
      <c r="GL34" s="15"/>
      <c r="GM34" s="15"/>
      <c r="GN34" s="15"/>
      <c r="GO34" s="15"/>
      <c r="GP34" s="15"/>
      <c r="GQ34" s="15"/>
    </row>
    <row r="35" spans="1:199" s="42" customFormat="1" ht="12.75">
      <c r="A35" s="44"/>
      <c r="B35" s="59"/>
      <c r="C35" s="60"/>
      <c r="D35" s="61"/>
      <c r="E35" s="62"/>
      <c r="F35" s="62"/>
      <c r="G35" s="63"/>
      <c r="GJ35" s="15"/>
      <c r="GK35" s="15"/>
      <c r="GL35" s="15"/>
      <c r="GM35" s="15"/>
      <c r="GN35" s="15"/>
      <c r="GO35" s="15"/>
      <c r="GP35" s="15"/>
      <c r="GQ35" s="15"/>
    </row>
    <row r="36" spans="1:199" s="42" customFormat="1" ht="12.75">
      <c r="A36"/>
      <c r="B36"/>
      <c r="C36" s="37" t="s">
        <v>43</v>
      </c>
      <c r="D36"/>
      <c r="E36" s="38"/>
      <c r="F36" s="38"/>
      <c r="G36" s="38"/>
      <c r="GJ36" s="15"/>
      <c r="GK36" s="15"/>
      <c r="GL36" s="15"/>
      <c r="GM36" s="15"/>
      <c r="GN36" s="15"/>
      <c r="GO36" s="15"/>
      <c r="GP36" s="15"/>
      <c r="GQ36" s="15"/>
    </row>
    <row r="37" spans="1:199" s="42" customFormat="1" ht="12.75">
      <c r="A37" s="17"/>
      <c r="B37" s="39"/>
      <c r="C37" s="39"/>
      <c r="D37" s="40" t="s">
        <v>15</v>
      </c>
      <c r="E37" s="41" t="s">
        <v>16</v>
      </c>
      <c r="F37" s="41" t="s">
        <v>17</v>
      </c>
      <c r="G37" s="24" t="s">
        <v>18</v>
      </c>
      <c r="GJ37" s="15"/>
      <c r="GK37" s="15"/>
      <c r="GL37" s="15"/>
      <c r="GM37" s="15"/>
      <c r="GN37" s="15"/>
      <c r="GO37" s="15"/>
      <c r="GP37" s="15"/>
      <c r="GQ37" s="15"/>
    </row>
    <row r="38" spans="1:199" s="42" customFormat="1" ht="12.75">
      <c r="A38" s="44"/>
      <c r="B38" s="45" t="s">
        <v>19</v>
      </c>
      <c r="C38" s="46" t="s">
        <v>20</v>
      </c>
      <c r="D38" s="47">
        <v>1</v>
      </c>
      <c r="E38" s="48">
        <f>rozpočet!H200</f>
        <v>0</v>
      </c>
      <c r="F38" s="48">
        <f>E38*0.21</f>
        <v>0</v>
      </c>
      <c r="G38" s="49">
        <f>E38*1.21</f>
        <v>0</v>
      </c>
      <c r="GJ38" s="15"/>
      <c r="GK38" s="15"/>
      <c r="GL38" s="15"/>
      <c r="GM38" s="15"/>
      <c r="GN38" s="15"/>
      <c r="GO38" s="15"/>
      <c r="GP38" s="15"/>
      <c r="GQ38" s="15"/>
    </row>
    <row r="39" spans="1:199" s="42" customFormat="1" ht="12.75">
      <c r="A39" s="44"/>
      <c r="B39" s="45" t="s">
        <v>21</v>
      </c>
      <c r="C39" s="46" t="s">
        <v>22</v>
      </c>
      <c r="D39" s="47">
        <v>1</v>
      </c>
      <c r="E39" s="48">
        <f>rozpočet!H219</f>
        <v>0</v>
      </c>
      <c r="F39" s="48">
        <f>E39*0.21</f>
        <v>0</v>
      </c>
      <c r="G39" s="49">
        <f>E39*1.21</f>
        <v>0</v>
      </c>
      <c r="GJ39" s="15"/>
      <c r="GK39" s="15"/>
      <c r="GL39" s="15"/>
      <c r="GM39" s="15"/>
      <c r="GN39" s="15"/>
      <c r="GO39" s="15"/>
      <c r="GP39" s="15"/>
      <c r="GQ39" s="15"/>
    </row>
    <row r="40" spans="1:199" s="42" customFormat="1" ht="12.75">
      <c r="A40" s="44"/>
      <c r="B40" s="45" t="s">
        <v>23</v>
      </c>
      <c r="C40" s="46" t="s">
        <v>24</v>
      </c>
      <c r="D40" s="47">
        <v>1</v>
      </c>
      <c r="E40" s="48">
        <f>rozpočet!H239</f>
        <v>0</v>
      </c>
      <c r="F40" s="48">
        <f>E40*0.21</f>
        <v>0</v>
      </c>
      <c r="G40" s="49">
        <f>E40*1.21</f>
        <v>0</v>
      </c>
      <c r="GJ40" s="15"/>
      <c r="GK40" s="15"/>
      <c r="GL40" s="15"/>
      <c r="GM40" s="15"/>
      <c r="GN40" s="15"/>
      <c r="GO40" s="15"/>
      <c r="GP40" s="15"/>
      <c r="GQ40" s="15"/>
    </row>
    <row r="41" spans="1:199" s="42" customFormat="1" ht="12.75">
      <c r="A41" s="44"/>
      <c r="B41" s="45" t="s">
        <v>25</v>
      </c>
      <c r="C41" s="46" t="s">
        <v>26</v>
      </c>
      <c r="D41" s="47">
        <v>1</v>
      </c>
      <c r="E41" s="48">
        <f>rozpočet!H251</f>
        <v>0</v>
      </c>
      <c r="F41" s="48">
        <f>E41*0.21</f>
        <v>0</v>
      </c>
      <c r="G41" s="49">
        <f>E41*1.21</f>
        <v>0</v>
      </c>
      <c r="GJ41" s="15"/>
      <c r="GK41" s="15"/>
      <c r="GL41" s="15"/>
      <c r="GM41" s="15"/>
      <c r="GN41" s="15"/>
      <c r="GO41" s="15"/>
      <c r="GP41" s="15"/>
      <c r="GQ41" s="15"/>
    </row>
    <row r="42" spans="1:199" s="42" customFormat="1" ht="12.75">
      <c r="A42" s="44"/>
      <c r="B42" s="45" t="s">
        <v>27</v>
      </c>
      <c r="C42" s="46" t="s">
        <v>44</v>
      </c>
      <c r="D42" s="47">
        <v>1</v>
      </c>
      <c r="E42" s="48">
        <f>rozpočet!H259</f>
        <v>0</v>
      </c>
      <c r="F42" s="48">
        <f>E42*0.21</f>
        <v>0</v>
      </c>
      <c r="G42" s="49">
        <f>E42*1.21</f>
        <v>0</v>
      </c>
      <c r="GJ42" s="15"/>
      <c r="GK42" s="15"/>
      <c r="GL42" s="15"/>
      <c r="GM42" s="15"/>
      <c r="GN42" s="15"/>
      <c r="GO42" s="15"/>
      <c r="GP42" s="15"/>
      <c r="GQ42" s="15"/>
    </row>
    <row r="43" spans="1:199" s="42" customFormat="1" ht="12.75">
      <c r="A43" s="44"/>
      <c r="B43" s="45" t="s">
        <v>29</v>
      </c>
      <c r="C43" s="46" t="s">
        <v>45</v>
      </c>
      <c r="D43" s="47">
        <v>1</v>
      </c>
      <c r="E43" s="48">
        <f>rozpočet!H265</f>
        <v>0</v>
      </c>
      <c r="F43" s="48">
        <f>E43*0.21</f>
        <v>0</v>
      </c>
      <c r="G43" s="49">
        <f>E43*1.21</f>
        <v>0</v>
      </c>
      <c r="GJ43" s="15"/>
      <c r="GK43" s="15"/>
      <c r="GL43" s="15"/>
      <c r="GM43" s="15"/>
      <c r="GN43" s="15"/>
      <c r="GO43" s="15"/>
      <c r="GP43" s="15"/>
      <c r="GQ43" s="15"/>
    </row>
    <row r="44" spans="1:199" s="42" customFormat="1" ht="12.75">
      <c r="A44" s="44"/>
      <c r="B44" s="45" t="s">
        <v>31</v>
      </c>
      <c r="C44" s="46" t="s">
        <v>32</v>
      </c>
      <c r="D44" s="47">
        <v>1</v>
      </c>
      <c r="E44" s="48">
        <f>rozpočet!H275</f>
        <v>0</v>
      </c>
      <c r="F44" s="48">
        <f>E44*0.21</f>
        <v>0</v>
      </c>
      <c r="G44" s="49">
        <f>E44*1.21</f>
        <v>0</v>
      </c>
      <c r="GJ44" s="15"/>
      <c r="GK44" s="15"/>
      <c r="GL44" s="15"/>
      <c r="GM44" s="15"/>
      <c r="GN44" s="15"/>
      <c r="GO44" s="15"/>
      <c r="GP44" s="15"/>
      <c r="GQ44" s="15"/>
    </row>
    <row r="45" spans="1:199" s="42" customFormat="1" ht="12.75">
      <c r="A45" s="44"/>
      <c r="B45" s="45" t="s">
        <v>33</v>
      </c>
      <c r="C45" s="46" t="s">
        <v>46</v>
      </c>
      <c r="D45" s="47">
        <v>1</v>
      </c>
      <c r="E45" s="48">
        <f>rozpočet!H288</f>
        <v>0</v>
      </c>
      <c r="F45" s="48">
        <f>E45*0.21</f>
        <v>0</v>
      </c>
      <c r="G45" s="49">
        <f>E45*1.21</f>
        <v>0</v>
      </c>
      <c r="GJ45" s="15"/>
      <c r="GK45" s="15"/>
      <c r="GL45" s="15"/>
      <c r="GM45" s="15"/>
      <c r="GN45" s="15"/>
      <c r="GO45" s="15"/>
      <c r="GP45" s="15"/>
      <c r="GQ45" s="15"/>
    </row>
    <row r="46" spans="1:199" s="42" customFormat="1" ht="12.75">
      <c r="A46" s="44"/>
      <c r="B46" s="45" t="s">
        <v>35</v>
      </c>
      <c r="C46" s="46" t="s">
        <v>47</v>
      </c>
      <c r="D46" s="47">
        <v>1</v>
      </c>
      <c r="E46" s="48">
        <f>rozpočet!H303</f>
        <v>0</v>
      </c>
      <c r="F46" s="48">
        <f>E46*0.21</f>
        <v>0</v>
      </c>
      <c r="G46" s="49">
        <f>E46*1.21</f>
        <v>0</v>
      </c>
      <c r="GJ46" s="15"/>
      <c r="GK46" s="15"/>
      <c r="GL46" s="15"/>
      <c r="GM46" s="15"/>
      <c r="GN46" s="15"/>
      <c r="GO46" s="15"/>
      <c r="GP46" s="15"/>
      <c r="GQ46" s="15"/>
    </row>
    <row r="47" spans="1:199" s="42" customFormat="1" ht="12.75">
      <c r="A47" s="50"/>
      <c r="B47" s="45"/>
      <c r="C47" s="51" t="s">
        <v>48</v>
      </c>
      <c r="D47" s="52"/>
      <c r="E47" s="53">
        <f>SUM(E38:E46)</f>
        <v>0</v>
      </c>
      <c r="F47" s="53"/>
      <c r="G47" s="53"/>
      <c r="GJ47" s="15"/>
      <c r="GK47" s="15"/>
      <c r="GL47" s="15"/>
      <c r="GM47" s="15"/>
      <c r="GN47" s="15"/>
      <c r="GO47" s="15"/>
      <c r="GP47" s="15"/>
      <c r="GQ47" s="15"/>
    </row>
    <row r="48" spans="1:199" s="42" customFormat="1" ht="12.75">
      <c r="A48" s="50"/>
      <c r="B48" s="45"/>
      <c r="C48" s="54" t="s">
        <v>17</v>
      </c>
      <c r="D48" s="55"/>
      <c r="E48" s="56"/>
      <c r="F48" s="57">
        <f>SUM(F38:F47)</f>
        <v>0</v>
      </c>
      <c r="G48" s="57"/>
      <c r="GJ48" s="15"/>
      <c r="GK48" s="15"/>
      <c r="GL48" s="15"/>
      <c r="GM48" s="15"/>
      <c r="GN48" s="15"/>
      <c r="GO48" s="15"/>
      <c r="GP48" s="15"/>
      <c r="GQ48" s="15"/>
    </row>
    <row r="49" spans="1:199" s="42" customFormat="1" ht="12.75">
      <c r="A49" s="50"/>
      <c r="B49" s="45"/>
      <c r="C49" s="54" t="s">
        <v>42</v>
      </c>
      <c r="D49" s="55"/>
      <c r="E49" s="56"/>
      <c r="F49" s="58"/>
      <c r="G49" s="57">
        <f>SUM(G38:G48)</f>
        <v>0</v>
      </c>
      <c r="GJ49" s="15"/>
      <c r="GK49" s="15"/>
      <c r="GL49" s="15"/>
      <c r="GM49" s="15"/>
      <c r="GN49" s="15"/>
      <c r="GO49" s="15"/>
      <c r="GP49" s="15"/>
      <c r="GQ49" s="15"/>
    </row>
    <row r="50" spans="1:199" s="42" customFormat="1" ht="12.75">
      <c r="A50" s="44"/>
      <c r="B50" s="59"/>
      <c r="C50" s="60"/>
      <c r="D50" s="61"/>
      <c r="E50" s="62"/>
      <c r="F50" s="62"/>
      <c r="G50" s="63"/>
      <c r="GJ50" s="15"/>
      <c r="GK50" s="15"/>
      <c r="GL50" s="15"/>
      <c r="GM50" s="15"/>
      <c r="GN50" s="15"/>
      <c r="GO50" s="15"/>
      <c r="GP50" s="15"/>
      <c r="GQ50" s="15"/>
    </row>
  </sheetData>
  <sheetProtection selectLockedCells="1" selectUnlockedCells="1"/>
  <mergeCells count="3">
    <mergeCell ref="B8:E8"/>
    <mergeCell ref="B9:E9"/>
    <mergeCell ref="B10:E10"/>
  </mergeCells>
  <printOptions/>
  <pageMargins left="0.5902777777777778" right="0.5513888888888889" top="0.43333333333333335" bottom="0.43333333333333335" header="0.5118055555555555" footer="0.5118055555555555"/>
  <pageSetup firstPageNumber="1" useFirstPageNumber="1"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17"/>
  <sheetViews>
    <sheetView zoomScale="110" zoomScaleNormal="110" workbookViewId="0" topLeftCell="A301">
      <selection activeCell="A317" sqref="A317"/>
    </sheetView>
  </sheetViews>
  <sheetFormatPr defaultColWidth="12.57421875" defaultRowHeight="12.75"/>
  <cols>
    <col min="1" max="1" width="4.7109375" style="9" customWidth="1"/>
    <col min="2" max="2" width="13.7109375" style="64" customWidth="1"/>
    <col min="3" max="3" width="47.57421875" style="11" customWidth="1"/>
    <col min="4" max="4" width="10.140625" style="65" customWidth="1"/>
    <col min="5" max="5" width="7.7109375" style="66" customWidth="1"/>
    <col min="6" max="6" width="10.8515625" style="12" customWidth="1"/>
    <col min="7" max="7" width="12.7109375" style="67" customWidth="1"/>
    <col min="8" max="8" width="14.57421875" style="68" customWidth="1"/>
    <col min="9" max="9" width="0" style="0" hidden="1" customWidth="1"/>
    <col min="13" max="16384" width="11.57421875" style="0" customWidth="1"/>
  </cols>
  <sheetData>
    <row r="1" spans="1:8" ht="12.75">
      <c r="A1" s="69"/>
      <c r="B1" s="69"/>
      <c r="C1" s="69"/>
      <c r="D1" s="70"/>
      <c r="E1" s="69"/>
      <c r="F1" s="69"/>
      <c r="G1" s="69"/>
      <c r="H1" s="71"/>
    </row>
    <row r="2" spans="1:252" s="20" customFormat="1" ht="12.75">
      <c r="A2" s="16" t="s">
        <v>0</v>
      </c>
      <c r="B2" s="17"/>
      <c r="C2" s="17"/>
      <c r="D2" s="72"/>
      <c r="E2" s="18"/>
      <c r="F2" s="19"/>
      <c r="H2" s="73"/>
      <c r="II2" s="21"/>
      <c r="IJ2" s="21"/>
      <c r="IK2" s="21"/>
      <c r="IL2" s="21"/>
      <c r="IM2" s="21"/>
      <c r="IN2" s="21"/>
      <c r="IO2" s="21"/>
      <c r="IP2" s="21"/>
      <c r="IQ2" s="21"/>
      <c r="IR2" s="21"/>
    </row>
    <row r="3" spans="1:252" s="20" customFormat="1" ht="12.75">
      <c r="A3" s="22" t="s">
        <v>6</v>
      </c>
      <c r="B3" s="17"/>
      <c r="C3" s="17"/>
      <c r="D3" s="72"/>
      <c r="E3" s="18"/>
      <c r="F3" s="19"/>
      <c r="H3" s="73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8" ht="12.75">
      <c r="A4" s="69"/>
      <c r="B4" s="69"/>
      <c r="C4" s="69"/>
      <c r="D4" s="70"/>
      <c r="E4" s="69"/>
      <c r="F4" s="69"/>
      <c r="G4" s="69"/>
      <c r="H4" s="71"/>
    </row>
    <row r="5" spans="1:8" ht="12.75">
      <c r="A5" s="69" t="s">
        <v>49</v>
      </c>
      <c r="B5" s="69"/>
      <c r="C5" s="69"/>
      <c r="D5" s="69"/>
      <c r="E5" s="69"/>
      <c r="F5" s="69"/>
      <c r="G5" s="69"/>
      <c r="H5" s="69"/>
    </row>
    <row r="6" spans="1:8" ht="12.75">
      <c r="A6" s="69"/>
      <c r="B6" s="69"/>
      <c r="C6" s="69"/>
      <c r="D6" s="70"/>
      <c r="E6" s="69"/>
      <c r="F6" s="69"/>
      <c r="G6" s="69"/>
      <c r="H6" s="74"/>
    </row>
    <row r="7" spans="1:8" ht="12.75">
      <c r="A7" s="69"/>
      <c r="B7" s="69"/>
      <c r="C7" s="69"/>
      <c r="D7" s="70"/>
      <c r="E7" s="69"/>
      <c r="F7" s="69"/>
      <c r="G7" s="69"/>
      <c r="H7" s="74"/>
    </row>
    <row r="8" spans="1:8" ht="12.75">
      <c r="A8" s="75"/>
      <c r="B8" s="76"/>
      <c r="C8" s="77"/>
      <c r="D8" s="78"/>
      <c r="E8" s="79"/>
      <c r="F8" s="80"/>
      <c r="G8" s="81"/>
      <c r="H8" s="82"/>
    </row>
    <row r="9" spans="1:8" ht="12.75">
      <c r="A9" s="37" t="s">
        <v>14</v>
      </c>
      <c r="B9" s="83"/>
      <c r="C9" s="83"/>
      <c r="D9" s="84"/>
      <c r="E9" s="83"/>
      <c r="F9" s="85"/>
      <c r="G9" s="86"/>
      <c r="H9" s="82"/>
    </row>
    <row r="10" spans="1:8" ht="12.75">
      <c r="A10" s="83"/>
      <c r="B10" s="83"/>
      <c r="C10" s="83"/>
      <c r="D10" s="84"/>
      <c r="E10" s="83"/>
      <c r="F10" s="85"/>
      <c r="G10" s="86"/>
      <c r="H10" s="82"/>
    </row>
    <row r="11" spans="1:8" s="88" customFormat="1" ht="12.75">
      <c r="A11" s="87" t="s">
        <v>50</v>
      </c>
      <c r="B11" s="87"/>
      <c r="C11" s="87"/>
      <c r="D11" s="87"/>
      <c r="E11" s="87"/>
      <c r="F11" s="87"/>
      <c r="G11" s="87"/>
      <c r="H11" s="87"/>
    </row>
    <row r="12" spans="1:8" s="88" customFormat="1" ht="12.75">
      <c r="A12" s="89" t="s">
        <v>51</v>
      </c>
      <c r="B12" s="90" t="s">
        <v>52</v>
      </c>
      <c r="C12" s="91" t="s">
        <v>53</v>
      </c>
      <c r="D12" s="90"/>
      <c r="E12" s="40" t="s">
        <v>54</v>
      </c>
      <c r="F12" s="92" t="s">
        <v>15</v>
      </c>
      <c r="G12" s="93" t="s">
        <v>55</v>
      </c>
      <c r="H12" s="41" t="s">
        <v>8</v>
      </c>
    </row>
    <row r="13" spans="1:8" s="88" customFormat="1" ht="12.75">
      <c r="A13" s="94" t="s">
        <v>19</v>
      </c>
      <c r="B13" s="95">
        <v>181301102</v>
      </c>
      <c r="C13" s="96" t="s">
        <v>56</v>
      </c>
      <c r="D13" s="97"/>
      <c r="E13" s="98" t="s">
        <v>57</v>
      </c>
      <c r="F13" s="99">
        <v>30</v>
      </c>
      <c r="G13" s="100"/>
      <c r="H13" s="101">
        <f>F13*G13</f>
        <v>0</v>
      </c>
    </row>
    <row r="14" spans="1:8" s="88" customFormat="1" ht="12.75">
      <c r="A14" s="94" t="s">
        <v>21</v>
      </c>
      <c r="B14" s="102" t="s">
        <v>58</v>
      </c>
      <c r="C14" s="103" t="s">
        <v>59</v>
      </c>
      <c r="D14" s="104"/>
      <c r="E14" s="105" t="s">
        <v>60</v>
      </c>
      <c r="F14" s="106">
        <v>3</v>
      </c>
      <c r="G14" s="107"/>
      <c r="H14" s="108">
        <f>F14*G14</f>
        <v>0</v>
      </c>
    </row>
    <row r="15" spans="1:8" s="88" customFormat="1" ht="12.75">
      <c r="A15" s="94" t="s">
        <v>23</v>
      </c>
      <c r="B15" s="109" t="s">
        <v>61</v>
      </c>
      <c r="C15" s="110" t="s">
        <v>62</v>
      </c>
      <c r="D15" s="98"/>
      <c r="E15" s="98" t="s">
        <v>60</v>
      </c>
      <c r="F15" s="111">
        <v>4.5</v>
      </c>
      <c r="G15" s="112"/>
      <c r="H15" s="101">
        <f>F15*G15</f>
        <v>0</v>
      </c>
    </row>
    <row r="16" spans="1:8" s="116" customFormat="1" ht="12.75">
      <c r="A16" s="94" t="s">
        <v>25</v>
      </c>
      <c r="B16" s="113" t="s">
        <v>63</v>
      </c>
      <c r="C16" s="114" t="s">
        <v>64</v>
      </c>
      <c r="D16" s="113"/>
      <c r="E16" s="98" t="s">
        <v>65</v>
      </c>
      <c r="F16" s="115">
        <f>F17/1000</f>
        <v>0.027800000000000002</v>
      </c>
      <c r="G16" s="100"/>
      <c r="H16" s="101">
        <f>F16*G16</f>
        <v>0</v>
      </c>
    </row>
    <row r="17" spans="1:8" s="116" customFormat="1" ht="12.75">
      <c r="A17" s="94" t="s">
        <v>27</v>
      </c>
      <c r="B17" s="113" t="s">
        <v>66</v>
      </c>
      <c r="C17" s="114" t="s">
        <v>67</v>
      </c>
      <c r="D17" s="113"/>
      <c r="E17" s="98" t="s">
        <v>68</v>
      </c>
      <c r="F17" s="115">
        <f>F18*0.1</f>
        <v>27.8</v>
      </c>
      <c r="G17" s="100"/>
      <c r="H17" s="101">
        <f>F17*G17</f>
        <v>0</v>
      </c>
    </row>
    <row r="18" spans="1:8" s="116" customFormat="1" ht="12.75">
      <c r="A18" s="94" t="s">
        <v>29</v>
      </c>
      <c r="B18" s="113" t="s">
        <v>69</v>
      </c>
      <c r="C18" s="114" t="s">
        <v>70</v>
      </c>
      <c r="D18" s="113"/>
      <c r="E18" s="98" t="s">
        <v>57</v>
      </c>
      <c r="F18" s="115">
        <v>278</v>
      </c>
      <c r="G18" s="100"/>
      <c r="H18" s="101">
        <f>F18*G18</f>
        <v>0</v>
      </c>
    </row>
    <row r="19" spans="1:8" s="116" customFormat="1" ht="12.75">
      <c r="A19" s="94" t="s">
        <v>31</v>
      </c>
      <c r="B19" s="113" t="s">
        <v>63</v>
      </c>
      <c r="C19" s="114" t="s">
        <v>71</v>
      </c>
      <c r="D19" s="113"/>
      <c r="E19" s="98" t="s">
        <v>65</v>
      </c>
      <c r="F19" s="115">
        <f>F20/1000</f>
        <v>0.005560000000000001</v>
      </c>
      <c r="G19" s="100"/>
      <c r="H19" s="101">
        <f>F19*G19</f>
        <v>0</v>
      </c>
    </row>
    <row r="20" spans="1:8" s="116" customFormat="1" ht="12.75">
      <c r="A20" s="94" t="s">
        <v>33</v>
      </c>
      <c r="B20" s="94" t="s">
        <v>72</v>
      </c>
      <c r="C20" s="114" t="s">
        <v>73</v>
      </c>
      <c r="D20" s="113"/>
      <c r="E20" s="98" t="s">
        <v>68</v>
      </c>
      <c r="F20" s="115">
        <f>F18*0.02</f>
        <v>5.5600000000000005</v>
      </c>
      <c r="G20" s="100"/>
      <c r="H20" s="101">
        <f>F20*G20</f>
        <v>0</v>
      </c>
    </row>
    <row r="21" spans="1:8" s="116" customFormat="1" ht="12.75">
      <c r="A21" s="94" t="s">
        <v>35</v>
      </c>
      <c r="B21" s="94" t="s">
        <v>74</v>
      </c>
      <c r="C21" s="114" t="s">
        <v>75</v>
      </c>
      <c r="D21" s="113"/>
      <c r="E21" s="98" t="s">
        <v>68</v>
      </c>
      <c r="F21" s="115">
        <f>F18*0.01</f>
        <v>2.7800000000000002</v>
      </c>
      <c r="G21" s="100"/>
      <c r="H21" s="101">
        <f>F21*G21</f>
        <v>0</v>
      </c>
    </row>
    <row r="22" spans="1:8" s="116" customFormat="1" ht="12.75">
      <c r="A22" s="94" t="s">
        <v>33</v>
      </c>
      <c r="B22" s="95" t="s">
        <v>76</v>
      </c>
      <c r="C22" s="114" t="s">
        <v>77</v>
      </c>
      <c r="D22" s="113"/>
      <c r="E22" s="98" t="s">
        <v>57</v>
      </c>
      <c r="F22" s="115">
        <v>557</v>
      </c>
      <c r="G22" s="100"/>
      <c r="H22" s="101">
        <f>F22*G22</f>
        <v>0</v>
      </c>
    </row>
    <row r="23" spans="1:8" s="88" customFormat="1" ht="12.75">
      <c r="A23" s="94" t="s">
        <v>37</v>
      </c>
      <c r="B23" s="117"/>
      <c r="C23" s="118" t="s">
        <v>78</v>
      </c>
      <c r="D23" s="119"/>
      <c r="E23" s="120"/>
      <c r="F23" s="121"/>
      <c r="G23" s="122"/>
      <c r="H23" s="123">
        <f>SUM(H13:H22)</f>
        <v>0</v>
      </c>
    </row>
    <row r="24" spans="1:8" s="88" customFormat="1" ht="12.75">
      <c r="A24" s="124"/>
      <c r="B24" s="125"/>
      <c r="C24" s="124"/>
      <c r="D24" s="125"/>
      <c r="E24" s="124"/>
      <c r="F24" s="126"/>
      <c r="G24" s="127"/>
      <c r="H24" s="128"/>
    </row>
    <row r="25" spans="1:8" s="88" customFormat="1" ht="12.75">
      <c r="A25" s="124"/>
      <c r="B25" s="125"/>
      <c r="C25" s="124"/>
      <c r="D25" s="125"/>
      <c r="E25" s="124"/>
      <c r="F25" s="126"/>
      <c r="G25" s="127"/>
      <c r="H25" s="128"/>
    </row>
    <row r="26" spans="1:8" s="88" customFormat="1" ht="12.75">
      <c r="A26"/>
      <c r="B26"/>
      <c r="C26"/>
      <c r="D26" s="129"/>
      <c r="E26"/>
      <c r="F26"/>
      <c r="G26"/>
      <c r="H26" s="130"/>
    </row>
    <row r="27" spans="1:8" s="88" customFormat="1" ht="12.75">
      <c r="A27" s="87" t="s">
        <v>79</v>
      </c>
      <c r="B27" s="87"/>
      <c r="C27" s="87"/>
      <c r="D27" s="87"/>
      <c r="E27" s="87"/>
      <c r="F27" s="87"/>
      <c r="G27" s="87"/>
      <c r="H27" s="87"/>
    </row>
    <row r="28" spans="1:8" s="88" customFormat="1" ht="12.75">
      <c r="A28" s="89" t="s">
        <v>51</v>
      </c>
      <c r="B28" s="90" t="s">
        <v>52</v>
      </c>
      <c r="C28" s="91" t="s">
        <v>53</v>
      </c>
      <c r="D28" s="90" t="s">
        <v>80</v>
      </c>
      <c r="E28" s="40" t="s">
        <v>54</v>
      </c>
      <c r="F28" s="92" t="s">
        <v>15</v>
      </c>
      <c r="G28" s="93" t="s">
        <v>55</v>
      </c>
      <c r="H28" s="41" t="s">
        <v>16</v>
      </c>
    </row>
    <row r="29" spans="1:8" s="88" customFormat="1" ht="12.75">
      <c r="A29" s="131" t="s">
        <v>81</v>
      </c>
      <c r="B29" s="132" t="s">
        <v>82</v>
      </c>
      <c r="C29" s="133" t="s">
        <v>83</v>
      </c>
      <c r="D29" s="134"/>
      <c r="E29" s="135" t="s">
        <v>84</v>
      </c>
      <c r="F29" s="136">
        <f>F33+F36</f>
        <v>7</v>
      </c>
      <c r="G29" s="137"/>
      <c r="H29" s="138">
        <f>G29*F29</f>
        <v>0</v>
      </c>
    </row>
    <row r="30" spans="1:8" s="88" customFormat="1" ht="12.75">
      <c r="A30" s="131" t="s">
        <v>85</v>
      </c>
      <c r="B30" s="132" t="s">
        <v>82</v>
      </c>
      <c r="C30" s="133" t="s">
        <v>86</v>
      </c>
      <c r="D30" s="134"/>
      <c r="E30" s="135" t="s">
        <v>84</v>
      </c>
      <c r="F30" s="136">
        <f>F44</f>
        <v>11</v>
      </c>
      <c r="G30" s="137"/>
      <c r="H30" s="138">
        <f>G30*F30</f>
        <v>0</v>
      </c>
    </row>
    <row r="31" spans="1:8" s="88" customFormat="1" ht="12.75">
      <c r="A31" s="131" t="s">
        <v>87</v>
      </c>
      <c r="B31" s="132" t="s">
        <v>82</v>
      </c>
      <c r="C31" s="133" t="s">
        <v>88</v>
      </c>
      <c r="D31" s="134"/>
      <c r="E31" s="135" t="s">
        <v>84</v>
      </c>
      <c r="F31" s="136">
        <f>F42</f>
        <v>1</v>
      </c>
      <c r="G31" s="137"/>
      <c r="H31" s="138">
        <f>G31*F31</f>
        <v>0</v>
      </c>
    </row>
    <row r="32" spans="1:8" s="88" customFormat="1" ht="12.75">
      <c r="A32" s="139" t="s">
        <v>19</v>
      </c>
      <c r="B32" s="98"/>
      <c r="C32" s="140" t="s">
        <v>89</v>
      </c>
      <c r="D32" s="141"/>
      <c r="E32" s="142"/>
      <c r="F32" s="99"/>
      <c r="G32" s="143"/>
      <c r="H32" s="144">
        <v>0</v>
      </c>
    </row>
    <row r="33" spans="1:8" s="88" customFormat="1" ht="12.75">
      <c r="A33" s="139" t="s">
        <v>21</v>
      </c>
      <c r="B33" s="145"/>
      <c r="C33" s="146" t="s">
        <v>90</v>
      </c>
      <c r="D33" s="147"/>
      <c r="E33" s="148"/>
      <c r="F33" s="149">
        <f>SUM(F34:F35)</f>
        <v>2</v>
      </c>
      <c r="G33" s="150"/>
      <c r="H33" s="151">
        <v>0</v>
      </c>
    </row>
    <row r="34" spans="1:8" s="88" customFormat="1" ht="12.75">
      <c r="A34" s="139" t="s">
        <v>23</v>
      </c>
      <c r="B34" s="95" t="s">
        <v>91</v>
      </c>
      <c r="C34" s="152" t="s">
        <v>92</v>
      </c>
      <c r="D34" s="98" t="s">
        <v>93</v>
      </c>
      <c r="E34" s="153" t="s">
        <v>84</v>
      </c>
      <c r="F34" s="154">
        <v>1</v>
      </c>
      <c r="G34" s="143"/>
      <c r="H34" s="144">
        <f>F34*G34</f>
        <v>0</v>
      </c>
    </row>
    <row r="35" spans="1:8" s="88" customFormat="1" ht="12.75">
      <c r="A35" s="139" t="s">
        <v>25</v>
      </c>
      <c r="B35" s="95" t="s">
        <v>91</v>
      </c>
      <c r="C35" s="152" t="s">
        <v>94</v>
      </c>
      <c r="D35" s="98" t="s">
        <v>93</v>
      </c>
      <c r="E35" s="153" t="s">
        <v>84</v>
      </c>
      <c r="F35" s="154">
        <v>1</v>
      </c>
      <c r="G35" s="143"/>
      <c r="H35" s="144">
        <f>F35*G35</f>
        <v>0</v>
      </c>
    </row>
    <row r="36" spans="1:8" s="88" customFormat="1" ht="12.75">
      <c r="A36" s="139" t="s">
        <v>27</v>
      </c>
      <c r="B36" s="145"/>
      <c r="C36" s="155" t="s">
        <v>95</v>
      </c>
      <c r="D36" s="148"/>
      <c r="E36" s="148"/>
      <c r="F36" s="149">
        <f>SUM(F37:F41)</f>
        <v>5</v>
      </c>
      <c r="G36" s="150"/>
      <c r="H36" s="151">
        <v>0</v>
      </c>
    </row>
    <row r="37" spans="1:8" s="88" customFormat="1" ht="12.75">
      <c r="A37" s="139" t="s">
        <v>29</v>
      </c>
      <c r="B37" s="95" t="s">
        <v>91</v>
      </c>
      <c r="C37" s="156" t="s">
        <v>96</v>
      </c>
      <c r="D37" s="153" t="s">
        <v>97</v>
      </c>
      <c r="E37" s="153" t="s">
        <v>84</v>
      </c>
      <c r="F37" s="154">
        <v>1</v>
      </c>
      <c r="G37" s="143"/>
      <c r="H37" s="144">
        <f>F37*G37</f>
        <v>0</v>
      </c>
    </row>
    <row r="38" spans="1:8" s="88" customFormat="1" ht="12.75">
      <c r="A38" s="139" t="s">
        <v>31</v>
      </c>
      <c r="B38" s="95" t="s">
        <v>91</v>
      </c>
      <c r="C38" s="156" t="s">
        <v>98</v>
      </c>
      <c r="D38" s="153" t="s">
        <v>99</v>
      </c>
      <c r="E38" s="153" t="s">
        <v>84</v>
      </c>
      <c r="F38" s="154">
        <v>1</v>
      </c>
      <c r="G38" s="143"/>
      <c r="H38" s="144">
        <f>F38*G38</f>
        <v>0</v>
      </c>
    </row>
    <row r="39" spans="1:8" s="88" customFormat="1" ht="12.75">
      <c r="A39" s="139" t="s">
        <v>33</v>
      </c>
      <c r="B39" s="95" t="s">
        <v>91</v>
      </c>
      <c r="C39" s="156" t="s">
        <v>100</v>
      </c>
      <c r="D39" s="153" t="s">
        <v>99</v>
      </c>
      <c r="E39" s="153" t="s">
        <v>84</v>
      </c>
      <c r="F39" s="154">
        <v>1</v>
      </c>
      <c r="G39" s="143"/>
      <c r="H39" s="144">
        <f>F39*G39</f>
        <v>0</v>
      </c>
    </row>
    <row r="40" spans="1:8" s="88" customFormat="1" ht="12.75">
      <c r="A40" s="139" t="s">
        <v>35</v>
      </c>
      <c r="B40" s="95" t="s">
        <v>91</v>
      </c>
      <c r="C40" s="156" t="s">
        <v>101</v>
      </c>
      <c r="D40" s="153" t="s">
        <v>99</v>
      </c>
      <c r="E40" s="153" t="s">
        <v>84</v>
      </c>
      <c r="F40" s="154">
        <v>1</v>
      </c>
      <c r="G40" s="143"/>
      <c r="H40" s="144">
        <f>F40*G40</f>
        <v>0</v>
      </c>
    </row>
    <row r="41" spans="1:8" s="88" customFormat="1" ht="12.75">
      <c r="A41" s="139" t="s">
        <v>37</v>
      </c>
      <c r="B41" s="95" t="s">
        <v>91</v>
      </c>
      <c r="C41" s="156" t="s">
        <v>102</v>
      </c>
      <c r="D41" s="153" t="s">
        <v>99</v>
      </c>
      <c r="E41" s="153" t="s">
        <v>84</v>
      </c>
      <c r="F41" s="154">
        <v>1</v>
      </c>
      <c r="G41" s="143"/>
      <c r="H41" s="144">
        <f>F41*G41</f>
        <v>0</v>
      </c>
    </row>
    <row r="42" spans="1:8" s="88" customFormat="1" ht="12.75">
      <c r="A42" s="139" t="s">
        <v>39</v>
      </c>
      <c r="B42" s="145"/>
      <c r="C42" s="146" t="s">
        <v>103</v>
      </c>
      <c r="D42" s="147"/>
      <c r="E42" s="148"/>
      <c r="F42" s="149">
        <f>SUM(F43:F43)</f>
        <v>1</v>
      </c>
      <c r="G42" s="150"/>
      <c r="H42" s="151">
        <v>0</v>
      </c>
    </row>
    <row r="43" spans="1:8" s="88" customFormat="1" ht="12.75">
      <c r="A43" s="139" t="s">
        <v>104</v>
      </c>
      <c r="B43" s="95" t="s">
        <v>91</v>
      </c>
      <c r="C43" s="154" t="s">
        <v>105</v>
      </c>
      <c r="D43" s="98" t="s">
        <v>106</v>
      </c>
      <c r="E43" s="153" t="s">
        <v>84</v>
      </c>
      <c r="F43" s="154">
        <v>1</v>
      </c>
      <c r="G43" s="143"/>
      <c r="H43" s="144">
        <f>F43*G43</f>
        <v>0</v>
      </c>
    </row>
    <row r="44" spans="1:8" s="88" customFormat="1" ht="12.75">
      <c r="A44" s="139" t="s">
        <v>107</v>
      </c>
      <c r="B44" s="145"/>
      <c r="C44" s="155" t="s">
        <v>108</v>
      </c>
      <c r="D44" s="148"/>
      <c r="E44" s="148"/>
      <c r="F44" s="149">
        <f>SUM(F45:F49)</f>
        <v>11</v>
      </c>
      <c r="G44" s="150"/>
      <c r="H44" s="151">
        <v>0</v>
      </c>
    </row>
    <row r="45" spans="1:8" s="88" customFormat="1" ht="12.75">
      <c r="A45" s="139" t="s">
        <v>109</v>
      </c>
      <c r="B45" s="95" t="s">
        <v>91</v>
      </c>
      <c r="C45" s="156" t="s">
        <v>110</v>
      </c>
      <c r="D45" s="157" t="s">
        <v>111</v>
      </c>
      <c r="E45" s="153" t="s">
        <v>84</v>
      </c>
      <c r="F45" s="158">
        <v>3</v>
      </c>
      <c r="G45" s="143"/>
      <c r="H45" s="144">
        <f>F45*G45</f>
        <v>0</v>
      </c>
    </row>
    <row r="46" spans="1:8" s="88" customFormat="1" ht="12.75">
      <c r="A46" s="139" t="s">
        <v>112</v>
      </c>
      <c r="B46" s="95" t="s">
        <v>91</v>
      </c>
      <c r="C46" s="156" t="s">
        <v>113</v>
      </c>
      <c r="D46" s="157" t="s">
        <v>111</v>
      </c>
      <c r="E46" s="153" t="s">
        <v>84</v>
      </c>
      <c r="F46" s="158">
        <v>2</v>
      </c>
      <c r="G46" s="143"/>
      <c r="H46" s="144">
        <f>F46*G46</f>
        <v>0</v>
      </c>
    </row>
    <row r="47" spans="1:8" s="88" customFormat="1" ht="12.75">
      <c r="A47" s="139" t="s">
        <v>114</v>
      </c>
      <c r="B47" s="95" t="s">
        <v>91</v>
      </c>
      <c r="C47" s="156" t="s">
        <v>115</v>
      </c>
      <c r="D47" s="157" t="s">
        <v>111</v>
      </c>
      <c r="E47" s="153" t="s">
        <v>84</v>
      </c>
      <c r="F47" s="158">
        <v>2</v>
      </c>
      <c r="G47" s="143"/>
      <c r="H47" s="144">
        <f>F47*G47</f>
        <v>0</v>
      </c>
    </row>
    <row r="48" spans="1:8" s="88" customFormat="1" ht="12.75">
      <c r="A48" s="139" t="s">
        <v>116</v>
      </c>
      <c r="B48" s="95" t="s">
        <v>91</v>
      </c>
      <c r="C48" s="156" t="s">
        <v>117</v>
      </c>
      <c r="D48" s="157" t="s">
        <v>111</v>
      </c>
      <c r="E48" s="153" t="s">
        <v>84</v>
      </c>
      <c r="F48" s="158">
        <v>2</v>
      </c>
      <c r="G48" s="143"/>
      <c r="H48" s="144">
        <f>F48*G48</f>
        <v>0</v>
      </c>
    </row>
    <row r="49" spans="1:8" s="88" customFormat="1" ht="12.75">
      <c r="A49" s="139" t="s">
        <v>118</v>
      </c>
      <c r="B49" s="95" t="s">
        <v>91</v>
      </c>
      <c r="C49" s="156" t="s">
        <v>119</v>
      </c>
      <c r="D49" s="157" t="s">
        <v>111</v>
      </c>
      <c r="E49" s="153" t="s">
        <v>84</v>
      </c>
      <c r="F49" s="158">
        <v>2</v>
      </c>
      <c r="G49" s="143"/>
      <c r="H49" s="144">
        <f>F49*G49</f>
        <v>0</v>
      </c>
    </row>
    <row r="50" spans="1:9" s="88" customFormat="1" ht="12.75">
      <c r="A50" s="139" t="s">
        <v>120</v>
      </c>
      <c r="B50" s="117"/>
      <c r="C50" s="118" t="s">
        <v>121</v>
      </c>
      <c r="D50" s="119"/>
      <c r="E50" s="120"/>
      <c r="F50" s="121"/>
      <c r="G50" s="122"/>
      <c r="H50" s="123">
        <f>SUM(H29:H49)</f>
        <v>0</v>
      </c>
      <c r="I50"/>
    </row>
    <row r="51" spans="1:8" s="88" customFormat="1" ht="12.75">
      <c r="A51" s="25"/>
      <c r="B51" s="159"/>
      <c r="C51" s="160"/>
      <c r="D51" s="161"/>
      <c r="E51" s="162"/>
      <c r="F51" s="163"/>
      <c r="G51" s="164"/>
      <c r="H51" s="165"/>
    </row>
    <row r="52" spans="1:8" s="88" customFormat="1" ht="12.75">
      <c r="A52" s="87" t="s">
        <v>122</v>
      </c>
      <c r="B52" s="87"/>
      <c r="C52" s="87"/>
      <c r="D52" s="87"/>
      <c r="E52" s="87"/>
      <c r="F52" s="87"/>
      <c r="G52" s="87"/>
      <c r="H52" s="87"/>
    </row>
    <row r="53" spans="1:8" s="88" customFormat="1" ht="12.75">
      <c r="A53" s="166" t="s">
        <v>51</v>
      </c>
      <c r="B53" s="90" t="s">
        <v>52</v>
      </c>
      <c r="C53" s="91" t="s">
        <v>53</v>
      </c>
      <c r="D53" s="90" t="s">
        <v>80</v>
      </c>
      <c r="E53" s="40" t="s">
        <v>54</v>
      </c>
      <c r="F53" s="92" t="s">
        <v>15</v>
      </c>
      <c r="G53" s="93" t="s">
        <v>55</v>
      </c>
      <c r="H53" s="41" t="s">
        <v>16</v>
      </c>
    </row>
    <row r="54" spans="1:8" s="88" customFormat="1" ht="12.75">
      <c r="A54" s="131" t="s">
        <v>81</v>
      </c>
      <c r="B54" s="167" t="s">
        <v>82</v>
      </c>
      <c r="C54" s="133" t="s">
        <v>123</v>
      </c>
      <c r="D54" s="134"/>
      <c r="E54" s="167" t="s">
        <v>84</v>
      </c>
      <c r="F54" s="136">
        <v>50</v>
      </c>
      <c r="G54" s="137"/>
      <c r="H54" s="138">
        <f>F54*G54</f>
        <v>0</v>
      </c>
    </row>
    <row r="55" spans="1:8" s="88" customFormat="1" ht="12.75">
      <c r="A55" s="139" t="s">
        <v>19</v>
      </c>
      <c r="B55" s="90"/>
      <c r="C55" s="140" t="s">
        <v>124</v>
      </c>
      <c r="D55" s="141"/>
      <c r="E55" s="142"/>
      <c r="F55" s="99"/>
      <c r="G55" s="143"/>
      <c r="H55" s="101">
        <v>0</v>
      </c>
    </row>
    <row r="56" spans="1:8" s="88" customFormat="1" ht="12.75">
      <c r="A56" s="139" t="s">
        <v>21</v>
      </c>
      <c r="B56" s="168" t="s">
        <v>91</v>
      </c>
      <c r="C56" s="156" t="s">
        <v>125</v>
      </c>
      <c r="D56" s="141" t="s">
        <v>111</v>
      </c>
      <c r="E56" s="105" t="s">
        <v>84</v>
      </c>
      <c r="F56" s="156">
        <v>4</v>
      </c>
      <c r="G56" s="143"/>
      <c r="H56" s="101">
        <f>F56*G56</f>
        <v>0</v>
      </c>
    </row>
    <row r="57" spans="1:8" s="88" customFormat="1" ht="12.75">
      <c r="A57" s="139" t="s">
        <v>23</v>
      </c>
      <c r="B57" s="168" t="s">
        <v>91</v>
      </c>
      <c r="C57" s="156" t="s">
        <v>126</v>
      </c>
      <c r="D57" s="141" t="s">
        <v>111</v>
      </c>
      <c r="E57" s="105" t="s">
        <v>84</v>
      </c>
      <c r="F57" s="156">
        <f>4+4</f>
        <v>8</v>
      </c>
      <c r="G57" s="143"/>
      <c r="H57" s="101">
        <f>F57*G57</f>
        <v>0</v>
      </c>
    </row>
    <row r="58" spans="1:8" s="88" customFormat="1" ht="12.75">
      <c r="A58" s="139" t="s">
        <v>25</v>
      </c>
      <c r="B58" s="168" t="s">
        <v>91</v>
      </c>
      <c r="C58" s="156" t="s">
        <v>127</v>
      </c>
      <c r="D58" s="141" t="s">
        <v>111</v>
      </c>
      <c r="E58" s="105" t="s">
        <v>84</v>
      </c>
      <c r="F58" s="156">
        <v>4</v>
      </c>
      <c r="G58" s="143"/>
      <c r="H58" s="101">
        <f>F58*G58</f>
        <v>0</v>
      </c>
    </row>
    <row r="59" spans="1:8" s="88" customFormat="1" ht="12.75">
      <c r="A59" s="139" t="s">
        <v>27</v>
      </c>
      <c r="B59" s="168" t="s">
        <v>91</v>
      </c>
      <c r="C59" s="156" t="s">
        <v>128</v>
      </c>
      <c r="D59" s="141" t="s">
        <v>111</v>
      </c>
      <c r="E59" s="105" t="s">
        <v>84</v>
      </c>
      <c r="F59" s="156">
        <v>5</v>
      </c>
      <c r="G59" s="143"/>
      <c r="H59" s="101">
        <f>F59*G59</f>
        <v>0</v>
      </c>
    </row>
    <row r="60" spans="1:8" s="88" customFormat="1" ht="12.75">
      <c r="A60" s="139" t="s">
        <v>21</v>
      </c>
      <c r="B60" s="168" t="s">
        <v>91</v>
      </c>
      <c r="C60" s="156" t="s">
        <v>129</v>
      </c>
      <c r="D60" s="141" t="s">
        <v>111</v>
      </c>
      <c r="E60" s="105" t="s">
        <v>84</v>
      </c>
      <c r="F60" s="156">
        <v>5</v>
      </c>
      <c r="G60" s="143"/>
      <c r="H60" s="101">
        <f>F60*G60</f>
        <v>0</v>
      </c>
    </row>
    <row r="61" spans="1:8" s="88" customFormat="1" ht="12.75">
      <c r="A61" s="139" t="s">
        <v>21</v>
      </c>
      <c r="B61" s="168" t="s">
        <v>91</v>
      </c>
      <c r="C61" s="156" t="s">
        <v>130</v>
      </c>
      <c r="D61" s="141" t="s">
        <v>111</v>
      </c>
      <c r="E61" s="105" t="s">
        <v>84</v>
      </c>
      <c r="F61" s="156">
        <f>4+13</f>
        <v>17</v>
      </c>
      <c r="G61" s="143"/>
      <c r="H61" s="101">
        <f>F61*G61</f>
        <v>0</v>
      </c>
    </row>
    <row r="62" spans="1:8" s="88" customFormat="1" ht="12.75">
      <c r="A62" s="139" t="s">
        <v>29</v>
      </c>
      <c r="B62" s="168" t="s">
        <v>91</v>
      </c>
      <c r="C62" s="156" t="s">
        <v>131</v>
      </c>
      <c r="D62" s="141" t="s">
        <v>111</v>
      </c>
      <c r="E62" s="105" t="s">
        <v>84</v>
      </c>
      <c r="F62" s="156">
        <f>3+4</f>
        <v>7</v>
      </c>
      <c r="G62" s="143"/>
      <c r="H62" s="101">
        <f>F62*G62</f>
        <v>0</v>
      </c>
    </row>
    <row r="63" spans="1:8" s="88" customFormat="1" ht="12.75">
      <c r="A63" s="139" t="s">
        <v>31</v>
      </c>
      <c r="B63" s="117"/>
      <c r="C63" s="118" t="s">
        <v>132</v>
      </c>
      <c r="D63" s="119"/>
      <c r="E63" s="120"/>
      <c r="F63" s="121">
        <f>SUM(F56:F62)</f>
        <v>50</v>
      </c>
      <c r="G63" s="122"/>
      <c r="H63" s="123">
        <f>SUM(H54:H62)</f>
        <v>0</v>
      </c>
    </row>
    <row r="64" spans="2:8" s="88" customFormat="1" ht="12.75">
      <c r="B64" s="169"/>
      <c r="D64" s="169"/>
      <c r="F64" s="170"/>
      <c r="G64" s="171"/>
      <c r="H64" s="172"/>
    </row>
    <row r="65" spans="2:8" s="88" customFormat="1" ht="12.75">
      <c r="B65" s="169"/>
      <c r="D65" s="169"/>
      <c r="F65" s="170"/>
      <c r="G65" s="171"/>
      <c r="H65" s="172"/>
    </row>
    <row r="66" spans="1:8" s="88" customFormat="1" ht="12.75">
      <c r="A66" s="173" t="s">
        <v>133</v>
      </c>
      <c r="B66" s="173"/>
      <c r="C66" s="173"/>
      <c r="D66" s="173"/>
      <c r="E66" s="173"/>
      <c r="F66" s="173"/>
      <c r="G66" s="173"/>
      <c r="H66" s="173"/>
    </row>
    <row r="67" spans="1:8" s="88" customFormat="1" ht="12.75">
      <c r="A67" s="174" t="s">
        <v>51</v>
      </c>
      <c r="B67" s="175" t="s">
        <v>52</v>
      </c>
      <c r="C67" s="176" t="s">
        <v>53</v>
      </c>
      <c r="D67" s="175"/>
      <c r="E67" s="177" t="s">
        <v>54</v>
      </c>
      <c r="F67" s="178" t="s">
        <v>15</v>
      </c>
      <c r="G67" s="179" t="s">
        <v>55</v>
      </c>
      <c r="H67" s="180" t="s">
        <v>16</v>
      </c>
    </row>
    <row r="68" spans="1:10" s="88" customFormat="1" ht="12.75">
      <c r="A68" s="181" t="s">
        <v>19</v>
      </c>
      <c r="B68" s="168" t="s">
        <v>66</v>
      </c>
      <c r="C68" s="182" t="s">
        <v>134</v>
      </c>
      <c r="D68" s="183"/>
      <c r="E68" s="105" t="s">
        <v>135</v>
      </c>
      <c r="F68" s="106">
        <v>10</v>
      </c>
      <c r="G68" s="184"/>
      <c r="H68" s="108">
        <f>F68*G68</f>
        <v>0</v>
      </c>
      <c r="J68"/>
    </row>
    <row r="69" spans="1:10" s="88" customFormat="1" ht="12.75">
      <c r="A69" s="181" t="s">
        <v>21</v>
      </c>
      <c r="B69" s="168">
        <v>113107122</v>
      </c>
      <c r="C69" s="182" t="s">
        <v>136</v>
      </c>
      <c r="D69" s="183"/>
      <c r="E69" s="105" t="s">
        <v>137</v>
      </c>
      <c r="F69" s="106">
        <v>30</v>
      </c>
      <c r="G69" s="184"/>
      <c r="H69" s="108">
        <f>F69*G69</f>
        <v>0</v>
      </c>
      <c r="I69" s="88">
        <v>7.05</v>
      </c>
      <c r="J69"/>
    </row>
    <row r="70" spans="1:10" s="88" customFormat="1" ht="12.75">
      <c r="A70" s="181" t="s">
        <v>23</v>
      </c>
      <c r="B70" s="168">
        <v>113107141</v>
      </c>
      <c r="C70" s="182" t="s">
        <v>138</v>
      </c>
      <c r="D70" s="183"/>
      <c r="E70" s="105" t="s">
        <v>137</v>
      </c>
      <c r="F70" s="106">
        <v>30</v>
      </c>
      <c r="G70" s="184"/>
      <c r="H70" s="108">
        <f>F70*G70</f>
        <v>0</v>
      </c>
      <c r="I70" s="88">
        <v>2.94</v>
      </c>
      <c r="J70"/>
    </row>
    <row r="71" spans="1:10" s="88" customFormat="1" ht="12.75">
      <c r="A71" s="181" t="s">
        <v>25</v>
      </c>
      <c r="B71" s="168">
        <v>997013511</v>
      </c>
      <c r="C71" s="185" t="s">
        <v>139</v>
      </c>
      <c r="D71" s="104"/>
      <c r="E71" s="105" t="s">
        <v>65</v>
      </c>
      <c r="F71" s="106">
        <f>I69+I70</f>
        <v>9.99</v>
      </c>
      <c r="G71" s="184"/>
      <c r="H71" s="108">
        <f>F71*G71</f>
        <v>0</v>
      </c>
      <c r="J71"/>
    </row>
    <row r="72" spans="1:8" s="88" customFormat="1" ht="12.75">
      <c r="A72" s="181" t="s">
        <v>27</v>
      </c>
      <c r="B72" s="168">
        <v>997013509</v>
      </c>
      <c r="C72" s="185" t="s">
        <v>140</v>
      </c>
      <c r="D72" s="104"/>
      <c r="E72" s="105" t="s">
        <v>65</v>
      </c>
      <c r="F72" s="106">
        <f>F71*16</f>
        <v>159.84</v>
      </c>
      <c r="G72" s="184"/>
      <c r="H72" s="108">
        <f>F72*G72</f>
        <v>0</v>
      </c>
    </row>
    <row r="73" spans="1:8" s="88" customFormat="1" ht="12.75">
      <c r="A73" s="181" t="s">
        <v>29</v>
      </c>
      <c r="B73" s="168">
        <v>997221855</v>
      </c>
      <c r="C73" s="185" t="s">
        <v>141</v>
      </c>
      <c r="D73" s="104"/>
      <c r="E73" s="105" t="s">
        <v>65</v>
      </c>
      <c r="F73" s="106">
        <f>I69</f>
        <v>7.05</v>
      </c>
      <c r="G73" s="184"/>
      <c r="H73" s="108">
        <f>F73*G73</f>
        <v>0</v>
      </c>
    </row>
    <row r="74" spans="1:8" s="88" customFormat="1" ht="12.75">
      <c r="A74" s="181" t="s">
        <v>31</v>
      </c>
      <c r="B74" s="168">
        <v>997221845</v>
      </c>
      <c r="C74" s="185" t="s">
        <v>142</v>
      </c>
      <c r="D74" s="104"/>
      <c r="E74" s="105" t="s">
        <v>65</v>
      </c>
      <c r="F74" s="106">
        <f>I70</f>
        <v>2.94</v>
      </c>
      <c r="G74" s="184"/>
      <c r="H74" s="108">
        <f>F74*G74</f>
        <v>0</v>
      </c>
    </row>
    <row r="75" spans="1:8" s="88" customFormat="1" ht="12.75">
      <c r="A75" s="181" t="s">
        <v>33</v>
      </c>
      <c r="B75" s="95">
        <v>181301103</v>
      </c>
      <c r="C75" s="96" t="s">
        <v>143</v>
      </c>
      <c r="D75" s="97"/>
      <c r="E75" s="98" t="s">
        <v>57</v>
      </c>
      <c r="F75" s="99">
        <v>30</v>
      </c>
      <c r="G75" s="100"/>
      <c r="H75" s="101">
        <f>F75*G75</f>
        <v>0</v>
      </c>
    </row>
    <row r="76" spans="1:8" s="88" customFormat="1" ht="12.75">
      <c r="A76" s="181" t="s">
        <v>35</v>
      </c>
      <c r="B76" s="109" t="s">
        <v>61</v>
      </c>
      <c r="C76" s="110" t="s">
        <v>144</v>
      </c>
      <c r="D76" s="98"/>
      <c r="E76" s="98" t="s">
        <v>60</v>
      </c>
      <c r="F76" s="111">
        <f>F75*0.2</f>
        <v>6</v>
      </c>
      <c r="G76" s="112"/>
      <c r="H76" s="101">
        <f>F76*G76</f>
        <v>0</v>
      </c>
    </row>
    <row r="77" spans="1:8" s="88" customFormat="1" ht="12.75">
      <c r="A77" s="181" t="s">
        <v>37</v>
      </c>
      <c r="B77" s="109" t="s">
        <v>61</v>
      </c>
      <c r="C77" s="110" t="s">
        <v>145</v>
      </c>
      <c r="D77" s="98"/>
      <c r="E77" s="98" t="s">
        <v>60</v>
      </c>
      <c r="F77" s="111">
        <v>12.45</v>
      </c>
      <c r="G77" s="112"/>
      <c r="H77" s="101">
        <f>F77*G77</f>
        <v>0</v>
      </c>
    </row>
    <row r="78" spans="1:8" s="88" customFormat="1" ht="12.75">
      <c r="A78" s="181" t="s">
        <v>39</v>
      </c>
      <c r="B78" s="105">
        <v>183403113</v>
      </c>
      <c r="C78" s="186" t="s">
        <v>146</v>
      </c>
      <c r="D78" s="105"/>
      <c r="E78" s="105" t="s">
        <v>137</v>
      </c>
      <c r="F78" s="187">
        <f>F79</f>
        <v>88</v>
      </c>
      <c r="G78" s="184"/>
      <c r="H78" s="188">
        <f>F78*G78</f>
        <v>0</v>
      </c>
    </row>
    <row r="79" spans="1:8" s="88" customFormat="1" ht="12.75">
      <c r="A79" s="181" t="s">
        <v>104</v>
      </c>
      <c r="B79" s="189">
        <v>183403153</v>
      </c>
      <c r="C79" s="190" t="s">
        <v>147</v>
      </c>
      <c r="D79" s="104"/>
      <c r="E79" s="105" t="s">
        <v>137</v>
      </c>
      <c r="F79" s="191">
        <v>88</v>
      </c>
      <c r="G79" s="184"/>
      <c r="H79" s="188">
        <f>F79*G79</f>
        <v>0</v>
      </c>
    </row>
    <row r="80" spans="1:8" s="88" customFormat="1" ht="12.75">
      <c r="A80" s="181" t="s">
        <v>107</v>
      </c>
      <c r="B80" s="105" t="s">
        <v>148</v>
      </c>
      <c r="C80" s="186" t="s">
        <v>149</v>
      </c>
      <c r="D80" s="105"/>
      <c r="E80" s="105" t="s">
        <v>84</v>
      </c>
      <c r="F80" s="106">
        <f>SUM(F102)</f>
        <v>338</v>
      </c>
      <c r="G80" s="184"/>
      <c r="H80" s="188">
        <f>F80*G80</f>
        <v>0</v>
      </c>
    </row>
    <row r="81" spans="1:8" s="88" customFormat="1" ht="12.75">
      <c r="A81" s="181" t="s">
        <v>109</v>
      </c>
      <c r="B81" s="168">
        <v>184911311</v>
      </c>
      <c r="C81" s="185" t="s">
        <v>150</v>
      </c>
      <c r="D81" s="104"/>
      <c r="E81" s="105" t="s">
        <v>137</v>
      </c>
      <c r="F81" s="191">
        <f>F79</f>
        <v>88</v>
      </c>
      <c r="G81" s="184"/>
      <c r="H81" s="188">
        <f>F81*G81</f>
        <v>0</v>
      </c>
    </row>
    <row r="82" spans="1:8" s="88" customFormat="1" ht="12.75">
      <c r="A82" s="181" t="s">
        <v>112</v>
      </c>
      <c r="B82" s="105" t="s">
        <v>66</v>
      </c>
      <c r="C82" s="190" t="s">
        <v>151</v>
      </c>
      <c r="D82" s="105"/>
      <c r="E82" s="105" t="s">
        <v>137</v>
      </c>
      <c r="F82" s="191">
        <f>F81*1.15</f>
        <v>101.19999999999999</v>
      </c>
      <c r="G82" s="184"/>
      <c r="H82" s="188">
        <f>F82*G82</f>
        <v>0</v>
      </c>
    </row>
    <row r="83" spans="1:8" s="88" customFormat="1" ht="12.75">
      <c r="A83" s="181" t="s">
        <v>114</v>
      </c>
      <c r="B83" s="98">
        <v>184911161</v>
      </c>
      <c r="C83" s="192" t="s">
        <v>152</v>
      </c>
      <c r="D83" s="98"/>
      <c r="E83" s="98" t="s">
        <v>137</v>
      </c>
      <c r="F83" s="100">
        <v>33</v>
      </c>
      <c r="G83" s="143"/>
      <c r="H83" s="101">
        <f>F83*G83</f>
        <v>0</v>
      </c>
    </row>
    <row r="84" spans="1:8" s="88" customFormat="1" ht="12.75">
      <c r="A84" s="181" t="s">
        <v>116</v>
      </c>
      <c r="B84" s="98">
        <v>438720</v>
      </c>
      <c r="C84" s="192" t="s">
        <v>153</v>
      </c>
      <c r="D84" s="98"/>
      <c r="E84" s="98" t="s">
        <v>65</v>
      </c>
      <c r="F84" s="100">
        <f>F83*0.08*2</f>
        <v>5.28</v>
      </c>
      <c r="G84" s="143"/>
      <c r="H84" s="101">
        <f>F84*G84</f>
        <v>0</v>
      </c>
    </row>
    <row r="85" spans="1:9" s="88" customFormat="1" ht="12.75">
      <c r="A85" s="181" t="s">
        <v>118</v>
      </c>
      <c r="B85" s="98">
        <v>184911421</v>
      </c>
      <c r="C85" s="193" t="s">
        <v>154</v>
      </c>
      <c r="D85" s="98"/>
      <c r="E85" s="98" t="s">
        <v>137</v>
      </c>
      <c r="F85" s="99">
        <v>50</v>
      </c>
      <c r="G85" s="100"/>
      <c r="H85" s="101">
        <f>F85*G85</f>
        <v>0</v>
      </c>
      <c r="I85"/>
    </row>
    <row r="86" spans="1:9" s="88" customFormat="1" ht="12.75">
      <c r="A86" s="181" t="s">
        <v>120</v>
      </c>
      <c r="B86" s="98" t="s">
        <v>155</v>
      </c>
      <c r="C86" s="194" t="s">
        <v>156</v>
      </c>
      <c r="D86" s="109"/>
      <c r="E86" s="98" t="s">
        <v>60</v>
      </c>
      <c r="F86" s="99">
        <f>F85*0.1</f>
        <v>5</v>
      </c>
      <c r="G86" s="143"/>
      <c r="H86" s="101">
        <f>F86*G86</f>
        <v>0</v>
      </c>
      <c r="I86"/>
    </row>
    <row r="87" spans="1:8" s="88" customFormat="1" ht="12.75">
      <c r="A87" s="181" t="s">
        <v>157</v>
      </c>
      <c r="B87" s="175"/>
      <c r="C87" s="195" t="s">
        <v>158</v>
      </c>
      <c r="D87" s="196"/>
      <c r="E87" s="197"/>
      <c r="F87" s="106"/>
      <c r="G87" s="198"/>
      <c r="H87" s="180">
        <v>0</v>
      </c>
    </row>
    <row r="88" spans="1:8" s="88" customFormat="1" ht="12.75">
      <c r="A88" s="181" t="s">
        <v>159</v>
      </c>
      <c r="B88" s="168" t="s">
        <v>91</v>
      </c>
      <c r="C88" s="156" t="s">
        <v>160</v>
      </c>
      <c r="D88" s="199" t="s">
        <v>161</v>
      </c>
      <c r="E88" s="105" t="s">
        <v>84</v>
      </c>
      <c r="F88" s="200">
        <v>21</v>
      </c>
      <c r="G88" s="198"/>
      <c r="H88" s="180">
        <f>F88*G88</f>
        <v>0</v>
      </c>
    </row>
    <row r="89" spans="1:8" s="88" customFormat="1" ht="12.75">
      <c r="A89" s="181" t="s">
        <v>162</v>
      </c>
      <c r="B89" s="168" t="s">
        <v>91</v>
      </c>
      <c r="C89" s="156" t="s">
        <v>163</v>
      </c>
      <c r="D89" s="199" t="s">
        <v>161</v>
      </c>
      <c r="E89" s="105" t="s">
        <v>84</v>
      </c>
      <c r="F89" s="200">
        <v>13</v>
      </c>
      <c r="G89" s="198"/>
      <c r="H89" s="180">
        <f>F89*G89</f>
        <v>0</v>
      </c>
    </row>
    <row r="90" spans="1:8" s="88" customFormat="1" ht="12.75">
      <c r="A90" s="181" t="s">
        <v>164</v>
      </c>
      <c r="B90" s="168" t="s">
        <v>91</v>
      </c>
      <c r="C90" s="156" t="s">
        <v>165</v>
      </c>
      <c r="D90" s="199" t="s">
        <v>161</v>
      </c>
      <c r="E90" s="105" t="s">
        <v>84</v>
      </c>
      <c r="F90" s="200">
        <v>72</v>
      </c>
      <c r="G90" s="198"/>
      <c r="H90" s="180">
        <f>F90*G90</f>
        <v>0</v>
      </c>
    </row>
    <row r="91" spans="1:8" s="88" customFormat="1" ht="12.75">
      <c r="A91" s="181" t="s">
        <v>166</v>
      </c>
      <c r="B91" s="168" t="s">
        <v>91</v>
      </c>
      <c r="C91" s="156" t="s">
        <v>167</v>
      </c>
      <c r="D91" s="199" t="s">
        <v>161</v>
      </c>
      <c r="E91" s="105" t="s">
        <v>84</v>
      </c>
      <c r="F91" s="200">
        <v>50</v>
      </c>
      <c r="G91" s="198"/>
      <c r="H91" s="180">
        <f>F91*G91</f>
        <v>0</v>
      </c>
    </row>
    <row r="92" spans="1:8" s="88" customFormat="1" ht="12.75">
      <c r="A92" s="181" t="s">
        <v>168</v>
      </c>
      <c r="B92" s="168" t="s">
        <v>91</v>
      </c>
      <c r="C92" s="156" t="s">
        <v>169</v>
      </c>
      <c r="D92" s="199" t="s">
        <v>161</v>
      </c>
      <c r="E92" s="105" t="s">
        <v>84</v>
      </c>
      <c r="F92" s="200">
        <v>75</v>
      </c>
      <c r="G92" s="198"/>
      <c r="H92" s="180">
        <f>F92*G92</f>
        <v>0</v>
      </c>
    </row>
    <row r="93" spans="1:8" s="88" customFormat="1" ht="12.75">
      <c r="A93" s="181" t="s">
        <v>170</v>
      </c>
      <c r="B93" s="168" t="s">
        <v>91</v>
      </c>
      <c r="C93" s="156" t="s">
        <v>171</v>
      </c>
      <c r="D93" s="199" t="s">
        <v>161</v>
      </c>
      <c r="E93" s="105" t="s">
        <v>84</v>
      </c>
      <c r="F93" s="200">
        <v>17</v>
      </c>
      <c r="G93" s="198"/>
      <c r="H93" s="180">
        <f>F93*G93</f>
        <v>0</v>
      </c>
    </row>
    <row r="94" spans="1:8" s="88" customFormat="1" ht="12.75">
      <c r="A94" s="181" t="s">
        <v>172</v>
      </c>
      <c r="B94" s="168" t="s">
        <v>91</v>
      </c>
      <c r="C94" s="156" t="s">
        <v>173</v>
      </c>
      <c r="D94" s="199" t="s">
        <v>161</v>
      </c>
      <c r="E94" s="105" t="s">
        <v>84</v>
      </c>
      <c r="F94" s="156">
        <v>25</v>
      </c>
      <c r="G94" s="198"/>
      <c r="H94" s="180">
        <f>F94*G94</f>
        <v>0</v>
      </c>
    </row>
    <row r="95" spans="1:8" s="88" customFormat="1" ht="12.75">
      <c r="A95" s="181" t="s">
        <v>174</v>
      </c>
      <c r="B95" s="168" t="s">
        <v>91</v>
      </c>
      <c r="C95" s="156" t="s">
        <v>175</v>
      </c>
      <c r="D95" s="199" t="s">
        <v>161</v>
      </c>
      <c r="E95" s="105" t="s">
        <v>84</v>
      </c>
      <c r="F95" s="156">
        <v>4</v>
      </c>
      <c r="G95" s="198"/>
      <c r="H95" s="180">
        <f>F95*G95</f>
        <v>0</v>
      </c>
    </row>
    <row r="96" spans="1:8" s="88" customFormat="1" ht="12.75">
      <c r="A96" s="181" t="s">
        <v>176</v>
      </c>
      <c r="B96" s="168" t="s">
        <v>91</v>
      </c>
      <c r="C96" s="156" t="s">
        <v>177</v>
      </c>
      <c r="D96" s="199" t="s">
        <v>161</v>
      </c>
      <c r="E96" s="105" t="s">
        <v>84</v>
      </c>
      <c r="F96" s="156">
        <v>6</v>
      </c>
      <c r="G96" s="198"/>
      <c r="H96" s="180">
        <f>F96*G96</f>
        <v>0</v>
      </c>
    </row>
    <row r="97" spans="1:8" s="88" customFormat="1" ht="12.75">
      <c r="A97" s="181" t="s">
        <v>178</v>
      </c>
      <c r="B97" s="168" t="s">
        <v>91</v>
      </c>
      <c r="C97" s="156" t="s">
        <v>179</v>
      </c>
      <c r="D97" s="199" t="s">
        <v>161</v>
      </c>
      <c r="E97" s="105" t="s">
        <v>84</v>
      </c>
      <c r="F97" s="156">
        <v>7</v>
      </c>
      <c r="G97" s="198"/>
      <c r="H97" s="180">
        <f>F97*G97</f>
        <v>0</v>
      </c>
    </row>
    <row r="98" spans="1:8" s="88" customFormat="1" ht="12.75">
      <c r="A98" s="181" t="s">
        <v>180</v>
      </c>
      <c r="B98" s="168" t="s">
        <v>91</v>
      </c>
      <c r="C98" s="156" t="s">
        <v>181</v>
      </c>
      <c r="D98" s="199" t="s">
        <v>161</v>
      </c>
      <c r="E98" s="105" t="s">
        <v>84</v>
      </c>
      <c r="F98" s="156">
        <v>20</v>
      </c>
      <c r="G98" s="198"/>
      <c r="H98" s="180">
        <f>F98*G98</f>
        <v>0</v>
      </c>
    </row>
    <row r="99" spans="1:8" s="88" customFormat="1" ht="12.75">
      <c r="A99" s="181" t="s">
        <v>182</v>
      </c>
      <c r="B99" s="168" t="s">
        <v>91</v>
      </c>
      <c r="C99" s="156" t="s">
        <v>183</v>
      </c>
      <c r="D99" s="199" t="s">
        <v>161</v>
      </c>
      <c r="E99" s="105" t="s">
        <v>84</v>
      </c>
      <c r="F99" s="156">
        <v>7</v>
      </c>
      <c r="G99" s="198"/>
      <c r="H99" s="180">
        <f>F99*G99</f>
        <v>0</v>
      </c>
    </row>
    <row r="100" spans="1:8" s="88" customFormat="1" ht="12.75">
      <c r="A100" s="181" t="s">
        <v>184</v>
      </c>
      <c r="B100" s="168" t="s">
        <v>91</v>
      </c>
      <c r="C100" s="156" t="s">
        <v>185</v>
      </c>
      <c r="D100" s="199" t="s">
        <v>161</v>
      </c>
      <c r="E100" s="105" t="s">
        <v>84</v>
      </c>
      <c r="F100" s="156">
        <v>13</v>
      </c>
      <c r="G100" s="198"/>
      <c r="H100" s="180">
        <f>F100*G100</f>
        <v>0</v>
      </c>
    </row>
    <row r="101" spans="1:8" s="88" customFormat="1" ht="12.75">
      <c r="A101" s="181" t="s">
        <v>186</v>
      </c>
      <c r="B101" s="168" t="s">
        <v>91</v>
      </c>
      <c r="C101" s="156" t="s">
        <v>187</v>
      </c>
      <c r="D101" s="199" t="s">
        <v>161</v>
      </c>
      <c r="E101" s="105" t="s">
        <v>84</v>
      </c>
      <c r="F101" s="156">
        <v>8</v>
      </c>
      <c r="G101" s="198"/>
      <c r="H101" s="180">
        <f>F101*G101</f>
        <v>0</v>
      </c>
    </row>
    <row r="102" spans="1:8" s="88" customFormat="1" ht="12.75">
      <c r="A102" s="181" t="s">
        <v>188</v>
      </c>
      <c r="B102" s="201"/>
      <c r="C102" s="202" t="s">
        <v>189</v>
      </c>
      <c r="D102" s="203"/>
      <c r="E102" s="204" t="s">
        <v>84</v>
      </c>
      <c r="F102" s="205">
        <f>SUM(F88:F101)</f>
        <v>338</v>
      </c>
      <c r="G102" s="206"/>
      <c r="H102" s="151"/>
    </row>
    <row r="103" spans="1:8" s="88" customFormat="1" ht="12.75">
      <c r="A103" s="181" t="s">
        <v>190</v>
      </c>
      <c r="B103" s="207"/>
      <c r="C103" s="208" t="s">
        <v>191</v>
      </c>
      <c r="D103" s="209"/>
      <c r="E103" s="210"/>
      <c r="F103" s="211"/>
      <c r="G103" s="212"/>
      <c r="H103" s="213">
        <f>SUM(H68:H102)</f>
        <v>0</v>
      </c>
    </row>
    <row r="104" spans="2:8" s="88" customFormat="1" ht="12.75">
      <c r="B104" s="169"/>
      <c r="D104" s="169"/>
      <c r="F104" s="170"/>
      <c r="G104" s="171"/>
      <c r="H104" s="172"/>
    </row>
    <row r="105" spans="1:8" ht="12.75">
      <c r="A105" s="83"/>
      <c r="B105" s="83"/>
      <c r="C105" s="83"/>
      <c r="D105" s="84"/>
      <c r="E105" s="83"/>
      <c r="F105" s="85"/>
      <c r="G105" s="86"/>
      <c r="H105" s="82"/>
    </row>
    <row r="106" spans="1:8" ht="12.75">
      <c r="A106" s="173" t="s">
        <v>192</v>
      </c>
      <c r="B106" s="173"/>
      <c r="C106" s="173"/>
      <c r="D106" s="173"/>
      <c r="E106" s="173"/>
      <c r="F106" s="173"/>
      <c r="G106" s="173"/>
      <c r="H106" s="173"/>
    </row>
    <row r="107" spans="1:8" s="88" customFormat="1" ht="12.75">
      <c r="A107" s="214" t="s">
        <v>51</v>
      </c>
      <c r="B107" s="175" t="s">
        <v>52</v>
      </c>
      <c r="C107" s="176" t="s">
        <v>53</v>
      </c>
      <c r="D107" s="175"/>
      <c r="E107" s="177" t="s">
        <v>193</v>
      </c>
      <c r="F107" s="178" t="s">
        <v>15</v>
      </c>
      <c r="G107" s="175" t="s">
        <v>194</v>
      </c>
      <c r="H107" s="179" t="s">
        <v>8</v>
      </c>
    </row>
    <row r="108" spans="1:10" ht="12.75">
      <c r="A108" s="215" t="s">
        <v>19</v>
      </c>
      <c r="B108" s="216" t="s">
        <v>66</v>
      </c>
      <c r="C108" s="186" t="s">
        <v>195</v>
      </c>
      <c r="D108" s="105"/>
      <c r="E108" s="105" t="s">
        <v>196</v>
      </c>
      <c r="F108" s="191">
        <v>1</v>
      </c>
      <c r="G108" s="184"/>
      <c r="H108" s="188">
        <f>G108*F108</f>
        <v>0</v>
      </c>
      <c r="I108" s="217"/>
      <c r="J108" s="218"/>
    </row>
    <row r="109" spans="1:10" ht="12.75">
      <c r="A109" s="215" t="s">
        <v>21</v>
      </c>
      <c r="B109" s="216" t="s">
        <v>66</v>
      </c>
      <c r="C109" s="186" t="s">
        <v>197</v>
      </c>
      <c r="D109" s="105"/>
      <c r="E109" s="105" t="s">
        <v>196</v>
      </c>
      <c r="F109" s="191">
        <v>1</v>
      </c>
      <c r="G109" s="184"/>
      <c r="H109" s="188">
        <f>G109*F109</f>
        <v>0</v>
      </c>
      <c r="I109" s="217"/>
      <c r="J109" s="218"/>
    </row>
    <row r="110" spans="1:8" s="88" customFormat="1" ht="12.75">
      <c r="A110" s="215" t="s">
        <v>23</v>
      </c>
      <c r="B110" s="216" t="s">
        <v>66</v>
      </c>
      <c r="C110" s="186" t="s">
        <v>198</v>
      </c>
      <c r="D110" s="175"/>
      <c r="E110" s="105" t="s">
        <v>199</v>
      </c>
      <c r="F110" s="191">
        <v>32.5</v>
      </c>
      <c r="G110" s="184"/>
      <c r="H110" s="188">
        <f>G110*F110</f>
        <v>0</v>
      </c>
    </row>
    <row r="111" spans="1:8" ht="12.75">
      <c r="A111" s="215" t="s">
        <v>25</v>
      </c>
      <c r="B111" s="207"/>
      <c r="C111" s="219" t="s">
        <v>200</v>
      </c>
      <c r="D111" s="220"/>
      <c r="E111" s="210"/>
      <c r="F111" s="211"/>
      <c r="G111" s="212"/>
      <c r="H111" s="221">
        <f>SUM(H108:H110)</f>
        <v>0</v>
      </c>
    </row>
    <row r="112" spans="1:8" ht="12.75">
      <c r="A112" s="83"/>
      <c r="B112" s="83"/>
      <c r="C112" s="83"/>
      <c r="D112" s="84"/>
      <c r="E112" s="83"/>
      <c r="F112" s="85"/>
      <c r="G112" s="86"/>
      <c r="H112" s="82"/>
    </row>
    <row r="113" spans="1:8" ht="12.75">
      <c r="A113" s="83"/>
      <c r="B113" s="83"/>
      <c r="C113" s="83"/>
      <c r="D113" s="84"/>
      <c r="E113" s="83"/>
      <c r="F113" s="85"/>
      <c r="G113" s="86"/>
      <c r="H113" s="82"/>
    </row>
    <row r="114" spans="1:8" ht="12.75">
      <c r="A114" s="173" t="s">
        <v>201</v>
      </c>
      <c r="B114" s="173"/>
      <c r="C114" s="173"/>
      <c r="D114" s="173"/>
      <c r="E114" s="173"/>
      <c r="F114" s="173"/>
      <c r="G114" s="173"/>
      <c r="H114" s="173"/>
    </row>
    <row r="115" spans="1:8" ht="12.75">
      <c r="A115" s="214" t="s">
        <v>51</v>
      </c>
      <c r="B115" s="175" t="s">
        <v>52</v>
      </c>
      <c r="C115" s="222" t="s">
        <v>53</v>
      </c>
      <c r="D115" s="223"/>
      <c r="E115" s="177" t="s">
        <v>193</v>
      </c>
      <c r="F115" s="178" t="s">
        <v>15</v>
      </c>
      <c r="G115" s="175" t="s">
        <v>194</v>
      </c>
      <c r="H115" s="224" t="s">
        <v>8</v>
      </c>
    </row>
    <row r="116" spans="1:8" ht="12.75">
      <c r="A116" s="215" t="s">
        <v>19</v>
      </c>
      <c r="B116" s="175"/>
      <c r="C116" s="193" t="s">
        <v>202</v>
      </c>
      <c r="D116" s="225"/>
      <c r="E116" s="98" t="s">
        <v>84</v>
      </c>
      <c r="F116" s="115">
        <v>1</v>
      </c>
      <c r="G116" s="100"/>
      <c r="H116" s="101">
        <f>G116*F116</f>
        <v>0</v>
      </c>
    </row>
    <row r="117" spans="1:8" ht="12.75">
      <c r="A117" s="215" t="s">
        <v>21</v>
      </c>
      <c r="B117" s="168" t="s">
        <v>203</v>
      </c>
      <c r="C117" s="185" t="s">
        <v>204</v>
      </c>
      <c r="D117" s="104"/>
      <c r="E117" s="105" t="s">
        <v>60</v>
      </c>
      <c r="F117" s="106">
        <v>14.9</v>
      </c>
      <c r="G117" s="184"/>
      <c r="H117" s="108">
        <f>F117*G117</f>
        <v>0</v>
      </c>
    </row>
    <row r="118" spans="1:8" ht="12.75">
      <c r="A118" s="215" t="s">
        <v>23</v>
      </c>
      <c r="B118" s="95">
        <v>564831111</v>
      </c>
      <c r="C118" s="226" t="s">
        <v>205</v>
      </c>
      <c r="D118" s="223"/>
      <c r="E118" s="98" t="s">
        <v>199</v>
      </c>
      <c r="F118" s="115">
        <v>149</v>
      </c>
      <c r="G118" s="100"/>
      <c r="H118" s="101">
        <f>G118*F118</f>
        <v>0</v>
      </c>
    </row>
    <row r="119" spans="1:8" ht="12.75">
      <c r="A119" s="215" t="s">
        <v>25</v>
      </c>
      <c r="B119" s="95" t="s">
        <v>66</v>
      </c>
      <c r="C119" s="226" t="s">
        <v>206</v>
      </c>
      <c r="D119" s="223"/>
      <c r="E119" s="98" t="s">
        <v>199</v>
      </c>
      <c r="F119" s="115">
        <v>298</v>
      </c>
      <c r="G119" s="100"/>
      <c r="H119" s="101">
        <f>G119*F119</f>
        <v>0</v>
      </c>
    </row>
    <row r="120" spans="1:8" ht="12.75">
      <c r="A120" s="215" t="s">
        <v>27</v>
      </c>
      <c r="B120" s="168" t="s">
        <v>207</v>
      </c>
      <c r="C120" s="186" t="s">
        <v>208</v>
      </c>
      <c r="D120" s="105"/>
      <c r="E120" s="105" t="s">
        <v>196</v>
      </c>
      <c r="F120" s="106">
        <v>1</v>
      </c>
      <c r="G120" s="184"/>
      <c r="H120" s="108">
        <f>F120*G120</f>
        <v>0</v>
      </c>
    </row>
    <row r="121" spans="1:8" ht="12.75">
      <c r="A121" s="215" t="s">
        <v>29</v>
      </c>
      <c r="B121" s="95" t="s">
        <v>209</v>
      </c>
      <c r="C121" s="96" t="s">
        <v>210</v>
      </c>
      <c r="D121" s="97"/>
      <c r="E121" s="98" t="s">
        <v>57</v>
      </c>
      <c r="F121" s="99">
        <v>12.1</v>
      </c>
      <c r="G121" s="100"/>
      <c r="H121" s="101">
        <f>F121*G121</f>
        <v>0</v>
      </c>
    </row>
    <row r="122" spans="1:8" ht="12.75">
      <c r="A122" s="215" t="s">
        <v>31</v>
      </c>
      <c r="B122" s="109" t="s">
        <v>61</v>
      </c>
      <c r="C122" s="110" t="s">
        <v>211</v>
      </c>
      <c r="D122" s="98"/>
      <c r="E122" s="98" t="s">
        <v>60</v>
      </c>
      <c r="F122" s="111">
        <v>6</v>
      </c>
      <c r="G122" s="112"/>
      <c r="H122" s="101">
        <f>F122*G122</f>
        <v>0</v>
      </c>
    </row>
    <row r="123" spans="1:8" ht="12.75">
      <c r="A123" s="215" t="s">
        <v>33</v>
      </c>
      <c r="B123" s="216" t="s">
        <v>66</v>
      </c>
      <c r="C123" s="193" t="s">
        <v>212</v>
      </c>
      <c r="D123" s="225"/>
      <c r="E123" s="98" t="s">
        <v>196</v>
      </c>
      <c r="F123" s="115">
        <v>1</v>
      </c>
      <c r="G123" s="100"/>
      <c r="H123" s="101">
        <f>G123*F123</f>
        <v>0</v>
      </c>
    </row>
    <row r="124" spans="1:8" ht="12.75">
      <c r="A124" s="215" t="s">
        <v>35</v>
      </c>
      <c r="B124" s="216" t="s">
        <v>66</v>
      </c>
      <c r="C124" s="193" t="s">
        <v>213</v>
      </c>
      <c r="D124" s="225"/>
      <c r="E124" s="98" t="s">
        <v>199</v>
      </c>
      <c r="F124" s="115">
        <v>10</v>
      </c>
      <c r="G124" s="100"/>
      <c r="H124" s="101">
        <f>G124*F124</f>
        <v>0</v>
      </c>
    </row>
    <row r="125" spans="1:8" ht="12.75">
      <c r="A125" s="215" t="s">
        <v>37</v>
      </c>
      <c r="B125" s="216" t="s">
        <v>66</v>
      </c>
      <c r="C125" s="186" t="s">
        <v>214</v>
      </c>
      <c r="D125" s="225"/>
      <c r="E125" s="105" t="s">
        <v>84</v>
      </c>
      <c r="F125" s="191">
        <v>5</v>
      </c>
      <c r="G125" s="184"/>
      <c r="H125" s="188">
        <f>G125*F125</f>
        <v>0</v>
      </c>
    </row>
    <row r="126" spans="1:8" ht="12.75">
      <c r="A126" s="215" t="s">
        <v>39</v>
      </c>
      <c r="B126" s="216" t="s">
        <v>66</v>
      </c>
      <c r="C126" s="186" t="s">
        <v>215</v>
      </c>
      <c r="D126" s="225"/>
      <c r="E126" s="105" t="s">
        <v>84</v>
      </c>
      <c r="F126" s="191">
        <v>5</v>
      </c>
      <c r="G126" s="184"/>
      <c r="H126" s="188">
        <f>G126*F126</f>
        <v>0</v>
      </c>
    </row>
    <row r="127" spans="1:8" ht="12.75">
      <c r="A127" s="215" t="s">
        <v>104</v>
      </c>
      <c r="B127" s="216" t="s">
        <v>66</v>
      </c>
      <c r="C127" s="193" t="s">
        <v>216</v>
      </c>
      <c r="D127" s="225"/>
      <c r="E127" s="98" t="s">
        <v>84</v>
      </c>
      <c r="F127" s="115">
        <v>16</v>
      </c>
      <c r="G127" s="100"/>
      <c r="H127" s="101">
        <f>G127*F127</f>
        <v>0</v>
      </c>
    </row>
    <row r="128" spans="1:8" ht="12.75">
      <c r="A128" s="215" t="s">
        <v>107</v>
      </c>
      <c r="B128" s="216" t="s">
        <v>66</v>
      </c>
      <c r="C128" s="193" t="s">
        <v>217</v>
      </c>
      <c r="D128" s="129"/>
      <c r="E128" s="98" t="s">
        <v>84</v>
      </c>
      <c r="F128" s="115">
        <v>1</v>
      </c>
      <c r="G128" s="100"/>
      <c r="H128" s="101">
        <f>G128*F128</f>
        <v>0</v>
      </c>
    </row>
    <row r="129" spans="1:8" ht="12.75">
      <c r="A129" s="215" t="s">
        <v>109</v>
      </c>
      <c r="B129" s="207"/>
      <c r="C129" s="219" t="s">
        <v>218</v>
      </c>
      <c r="D129" s="220"/>
      <c r="E129" s="210"/>
      <c r="F129" s="211"/>
      <c r="G129" s="212"/>
      <c r="H129" s="221">
        <f>SUM(H116:H128)</f>
        <v>0</v>
      </c>
    </row>
    <row r="130" spans="1:8" ht="12.75">
      <c r="A130" s="83"/>
      <c r="B130" s="83"/>
      <c r="C130" s="83"/>
      <c r="D130" s="84"/>
      <c r="E130" s="83"/>
      <c r="F130" s="85"/>
      <c r="G130" s="86"/>
      <c r="H130" s="82"/>
    </row>
    <row r="131" spans="1:8" ht="12.75">
      <c r="A131" s="83"/>
      <c r="B131" s="83"/>
      <c r="C131" s="83"/>
      <c r="D131" s="84"/>
      <c r="E131" s="83"/>
      <c r="F131" s="85"/>
      <c r="G131" s="86"/>
      <c r="H131" s="82"/>
    </row>
    <row r="132" spans="1:8" ht="12.75">
      <c r="A132" s="173" t="s">
        <v>219</v>
      </c>
      <c r="B132" s="173"/>
      <c r="C132" s="173"/>
      <c r="D132" s="173"/>
      <c r="E132" s="173"/>
      <c r="F132" s="173"/>
      <c r="G132" s="173"/>
      <c r="H132" s="173"/>
    </row>
    <row r="133" spans="1:8" s="88" customFormat="1" ht="12.75">
      <c r="A133" s="214" t="s">
        <v>51</v>
      </c>
      <c r="B133" s="175" t="s">
        <v>52</v>
      </c>
      <c r="C133" s="176" t="s">
        <v>53</v>
      </c>
      <c r="D133" s="175"/>
      <c r="E133" s="177" t="s">
        <v>193</v>
      </c>
      <c r="F133" s="178" t="s">
        <v>15</v>
      </c>
      <c r="G133" s="175" t="s">
        <v>194</v>
      </c>
      <c r="H133" s="179" t="s">
        <v>8</v>
      </c>
    </row>
    <row r="134" spans="1:10" ht="12.75">
      <c r="A134" s="215" t="s">
        <v>19</v>
      </c>
      <c r="B134" s="168" t="s">
        <v>207</v>
      </c>
      <c r="C134" s="193" t="s">
        <v>220</v>
      </c>
      <c r="D134" s="225"/>
      <c r="E134" s="98" t="s">
        <v>196</v>
      </c>
      <c r="F134" s="115">
        <v>1</v>
      </c>
      <c r="G134" s="100"/>
      <c r="H134" s="108">
        <f>F134*G134</f>
        <v>0</v>
      </c>
      <c r="I134" s="227"/>
      <c r="J134" s="228"/>
    </row>
    <row r="135" spans="1:10" ht="12.75">
      <c r="A135" s="215" t="s">
        <v>21</v>
      </c>
      <c r="B135" s="168" t="s">
        <v>207</v>
      </c>
      <c r="C135" s="193" t="s">
        <v>221</v>
      </c>
      <c r="D135" s="225"/>
      <c r="E135" s="98" t="s">
        <v>196</v>
      </c>
      <c r="F135" s="115">
        <v>1</v>
      </c>
      <c r="G135" s="100"/>
      <c r="H135" s="108">
        <f>F135*G135</f>
        <v>0</v>
      </c>
      <c r="I135" s="227"/>
      <c r="J135" s="228"/>
    </row>
    <row r="136" spans="1:10" ht="12.75">
      <c r="A136" s="215" t="s">
        <v>23</v>
      </c>
      <c r="B136" s="168" t="s">
        <v>207</v>
      </c>
      <c r="C136" s="193" t="s">
        <v>222</v>
      </c>
      <c r="D136" s="225"/>
      <c r="E136" s="98" t="s">
        <v>223</v>
      </c>
      <c r="F136" s="115">
        <v>17.5</v>
      </c>
      <c r="G136" s="100"/>
      <c r="H136" s="108">
        <f>F136*G136</f>
        <v>0</v>
      </c>
      <c r="I136" s="227"/>
      <c r="J136" s="228"/>
    </row>
    <row r="137" spans="1:10" ht="12.75">
      <c r="A137" s="215" t="s">
        <v>25</v>
      </c>
      <c r="B137" s="168" t="s">
        <v>207</v>
      </c>
      <c r="C137" s="226" t="s">
        <v>224</v>
      </c>
      <c r="D137" s="229"/>
      <c r="E137" s="105" t="s">
        <v>68</v>
      </c>
      <c r="F137" s="106">
        <v>2.5</v>
      </c>
      <c r="G137" s="184"/>
      <c r="H137" s="108">
        <f>F137*G137</f>
        <v>0</v>
      </c>
      <c r="I137" s="227"/>
      <c r="J137" s="228"/>
    </row>
    <row r="138" spans="1:10" ht="12.75">
      <c r="A138" s="215" t="s">
        <v>27</v>
      </c>
      <c r="B138" s="168" t="s">
        <v>207</v>
      </c>
      <c r="C138" s="226" t="s">
        <v>225</v>
      </c>
      <c r="D138" s="229"/>
      <c r="E138" s="105" t="s">
        <v>135</v>
      </c>
      <c r="F138" s="106">
        <v>63</v>
      </c>
      <c r="G138" s="184"/>
      <c r="H138" s="108">
        <f>F138*G138</f>
        <v>0</v>
      </c>
      <c r="I138" s="227"/>
      <c r="J138" s="228"/>
    </row>
    <row r="139" spans="1:10" ht="12.75">
      <c r="A139" s="215" t="s">
        <v>29</v>
      </c>
      <c r="B139" s="168" t="s">
        <v>207</v>
      </c>
      <c r="C139" s="226" t="s">
        <v>226</v>
      </c>
      <c r="D139" s="229"/>
      <c r="E139" s="105" t="s">
        <v>135</v>
      </c>
      <c r="F139" s="106">
        <v>63</v>
      </c>
      <c r="G139" s="184"/>
      <c r="H139" s="108">
        <f>F139*G139</f>
        <v>0</v>
      </c>
      <c r="I139" s="227"/>
      <c r="J139" s="228"/>
    </row>
    <row r="140" spans="1:8" ht="12.75">
      <c r="A140" s="215" t="s">
        <v>31</v>
      </c>
      <c r="B140" s="207"/>
      <c r="C140" s="219" t="s">
        <v>227</v>
      </c>
      <c r="D140" s="220"/>
      <c r="E140" s="210"/>
      <c r="F140" s="211"/>
      <c r="G140" s="212"/>
      <c r="H140" s="221">
        <f>SUM(H134:H139)</f>
        <v>0</v>
      </c>
    </row>
    <row r="141" spans="1:8" ht="12.75">
      <c r="A141" s="83"/>
      <c r="B141" s="83"/>
      <c r="C141" s="83"/>
      <c r="D141" s="84"/>
      <c r="E141" s="83"/>
      <c r="F141" s="85"/>
      <c r="G141" s="86"/>
      <c r="H141" s="82"/>
    </row>
    <row r="142" spans="1:8" ht="12.75">
      <c r="A142" s="83"/>
      <c r="B142" s="83"/>
      <c r="C142" s="83"/>
      <c r="D142" s="84"/>
      <c r="E142" s="83"/>
      <c r="F142" s="85"/>
      <c r="G142" s="86"/>
      <c r="H142" s="82"/>
    </row>
    <row r="143" spans="1:8" ht="12.75">
      <c r="A143" s="173" t="s">
        <v>228</v>
      </c>
      <c r="B143" s="173"/>
      <c r="C143" s="173"/>
      <c r="D143" s="173"/>
      <c r="E143" s="173"/>
      <c r="F143" s="173"/>
      <c r="G143" s="173"/>
      <c r="H143" s="173"/>
    </row>
    <row r="144" spans="1:8" s="88" customFormat="1" ht="12.75">
      <c r="A144" s="214" t="s">
        <v>51</v>
      </c>
      <c r="B144" s="175" t="s">
        <v>52</v>
      </c>
      <c r="C144" s="176" t="s">
        <v>53</v>
      </c>
      <c r="D144" s="175"/>
      <c r="E144" s="177" t="s">
        <v>193</v>
      </c>
      <c r="F144" s="178" t="s">
        <v>15</v>
      </c>
      <c r="G144" s="175" t="s">
        <v>194</v>
      </c>
      <c r="H144" s="179" t="s">
        <v>8</v>
      </c>
    </row>
    <row r="145" spans="1:8" s="88" customFormat="1" ht="12.75">
      <c r="A145" s="215" t="s">
        <v>19</v>
      </c>
      <c r="B145" s="168" t="s">
        <v>207</v>
      </c>
      <c r="C145" s="230" t="s">
        <v>229</v>
      </c>
      <c r="D145" s="175"/>
      <c r="E145" s="105" t="s">
        <v>84</v>
      </c>
      <c r="F145" s="191">
        <v>1</v>
      </c>
      <c r="G145" s="184"/>
      <c r="H145" s="188">
        <f>G145*F145</f>
        <v>0</v>
      </c>
    </row>
    <row r="146" spans="1:8" s="88" customFormat="1" ht="12.75">
      <c r="A146" s="215" t="s">
        <v>21</v>
      </c>
      <c r="B146" s="168" t="s">
        <v>207</v>
      </c>
      <c r="C146" s="193" t="s">
        <v>230</v>
      </c>
      <c r="D146" s="175"/>
      <c r="E146" s="98" t="s">
        <v>196</v>
      </c>
      <c r="F146" s="115">
        <v>1</v>
      </c>
      <c r="G146" s="100"/>
      <c r="H146" s="101">
        <f>G146*F146</f>
        <v>0</v>
      </c>
    </row>
    <row r="147" spans="1:8" s="88" customFormat="1" ht="12.75">
      <c r="A147" s="215" t="s">
        <v>23</v>
      </c>
      <c r="B147" s="168" t="s">
        <v>207</v>
      </c>
      <c r="C147" s="193" t="s">
        <v>231</v>
      </c>
      <c r="D147" s="175"/>
      <c r="E147" s="98" t="s">
        <v>196</v>
      </c>
      <c r="F147" s="115">
        <v>1</v>
      </c>
      <c r="G147" s="100"/>
      <c r="H147" s="101">
        <f>G147*F147</f>
        <v>0</v>
      </c>
    </row>
    <row r="148" spans="1:8" s="88" customFormat="1" ht="12.75">
      <c r="A148" s="215" t="s">
        <v>25</v>
      </c>
      <c r="B148" s="168" t="s">
        <v>207</v>
      </c>
      <c r="C148" s="231" t="s">
        <v>232</v>
      </c>
      <c r="D148" s="175"/>
      <c r="E148" s="98" t="s">
        <v>196</v>
      </c>
      <c r="F148" s="115">
        <v>1</v>
      </c>
      <c r="G148" s="100"/>
      <c r="H148" s="101">
        <f>G148*F148</f>
        <v>0</v>
      </c>
    </row>
    <row r="149" spans="1:8" s="88" customFormat="1" ht="12.75">
      <c r="A149" s="215" t="s">
        <v>27</v>
      </c>
      <c r="B149" s="168" t="s">
        <v>207</v>
      </c>
      <c r="C149" s="156" t="s">
        <v>233</v>
      </c>
      <c r="D149" s="175"/>
      <c r="E149" s="105" t="s">
        <v>84</v>
      </c>
      <c r="F149" s="191">
        <v>4</v>
      </c>
      <c r="G149" s="184"/>
      <c r="H149" s="188">
        <f>G149*F149</f>
        <v>0</v>
      </c>
    </row>
    <row r="150" spans="1:8" s="88" customFormat="1" ht="12.75">
      <c r="A150" s="215" t="s">
        <v>29</v>
      </c>
      <c r="B150" s="168" t="s">
        <v>207</v>
      </c>
      <c r="C150" s="230" t="s">
        <v>234</v>
      </c>
      <c r="D150" s="175"/>
      <c r="E150" s="105" t="s">
        <v>84</v>
      </c>
      <c r="F150" s="191">
        <v>1</v>
      </c>
      <c r="G150" s="184"/>
      <c r="H150" s="188">
        <f>G150*F150</f>
        <v>0</v>
      </c>
    </row>
    <row r="151" spans="1:8" s="88" customFormat="1" ht="12.75">
      <c r="A151" s="215" t="s">
        <v>31</v>
      </c>
      <c r="B151" s="168" t="s">
        <v>207</v>
      </c>
      <c r="C151" s="231" t="s">
        <v>235</v>
      </c>
      <c r="D151" s="175"/>
      <c r="E151" s="98" t="s">
        <v>196</v>
      </c>
      <c r="F151" s="115">
        <v>2</v>
      </c>
      <c r="G151" s="100"/>
      <c r="H151" s="101">
        <f>G151*F151</f>
        <v>0</v>
      </c>
    </row>
    <row r="152" spans="1:8" s="88" customFormat="1" ht="12.75">
      <c r="A152" s="215" t="s">
        <v>33</v>
      </c>
      <c r="B152" s="168" t="s">
        <v>207</v>
      </c>
      <c r="C152" s="231" t="s">
        <v>236</v>
      </c>
      <c r="D152" s="175"/>
      <c r="E152" s="98" t="s">
        <v>84</v>
      </c>
      <c r="F152" s="115">
        <v>2</v>
      </c>
      <c r="G152" s="100"/>
      <c r="H152" s="101">
        <f>G152*F152</f>
        <v>0</v>
      </c>
    </row>
    <row r="153" spans="1:8" s="88" customFormat="1" ht="12.75">
      <c r="A153" s="215" t="s">
        <v>35</v>
      </c>
      <c r="B153" s="168" t="s">
        <v>207</v>
      </c>
      <c r="C153" s="230" t="s">
        <v>237</v>
      </c>
      <c r="D153" s="175"/>
      <c r="E153" s="105" t="s">
        <v>84</v>
      </c>
      <c r="F153" s="191">
        <v>10</v>
      </c>
      <c r="G153" s="184"/>
      <c r="H153" s="188">
        <f>G153*F153</f>
        <v>0</v>
      </c>
    </row>
    <row r="154" spans="1:8" s="88" customFormat="1" ht="12.75">
      <c r="A154" s="215" t="s">
        <v>37</v>
      </c>
      <c r="B154" s="168" t="s">
        <v>207</v>
      </c>
      <c r="C154" s="230" t="s">
        <v>238</v>
      </c>
      <c r="D154" s="175"/>
      <c r="E154" s="105" t="s">
        <v>84</v>
      </c>
      <c r="F154" s="191">
        <v>20</v>
      </c>
      <c r="G154" s="184"/>
      <c r="H154" s="188">
        <f>G154*F154</f>
        <v>0</v>
      </c>
    </row>
    <row r="155" spans="1:8" s="88" customFormat="1" ht="12.75">
      <c r="A155" s="215" t="s">
        <v>39</v>
      </c>
      <c r="B155" s="168" t="s">
        <v>207</v>
      </c>
      <c r="C155" s="193" t="s">
        <v>239</v>
      </c>
      <c r="D155" s="175"/>
      <c r="E155" s="98" t="s">
        <v>199</v>
      </c>
      <c r="F155" s="115">
        <v>78.6</v>
      </c>
      <c r="G155" s="100"/>
      <c r="H155" s="101">
        <f>G155*F155</f>
        <v>0</v>
      </c>
    </row>
    <row r="156" spans="1:8" s="88" customFormat="1" ht="12.75">
      <c r="A156" s="215" t="s">
        <v>104</v>
      </c>
      <c r="B156" s="168" t="s">
        <v>207</v>
      </c>
      <c r="C156" s="193" t="s">
        <v>240</v>
      </c>
      <c r="D156" s="175"/>
      <c r="E156" s="98" t="s">
        <v>199</v>
      </c>
      <c r="F156" s="115">
        <v>48</v>
      </c>
      <c r="G156" s="100"/>
      <c r="H156" s="101">
        <f>G156*F156</f>
        <v>0</v>
      </c>
    </row>
    <row r="157" spans="1:8" s="88" customFormat="1" ht="12.75">
      <c r="A157" s="215" t="s">
        <v>107</v>
      </c>
      <c r="B157" s="168" t="s">
        <v>207</v>
      </c>
      <c r="C157" s="230" t="s">
        <v>241</v>
      </c>
      <c r="D157" s="175"/>
      <c r="E157" s="105" t="s">
        <v>196</v>
      </c>
      <c r="F157" s="191">
        <v>1</v>
      </c>
      <c r="G157" s="184"/>
      <c r="H157" s="188">
        <f>G157*F157</f>
        <v>0</v>
      </c>
    </row>
    <row r="158" spans="1:8" ht="12.75">
      <c r="A158" s="215" t="s">
        <v>109</v>
      </c>
      <c r="B158" s="207"/>
      <c r="C158" s="219" t="s">
        <v>242</v>
      </c>
      <c r="D158" s="220"/>
      <c r="E158" s="210"/>
      <c r="F158" s="211"/>
      <c r="G158" s="212"/>
      <c r="H158" s="221">
        <f>SUM(H145:H157)</f>
        <v>0</v>
      </c>
    </row>
    <row r="159" spans="1:8" ht="12.75">
      <c r="A159"/>
      <c r="B159"/>
      <c r="C159"/>
      <c r="D159" s="129"/>
      <c r="E159"/>
      <c r="F159"/>
      <c r="G159"/>
      <c r="H159" s="130"/>
    </row>
    <row r="160" spans="1:8" ht="12.75">
      <c r="A160" s="83"/>
      <c r="B160" s="83"/>
      <c r="C160" s="83"/>
      <c r="D160" s="84"/>
      <c r="E160" s="83"/>
      <c r="F160" s="85"/>
      <c r="G160" s="86"/>
      <c r="H160" s="82"/>
    </row>
    <row r="161" spans="1:8" ht="12.75">
      <c r="A161" s="173" t="s">
        <v>243</v>
      </c>
      <c r="B161" s="173"/>
      <c r="C161" s="173"/>
      <c r="D161" s="173"/>
      <c r="E161" s="173"/>
      <c r="F161" s="173"/>
      <c r="G161" s="173"/>
      <c r="H161" s="173"/>
    </row>
    <row r="162" spans="1:8" s="88" customFormat="1" ht="12.75">
      <c r="A162" s="214" t="s">
        <v>51</v>
      </c>
      <c r="B162" s="175" t="s">
        <v>52</v>
      </c>
      <c r="C162" s="176" t="s">
        <v>53</v>
      </c>
      <c r="D162" s="175"/>
      <c r="E162" s="177" t="s">
        <v>193</v>
      </c>
      <c r="F162" s="178" t="s">
        <v>15</v>
      </c>
      <c r="G162" s="175" t="s">
        <v>194</v>
      </c>
      <c r="H162" s="179" t="s">
        <v>8</v>
      </c>
    </row>
    <row r="163" spans="1:10" ht="12.75">
      <c r="A163" s="215" t="s">
        <v>19</v>
      </c>
      <c r="B163" s="168" t="s">
        <v>207</v>
      </c>
      <c r="C163" s="230" t="s">
        <v>244</v>
      </c>
      <c r="D163" s="105"/>
      <c r="E163" s="105" t="s">
        <v>199</v>
      </c>
      <c r="F163" s="191">
        <v>18</v>
      </c>
      <c r="G163" s="184"/>
      <c r="H163" s="188">
        <f>G163*F163</f>
        <v>0</v>
      </c>
      <c r="I163" s="217"/>
      <c r="J163" s="218"/>
    </row>
    <row r="164" spans="1:8" ht="12.75">
      <c r="A164" s="215" t="s">
        <v>21</v>
      </c>
      <c r="B164" s="207"/>
      <c r="C164" s="219" t="s">
        <v>245</v>
      </c>
      <c r="D164" s="220"/>
      <c r="E164" s="210"/>
      <c r="F164" s="211"/>
      <c r="G164" s="212"/>
      <c r="H164" s="221">
        <f>SUM(H163)</f>
        <v>0</v>
      </c>
    </row>
    <row r="165" spans="1:8" ht="12.75">
      <c r="A165" s="83"/>
      <c r="B165" s="83"/>
      <c r="C165" s="83"/>
      <c r="D165" s="84"/>
      <c r="E165" s="83"/>
      <c r="F165" s="85"/>
      <c r="G165" s="86"/>
      <c r="H165" s="82"/>
    </row>
    <row r="166" spans="1:8" ht="12.75">
      <c r="A166" s="83"/>
      <c r="B166" s="83"/>
      <c r="C166" s="83"/>
      <c r="D166" s="84"/>
      <c r="E166" s="83"/>
      <c r="F166" s="85"/>
      <c r="G166" s="86"/>
      <c r="H166" s="82"/>
    </row>
    <row r="167" spans="1:8" ht="12.75">
      <c r="A167" s="173" t="s">
        <v>246</v>
      </c>
      <c r="B167" s="173"/>
      <c r="C167" s="173"/>
      <c r="D167" s="173"/>
      <c r="E167" s="173"/>
      <c r="F167" s="173"/>
      <c r="G167" s="173"/>
      <c r="H167" s="173"/>
    </row>
    <row r="168" spans="1:8" ht="12.75">
      <c r="A168" s="214" t="s">
        <v>51</v>
      </c>
      <c r="B168" s="175" t="s">
        <v>52</v>
      </c>
      <c r="C168" s="222" t="s">
        <v>53</v>
      </c>
      <c r="D168" s="223"/>
      <c r="E168" s="177" t="s">
        <v>193</v>
      </c>
      <c r="F168" s="178" t="s">
        <v>15</v>
      </c>
      <c r="G168" s="175" t="s">
        <v>194</v>
      </c>
      <c r="H168" s="224" t="s">
        <v>8</v>
      </c>
    </row>
    <row r="169" spans="1:8" ht="12.75">
      <c r="A169" s="215" t="s">
        <v>19</v>
      </c>
      <c r="B169" s="168" t="s">
        <v>207</v>
      </c>
      <c r="C169" s="230" t="s">
        <v>247</v>
      </c>
      <c r="D169" s="105"/>
      <c r="E169" s="105" t="s">
        <v>196</v>
      </c>
      <c r="F169" s="191">
        <v>1</v>
      </c>
      <c r="G169" s="184"/>
      <c r="H169" s="188">
        <f>G169*F169</f>
        <v>0</v>
      </c>
    </row>
    <row r="170" spans="1:8" ht="12.75">
      <c r="A170" s="215" t="s">
        <v>21</v>
      </c>
      <c r="B170" s="207"/>
      <c r="C170" s="219" t="s">
        <v>248</v>
      </c>
      <c r="D170" s="220"/>
      <c r="E170" s="210"/>
      <c r="F170" s="211"/>
      <c r="G170" s="212"/>
      <c r="H170" s="221">
        <f>SUM(H169)</f>
        <v>0</v>
      </c>
    </row>
    <row r="171" spans="1:8" ht="12.75">
      <c r="A171" s="83"/>
      <c r="B171" s="83"/>
      <c r="C171" s="83"/>
      <c r="D171" s="84"/>
      <c r="E171" s="83"/>
      <c r="F171" s="85"/>
      <c r="G171" s="86"/>
      <c r="H171" s="82"/>
    </row>
    <row r="172" spans="1:8" ht="12.75">
      <c r="A172" s="83"/>
      <c r="B172" s="83"/>
      <c r="C172" s="83"/>
      <c r="D172" s="84"/>
      <c r="E172" s="83"/>
      <c r="F172" s="85"/>
      <c r="G172" s="86"/>
      <c r="H172" s="82"/>
    </row>
    <row r="173" spans="1:8" ht="12.75">
      <c r="A173" s="173" t="s">
        <v>249</v>
      </c>
      <c r="B173" s="173"/>
      <c r="C173" s="173"/>
      <c r="D173" s="173"/>
      <c r="E173" s="173"/>
      <c r="F173" s="173"/>
      <c r="G173" s="173"/>
      <c r="H173" s="173"/>
    </row>
    <row r="174" spans="1:8" ht="12.75">
      <c r="A174" s="214" t="s">
        <v>51</v>
      </c>
      <c r="B174" s="175" t="s">
        <v>52</v>
      </c>
      <c r="C174" s="222" t="s">
        <v>53</v>
      </c>
      <c r="D174" s="223"/>
      <c r="E174" s="177" t="s">
        <v>193</v>
      </c>
      <c r="F174" s="178" t="s">
        <v>15</v>
      </c>
      <c r="G174" s="175" t="s">
        <v>194</v>
      </c>
      <c r="H174" s="224" t="s">
        <v>8</v>
      </c>
    </row>
    <row r="175" spans="1:10" ht="12.75">
      <c r="A175" s="215" t="s">
        <v>19</v>
      </c>
      <c r="B175" s="168" t="s">
        <v>66</v>
      </c>
      <c r="C175" s="231" t="s">
        <v>250</v>
      </c>
      <c r="D175" s="225"/>
      <c r="E175" s="98" t="s">
        <v>199</v>
      </c>
      <c r="F175" s="115">
        <v>46</v>
      </c>
      <c r="G175" s="100"/>
      <c r="H175" s="101">
        <f>G175*F175</f>
        <v>0</v>
      </c>
      <c r="I175" s="227"/>
      <c r="J175" s="228"/>
    </row>
    <row r="176" spans="1:12" ht="12.75">
      <c r="A176" s="215" t="s">
        <v>21</v>
      </c>
      <c r="B176" s="168" t="s">
        <v>66</v>
      </c>
      <c r="C176" s="231" t="s">
        <v>251</v>
      </c>
      <c r="D176" s="225"/>
      <c r="E176" s="98" t="s">
        <v>135</v>
      </c>
      <c r="F176" s="115">
        <v>17</v>
      </c>
      <c r="G176" s="100"/>
      <c r="H176" s="101">
        <f>G176*F176</f>
        <v>0</v>
      </c>
      <c r="I176" s="232"/>
      <c r="J176" s="233"/>
      <c r="K176" s="233"/>
      <c r="L176" s="228"/>
    </row>
    <row r="177" spans="1:10" ht="12.75">
      <c r="A177" s="215" t="s">
        <v>23</v>
      </c>
      <c r="B177" s="168" t="s">
        <v>66</v>
      </c>
      <c r="C177" s="231" t="s">
        <v>252</v>
      </c>
      <c r="D177" s="225"/>
      <c r="E177" s="98" t="s">
        <v>199</v>
      </c>
      <c r="F177" s="115">
        <v>54</v>
      </c>
      <c r="G177" s="100"/>
      <c r="H177" s="101">
        <f>G177*F177</f>
        <v>0</v>
      </c>
      <c r="I177" s="234"/>
      <c r="J177" s="228"/>
    </row>
    <row r="178" spans="1:8" ht="12.75">
      <c r="A178" s="215" t="s">
        <v>25</v>
      </c>
      <c r="B178" s="207"/>
      <c r="C178" s="219" t="s">
        <v>253</v>
      </c>
      <c r="D178" s="220"/>
      <c r="E178" s="210"/>
      <c r="F178" s="211"/>
      <c r="G178" s="212"/>
      <c r="H178" s="221">
        <f>SUM(H175:H177)</f>
        <v>0</v>
      </c>
    </row>
    <row r="179" spans="1:8" ht="12.75">
      <c r="A179" s="83"/>
      <c r="B179" s="83"/>
      <c r="C179" s="83"/>
      <c r="D179" s="84"/>
      <c r="E179" s="83"/>
      <c r="F179" s="85"/>
      <c r="G179" s="86"/>
      <c r="H179" s="82"/>
    </row>
    <row r="180" spans="1:8" ht="12.75">
      <c r="A180" s="83"/>
      <c r="B180" s="83"/>
      <c r="C180" s="83"/>
      <c r="D180" s="84"/>
      <c r="E180" s="83"/>
      <c r="F180" s="85"/>
      <c r="G180" s="86"/>
      <c r="H180" s="82"/>
    </row>
    <row r="181" spans="1:8" ht="12.75">
      <c r="A181" s="83"/>
      <c r="B181" s="83"/>
      <c r="C181" s="83"/>
      <c r="D181" s="84"/>
      <c r="E181" s="83"/>
      <c r="F181" s="85"/>
      <c r="G181" s="86"/>
      <c r="H181" s="82"/>
    </row>
    <row r="182" spans="1:8" ht="12.75">
      <c r="A182"/>
      <c r="B182"/>
      <c r="C182"/>
      <c r="D182" s="129"/>
      <c r="E182"/>
      <c r="F182"/>
      <c r="G182" s="235"/>
      <c r="H182" s="236"/>
    </row>
    <row r="183" spans="1:8" ht="12.75">
      <c r="A183" s="75"/>
      <c r="B183" s="76"/>
      <c r="C183" s="130" t="s">
        <v>254</v>
      </c>
      <c r="D183" s="237"/>
      <c r="E183" s="79"/>
      <c r="F183" s="80"/>
      <c r="G183" s="81"/>
      <c r="H183" s="238"/>
    </row>
    <row r="184" spans="1:8" ht="12.75">
      <c r="A184" s="75"/>
      <c r="B184" s="76"/>
      <c r="C184" s="219" t="s">
        <v>255</v>
      </c>
      <c r="D184" s="220"/>
      <c r="E184" s="210"/>
      <c r="F184" s="211"/>
      <c r="G184" s="212"/>
      <c r="H184" s="239">
        <f>H178+H170+H164+H158+H140+H129+H111+H103+H63+H50+H23</f>
        <v>0</v>
      </c>
    </row>
    <row r="185" spans="1:8" ht="12.75">
      <c r="A185" s="75"/>
      <c r="B185" s="76"/>
      <c r="C185" s="219" t="s">
        <v>17</v>
      </c>
      <c r="D185" s="220"/>
      <c r="E185" s="210"/>
      <c r="F185" s="211"/>
      <c r="G185" s="212"/>
      <c r="H185" s="239">
        <f>H184*0.21</f>
        <v>0</v>
      </c>
    </row>
    <row r="186" spans="1:8" ht="12.75">
      <c r="A186" s="75"/>
      <c r="B186" s="76"/>
      <c r="C186" s="219" t="s">
        <v>42</v>
      </c>
      <c r="D186" s="220"/>
      <c r="E186" s="210"/>
      <c r="F186" s="211"/>
      <c r="G186" s="212"/>
      <c r="H186" s="239">
        <f>SUM(H184:H185)</f>
        <v>0</v>
      </c>
    </row>
    <row r="189" spans="1:8" ht="12.75">
      <c r="A189" s="240"/>
      <c r="B189" s="240"/>
      <c r="C189" s="240"/>
      <c r="D189" s="241"/>
      <c r="E189" s="240"/>
      <c r="F189" s="240"/>
      <c r="G189" s="240"/>
      <c r="H189" s="242"/>
    </row>
    <row r="191" spans="1:8" ht="12.75">
      <c r="A191" s="37" t="s">
        <v>43</v>
      </c>
      <c r="B191" s="83"/>
      <c r="C191" s="83"/>
      <c r="D191" s="84"/>
      <c r="E191" s="83"/>
      <c r="F191" s="85"/>
      <c r="G191" s="86"/>
      <c r="H191" s="82"/>
    </row>
    <row r="192" spans="1:8" ht="12.75">
      <c r="A192" s="83"/>
      <c r="B192" s="83"/>
      <c r="C192" s="83"/>
      <c r="D192" s="84"/>
      <c r="E192" s="83"/>
      <c r="F192" s="85"/>
      <c r="G192" s="86"/>
      <c r="H192" s="82"/>
    </row>
    <row r="193" spans="1:9" ht="12.75">
      <c r="A193" s="87" t="s">
        <v>50</v>
      </c>
      <c r="B193" s="87"/>
      <c r="C193" s="87"/>
      <c r="D193" s="87"/>
      <c r="E193" s="87"/>
      <c r="F193" s="87"/>
      <c r="G193" s="87"/>
      <c r="H193" s="87"/>
      <c r="I193" s="88"/>
    </row>
    <row r="194" spans="1:9" ht="12.75">
      <c r="A194" s="89" t="s">
        <v>51</v>
      </c>
      <c r="B194" s="90" t="s">
        <v>52</v>
      </c>
      <c r="C194" s="91" t="s">
        <v>53</v>
      </c>
      <c r="D194" s="90"/>
      <c r="E194" s="40" t="s">
        <v>54</v>
      </c>
      <c r="F194" s="92" t="s">
        <v>15</v>
      </c>
      <c r="G194" s="93" t="s">
        <v>55</v>
      </c>
      <c r="H194" s="41" t="s">
        <v>8</v>
      </c>
      <c r="I194" s="88"/>
    </row>
    <row r="195" spans="1:8" ht="12.75">
      <c r="A195" s="94" t="s">
        <v>19</v>
      </c>
      <c r="B195" s="95" t="s">
        <v>76</v>
      </c>
      <c r="C195" s="114" t="s">
        <v>256</v>
      </c>
      <c r="D195" s="97"/>
      <c r="E195" s="98" t="s">
        <v>57</v>
      </c>
      <c r="F195" s="99">
        <v>1472</v>
      </c>
      <c r="G195" s="100"/>
      <c r="H195" s="101">
        <f>F195*G195</f>
        <v>0</v>
      </c>
    </row>
    <row r="196" spans="1:9" ht="12.75">
      <c r="A196" s="94" t="s">
        <v>21</v>
      </c>
      <c r="B196" s="113" t="s">
        <v>69</v>
      </c>
      <c r="C196" s="114" t="s">
        <v>257</v>
      </c>
      <c r="D196" s="113"/>
      <c r="E196" s="98" t="s">
        <v>57</v>
      </c>
      <c r="F196" s="115">
        <v>557</v>
      </c>
      <c r="G196" s="100"/>
      <c r="H196" s="101">
        <f>F196*G196</f>
        <v>0</v>
      </c>
      <c r="I196" s="116"/>
    </row>
    <row r="197" spans="1:9" ht="12.75">
      <c r="A197" s="94" t="s">
        <v>23</v>
      </c>
      <c r="B197" s="113" t="s">
        <v>63</v>
      </c>
      <c r="C197" s="114" t="s">
        <v>258</v>
      </c>
      <c r="D197" s="113"/>
      <c r="E197" s="98" t="s">
        <v>65</v>
      </c>
      <c r="F197" s="115">
        <f>F198/1000</f>
        <v>0.02944</v>
      </c>
      <c r="G197" s="100"/>
      <c r="H197" s="101">
        <f>F197*G197</f>
        <v>0</v>
      </c>
      <c r="I197" s="116"/>
    </row>
    <row r="198" spans="1:9" ht="12.75">
      <c r="A198" s="94" t="s">
        <v>25</v>
      </c>
      <c r="B198" s="94" t="s">
        <v>72</v>
      </c>
      <c r="C198" s="114" t="s">
        <v>73</v>
      </c>
      <c r="D198" s="113"/>
      <c r="E198" s="98" t="s">
        <v>68</v>
      </c>
      <c r="F198" s="115">
        <f>F195*0.02</f>
        <v>29.44</v>
      </c>
      <c r="G198" s="100"/>
      <c r="H198" s="101">
        <f>F198*G198</f>
        <v>0</v>
      </c>
      <c r="I198" s="116"/>
    </row>
    <row r="199" spans="1:9" ht="12.75">
      <c r="A199" s="94" t="s">
        <v>27</v>
      </c>
      <c r="B199" s="94" t="s">
        <v>74</v>
      </c>
      <c r="C199" s="114" t="s">
        <v>259</v>
      </c>
      <c r="D199" s="113"/>
      <c r="E199" s="98" t="s">
        <v>68</v>
      </c>
      <c r="F199" s="115">
        <f>F196*0.03</f>
        <v>16.71</v>
      </c>
      <c r="G199" s="100"/>
      <c r="H199" s="101">
        <f>F199*G199</f>
        <v>0</v>
      </c>
      <c r="I199" s="116"/>
    </row>
    <row r="200" spans="1:9" ht="12.75">
      <c r="A200" s="94" t="s">
        <v>29</v>
      </c>
      <c r="B200" s="117"/>
      <c r="C200" s="118" t="s">
        <v>260</v>
      </c>
      <c r="D200" s="119"/>
      <c r="E200" s="120"/>
      <c r="F200" s="121"/>
      <c r="G200" s="122"/>
      <c r="H200" s="123">
        <f>SUM(H195:H199)</f>
        <v>0</v>
      </c>
      <c r="I200" s="88"/>
    </row>
    <row r="201" spans="1:9" ht="12.75">
      <c r="A201" s="124"/>
      <c r="B201" s="125"/>
      <c r="C201" s="124"/>
      <c r="D201" s="125"/>
      <c r="E201" s="124"/>
      <c r="F201" s="126"/>
      <c r="G201" s="127"/>
      <c r="H201" s="128"/>
      <c r="I201" s="88"/>
    </row>
    <row r="202" spans="1:9" ht="12.75">
      <c r="A202" s="25"/>
      <c r="B202" s="159"/>
      <c r="C202" s="160"/>
      <c r="D202" s="161"/>
      <c r="E202" s="162"/>
      <c r="F202" s="163"/>
      <c r="G202" s="164"/>
      <c r="H202" s="243"/>
      <c r="I202" s="88"/>
    </row>
    <row r="203" spans="1:9" ht="12.75">
      <c r="A203" s="87" t="s">
        <v>79</v>
      </c>
      <c r="B203" s="87"/>
      <c r="C203" s="87"/>
      <c r="D203" s="87"/>
      <c r="E203" s="87"/>
      <c r="F203" s="87"/>
      <c r="G203" s="87"/>
      <c r="H203" s="87"/>
      <c r="I203" s="88"/>
    </row>
    <row r="204" spans="1:9" ht="12.75">
      <c r="A204" s="89" t="s">
        <v>51</v>
      </c>
      <c r="B204" s="90" t="s">
        <v>52</v>
      </c>
      <c r="C204" s="91" t="s">
        <v>53</v>
      </c>
      <c r="D204" s="90" t="s">
        <v>80</v>
      </c>
      <c r="E204" s="40" t="s">
        <v>54</v>
      </c>
      <c r="F204" s="92" t="s">
        <v>15</v>
      </c>
      <c r="G204" s="93" t="s">
        <v>55</v>
      </c>
      <c r="H204" s="41" t="s">
        <v>16</v>
      </c>
      <c r="I204" s="88"/>
    </row>
    <row r="205" spans="1:9" ht="12.75">
      <c r="A205" s="131" t="s">
        <v>81</v>
      </c>
      <c r="B205" s="132" t="s">
        <v>82</v>
      </c>
      <c r="C205" s="133" t="s">
        <v>261</v>
      </c>
      <c r="D205" s="134"/>
      <c r="E205" s="135" t="s">
        <v>84</v>
      </c>
      <c r="F205" s="136">
        <f>F209</f>
        <v>4</v>
      </c>
      <c r="G205" s="137"/>
      <c r="H205" s="138">
        <f>G205*F205</f>
        <v>0</v>
      </c>
      <c r="I205" s="88"/>
    </row>
    <row r="206" spans="1:9" ht="12.75">
      <c r="A206" s="131" t="s">
        <v>85</v>
      </c>
      <c r="B206" s="132" t="s">
        <v>82</v>
      </c>
      <c r="C206" s="133" t="s">
        <v>262</v>
      </c>
      <c r="D206" s="134"/>
      <c r="E206" s="135" t="s">
        <v>84</v>
      </c>
      <c r="F206" s="136">
        <f>F214</f>
        <v>2</v>
      </c>
      <c r="G206" s="137"/>
      <c r="H206" s="138">
        <f>G206*F206</f>
        <v>0</v>
      </c>
      <c r="I206" s="88"/>
    </row>
    <row r="207" spans="1:9" ht="12.75">
      <c r="A207" s="131" t="s">
        <v>87</v>
      </c>
      <c r="B207" s="132" t="s">
        <v>82</v>
      </c>
      <c r="C207" s="133" t="s">
        <v>263</v>
      </c>
      <c r="D207" s="134"/>
      <c r="E207" s="135" t="s">
        <v>84</v>
      </c>
      <c r="F207" s="136">
        <f>F217</f>
        <v>5</v>
      </c>
      <c r="G207" s="137"/>
      <c r="H207" s="138">
        <f>G207*F207</f>
        <v>0</v>
      </c>
      <c r="I207" s="88"/>
    </row>
    <row r="208" spans="1:9" ht="12.75">
      <c r="A208" s="139" t="s">
        <v>19</v>
      </c>
      <c r="B208" s="98"/>
      <c r="C208" s="140" t="s">
        <v>89</v>
      </c>
      <c r="D208" s="141"/>
      <c r="E208" s="142"/>
      <c r="F208" s="99"/>
      <c r="G208" s="143"/>
      <c r="H208" s="144">
        <v>0</v>
      </c>
      <c r="I208" s="88"/>
    </row>
    <row r="209" spans="1:9" ht="12.75">
      <c r="A209" s="139" t="s">
        <v>21</v>
      </c>
      <c r="B209" s="145"/>
      <c r="C209" s="146" t="s">
        <v>264</v>
      </c>
      <c r="D209" s="147"/>
      <c r="E209" s="148"/>
      <c r="F209" s="149">
        <f>SUM(F210:F213)</f>
        <v>4</v>
      </c>
      <c r="G209" s="150"/>
      <c r="H209" s="151">
        <v>0</v>
      </c>
      <c r="I209" s="88"/>
    </row>
    <row r="210" spans="1:9" ht="12.75">
      <c r="A210" s="139" t="s">
        <v>23</v>
      </c>
      <c r="B210" s="95" t="s">
        <v>91</v>
      </c>
      <c r="C210" s="156" t="s">
        <v>265</v>
      </c>
      <c r="D210" s="98" t="s">
        <v>93</v>
      </c>
      <c r="E210" s="153" t="s">
        <v>84</v>
      </c>
      <c r="F210" s="154">
        <v>1</v>
      </c>
      <c r="G210" s="143"/>
      <c r="H210" s="144">
        <f>F210*G210</f>
        <v>0</v>
      </c>
      <c r="I210" s="88"/>
    </row>
    <row r="211" spans="1:9" ht="12.75">
      <c r="A211" s="139" t="s">
        <v>25</v>
      </c>
      <c r="B211" s="95" t="s">
        <v>91</v>
      </c>
      <c r="C211" s="156" t="s">
        <v>266</v>
      </c>
      <c r="D211" s="98" t="s">
        <v>93</v>
      </c>
      <c r="E211" s="153" t="s">
        <v>84</v>
      </c>
      <c r="F211" s="154">
        <v>1</v>
      </c>
      <c r="G211" s="143"/>
      <c r="H211" s="144">
        <f>F211*G211</f>
        <v>0</v>
      </c>
      <c r="I211" s="88"/>
    </row>
    <row r="212" spans="1:9" ht="12.75">
      <c r="A212" s="139" t="s">
        <v>27</v>
      </c>
      <c r="B212" s="95" t="s">
        <v>91</v>
      </c>
      <c r="C212" s="156" t="s">
        <v>267</v>
      </c>
      <c r="D212" s="98" t="s">
        <v>268</v>
      </c>
      <c r="E212" s="153" t="s">
        <v>84</v>
      </c>
      <c r="F212" s="154">
        <v>1</v>
      </c>
      <c r="G212" s="143"/>
      <c r="H212" s="144">
        <f>F212*G212</f>
        <v>0</v>
      </c>
      <c r="I212" s="88"/>
    </row>
    <row r="213" spans="1:9" ht="12.75">
      <c r="A213" s="139" t="s">
        <v>29</v>
      </c>
      <c r="B213" s="95" t="s">
        <v>91</v>
      </c>
      <c r="C213" s="156" t="s">
        <v>269</v>
      </c>
      <c r="D213" s="98" t="s">
        <v>270</v>
      </c>
      <c r="E213" s="153" t="s">
        <v>84</v>
      </c>
      <c r="F213" s="154">
        <v>1</v>
      </c>
      <c r="G213" s="143"/>
      <c r="H213" s="144">
        <f>F213*G213</f>
        <v>0</v>
      </c>
      <c r="I213" s="88"/>
    </row>
    <row r="214" spans="1:9" ht="12.75">
      <c r="A214" s="139" t="s">
        <v>31</v>
      </c>
      <c r="B214" s="145"/>
      <c r="C214" s="155" t="s">
        <v>95</v>
      </c>
      <c r="D214" s="148"/>
      <c r="E214" s="148"/>
      <c r="F214" s="149">
        <f>SUM(F215:F216)</f>
        <v>2</v>
      </c>
      <c r="G214" s="150"/>
      <c r="H214" s="151">
        <v>0</v>
      </c>
      <c r="I214" s="88"/>
    </row>
    <row r="215" spans="1:9" ht="12.75">
      <c r="A215" s="139" t="s">
        <v>33</v>
      </c>
      <c r="B215" s="95" t="s">
        <v>91</v>
      </c>
      <c r="C215" s="156" t="s">
        <v>271</v>
      </c>
      <c r="D215" s="153" t="s">
        <v>99</v>
      </c>
      <c r="E215" s="153" t="s">
        <v>84</v>
      </c>
      <c r="F215" s="154">
        <v>1</v>
      </c>
      <c r="G215" s="143"/>
      <c r="H215" s="144">
        <f>F215*G215</f>
        <v>0</v>
      </c>
      <c r="I215" s="88"/>
    </row>
    <row r="216" spans="1:9" ht="12.75">
      <c r="A216" s="139" t="s">
        <v>35</v>
      </c>
      <c r="B216" s="95" t="s">
        <v>91</v>
      </c>
      <c r="C216" s="156" t="s">
        <v>272</v>
      </c>
      <c r="D216" s="153" t="s">
        <v>273</v>
      </c>
      <c r="E216" s="153" t="s">
        <v>84</v>
      </c>
      <c r="F216" s="154">
        <v>1</v>
      </c>
      <c r="G216" s="143"/>
      <c r="H216" s="144">
        <f>F216*G216</f>
        <v>0</v>
      </c>
      <c r="I216" s="88"/>
    </row>
    <row r="217" spans="1:9" ht="12.75">
      <c r="A217" s="139" t="s">
        <v>37</v>
      </c>
      <c r="B217" s="145"/>
      <c r="C217" s="146" t="s">
        <v>274</v>
      </c>
      <c r="D217" s="147"/>
      <c r="E217" s="148"/>
      <c r="F217" s="149">
        <f>SUM(F218:F218)</f>
        <v>5</v>
      </c>
      <c r="G217" s="150"/>
      <c r="H217" s="151">
        <v>0</v>
      </c>
      <c r="I217" s="88"/>
    </row>
    <row r="218" spans="1:9" ht="12.75">
      <c r="A218" s="139" t="s">
        <v>39</v>
      </c>
      <c r="B218" s="95" t="s">
        <v>91</v>
      </c>
      <c r="C218" s="154" t="s">
        <v>105</v>
      </c>
      <c r="D218" s="98" t="s">
        <v>275</v>
      </c>
      <c r="E218" s="153" t="s">
        <v>84</v>
      </c>
      <c r="F218" s="154">
        <v>5</v>
      </c>
      <c r="G218" s="143"/>
      <c r="H218" s="144">
        <f>F218*G218</f>
        <v>0</v>
      </c>
      <c r="I218" s="88"/>
    </row>
    <row r="219" spans="1:9" ht="12.75">
      <c r="A219" s="139" t="s">
        <v>104</v>
      </c>
      <c r="B219" s="117"/>
      <c r="C219" s="118" t="s">
        <v>276</v>
      </c>
      <c r="D219" s="119"/>
      <c r="E219" s="120"/>
      <c r="F219" s="121"/>
      <c r="G219" s="122"/>
      <c r="H219" s="123">
        <f>SUM(H205:H218)</f>
        <v>0</v>
      </c>
      <c r="I219" s="88"/>
    </row>
    <row r="220" spans="1:9" ht="12.75">
      <c r="A220" s="25"/>
      <c r="B220" s="159"/>
      <c r="C220" s="160"/>
      <c r="D220" s="161"/>
      <c r="E220" s="162"/>
      <c r="F220" s="163"/>
      <c r="G220" s="164"/>
      <c r="H220" s="165"/>
      <c r="I220" s="88"/>
    </row>
    <row r="221" spans="1:9" ht="12.75">
      <c r="A221" s="87" t="s">
        <v>122</v>
      </c>
      <c r="B221" s="87"/>
      <c r="C221" s="87"/>
      <c r="D221" s="87"/>
      <c r="E221" s="87"/>
      <c r="F221" s="87"/>
      <c r="G221" s="87"/>
      <c r="H221" s="87"/>
      <c r="I221" s="88"/>
    </row>
    <row r="222" spans="1:9" ht="12.75">
      <c r="A222" s="166" t="s">
        <v>51</v>
      </c>
      <c r="B222" s="90" t="s">
        <v>52</v>
      </c>
      <c r="C222" s="91" t="s">
        <v>53</v>
      </c>
      <c r="D222" s="90" t="s">
        <v>80</v>
      </c>
      <c r="E222" s="40" t="s">
        <v>54</v>
      </c>
      <c r="F222" s="92" t="s">
        <v>15</v>
      </c>
      <c r="G222" s="93" t="s">
        <v>55</v>
      </c>
      <c r="H222" s="41" t="s">
        <v>16</v>
      </c>
      <c r="I222" s="88"/>
    </row>
    <row r="223" spans="1:9" ht="12.75">
      <c r="A223" s="131" t="s">
        <v>81</v>
      </c>
      <c r="B223" s="167" t="s">
        <v>82</v>
      </c>
      <c r="C223" s="133" t="s">
        <v>277</v>
      </c>
      <c r="D223" s="134"/>
      <c r="E223" s="167" t="s">
        <v>84</v>
      </c>
      <c r="F223" s="136">
        <v>10</v>
      </c>
      <c r="G223" s="137"/>
      <c r="H223" s="138">
        <f>F223*G223</f>
        <v>0</v>
      </c>
      <c r="I223" s="88"/>
    </row>
    <row r="224" spans="1:9" ht="12.75">
      <c r="A224" s="131" t="s">
        <v>81</v>
      </c>
      <c r="B224" s="167" t="s">
        <v>82</v>
      </c>
      <c r="C224" s="133" t="s">
        <v>278</v>
      </c>
      <c r="D224" s="134"/>
      <c r="E224" s="167" t="s">
        <v>84</v>
      </c>
      <c r="F224" s="136">
        <f>F227</f>
        <v>95</v>
      </c>
      <c r="G224" s="137"/>
      <c r="H224" s="138">
        <f>F224*G224</f>
        <v>0</v>
      </c>
      <c r="I224" s="88"/>
    </row>
    <row r="225" spans="1:9" ht="12.75">
      <c r="A225" s="139" t="s">
        <v>19</v>
      </c>
      <c r="B225" s="145"/>
      <c r="C225" s="155" t="s">
        <v>279</v>
      </c>
      <c r="D225" s="148"/>
      <c r="E225" s="148"/>
      <c r="F225" s="149">
        <f>F226</f>
        <v>10</v>
      </c>
      <c r="G225" s="150"/>
      <c r="H225" s="151">
        <v>0</v>
      </c>
      <c r="I225" s="88"/>
    </row>
    <row r="226" spans="1:9" ht="12.75">
      <c r="A226" s="139" t="s">
        <v>21</v>
      </c>
      <c r="B226" s="168" t="s">
        <v>91</v>
      </c>
      <c r="C226" s="156" t="s">
        <v>280</v>
      </c>
      <c r="D226" s="141" t="s">
        <v>281</v>
      </c>
      <c r="E226" s="105" t="s">
        <v>84</v>
      </c>
      <c r="F226" s="99">
        <v>10</v>
      </c>
      <c r="G226" s="143"/>
      <c r="H226" s="101">
        <f>F226*G226</f>
        <v>0</v>
      </c>
      <c r="I226" s="88"/>
    </row>
    <row r="227" spans="1:9" ht="12.75">
      <c r="A227" s="139" t="s">
        <v>23</v>
      </c>
      <c r="B227" s="145"/>
      <c r="C227" s="155" t="s">
        <v>282</v>
      </c>
      <c r="D227" s="148"/>
      <c r="E227" s="148"/>
      <c r="F227" s="149">
        <f>SUM(F228:F238)</f>
        <v>95</v>
      </c>
      <c r="G227" s="150"/>
      <c r="H227" s="151">
        <v>0</v>
      </c>
      <c r="I227" s="88"/>
    </row>
    <row r="228" spans="1:9" ht="12.75">
      <c r="A228" s="139" t="s">
        <v>25</v>
      </c>
      <c r="B228" s="168" t="s">
        <v>91</v>
      </c>
      <c r="C228" s="156" t="s">
        <v>96</v>
      </c>
      <c r="D228" s="244" t="s">
        <v>283</v>
      </c>
      <c r="E228" s="105" t="s">
        <v>84</v>
      </c>
      <c r="F228" s="156">
        <v>5</v>
      </c>
      <c r="G228" s="143"/>
      <c r="H228" s="144">
        <f>F228*G228</f>
        <v>0</v>
      </c>
      <c r="I228" s="88"/>
    </row>
    <row r="229" spans="1:9" ht="12.75">
      <c r="A229" s="139" t="s">
        <v>27</v>
      </c>
      <c r="B229" s="168" t="s">
        <v>91</v>
      </c>
      <c r="C229" s="156" t="s">
        <v>284</v>
      </c>
      <c r="D229" s="244" t="s">
        <v>285</v>
      </c>
      <c r="E229" s="105" t="s">
        <v>84</v>
      </c>
      <c r="F229" s="156">
        <v>6</v>
      </c>
      <c r="G229" s="143"/>
      <c r="H229" s="144">
        <f>F229*G229</f>
        <v>0</v>
      </c>
      <c r="I229" s="88"/>
    </row>
    <row r="230" spans="1:9" ht="12.75">
      <c r="A230" s="139" t="s">
        <v>29</v>
      </c>
      <c r="B230" s="168" t="s">
        <v>91</v>
      </c>
      <c r="C230" s="156" t="s">
        <v>286</v>
      </c>
      <c r="D230" s="244" t="s">
        <v>287</v>
      </c>
      <c r="E230" s="105" t="s">
        <v>84</v>
      </c>
      <c r="F230" s="156">
        <v>12</v>
      </c>
      <c r="G230" s="143"/>
      <c r="H230" s="144">
        <f>F230*G230</f>
        <v>0</v>
      </c>
      <c r="I230" s="88"/>
    </row>
    <row r="231" spans="1:9" ht="12.75">
      <c r="A231" s="139" t="s">
        <v>31</v>
      </c>
      <c r="B231" s="168" t="s">
        <v>91</v>
      </c>
      <c r="C231" s="156" t="s">
        <v>288</v>
      </c>
      <c r="D231" s="141" t="s">
        <v>289</v>
      </c>
      <c r="E231" s="105" t="s">
        <v>84</v>
      </c>
      <c r="F231" s="156">
        <v>8</v>
      </c>
      <c r="G231" s="143"/>
      <c r="H231" s="144">
        <f>F231*G231</f>
        <v>0</v>
      </c>
      <c r="I231" s="88"/>
    </row>
    <row r="232" spans="1:9" ht="12.75">
      <c r="A232" s="139" t="s">
        <v>33</v>
      </c>
      <c r="B232" s="168" t="s">
        <v>91</v>
      </c>
      <c r="C232" s="156" t="s">
        <v>290</v>
      </c>
      <c r="D232" s="244" t="s">
        <v>291</v>
      </c>
      <c r="E232" s="105" t="s">
        <v>84</v>
      </c>
      <c r="F232" s="156">
        <v>10</v>
      </c>
      <c r="G232" s="143"/>
      <c r="H232" s="144">
        <f>F232*G232</f>
        <v>0</v>
      </c>
      <c r="I232" s="88"/>
    </row>
    <row r="233" spans="1:9" ht="12.75">
      <c r="A233" s="139" t="s">
        <v>35</v>
      </c>
      <c r="B233" s="168" t="s">
        <v>91</v>
      </c>
      <c r="C233" s="156" t="s">
        <v>292</v>
      </c>
      <c r="D233" s="244" t="s">
        <v>289</v>
      </c>
      <c r="E233" s="105" t="s">
        <v>84</v>
      </c>
      <c r="F233" s="156">
        <v>4</v>
      </c>
      <c r="G233" s="143"/>
      <c r="H233" s="144">
        <f>F233*G233</f>
        <v>0</v>
      </c>
      <c r="I233" s="88"/>
    </row>
    <row r="234" spans="1:9" ht="12.75">
      <c r="A234" s="139" t="s">
        <v>37</v>
      </c>
      <c r="B234" s="168" t="s">
        <v>91</v>
      </c>
      <c r="C234" s="156" t="s">
        <v>293</v>
      </c>
      <c r="D234" s="244" t="s">
        <v>289</v>
      </c>
      <c r="E234" s="105" t="s">
        <v>84</v>
      </c>
      <c r="F234" s="156">
        <f>4+9</f>
        <v>13</v>
      </c>
      <c r="G234" s="143"/>
      <c r="H234" s="144">
        <f>F234*G234</f>
        <v>0</v>
      </c>
      <c r="I234" s="88"/>
    </row>
    <row r="235" spans="1:9" ht="12.75">
      <c r="A235" s="139" t="s">
        <v>39</v>
      </c>
      <c r="B235" s="168" t="s">
        <v>91</v>
      </c>
      <c r="C235" s="156" t="s">
        <v>294</v>
      </c>
      <c r="D235" s="244" t="s">
        <v>295</v>
      </c>
      <c r="E235" s="105" t="s">
        <v>84</v>
      </c>
      <c r="F235" s="156">
        <v>9</v>
      </c>
      <c r="G235" s="143"/>
      <c r="H235" s="144">
        <f>F235*G235</f>
        <v>0</v>
      </c>
      <c r="I235" s="88"/>
    </row>
    <row r="236" spans="1:9" ht="12.75">
      <c r="A236" s="139" t="s">
        <v>104</v>
      </c>
      <c r="B236" s="168" t="s">
        <v>91</v>
      </c>
      <c r="C236" s="156" t="s">
        <v>296</v>
      </c>
      <c r="D236" s="244" t="s">
        <v>295</v>
      </c>
      <c r="E236" s="105" t="s">
        <v>84</v>
      </c>
      <c r="F236" s="156">
        <v>9</v>
      </c>
      <c r="G236" s="143"/>
      <c r="H236" s="144">
        <f>F236*G236</f>
        <v>0</v>
      </c>
      <c r="I236" s="88"/>
    </row>
    <row r="237" spans="1:9" ht="12.75">
      <c r="A237" s="139" t="s">
        <v>107</v>
      </c>
      <c r="B237" s="168" t="s">
        <v>91</v>
      </c>
      <c r="C237" s="156" t="s">
        <v>297</v>
      </c>
      <c r="D237" s="141" t="s">
        <v>298</v>
      </c>
      <c r="E237" s="105" t="s">
        <v>84</v>
      </c>
      <c r="F237" s="156">
        <v>4</v>
      </c>
      <c r="G237" s="143"/>
      <c r="H237" s="144">
        <f>F237*G237</f>
        <v>0</v>
      </c>
      <c r="I237" s="88"/>
    </row>
    <row r="238" spans="1:9" ht="12.75">
      <c r="A238" s="139" t="s">
        <v>109</v>
      </c>
      <c r="B238" s="168" t="s">
        <v>91</v>
      </c>
      <c r="C238" s="156" t="s">
        <v>299</v>
      </c>
      <c r="D238" s="141" t="s">
        <v>298</v>
      </c>
      <c r="E238" s="105" t="s">
        <v>84</v>
      </c>
      <c r="F238" s="156">
        <v>15</v>
      </c>
      <c r="G238" s="143"/>
      <c r="H238" s="144">
        <f>F238*G238</f>
        <v>0</v>
      </c>
      <c r="I238" s="88"/>
    </row>
    <row r="239" spans="1:9" ht="12.75">
      <c r="A239" s="139" t="s">
        <v>112</v>
      </c>
      <c r="B239" s="117"/>
      <c r="C239" s="118" t="s">
        <v>132</v>
      </c>
      <c r="D239" s="119"/>
      <c r="E239" s="120"/>
      <c r="F239" s="121"/>
      <c r="G239" s="122"/>
      <c r="H239" s="123">
        <f>SUM(H223:H238)</f>
        <v>0</v>
      </c>
      <c r="I239" s="88"/>
    </row>
    <row r="240" spans="1:9" ht="12.75">
      <c r="A240" s="88"/>
      <c r="B240" s="169"/>
      <c r="C240" s="88"/>
      <c r="D240" s="169"/>
      <c r="E240" s="88"/>
      <c r="F240" s="170"/>
      <c r="G240" s="171"/>
      <c r="H240" s="172"/>
      <c r="I240" s="88"/>
    </row>
    <row r="241" spans="1:9" ht="12.75">
      <c r="A241" s="88"/>
      <c r="B241" s="169"/>
      <c r="C241" s="88"/>
      <c r="D241" s="169"/>
      <c r="E241" s="88"/>
      <c r="F241" s="170"/>
      <c r="G241" s="171"/>
      <c r="H241" s="172"/>
      <c r="I241" s="88"/>
    </row>
    <row r="242" spans="1:9" ht="12.75">
      <c r="A242" s="173" t="s">
        <v>133</v>
      </c>
      <c r="B242" s="173"/>
      <c r="C242" s="173"/>
      <c r="D242" s="173"/>
      <c r="E242" s="173"/>
      <c r="F242" s="173"/>
      <c r="G242" s="173"/>
      <c r="H242" s="173"/>
      <c r="I242" s="88"/>
    </row>
    <row r="243" spans="1:9" ht="12.75">
      <c r="A243" s="174" t="s">
        <v>51</v>
      </c>
      <c r="B243" s="175" t="s">
        <v>52</v>
      </c>
      <c r="C243" s="176" t="s">
        <v>53</v>
      </c>
      <c r="D243" s="175"/>
      <c r="E243" s="177" t="s">
        <v>54</v>
      </c>
      <c r="F243" s="178" t="s">
        <v>15</v>
      </c>
      <c r="G243" s="179" t="s">
        <v>55</v>
      </c>
      <c r="H243" s="180" t="s">
        <v>16</v>
      </c>
      <c r="I243" s="88"/>
    </row>
    <row r="244" spans="1:9" ht="12.75">
      <c r="A244" s="181" t="s">
        <v>19</v>
      </c>
      <c r="B244" s="105" t="s">
        <v>148</v>
      </c>
      <c r="C244" s="186" t="s">
        <v>300</v>
      </c>
      <c r="D244" s="105"/>
      <c r="E244" s="105" t="s">
        <v>84</v>
      </c>
      <c r="F244" s="106">
        <f>SUM(F250)</f>
        <v>274</v>
      </c>
      <c r="G244" s="184"/>
      <c r="H244" s="188">
        <f>F244*G244</f>
        <v>0</v>
      </c>
      <c r="I244" s="88"/>
    </row>
    <row r="245" spans="1:9" ht="12.75">
      <c r="A245" s="181" t="s">
        <v>21</v>
      </c>
      <c r="B245" s="189">
        <v>183403153</v>
      </c>
      <c r="C245" s="190" t="s">
        <v>301</v>
      </c>
      <c r="D245" s="104"/>
      <c r="E245" s="105" t="s">
        <v>137</v>
      </c>
      <c r="F245" s="191">
        <v>27</v>
      </c>
      <c r="G245" s="184"/>
      <c r="H245" s="188">
        <f>F245*G245</f>
        <v>0</v>
      </c>
      <c r="I245" s="88"/>
    </row>
    <row r="246" spans="1:8" s="88" customFormat="1" ht="12.75">
      <c r="A246" s="181" t="s">
        <v>23</v>
      </c>
      <c r="B246" s="105">
        <v>183403113</v>
      </c>
      <c r="C246" s="186" t="s">
        <v>146</v>
      </c>
      <c r="D246" s="105"/>
      <c r="E246" s="105" t="s">
        <v>137</v>
      </c>
      <c r="F246" s="187">
        <v>27</v>
      </c>
      <c r="G246" s="184"/>
      <c r="H246" s="188">
        <f>F246*G246</f>
        <v>0</v>
      </c>
    </row>
    <row r="247" spans="1:8" s="88" customFormat="1" ht="12.75">
      <c r="A247" s="181" t="s">
        <v>25</v>
      </c>
      <c r="B247" s="109" t="s">
        <v>61</v>
      </c>
      <c r="C247" s="110" t="s">
        <v>302</v>
      </c>
      <c r="D247" s="98"/>
      <c r="E247" s="98" t="s">
        <v>60</v>
      </c>
      <c r="F247" s="111">
        <f>F245*0.25</f>
        <v>6.75</v>
      </c>
      <c r="G247" s="112"/>
      <c r="H247" s="101">
        <f>F247*G247</f>
        <v>0</v>
      </c>
    </row>
    <row r="248" spans="1:9" ht="12.75">
      <c r="A248" s="181" t="s">
        <v>27</v>
      </c>
      <c r="B248" s="175"/>
      <c r="C248" s="195" t="s">
        <v>158</v>
      </c>
      <c r="D248" s="196"/>
      <c r="E248" s="197"/>
      <c r="F248" s="106"/>
      <c r="G248" s="198"/>
      <c r="H248" s="180">
        <v>0</v>
      </c>
      <c r="I248" s="88"/>
    </row>
    <row r="249" spans="1:9" ht="12.75">
      <c r="A249" s="181" t="s">
        <v>29</v>
      </c>
      <c r="B249" s="168" t="s">
        <v>91</v>
      </c>
      <c r="C249" s="158" t="s">
        <v>303</v>
      </c>
      <c r="D249" s="199" t="s">
        <v>304</v>
      </c>
      <c r="E249" s="105" t="s">
        <v>84</v>
      </c>
      <c r="F249" s="156">
        <v>274</v>
      </c>
      <c r="G249" s="198"/>
      <c r="H249" s="180">
        <f>F249*G249</f>
        <v>0</v>
      </c>
      <c r="I249" s="88"/>
    </row>
    <row r="250" spans="1:9" ht="12.75">
      <c r="A250" s="181" t="s">
        <v>31</v>
      </c>
      <c r="B250" s="201"/>
      <c r="C250" s="202" t="s">
        <v>189</v>
      </c>
      <c r="D250" s="203"/>
      <c r="E250" s="204" t="s">
        <v>84</v>
      </c>
      <c r="F250" s="205">
        <f>SUM(F249:F249)</f>
        <v>274</v>
      </c>
      <c r="G250" s="206"/>
      <c r="H250" s="151"/>
      <c r="I250" s="88"/>
    </row>
    <row r="251" spans="1:9" ht="12.75">
      <c r="A251" s="181" t="s">
        <v>33</v>
      </c>
      <c r="B251" s="207"/>
      <c r="C251" s="208" t="s">
        <v>191</v>
      </c>
      <c r="D251" s="209"/>
      <c r="E251" s="210"/>
      <c r="F251" s="211"/>
      <c r="G251" s="212"/>
      <c r="H251" s="213">
        <f>SUM(H244:H250)</f>
        <v>0</v>
      </c>
      <c r="I251" s="88"/>
    </row>
    <row r="252" spans="1:9" ht="12.75">
      <c r="A252" s="88"/>
      <c r="B252" s="169"/>
      <c r="C252" s="88"/>
      <c r="D252" s="169"/>
      <c r="E252" s="88"/>
      <c r="F252" s="170"/>
      <c r="G252" s="171"/>
      <c r="H252" s="172"/>
      <c r="I252" s="88"/>
    </row>
    <row r="253" spans="1:8" ht="12.75">
      <c r="A253" s="83"/>
      <c r="B253" s="83"/>
      <c r="C253" s="83"/>
      <c r="D253" s="84"/>
      <c r="E253" s="83"/>
      <c r="F253" s="85"/>
      <c r="G253" s="86"/>
      <c r="H253" s="82"/>
    </row>
    <row r="254" spans="1:8" ht="12.75">
      <c r="A254" s="173" t="s">
        <v>305</v>
      </c>
      <c r="B254" s="173"/>
      <c r="C254" s="173"/>
      <c r="D254" s="173"/>
      <c r="E254" s="173"/>
      <c r="F254" s="173"/>
      <c r="G254" s="173"/>
      <c r="H254" s="173"/>
    </row>
    <row r="255" spans="1:9" ht="12.75">
      <c r="A255" s="214" t="s">
        <v>51</v>
      </c>
      <c r="B255" s="175" t="s">
        <v>52</v>
      </c>
      <c r="C255" s="176" t="s">
        <v>53</v>
      </c>
      <c r="D255" s="175"/>
      <c r="E255" s="177" t="s">
        <v>193</v>
      </c>
      <c r="F255" s="178" t="s">
        <v>15</v>
      </c>
      <c r="G255" s="175" t="s">
        <v>194</v>
      </c>
      <c r="H255" s="179" t="s">
        <v>8</v>
      </c>
      <c r="I255" s="88"/>
    </row>
    <row r="256" spans="1:9" ht="12.75">
      <c r="A256" s="215" t="s">
        <v>19</v>
      </c>
      <c r="B256" s="168" t="s">
        <v>66</v>
      </c>
      <c r="C256" s="96" t="s">
        <v>306</v>
      </c>
      <c r="D256" s="158"/>
      <c r="E256" s="98" t="s">
        <v>223</v>
      </c>
      <c r="F256" s="245">
        <v>40</v>
      </c>
      <c r="G256" s="245"/>
      <c r="H256" s="101">
        <f>G256*F256</f>
        <v>0</v>
      </c>
      <c r="I256" s="217"/>
    </row>
    <row r="257" spans="1:9" ht="12.75">
      <c r="A257" s="215" t="s">
        <v>21</v>
      </c>
      <c r="B257" s="216" t="s">
        <v>66</v>
      </c>
      <c r="C257" s="226" t="s">
        <v>307</v>
      </c>
      <c r="D257" s="158"/>
      <c r="E257" s="105" t="s">
        <v>135</v>
      </c>
      <c r="F257" s="106">
        <v>40</v>
      </c>
      <c r="G257" s="184"/>
      <c r="H257" s="188">
        <f>G257*F257</f>
        <v>0</v>
      </c>
      <c r="I257" s="88"/>
    </row>
    <row r="258" spans="1:9" ht="12.75">
      <c r="A258" s="215" t="s">
        <v>23</v>
      </c>
      <c r="B258" s="216" t="s">
        <v>66</v>
      </c>
      <c r="C258" s="226" t="s">
        <v>308</v>
      </c>
      <c r="D258" s="158"/>
      <c r="E258" s="105" t="s">
        <v>137</v>
      </c>
      <c r="F258" s="106">
        <v>11</v>
      </c>
      <c r="G258" s="184"/>
      <c r="H258" s="188">
        <f>G258*F258</f>
        <v>0</v>
      </c>
      <c r="I258" s="88"/>
    </row>
    <row r="259" spans="1:8" ht="12.75">
      <c r="A259" s="215" t="s">
        <v>25</v>
      </c>
      <c r="B259" s="207"/>
      <c r="C259" s="219" t="s">
        <v>309</v>
      </c>
      <c r="D259" s="220"/>
      <c r="E259" s="210"/>
      <c r="F259" s="211"/>
      <c r="G259" s="212"/>
      <c r="H259" s="221">
        <f>SUM(H256:H258)</f>
        <v>0</v>
      </c>
    </row>
    <row r="260" spans="1:8" ht="12.75">
      <c r="A260" s="83"/>
      <c r="B260" s="83"/>
      <c r="C260" s="83"/>
      <c r="D260" s="84"/>
      <c r="E260" s="83"/>
      <c r="F260" s="85"/>
      <c r="G260" s="86"/>
      <c r="H260" s="82"/>
    </row>
    <row r="261" spans="1:8" ht="12.75">
      <c r="A261" s="83"/>
      <c r="B261" s="83"/>
      <c r="C261" s="83"/>
      <c r="D261" s="84"/>
      <c r="E261" s="83"/>
      <c r="F261" s="85"/>
      <c r="G261" s="86"/>
      <c r="H261" s="82"/>
    </row>
    <row r="262" spans="1:8" ht="12.75">
      <c r="A262" s="173" t="s">
        <v>310</v>
      </c>
      <c r="B262" s="173"/>
      <c r="C262" s="173"/>
      <c r="D262" s="173"/>
      <c r="E262" s="173"/>
      <c r="F262" s="173"/>
      <c r="G262" s="173"/>
      <c r="H262" s="173"/>
    </row>
    <row r="263" spans="1:8" ht="12.75">
      <c r="A263" s="214" t="s">
        <v>51</v>
      </c>
      <c r="B263" s="175" t="s">
        <v>52</v>
      </c>
      <c r="C263" s="222" t="s">
        <v>53</v>
      </c>
      <c r="D263" s="223"/>
      <c r="E263" s="177" t="s">
        <v>193</v>
      </c>
      <c r="F263" s="178" t="s">
        <v>15</v>
      </c>
      <c r="G263" s="175" t="s">
        <v>194</v>
      </c>
      <c r="H263" s="224" t="s">
        <v>8</v>
      </c>
    </row>
    <row r="264" spans="1:8" ht="12.75">
      <c r="A264" s="215" t="s">
        <v>19</v>
      </c>
      <c r="B264" s="168" t="s">
        <v>207</v>
      </c>
      <c r="C264" s="193" t="s">
        <v>311</v>
      </c>
      <c r="D264" s="158"/>
      <c r="E264" s="98" t="s">
        <v>196</v>
      </c>
      <c r="F264" s="115">
        <v>1</v>
      </c>
      <c r="G264" s="100"/>
      <c r="H264" s="101">
        <f>G264*F264</f>
        <v>0</v>
      </c>
    </row>
    <row r="265" spans="1:8" ht="12.75">
      <c r="A265" s="215" t="s">
        <v>21</v>
      </c>
      <c r="B265" s="207"/>
      <c r="C265" s="219" t="s">
        <v>312</v>
      </c>
      <c r="D265" s="220"/>
      <c r="E265" s="210"/>
      <c r="F265" s="211"/>
      <c r="G265" s="212"/>
      <c r="H265" s="221">
        <f>SUM(H264:H264)</f>
        <v>0</v>
      </c>
    </row>
    <row r="266" spans="1:8" ht="12.75">
      <c r="A266" s="83"/>
      <c r="B266" s="83"/>
      <c r="C266" s="83"/>
      <c r="D266" s="84"/>
      <c r="E266" s="83"/>
      <c r="F266" s="85"/>
      <c r="G266" s="86"/>
      <c r="H266" s="82"/>
    </row>
    <row r="267" spans="1:8" ht="12.75">
      <c r="A267" s="83"/>
      <c r="B267" s="83"/>
      <c r="C267" s="83"/>
      <c r="D267" s="84"/>
      <c r="E267" s="83"/>
      <c r="F267" s="85"/>
      <c r="G267" s="86"/>
      <c r="H267" s="82"/>
    </row>
    <row r="268" spans="1:8" ht="12.75">
      <c r="A268" s="173" t="s">
        <v>313</v>
      </c>
      <c r="B268" s="173"/>
      <c r="C268" s="173"/>
      <c r="D268" s="173"/>
      <c r="E268" s="173"/>
      <c r="F268" s="173"/>
      <c r="G268" s="173"/>
      <c r="H268" s="173"/>
    </row>
    <row r="269" spans="1:9" ht="12.75">
      <c r="A269" s="214" t="s">
        <v>51</v>
      </c>
      <c r="B269" s="175" t="s">
        <v>52</v>
      </c>
      <c r="C269" s="176" t="s">
        <v>53</v>
      </c>
      <c r="D269" s="175"/>
      <c r="E269" s="177" t="s">
        <v>193</v>
      </c>
      <c r="F269" s="178" t="s">
        <v>15</v>
      </c>
      <c r="G269" s="175" t="s">
        <v>194</v>
      </c>
      <c r="H269" s="179" t="s">
        <v>8</v>
      </c>
      <c r="I269" s="88"/>
    </row>
    <row r="270" spans="1:9" ht="12.75">
      <c r="A270" s="215" t="s">
        <v>19</v>
      </c>
      <c r="B270" s="168" t="s">
        <v>207</v>
      </c>
      <c r="C270" s="186" t="s">
        <v>314</v>
      </c>
      <c r="D270" s="158"/>
      <c r="E270" s="105" t="s">
        <v>196</v>
      </c>
      <c r="F270" s="191">
        <v>1</v>
      </c>
      <c r="G270" s="184"/>
      <c r="H270" s="188">
        <f>G270*F270</f>
        <v>0</v>
      </c>
      <c r="I270" s="88"/>
    </row>
    <row r="271" spans="1:9" ht="12.75">
      <c r="A271" s="215" t="s">
        <v>21</v>
      </c>
      <c r="B271" s="168" t="s">
        <v>66</v>
      </c>
      <c r="C271" s="186" t="s">
        <v>315</v>
      </c>
      <c r="D271" s="158"/>
      <c r="E271" s="105" t="s">
        <v>196</v>
      </c>
      <c r="F271" s="191">
        <v>1</v>
      </c>
      <c r="G271" s="184"/>
      <c r="H271" s="188">
        <f>G271*F271</f>
        <v>0</v>
      </c>
      <c r="I271" s="217"/>
    </row>
    <row r="272" spans="1:10" ht="12.75">
      <c r="A272" s="215" t="s">
        <v>23</v>
      </c>
      <c r="B272" s="168" t="s">
        <v>207</v>
      </c>
      <c r="C272" s="226" t="s">
        <v>316</v>
      </c>
      <c r="D272" s="229"/>
      <c r="E272" s="105" t="s">
        <v>68</v>
      </c>
      <c r="F272" s="106">
        <v>1.7000000000000002</v>
      </c>
      <c r="G272" s="184"/>
      <c r="H272" s="108">
        <f>F272*G272</f>
        <v>0</v>
      </c>
      <c r="I272" s="227"/>
      <c r="J272" s="228"/>
    </row>
    <row r="273" spans="1:10" ht="12.75">
      <c r="A273" s="215" t="s">
        <v>25</v>
      </c>
      <c r="B273" s="168" t="s">
        <v>207</v>
      </c>
      <c r="C273" s="226" t="s">
        <v>225</v>
      </c>
      <c r="D273" s="229"/>
      <c r="E273" s="105" t="s">
        <v>135</v>
      </c>
      <c r="F273" s="106">
        <v>22</v>
      </c>
      <c r="G273" s="184"/>
      <c r="H273" s="108">
        <f>F273*G273</f>
        <v>0</v>
      </c>
      <c r="I273" s="227"/>
      <c r="J273" s="228"/>
    </row>
    <row r="274" spans="1:10" ht="12.75">
      <c r="A274" s="215" t="s">
        <v>27</v>
      </c>
      <c r="B274" s="168" t="s">
        <v>207</v>
      </c>
      <c r="C274" s="226" t="s">
        <v>226</v>
      </c>
      <c r="D274" s="229"/>
      <c r="E274" s="105" t="s">
        <v>135</v>
      </c>
      <c r="F274" s="106">
        <v>22</v>
      </c>
      <c r="G274" s="184"/>
      <c r="H274" s="108">
        <f>F274*G274</f>
        <v>0</v>
      </c>
      <c r="I274" s="227"/>
      <c r="J274" s="228"/>
    </row>
    <row r="275" spans="1:8" ht="12.75">
      <c r="A275" s="215" t="s">
        <v>29</v>
      </c>
      <c r="B275" s="207"/>
      <c r="C275" s="219" t="s">
        <v>227</v>
      </c>
      <c r="D275" s="220"/>
      <c r="E275" s="210"/>
      <c r="F275" s="211"/>
      <c r="G275" s="212"/>
      <c r="H275" s="221">
        <f>SUM(H270:H274)</f>
        <v>0</v>
      </c>
    </row>
    <row r="276" spans="1:8" ht="12.75">
      <c r="A276" s="83"/>
      <c r="B276" s="83"/>
      <c r="C276" s="83"/>
      <c r="D276" s="84"/>
      <c r="E276" s="83"/>
      <c r="F276" s="85"/>
      <c r="G276" s="86"/>
      <c r="H276" s="82"/>
    </row>
    <row r="277" spans="1:8" ht="12.75">
      <c r="A277" s="83"/>
      <c r="B277" s="83"/>
      <c r="C277" s="83"/>
      <c r="D277" s="84"/>
      <c r="E277" s="83"/>
      <c r="F277" s="85"/>
      <c r="G277" s="86"/>
      <c r="H277" s="82"/>
    </row>
    <row r="278" spans="1:8" ht="12.75">
      <c r="A278" s="173" t="s">
        <v>317</v>
      </c>
      <c r="B278" s="173"/>
      <c r="C278" s="173"/>
      <c r="D278" s="173"/>
      <c r="E278" s="173"/>
      <c r="F278" s="173"/>
      <c r="G278" s="173"/>
      <c r="H278" s="173"/>
    </row>
    <row r="279" spans="1:9" ht="12.75">
      <c r="A279" s="214" t="s">
        <v>51</v>
      </c>
      <c r="B279" s="175" t="s">
        <v>52</v>
      </c>
      <c r="C279" s="176" t="s">
        <v>53</v>
      </c>
      <c r="D279" s="175"/>
      <c r="E279" s="177" t="s">
        <v>193</v>
      </c>
      <c r="F279" s="178" t="s">
        <v>15</v>
      </c>
      <c r="G279" s="175" t="s">
        <v>194</v>
      </c>
      <c r="H279" s="179" t="s">
        <v>8</v>
      </c>
      <c r="I279" s="88"/>
    </row>
    <row r="280" spans="1:9" ht="12.75">
      <c r="A280" s="215" t="s">
        <v>19</v>
      </c>
      <c r="B280" s="168" t="s">
        <v>66</v>
      </c>
      <c r="C280" s="231" t="s">
        <v>318</v>
      </c>
      <c r="D280" s="175"/>
      <c r="E280" s="98" t="s">
        <v>196</v>
      </c>
      <c r="F280" s="115">
        <v>1</v>
      </c>
      <c r="G280" s="100"/>
      <c r="H280" s="101">
        <f>G280*F280</f>
        <v>0</v>
      </c>
      <c r="I280" s="88"/>
    </row>
    <row r="281" spans="1:9" ht="12.75">
      <c r="A281" s="215" t="s">
        <v>21</v>
      </c>
      <c r="B281" s="168" t="s">
        <v>66</v>
      </c>
      <c r="C281" s="231" t="s">
        <v>319</v>
      </c>
      <c r="D281" s="175"/>
      <c r="E281" s="98" t="s">
        <v>199</v>
      </c>
      <c r="F281" s="115">
        <v>4</v>
      </c>
      <c r="G281" s="100"/>
      <c r="H281" s="101">
        <f>G281*F281</f>
        <v>0</v>
      </c>
      <c r="I281" s="88"/>
    </row>
    <row r="282" spans="1:9" ht="12.75">
      <c r="A282" s="215" t="s">
        <v>23</v>
      </c>
      <c r="B282" s="168" t="s">
        <v>66</v>
      </c>
      <c r="C282" s="231" t="s">
        <v>320</v>
      </c>
      <c r="D282" s="175"/>
      <c r="E282" s="98" t="s">
        <v>196</v>
      </c>
      <c r="F282" s="115">
        <v>1</v>
      </c>
      <c r="G282" s="100"/>
      <c r="H282" s="101">
        <f>G282*F282</f>
        <v>0</v>
      </c>
      <c r="I282" s="88"/>
    </row>
    <row r="283" spans="1:9" ht="12.75">
      <c r="A283" s="215" t="s">
        <v>25</v>
      </c>
      <c r="B283" s="168" t="s">
        <v>66</v>
      </c>
      <c r="C283" s="231" t="s">
        <v>321</v>
      </c>
      <c r="D283" s="175"/>
      <c r="E283" s="98" t="s">
        <v>196</v>
      </c>
      <c r="F283" s="115">
        <v>1</v>
      </c>
      <c r="G283" s="100"/>
      <c r="H283" s="101">
        <f>G283*F283</f>
        <v>0</v>
      </c>
      <c r="I283" s="88"/>
    </row>
    <row r="284" spans="1:9" ht="12.75">
      <c r="A284" s="215" t="s">
        <v>27</v>
      </c>
      <c r="B284" s="168" t="s">
        <v>66</v>
      </c>
      <c r="C284" s="231" t="s">
        <v>322</v>
      </c>
      <c r="D284" s="175"/>
      <c r="E284" s="98" t="s">
        <v>223</v>
      </c>
      <c r="F284" s="115">
        <v>9.6</v>
      </c>
      <c r="G284" s="100"/>
      <c r="H284" s="101">
        <f>G284*F284</f>
        <v>0</v>
      </c>
      <c r="I284" s="88"/>
    </row>
    <row r="285" spans="1:9" ht="12.75">
      <c r="A285" s="215" t="s">
        <v>29</v>
      </c>
      <c r="B285" s="168" t="s">
        <v>66</v>
      </c>
      <c r="C285" s="246" t="s">
        <v>323</v>
      </c>
      <c r="D285" s="175"/>
      <c r="E285" s="98" t="s">
        <v>196</v>
      </c>
      <c r="F285" s="115">
        <v>1</v>
      </c>
      <c r="G285" s="100"/>
      <c r="H285" s="101">
        <f>G285*F285</f>
        <v>0</v>
      </c>
      <c r="I285" s="88"/>
    </row>
    <row r="286" spans="1:9" ht="12.75">
      <c r="A286" s="215" t="s">
        <v>31</v>
      </c>
      <c r="B286" s="168" t="s">
        <v>66</v>
      </c>
      <c r="C286" s="246" t="s">
        <v>324</v>
      </c>
      <c r="D286" s="175"/>
      <c r="E286" s="98" t="s">
        <v>137</v>
      </c>
      <c r="F286" s="99">
        <v>164</v>
      </c>
      <c r="G286" s="100"/>
      <c r="H286" s="144">
        <f>F286*G286</f>
        <v>0</v>
      </c>
      <c r="I286" s="88"/>
    </row>
    <row r="287" spans="1:9" ht="12.75">
      <c r="A287" s="215" t="s">
        <v>33</v>
      </c>
      <c r="B287" s="168" t="s">
        <v>66</v>
      </c>
      <c r="C287" s="246" t="s">
        <v>241</v>
      </c>
      <c r="D287" s="175"/>
      <c r="E287" s="98" t="s">
        <v>196</v>
      </c>
      <c r="F287" s="99">
        <v>1</v>
      </c>
      <c r="G287" s="100"/>
      <c r="H287" s="144">
        <f>F287*G287</f>
        <v>0</v>
      </c>
      <c r="I287" s="88"/>
    </row>
    <row r="288" spans="1:8" ht="12.75">
      <c r="A288" s="215" t="s">
        <v>35</v>
      </c>
      <c r="B288" s="207"/>
      <c r="C288" s="219" t="s">
        <v>242</v>
      </c>
      <c r="D288" s="220"/>
      <c r="E288" s="210"/>
      <c r="F288" s="211"/>
      <c r="G288" s="212"/>
      <c r="H288" s="221">
        <f>SUM(H280:H287)</f>
        <v>0</v>
      </c>
    </row>
    <row r="289" spans="1:8" ht="12.75">
      <c r="A289" s="83"/>
      <c r="B289" s="83"/>
      <c r="C289" s="83"/>
      <c r="D289" s="84"/>
      <c r="E289" s="83"/>
      <c r="F289" s="85"/>
      <c r="G289" s="86"/>
      <c r="H289" s="82"/>
    </row>
    <row r="290" spans="1:8" ht="12.75">
      <c r="A290" s="83"/>
      <c r="B290" s="83"/>
      <c r="C290" s="83"/>
      <c r="D290" s="84"/>
      <c r="E290" s="83"/>
      <c r="F290" s="85"/>
      <c r="G290" s="86"/>
      <c r="H290" s="82"/>
    </row>
    <row r="291" spans="1:8" ht="12.75">
      <c r="A291" s="173" t="s">
        <v>325</v>
      </c>
      <c r="B291" s="173"/>
      <c r="C291" s="173"/>
      <c r="D291" s="173"/>
      <c r="E291" s="173"/>
      <c r="F291" s="173"/>
      <c r="G291" s="173"/>
      <c r="H291" s="173"/>
    </row>
    <row r="292" spans="1:8" ht="12.75">
      <c r="A292" s="214" t="s">
        <v>51</v>
      </c>
      <c r="B292" s="175" t="s">
        <v>52</v>
      </c>
      <c r="C292" s="222" t="s">
        <v>53</v>
      </c>
      <c r="D292" s="223"/>
      <c r="E292" s="177" t="s">
        <v>193</v>
      </c>
      <c r="F292" s="178" t="s">
        <v>15</v>
      </c>
      <c r="G292" s="175" t="s">
        <v>194</v>
      </c>
      <c r="H292" s="224" t="s">
        <v>8</v>
      </c>
    </row>
    <row r="293" spans="1:9" ht="12.75">
      <c r="A293" s="215" t="s">
        <v>19</v>
      </c>
      <c r="B293" s="168" t="s">
        <v>66</v>
      </c>
      <c r="C293" s="226" t="s">
        <v>326</v>
      </c>
      <c r="D293" s="229"/>
      <c r="E293" s="105" t="s">
        <v>196</v>
      </c>
      <c r="F293" s="191">
        <v>1</v>
      </c>
      <c r="G293" s="184"/>
      <c r="H293" s="108">
        <f>F293*G293</f>
        <v>0</v>
      </c>
      <c r="I293" s="234"/>
    </row>
    <row r="294" spans="1:9" ht="12.75">
      <c r="A294" s="215" t="s">
        <v>21</v>
      </c>
      <c r="B294" s="168">
        <v>961044111</v>
      </c>
      <c r="C294" s="226" t="s">
        <v>327</v>
      </c>
      <c r="D294" s="229"/>
      <c r="E294" s="105" t="s">
        <v>60</v>
      </c>
      <c r="F294" s="191">
        <v>1.2</v>
      </c>
      <c r="G294" s="184"/>
      <c r="H294" s="108">
        <f>F294*G294</f>
        <v>0</v>
      </c>
      <c r="I294" s="234"/>
    </row>
    <row r="295" spans="1:9" ht="12.75">
      <c r="A295" s="215" t="s">
        <v>23</v>
      </c>
      <c r="B295" s="168">
        <v>997013511</v>
      </c>
      <c r="C295" s="185" t="s">
        <v>139</v>
      </c>
      <c r="D295" s="104"/>
      <c r="E295" s="105" t="s">
        <v>65</v>
      </c>
      <c r="F295" s="191">
        <v>2</v>
      </c>
      <c r="G295" s="184"/>
      <c r="H295" s="108">
        <f>F295*G295</f>
        <v>0</v>
      </c>
      <c r="I295" s="232"/>
    </row>
    <row r="296" spans="1:9" ht="12.75">
      <c r="A296" s="215" t="s">
        <v>25</v>
      </c>
      <c r="B296" s="168">
        <v>997013509</v>
      </c>
      <c r="C296" s="185" t="s">
        <v>328</v>
      </c>
      <c r="D296" s="104"/>
      <c r="E296" s="105" t="s">
        <v>65</v>
      </c>
      <c r="F296" s="191">
        <f>F295*15</f>
        <v>30</v>
      </c>
      <c r="G296" s="184"/>
      <c r="H296" s="108">
        <f>F296*G296</f>
        <v>0</v>
      </c>
      <c r="I296" s="232"/>
    </row>
    <row r="297" spans="1:9" ht="12.75">
      <c r="A297" s="215" t="s">
        <v>27</v>
      </c>
      <c r="B297" s="168">
        <v>997221815</v>
      </c>
      <c r="C297" s="185" t="s">
        <v>329</v>
      </c>
      <c r="D297" s="104"/>
      <c r="E297" s="105" t="s">
        <v>65</v>
      </c>
      <c r="F297" s="191">
        <f>F295</f>
        <v>2</v>
      </c>
      <c r="G297" s="184"/>
      <c r="H297" s="108">
        <f>F297*G297</f>
        <v>0</v>
      </c>
      <c r="I297" s="247"/>
    </row>
    <row r="298" spans="1:8" ht="12.75">
      <c r="A298" s="215" t="s">
        <v>29</v>
      </c>
      <c r="B298" s="168" t="s">
        <v>207</v>
      </c>
      <c r="C298" s="230" t="s">
        <v>330</v>
      </c>
      <c r="D298" s="105"/>
      <c r="E298" s="105" t="s">
        <v>196</v>
      </c>
      <c r="F298" s="248">
        <v>1</v>
      </c>
      <c r="G298" s="248"/>
      <c r="H298" s="188">
        <f>G298*F298</f>
        <v>0</v>
      </c>
    </row>
    <row r="299" spans="1:8" ht="12.75">
      <c r="A299" s="215" t="s">
        <v>31</v>
      </c>
      <c r="B299" s="168" t="s">
        <v>207</v>
      </c>
      <c r="C299" s="230" t="s">
        <v>331</v>
      </c>
      <c r="D299" s="229"/>
      <c r="E299" s="105" t="s">
        <v>196</v>
      </c>
      <c r="F299" s="248">
        <v>1</v>
      </c>
      <c r="G299" s="248"/>
      <c r="H299" s="188">
        <f>G299*F299</f>
        <v>0</v>
      </c>
    </row>
    <row r="300" spans="1:8" ht="12.75">
      <c r="A300" s="215" t="s">
        <v>33</v>
      </c>
      <c r="B300" s="168" t="s">
        <v>203</v>
      </c>
      <c r="C300" s="185" t="s">
        <v>332</v>
      </c>
      <c r="D300" s="104"/>
      <c r="E300" s="105" t="s">
        <v>60</v>
      </c>
      <c r="F300" s="106">
        <v>6.4</v>
      </c>
      <c r="G300" s="184"/>
      <c r="H300" s="108">
        <f>F300*G300</f>
        <v>0</v>
      </c>
    </row>
    <row r="301" spans="1:8" ht="12.75">
      <c r="A301" s="215" t="s">
        <v>35</v>
      </c>
      <c r="B301" s="95">
        <v>564831111</v>
      </c>
      <c r="C301" s="226" t="s">
        <v>205</v>
      </c>
      <c r="D301" s="223"/>
      <c r="E301" s="98" t="s">
        <v>199</v>
      </c>
      <c r="F301" s="115">
        <v>64</v>
      </c>
      <c r="G301" s="100"/>
      <c r="H301" s="101">
        <f>G301*F301</f>
        <v>0</v>
      </c>
    </row>
    <row r="302" spans="1:8" ht="12.75">
      <c r="A302" s="215" t="s">
        <v>37</v>
      </c>
      <c r="B302" s="95" t="s">
        <v>66</v>
      </c>
      <c r="C302" s="226" t="s">
        <v>206</v>
      </c>
      <c r="D302" s="223"/>
      <c r="E302" s="98" t="s">
        <v>199</v>
      </c>
      <c r="F302" s="115">
        <v>64</v>
      </c>
      <c r="G302" s="100"/>
      <c r="H302" s="101">
        <f>G302*F302</f>
        <v>0</v>
      </c>
    </row>
    <row r="303" spans="1:8" ht="12.75">
      <c r="A303" s="215" t="s">
        <v>39</v>
      </c>
      <c r="B303" s="207"/>
      <c r="C303" s="219" t="s">
        <v>333</v>
      </c>
      <c r="D303" s="220"/>
      <c r="E303" s="210"/>
      <c r="F303" s="211"/>
      <c r="G303" s="212"/>
      <c r="H303" s="221">
        <f>SUM(H293:H302)</f>
        <v>0</v>
      </c>
    </row>
    <row r="304" spans="1:8" ht="12.75">
      <c r="A304" s="83"/>
      <c r="B304" s="83"/>
      <c r="C304" s="83"/>
      <c r="D304" s="84"/>
      <c r="E304" s="83"/>
      <c r="F304" s="85"/>
      <c r="G304" s="86"/>
      <c r="H304" s="82"/>
    </row>
    <row r="305" spans="1:8" ht="12.75">
      <c r="A305"/>
      <c r="B305"/>
      <c r="C305"/>
      <c r="D305" s="129"/>
      <c r="E305"/>
      <c r="F305"/>
      <c r="G305" s="235"/>
      <c r="H305" s="236"/>
    </row>
    <row r="306" spans="1:8" ht="12.75">
      <c r="A306" s="75"/>
      <c r="B306" s="76"/>
      <c r="C306" s="130" t="s">
        <v>254</v>
      </c>
      <c r="D306" s="237"/>
      <c r="E306" s="79"/>
      <c r="F306" s="80"/>
      <c r="G306" s="81"/>
      <c r="H306" s="238"/>
    </row>
    <row r="307" spans="1:8" ht="12.75">
      <c r="A307" s="75"/>
      <c r="B307" s="76"/>
      <c r="C307" s="219" t="s">
        <v>255</v>
      </c>
      <c r="D307" s="220"/>
      <c r="E307" s="210"/>
      <c r="F307" s="211"/>
      <c r="G307" s="212"/>
      <c r="H307" s="239">
        <f>H303+H288+H275+H265+H259+H251+H239+H219+H200</f>
        <v>0</v>
      </c>
    </row>
    <row r="308" spans="1:8" ht="12.75">
      <c r="A308" s="75"/>
      <c r="B308" s="76"/>
      <c r="C308" s="219" t="s">
        <v>17</v>
      </c>
      <c r="D308" s="220"/>
      <c r="E308" s="210"/>
      <c r="F308" s="211"/>
      <c r="G308" s="212"/>
      <c r="H308" s="239">
        <f>H307*0.21</f>
        <v>0</v>
      </c>
    </row>
    <row r="309" spans="1:8" ht="12.75">
      <c r="A309" s="75"/>
      <c r="B309" s="76"/>
      <c r="C309" s="219" t="s">
        <v>42</v>
      </c>
      <c r="D309" s="220"/>
      <c r="E309" s="210"/>
      <c r="F309" s="211"/>
      <c r="G309" s="212"/>
      <c r="H309" s="239">
        <f>SUM(H307:H308)</f>
        <v>0</v>
      </c>
    </row>
    <row r="314" spans="1:9" ht="38.25" customHeight="1">
      <c r="A314" s="249"/>
      <c r="B314" s="250" t="s">
        <v>334</v>
      </c>
      <c r="C314" s="251" t="s">
        <v>335</v>
      </c>
      <c r="D314" s="251"/>
      <c r="E314" s="251"/>
      <c r="F314" s="251"/>
      <c r="G314" s="251"/>
      <c r="H314" s="251"/>
      <c r="I314" s="252"/>
    </row>
    <row r="317" spans="1:8" ht="65.25" customHeight="1">
      <c r="A317" s="253" t="s">
        <v>336</v>
      </c>
      <c r="B317" s="253"/>
      <c r="C317" s="253"/>
      <c r="D317" s="253"/>
      <c r="E317" s="253"/>
      <c r="F317" s="253"/>
      <c r="G317" s="253"/>
      <c r="H317" s="253"/>
    </row>
  </sheetData>
  <sheetProtection selectLockedCells="1" selectUnlockedCells="1"/>
  <mergeCells count="23">
    <mergeCell ref="A5:H5"/>
    <mergeCell ref="A11:H11"/>
    <mergeCell ref="A27:H27"/>
    <mergeCell ref="A52:H52"/>
    <mergeCell ref="A66:H66"/>
    <mergeCell ref="A106:H106"/>
    <mergeCell ref="A114:H114"/>
    <mergeCell ref="A132:H132"/>
    <mergeCell ref="A143:H143"/>
    <mergeCell ref="A161:H161"/>
    <mergeCell ref="A167:H167"/>
    <mergeCell ref="A173:H173"/>
    <mergeCell ref="A193:H193"/>
    <mergeCell ref="A203:H203"/>
    <mergeCell ref="A221:H221"/>
    <mergeCell ref="A242:H242"/>
    <mergeCell ref="A254:H254"/>
    <mergeCell ref="A262:H262"/>
    <mergeCell ref="A268:H268"/>
    <mergeCell ref="A278:H278"/>
    <mergeCell ref="A291:H291"/>
    <mergeCell ref="C314:H314"/>
    <mergeCell ref="A317:H317"/>
  </mergeCells>
  <printOptions/>
  <pageMargins left="0.5902777777777778" right="0.39375" top="0.7875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2015-07-29T14:22:25Z</cp:lastPrinted>
  <dcterms:modified xsi:type="dcterms:W3CDTF">2015-07-30T22:01:04Z</dcterms:modified>
  <cp:category/>
  <cp:version/>
  <cp:contentType/>
  <cp:contentStatus/>
  <cp:revision>93</cp:revision>
</cp:coreProperties>
</file>