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List1 (3)" sheetId="1" r:id="rId1"/>
    <sheet name="Rekapitulace stavby" sheetId="2" r:id="rId2"/>
    <sheet name="SO 101 - Komunikace a zpe..." sheetId="3" r:id="rId3"/>
    <sheet name="SO 02 - Úprava odvodnění ..." sheetId="4" r:id="rId4"/>
    <sheet name="Pokyny pro vyplnění" sheetId="5" state="hidden" r:id="rId5"/>
  </sheets>
  <externalReferences>
    <externalReference r:id="rId8"/>
    <externalReference r:id="rId9"/>
    <externalReference r:id="rId10"/>
  </externalReferences>
  <definedNames>
    <definedName name="__CENA__" localSheetId="0">'[1]Zakazka'!$N$6:$N$64</definedName>
    <definedName name="__CENA__">'[2]Zakazka'!$P$6:$P$296</definedName>
    <definedName name="__MAIN2__" localSheetId="0">#REF!</definedName>
    <definedName name="__MAIN2__">#REF!</definedName>
    <definedName name="__SAZBA__" localSheetId="0">'[1]Zakazka'!$Q$6:$Q$64</definedName>
    <definedName name="__SAZBA__">'[2]Zakazka'!$U$6:$U$296</definedName>
    <definedName name="__TE1__" localSheetId="0">'[1]Kryci list'!#REF!</definedName>
    <definedName name="__TE1__">'[2]Kryci list'!#REF!</definedName>
    <definedName name="__TE2__" localSheetId="0">'[1]Kryci list'!#REF!</definedName>
    <definedName name="__TE2__">'[2]Kryci list'!#REF!</definedName>
    <definedName name="__TE3__" localSheetId="0">'[3]Figury'!#REF!</definedName>
    <definedName name="__TR0__" localSheetId="0">#REF!</definedName>
    <definedName name="__TR0__">#REF!</definedName>
    <definedName name="__TR1__" localSheetId="0">#REF!</definedName>
    <definedName name="__TR1__">#REF!</definedName>
    <definedName name="_xlnm._FilterDatabase" localSheetId="3" hidden="1">'SO 02 - Úprava odvodnění ...'!$C$81:$K$81</definedName>
    <definedName name="Excel_BuiltIn__FilterDatabase" localSheetId="2">'SO 101 - Komunikace a zpe...'!$C$103:$K$103</definedName>
    <definedName name="_xlnm.Print_Titles" localSheetId="1">'Rekapitulace stavby'!$49:$49</definedName>
    <definedName name="_xlnm.Print_Titles" localSheetId="3">'SO 02 - Úprava odvodnění ...'!$81:$81</definedName>
    <definedName name="_xlnm.Print_Titles" localSheetId="2">'SO 101 - Komunikace a zpe...'!$103:$103</definedName>
    <definedName name="_xlnm.Print_Area" localSheetId="4">('Pokyny pro vyplnění'!$B$2:$K$69,'Pokyny pro vyplnění'!$B$72:$K$116,'Pokyny pro vyplnění'!$B$119:$K$184,'Pokyny pro vyplnění'!$B$187:$K$207)</definedName>
    <definedName name="_xlnm.Print_Area" localSheetId="1">('Rekapitulace stavby'!$D$4:$AO$33,'Rekapitulace stavby'!$C$39:$AQ$54)</definedName>
    <definedName name="_xlnm.Print_Area" localSheetId="3">('SO 02 - Úprava odvodnění ...'!$C$4:$J$36,'SO 02 - Úprava odvodnění ...'!$C$42:$J$63,'SO 02 - Úprava odvodnění ...'!$C$69:$K$194)</definedName>
    <definedName name="_xlnm.Print_Area" localSheetId="2">('SO 101 - Komunikace a zpe...'!$C$4:$J$36,'SO 101 - Komunikace a zpe...'!$C$42:$J$85,'SO 101 - Komunikace a zpe...'!$C$91:$K$433)</definedName>
  </definedNames>
  <calcPr fullCalcOnLoad="1"/>
</workbook>
</file>

<file path=xl/sharedStrings.xml><?xml version="1.0" encoding="utf-8"?>
<sst xmlns="http://schemas.openxmlformats.org/spreadsheetml/2006/main" count="4302" uniqueCount="891">
  <si>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</si>
  <si>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</si>
  <si>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</si>
  <si>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</si>
  <si>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</si>
  <si>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</si>
  <si>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</si>
  <si>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{E0171907-D9BB-44E3-A1F1-DA7246961F20}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</si>
  <si>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</si>
  <si>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</si>
  <si>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</si>
  <si>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</si>
  <si>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</si>
  <si>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</si>
  <si>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</si>
  <si>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</si>
  <si>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S24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</si>
  <si>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</si>
  <si>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</si>
  <si>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Revitalizace veřejného prostoru Fibichova - Janáčkova</t>
  </si>
  <si>
    <t>0,1</t>
  </si>
  <si>
    <t>KSO:</t>
  </si>
  <si>
    <t>CC-CZ:</t>
  </si>
  <si>
    <t>1</t>
  </si>
  <si>
    <t>Místo:</t>
  </si>
  <si>
    <t xml:space="preserve"> </t>
  </si>
  <si>
    <t>Datum:</t>
  </si>
  <si>
    <t>05.05.2015</t>
  </si>
  <si>
    <t>10</t>
  </si>
  <si>
    <t>100</t>
  </si>
  <si>
    <t>Zadavatel:</t>
  </si>
  <si>
    <t>IČ:</t>
  </si>
  <si>
    <t>DIČ:</t>
  </si>
  <si>
    <t>Uchazeč:</t>
  </si>
  <si>
    <t>27995771</t>
  </si>
  <si>
    <t>VIDEST s.r.o.</t>
  </si>
  <si>
    <t>CZ 27995771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</si>
  <si>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</si>
  <si>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</si>
  <si>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</si>
  <si>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</si>
  <si>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</si>
  <si>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</si>
  <si>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</si>
  <si>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</si>
  <si>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</si>
  <si>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</si>
  <si>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</si>
  <si>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</si>
  <si>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</si>
  <si>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</si>
  <si>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</si>
  <si>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</si>
  <si>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</si>
  <si>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</si>
  <si>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</si>
  <si>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</si>
  <si>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</si>
  <si>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</si>
  <si>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</si>
  <si>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</si>
  <si>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</si>
  <si>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</si>
  <si>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</si>
  <si>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</si>
  <si>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</si>
  <si>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</si>
  <si>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</si>
  <si>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</si>
  <si>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</si>
  <si>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</si>
  <si>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</si>
  <si>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</si>
  <si>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</si>
  <si>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</si>
  <si>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</si>
  <si>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</si>
  <si>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</si>
  <si>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</si>
  <si>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</si>
  <si>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 a zpevněné plochy</t>
  </si>
  <si>
    <t>STA</t>
  </si>
  <si>
    <t>{725BDA86-1ED5-40D3-8FE1-06AF61DE91EF}</t>
  </si>
  <si>
    <t>2</t>
  </si>
  <si>
    <t>SO 02</t>
  </si>
  <si>
    <t>Úprava odvodnění a výšková úprava poklopů</t>
  </si>
  <si>
    <t>{9283628F-F703-4E58-A8A2-93A3DE9D1A63}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</si>
  <si>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</si>
  <si>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</si>
  <si>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</si>
  <si>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</si>
  <si>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</si>
  <si>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</si>
  <si>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</si>
  <si>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101 - Komunikace a zpevněné plochy</t>
  </si>
  <si>
    <t>REKAPITULACE ČLENĚNÍ SOUPISU PRACÍ</t>
  </si>
  <si>
    <t>Kód dílu - Popis</t>
  </si>
  <si>
    <t>Cena celkem [CZK]</t>
  </si>
  <si>
    <t>Náklady soupisu celkem</t>
  </si>
  <si>
    <t>-1</t>
  </si>
  <si>
    <t>D1 - Vedlejší a ostatní náklady</t>
  </si>
  <si>
    <t xml:space="preserve">    M001VD - Ostatní konstrukce</t>
  </si>
  <si>
    <t>D2 - Revitalizace sídliště</t>
  </si>
  <si>
    <t xml:space="preserve">    11 - Přípravné a přidružené práce</t>
  </si>
  <si>
    <t xml:space="preserve">    12 - Odkopávky a prokopávky</t>
  </si>
  <si>
    <t xml:space="preserve">    13 - Hloubené vykopávky</t>
  </si>
  <si>
    <t xml:space="preserve">    16 - Přemístění výkopku</t>
  </si>
  <si>
    <t xml:space="preserve">    17 - Konstrukce ze zemin</t>
  </si>
  <si>
    <t xml:space="preserve">    18 - Povrchové úpravy terénu</t>
  </si>
  <si>
    <t xml:space="preserve">    19 - Hloubení pro podzemní stěny, ražení a hloubení důlní</t>
  </si>
  <si>
    <t xml:space="preserve">    21 - Úprava podloží a základové spáry</t>
  </si>
  <si>
    <t xml:space="preserve">    27 - Základy</t>
  </si>
  <si>
    <t xml:space="preserve">    28 - Zpevňování hornin a konstrukcí</t>
  </si>
  <si>
    <t xml:space="preserve">    43 - Schodiště</t>
  </si>
  <si>
    <t xml:space="preserve">    45 - Podkladní a vedlejší konstrukce (kromě vozovek a železničního svršku)</t>
  </si>
  <si>
    <t xml:space="preserve">    56 - Podkladní vrstvy komunikací a zpevněných ploch</t>
  </si>
  <si>
    <t xml:space="preserve">    57 - Kryty štěrkových a živičných pozemních komunikací a zpevněných ploch</t>
  </si>
  <si>
    <t xml:space="preserve">    58 - Cementobetonové kryty pozemních komunikací a zpevněných ploch</t>
  </si>
  <si>
    <t xml:space="preserve">    59 - Dlažby a předlažby pozemních komunikací a zpevněných ploch</t>
  </si>
  <si>
    <t xml:space="preserve">    767 - Konstrukce doplňkové stavební (zámečnické)</t>
  </si>
  <si>
    <t xml:space="preserve">    87 - Potrubí z trub plastických, skleněných a čedičových</t>
  </si>
  <si>
    <t xml:space="preserve">    89 - Ostatní konstrukce a práce na trubním vedení</t>
  </si>
  <si>
    <t xml:space="preserve">    91 - Doplňující konstrukce a práce na pozemních komunikacích a zpevněných plochách</t>
  </si>
  <si>
    <t xml:space="preserve">    93 - Různé dokončovací konstrukce a práce inženýrských staveb</t>
  </si>
  <si>
    <t xml:space="preserve">    96 - Bourání konstrukcí</t>
  </si>
  <si>
    <t xml:space="preserve">    H22 - Komunikace pozemní a letiště</t>
  </si>
  <si>
    <t xml:space="preserve">    S - Přesuny sutí</t>
  </si>
  <si>
    <t xml:space="preserve">    D3 - Ostatní materiál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</si>
  <si>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</si>
  <si>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</si>
  <si>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</si>
  <si>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</si>
  <si>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</si>
  <si>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</si>
  <si>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</si>
  <si>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</si>
  <si>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</si>
  <si>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</si>
  <si>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</si>
  <si>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</si>
  <si>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</si>
  <si>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</si>
  <si>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</si>
  <si>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D1</t>
  </si>
  <si>
    <t>Vedlejší a ostatní náklady</t>
  </si>
  <si>
    <t>ROZPOCET</t>
  </si>
  <si>
    <t>M001VD</t>
  </si>
  <si>
    <t>Ostatní konstrukce</t>
  </si>
  <si>
    <t>K</t>
  </si>
  <si>
    <t>0014VD</t>
  </si>
  <si>
    <t>D+M Informační tabule na staveništi</t>
  </si>
  <si>
    <t>kus</t>
  </si>
  <si>
    <t>4</t>
  </si>
  <si>
    <t>PP</t>
  </si>
  <si>
    <t>0017VD</t>
  </si>
  <si>
    <t>Dokumentace skutečného provedení stavby (DSPS)</t>
  </si>
  <si>
    <t>3</t>
  </si>
  <si>
    <t>0015VD</t>
  </si>
  <si>
    <t>Geodetické práce před výstavbou, vytýčení podzem.sítí a staveniště, komplet geodetické práce dle TPK</t>
  </si>
  <si>
    <t>0019VD</t>
  </si>
  <si>
    <t>Geodetické práce po výstavbě, zaměření skutečného provedení stavby</t>
  </si>
  <si>
    <t>5</t>
  </si>
  <si>
    <t>0020VD</t>
  </si>
  <si>
    <t>Provizorní přechodné dopravní značení během výstavby</t>
  </si>
  <si>
    <t>P</t>
  </si>
  <si>
    <t>Poznámka k položce:
včetně administrativní činnosti při schvalování DIO</t>
  </si>
  <si>
    <t>6</t>
  </si>
  <si>
    <t>0016VD</t>
  </si>
  <si>
    <t>Související práce pro zařízení staveniště, zřízení a odstranění ZS</t>
  </si>
  <si>
    <t>D2</t>
  </si>
  <si>
    <t>Revitalizace sídliště</t>
  </si>
  <si>
    <t>11</t>
  </si>
  <si>
    <t>Přípravné a přidružené práce</t>
  </si>
  <si>
    <t>7</t>
  </si>
  <si>
    <t>113151214R00</t>
  </si>
  <si>
    <t>Frézování krytu nad 500 m2, bez překážek, tl.5 cm</t>
  </si>
  <si>
    <t>m2</t>
  </si>
  <si>
    <t>8</t>
  </si>
  <si>
    <t>113106121R00</t>
  </si>
  <si>
    <t>Rozebrání dlažeb z betonových dlaždic na sucho</t>
  </si>
  <si>
    <t>9</t>
  </si>
  <si>
    <t>113152111R00</t>
  </si>
  <si>
    <t>Odstranění podkladu z kameniva těženého</t>
  </si>
  <si>
    <t>m3</t>
  </si>
  <si>
    <t>113106231R00</t>
  </si>
  <si>
    <t>Rozebrání dlažeb ze zámkové dlažby v kamenivu</t>
  </si>
  <si>
    <t>113107241R00</t>
  </si>
  <si>
    <t>Odstranění podkladu nad 200 m2, živičného tl.5 cm</t>
  </si>
  <si>
    <t>12</t>
  </si>
  <si>
    <t>113107230R00</t>
  </si>
  <si>
    <t>Odstranění podkladu nad 200 m2, beton, tl. 8 cm</t>
  </si>
  <si>
    <t>13</t>
  </si>
  <si>
    <t>113204111R00</t>
  </si>
  <si>
    <t>Vytrhání obrub záhonových</t>
  </si>
  <si>
    <t>m</t>
  </si>
  <si>
    <t>14</t>
  </si>
  <si>
    <t>113202111R00</t>
  </si>
  <si>
    <t>Vytrhání obrub z krajníků nebo obrubníků stojatých</t>
  </si>
  <si>
    <t>113201111R00</t>
  </si>
  <si>
    <t>Vytrhání obrub chodníkových ležatých</t>
  </si>
  <si>
    <t>16</t>
  </si>
  <si>
    <t>113107243R00</t>
  </si>
  <si>
    <t>Odstranění podkladu nad 200 m2, živičného tl.15 cm</t>
  </si>
  <si>
    <t>17</t>
  </si>
  <si>
    <t>113107143R00</t>
  </si>
  <si>
    <t>Odstranění podkladu pl.do 200 m2, živice tl. 15 cm</t>
  </si>
  <si>
    <t>18</t>
  </si>
  <si>
    <t>113107222R00</t>
  </si>
  <si>
    <t>Odstranění podkladu nad 200 m2,kam.drcené tl.20 cm</t>
  </si>
  <si>
    <t>19</t>
  </si>
  <si>
    <t>113107122R00</t>
  </si>
  <si>
    <t>Odstranění podkladu pl. 200 m2,kam.drcené tl.20 cm</t>
  </si>
  <si>
    <t>20</t>
  </si>
  <si>
    <t>113107131R00</t>
  </si>
  <si>
    <t>Odstranění podkladu pl.200 m2, bet.prostý tl.15 cm</t>
  </si>
  <si>
    <t>Odkopávky a prokopávky</t>
  </si>
  <si>
    <t>122202202R00</t>
  </si>
  <si>
    <t>Odkopávky pro silnice v hor. 3 do 1000 m3</t>
  </si>
  <si>
    <t>22</t>
  </si>
  <si>
    <t>122202209R00</t>
  </si>
  <si>
    <t>Příplatek za lepivost - odkop. pro silnice v hor.3</t>
  </si>
  <si>
    <t>Hloubené vykopávky</t>
  </si>
  <si>
    <t>23</t>
  </si>
  <si>
    <t>132201111R00</t>
  </si>
  <si>
    <t>Hloubení rýh š.do 60 cm v hor.3 do 100 m3, STROJNĚ</t>
  </si>
  <si>
    <t>24</t>
  </si>
  <si>
    <t>132201109R00</t>
  </si>
  <si>
    <t>Příplatek za lepivost - hloubení rýh 60 cm v hor.3</t>
  </si>
  <si>
    <t>25</t>
  </si>
  <si>
    <t>139601102R00</t>
  </si>
  <si>
    <t>Ruční výkop jam, rýh a šachet v hornině tř. 3</t>
  </si>
  <si>
    <t>Přemístění výkopku</t>
  </si>
  <si>
    <t>26</t>
  </si>
  <si>
    <t>162301101R00</t>
  </si>
  <si>
    <t>Vodorovné přemístění výkopku z hor.1-4 do 500 m</t>
  </si>
  <si>
    <t>Poznámka k položce:
zemina pro zpětné zásypy</t>
  </si>
  <si>
    <t>27</t>
  </si>
  <si>
    <t>167101102R00</t>
  </si>
  <si>
    <t>Nakládání výkopku z hor.1-4 v množství nad 100 m3</t>
  </si>
  <si>
    <t>28</t>
  </si>
  <si>
    <t>162701105R00</t>
  </si>
  <si>
    <t>Vodorovné přemístění výkopku z hor.1-4 do 10000 m</t>
  </si>
  <si>
    <t>29</t>
  </si>
  <si>
    <t>162701109R00</t>
  </si>
  <si>
    <t>Příplatek k vod. přemístění hor.1-4 za další 1 km</t>
  </si>
  <si>
    <t>Konstrukce ze zemin</t>
  </si>
  <si>
    <t>30</t>
  </si>
  <si>
    <t>174101101R00</t>
  </si>
  <si>
    <t>Zásyp jam, rýh, šachet se zhutněním</t>
  </si>
  <si>
    <t>31</t>
  </si>
  <si>
    <t>171201201R00</t>
  </si>
  <si>
    <t>Uložení sypaniny na skl.-modelace na výšku přes 2m</t>
  </si>
  <si>
    <t>Povrchové úpravy terénu</t>
  </si>
  <si>
    <t>32</t>
  </si>
  <si>
    <t>181101102R00</t>
  </si>
  <si>
    <t>Úprava pláně v zářezech v hor. 1-4, se zhutněním</t>
  </si>
  <si>
    <t>33</t>
  </si>
  <si>
    <t>182001121R00</t>
  </si>
  <si>
    <t>Plošná úprava terénu, nerovnosti do 15 cm v rovině</t>
  </si>
  <si>
    <t>34</t>
  </si>
  <si>
    <t>182001122R00</t>
  </si>
  <si>
    <t>Plošná úprava terénu, nerovnosti do 15 cm svah 1:2</t>
  </si>
  <si>
    <t>35</t>
  </si>
  <si>
    <t>180402111R00</t>
  </si>
  <si>
    <t>Založení trávníku parkového výsevem v rovině</t>
  </si>
  <si>
    <t>36</t>
  </si>
  <si>
    <t>185851111R00</t>
  </si>
  <si>
    <t>Dovoz vody pro zálivku rostlin do 6 km</t>
  </si>
  <si>
    <t>37</t>
  </si>
  <si>
    <t>181301101R00</t>
  </si>
  <si>
    <t>Rozprostření ornice, rovina, tl. do 10 cm do 500m2</t>
  </si>
  <si>
    <t>Poznámka k položce:
ohumusování tl.100mm</t>
  </si>
  <si>
    <t>Hloubení pro podzemní stěny, ražení a hloubení důlní</t>
  </si>
  <si>
    <t>38</t>
  </si>
  <si>
    <t>199000005R00</t>
  </si>
  <si>
    <t>Poplatek za skládku zeminy 1- 4</t>
  </si>
  <si>
    <t>t</t>
  </si>
  <si>
    <t>Poznámka k položce:
vykopané zeminy z odkopávek a hloubených vykopávek</t>
  </si>
  <si>
    <t>39</t>
  </si>
  <si>
    <t>Poznámka k položce:
vybourané kamenivo</t>
  </si>
  <si>
    <t>Úprava podloží a základové spáry</t>
  </si>
  <si>
    <t>40</t>
  </si>
  <si>
    <t>211531111R00</t>
  </si>
  <si>
    <t>Výplň odvodňovacích žeber kam. hrubě drcen. 63 mm</t>
  </si>
  <si>
    <t>41</t>
  </si>
  <si>
    <t>212810010RAD</t>
  </si>
  <si>
    <t>Trativody z PVC drenážních flexibilních trubek</t>
  </si>
  <si>
    <t>Poznámka k položce:
lože a obsyp štěrkopískem, trubky d 150 mm</t>
  </si>
  <si>
    <t>42</t>
  </si>
  <si>
    <t>Poznámka k položce:
lože a obsyp štěrkopískem, trubky d 150 mm; včetně napojení do stávajících vpustí</t>
  </si>
  <si>
    <t>Základy</t>
  </si>
  <si>
    <t>43</t>
  </si>
  <si>
    <t>274313611R00</t>
  </si>
  <si>
    <t>Beton základových pasů prostý C 16/20</t>
  </si>
  <si>
    <t>44</t>
  </si>
  <si>
    <t>274356021R00</t>
  </si>
  <si>
    <t>Bednění základ. pasů BV ploch rovinných zřízení</t>
  </si>
  <si>
    <t>45</t>
  </si>
  <si>
    <t>274356022R00</t>
  </si>
  <si>
    <t>Bednění základ. pasů BV ploch rovinných odstranění</t>
  </si>
  <si>
    <t>Zpevňování hornin a konstrukcí</t>
  </si>
  <si>
    <t>46</t>
  </si>
  <si>
    <t>289970111R00</t>
  </si>
  <si>
    <t>Vrstva geotextilie 300g/m2</t>
  </si>
  <si>
    <t>Schodiště</t>
  </si>
  <si>
    <t>47</t>
  </si>
  <si>
    <t>435122111RR1</t>
  </si>
  <si>
    <t>Dodávka a montáž prefabrikovaných schodišť s podestou</t>
  </si>
  <si>
    <t>Poznámka k položce:
Schodiště č.1 = výškový rozdíl 510mm; 3 ks schodů hladkých s protiskluzovou úpravou hl. 0,35m a šířky 2,0m + 2 ks schodnic + 1 ks podesty 2,0x0,7m, Schodiště č.2 = výškový rozdíl 680mm; 4 ks schodů hladkých s protiskluzovou úpravou hl. 0,35m a šířky 2,0m + 2 ks schodnic + 1 ks podesty 2,0x0,7m</t>
  </si>
  <si>
    <t>Podkladní a vedlejší konstrukce (kromě vozovek a železničního svršku)</t>
  </si>
  <si>
    <t>48</t>
  </si>
  <si>
    <t>452386111R00</t>
  </si>
  <si>
    <t>Vyrovnávací prstence z betonu C -/7,5 výšky 100 mm</t>
  </si>
  <si>
    <t>49</t>
  </si>
  <si>
    <t>452311141R00</t>
  </si>
  <si>
    <t>Desky podkladní pod potrubí z betonu C 16/20</t>
  </si>
  <si>
    <t>56</t>
  </si>
  <si>
    <t>Podkladní vrstvy komunikací a zpevněných ploch</t>
  </si>
  <si>
    <t>50</t>
  </si>
  <si>
    <t>564851111R00</t>
  </si>
  <si>
    <t>Podklad ze štěrkodrti po zhutnění tloušťky 15 cm</t>
  </si>
  <si>
    <t>51</t>
  </si>
  <si>
    <t>564871111R00</t>
  </si>
  <si>
    <t>Podklad ze štěrkodrti po zhutnění tloušťky 25 cm</t>
  </si>
  <si>
    <t>52</t>
  </si>
  <si>
    <t>564831111R00</t>
  </si>
  <si>
    <t>Podklad ze štěrkodrti po zhutnění tloušťky 10 cm</t>
  </si>
  <si>
    <t>Poznámka k položce:
vyrovnávky pod betonovou zámkovou dlažbu tl. 60mm u výměn povrchů</t>
  </si>
  <si>
    <t>53</t>
  </si>
  <si>
    <t>Poznámka k položce:
vyrovnávky pod živičný povrch chodníků u výměn povrchů</t>
  </si>
  <si>
    <t>54</t>
  </si>
  <si>
    <t>Poznámka k položce:
ŠDa pod ACP vozovek</t>
  </si>
  <si>
    <t>55</t>
  </si>
  <si>
    <t>Poznámka k položce:
ŠDb pod ŠDa vozovek</t>
  </si>
  <si>
    <t>Poznámka k položce:
ŠD frakce 8-16mm</t>
  </si>
  <si>
    <t>57</t>
  </si>
  <si>
    <t>Poznámka k položce:
ŠD frakce 0-32mm</t>
  </si>
  <si>
    <t>58</t>
  </si>
  <si>
    <t>564231111R00</t>
  </si>
  <si>
    <t>Podklad ze štěrkopísku po zhutnění tloušťky 10 cm</t>
  </si>
  <si>
    <t>59</t>
  </si>
  <si>
    <t>565141111R00</t>
  </si>
  <si>
    <t>Podklad z obal kam.ACP 16+,ACP 22+,do 3 m,tl. 6 cm</t>
  </si>
  <si>
    <t>60</t>
  </si>
  <si>
    <t>565131111R00</t>
  </si>
  <si>
    <t>Podklad z obal kamen. ACP 16+, š. do 3 m, tl. 5 cm</t>
  </si>
  <si>
    <t>Poznámka k položce:
výměna povrchu chodníků a nový úsek</t>
  </si>
  <si>
    <t>61</t>
  </si>
  <si>
    <t>Poznámka k položce:
vyrovnávky v místě změny při klopení</t>
  </si>
  <si>
    <t>Kryty štěrkových a živičných pozemních komunikací a zpevněných ploch</t>
  </si>
  <si>
    <t>62</t>
  </si>
  <si>
    <t>573211111R00</t>
  </si>
  <si>
    <t>Postřik živičný spojovací z asfaltu 0,3 kg/m2</t>
  </si>
  <si>
    <t>63</t>
  </si>
  <si>
    <t>577131311RT2</t>
  </si>
  <si>
    <t>Beton asfaltový ACO 8 CH, š. do 3 m, tl. 4 cm</t>
  </si>
  <si>
    <t>Poznámka k položce:
plochy 201-1000 m2; výměna povrchu chodníků a nový úsek</t>
  </si>
  <si>
    <t>64</t>
  </si>
  <si>
    <t>577141212R00</t>
  </si>
  <si>
    <t>Beton asfalt. ACO 8,ACO 11,ACO 16, do 3 m, tl.5 cm</t>
  </si>
  <si>
    <t>Poznámka k položce:
v místě frézování a nové vozovky</t>
  </si>
  <si>
    <t>Cementobetonové kryty pozemních komunikací a zpevněných ploch</t>
  </si>
  <si>
    <t>65</t>
  </si>
  <si>
    <t>589116112R00</t>
  </si>
  <si>
    <t>Lomové prosívky - hlinitopísčité tl. 5 cm po zhutnění</t>
  </si>
  <si>
    <t>Dlažby a předlažby pozemních komunikací a zpevněných ploch</t>
  </si>
  <si>
    <t>66</t>
  </si>
  <si>
    <t>596841111R00</t>
  </si>
  <si>
    <t>Kladení dlažby z dlaždic kom.pro pěší do lože z MC</t>
  </si>
  <si>
    <t>67</t>
  </si>
  <si>
    <t>591211111R00</t>
  </si>
  <si>
    <t>Kladení dlažby drobné kostky,lože z kamen.tl. 5 cm</t>
  </si>
  <si>
    <t>68</t>
  </si>
  <si>
    <t>596215040R00</t>
  </si>
  <si>
    <t>Kladení zámkové dlažby tl. 8 cm do drtě tl. 4 cm</t>
  </si>
  <si>
    <t>69</t>
  </si>
  <si>
    <t>596215021R00</t>
  </si>
  <si>
    <t>Kladení zámkové dlažby tl. 6 cm do drtě tl. 4 cm</t>
  </si>
  <si>
    <t>Poznámka k položce:
včetně reliéfní dlažby pro nevidomé</t>
  </si>
  <si>
    <t>70</t>
  </si>
  <si>
    <t>596215048R00</t>
  </si>
  <si>
    <t>Příplatek za více barev dlažby tl. 8 cm, do drtě</t>
  </si>
  <si>
    <t>71</t>
  </si>
  <si>
    <t>596215049R00</t>
  </si>
  <si>
    <t>Příplatek za více tvarů dlažby tl. 8 cm, do drtě</t>
  </si>
  <si>
    <t>767</t>
  </si>
  <si>
    <t>Konstrukce doplňkové stavební (zámečnické)</t>
  </si>
  <si>
    <t>72</t>
  </si>
  <si>
    <t>767996803R00</t>
  </si>
  <si>
    <t>Demontáž atypických ocelových konstr. do 250 kg</t>
  </si>
  <si>
    <t>kg</t>
  </si>
  <si>
    <t>Poznámka k položce:
včetně odvozu a uskladnění</t>
  </si>
  <si>
    <t>73</t>
  </si>
  <si>
    <t>767200001RA0</t>
  </si>
  <si>
    <t>Zábradlí schodištové, madlo, nátěry</t>
  </si>
  <si>
    <t>Poznámka k položce:
zábradlí dvoumadlové včetně pozinkování</t>
  </si>
  <si>
    <t>87</t>
  </si>
  <si>
    <t>Potrubí z trub plastických, skleněných a čedičových</t>
  </si>
  <si>
    <t>74</t>
  </si>
  <si>
    <t>871251121RR1</t>
  </si>
  <si>
    <t>Montáž trubek polyetylenových ve výkopu d 110 mm</t>
  </si>
  <si>
    <t>Poznámka k položce:
dělená chránička KOPOHALF; montáž a pokládka chrániček, úprava a očištění stávajících kabelů; včetně revizí, zkoušek, režií a VRN</t>
  </si>
  <si>
    <t>89</t>
  </si>
  <si>
    <t>Ostatní konstrukce a práce na trubním vedení</t>
  </si>
  <si>
    <t>75</t>
  </si>
  <si>
    <t>895941311RT2</t>
  </si>
  <si>
    <t>Zřízení vpusti uliční z dílců typ UVB - 50</t>
  </si>
  <si>
    <t>Poznámka k položce:
včetně dodávky dílců pro uliční vpusti TBV</t>
  </si>
  <si>
    <t>76</t>
  </si>
  <si>
    <t>899203111RT2</t>
  </si>
  <si>
    <t>Osazení mříží litinových s rámem do 150 kg</t>
  </si>
  <si>
    <t>Poznámka k položce:
včetně dodávky mříže stružkové 500 x 500</t>
  </si>
  <si>
    <t>77</t>
  </si>
  <si>
    <t>894432111RR1</t>
  </si>
  <si>
    <t>Dodávka, montáž a osazení plastové šachty revizní prům.315 mm</t>
  </si>
  <si>
    <t>Poznámka k položce:
včetně plastového děrovaného poklopu A15; šachtové dno s odbočkou tvaru X DN150; šachtová roura dl. 2,0m DN315</t>
  </si>
  <si>
    <t>78</t>
  </si>
  <si>
    <t>899623151R00</t>
  </si>
  <si>
    <t>Obetonování potrubí nebo zdiva stok betonem C16/20</t>
  </si>
  <si>
    <t>91</t>
  </si>
  <si>
    <t>Doplňující konstrukce a práce na pozemních komunikacích a zpevněných plochách</t>
  </si>
  <si>
    <t>79</t>
  </si>
  <si>
    <t>919735111R00</t>
  </si>
  <si>
    <t>Řezání stávajícího živičného krytu tl. do 5 cm</t>
  </si>
  <si>
    <t>80</t>
  </si>
  <si>
    <t>919735123R00</t>
  </si>
  <si>
    <t>Řezání stávajícího betonového krytu tl. 10 - 15 cm</t>
  </si>
  <si>
    <t>81</t>
  </si>
  <si>
    <t>917862111RT7</t>
  </si>
  <si>
    <t>Osazení stojat. obrub.bet. s opěrou,lože z C 12/15</t>
  </si>
  <si>
    <t>Poznámka k položce:
včetně obrubníku ABO 2 - 15 100/15/25, včetně snížených obrub</t>
  </si>
  <si>
    <t>82</t>
  </si>
  <si>
    <t>917762111RT7</t>
  </si>
  <si>
    <t>Osazení ležat. obrub. bet. s opěrou,lože z C 12/15</t>
  </si>
  <si>
    <t>Poznámka k položce:
včetně obrubníku ABO 2 - 15 100/15/25</t>
  </si>
  <si>
    <t>83</t>
  </si>
  <si>
    <t>916561111RT4</t>
  </si>
  <si>
    <t>Osazení záhon.obrubníků do lože z C 12/15 s opěrou</t>
  </si>
  <si>
    <t>Poznámka k položce:
včetně obrubníku ABO 4 - 5    50/5/25</t>
  </si>
  <si>
    <t>84</t>
  </si>
  <si>
    <t>916561111RT2</t>
  </si>
  <si>
    <t>Poznámka k položce:
včetně obrubníku   50/5/20 cm</t>
  </si>
  <si>
    <t>85</t>
  </si>
  <si>
    <t>915711111R00</t>
  </si>
  <si>
    <t>Vodorovné značení dělících čar 12 cm střík.barvou</t>
  </si>
  <si>
    <t>Poznámka k položce:
šířka 125mm; V10a, V10b, V10c, V12b</t>
  </si>
  <si>
    <t>86</t>
  </si>
  <si>
    <t>915791111R00</t>
  </si>
  <si>
    <t>Předznačení pro značení dělící čáry,vodící proužky</t>
  </si>
  <si>
    <t>Poznámka k položce:
V10a, V10b, V10c, V12b, V12c</t>
  </si>
  <si>
    <t>915712111R00</t>
  </si>
  <si>
    <t>Vodorovné značení proužků š.25 cm střík.barvou</t>
  </si>
  <si>
    <t>Poznámka k položce:
šířka 250mm; V12c</t>
  </si>
  <si>
    <t>88</t>
  </si>
  <si>
    <t>915721111R00</t>
  </si>
  <si>
    <t>Vodorovné značení střík.barvou stopčar,zeber atd.</t>
  </si>
  <si>
    <t>915791112R00</t>
  </si>
  <si>
    <t>Předznačení pro značení stopčáry, zebry, nápisů</t>
  </si>
  <si>
    <t>Poznámka k položce:
V10f-O1</t>
  </si>
  <si>
    <t>90</t>
  </si>
  <si>
    <t>914001111R00</t>
  </si>
  <si>
    <t>Osaz sloupků, montáž svislých dopr.značek</t>
  </si>
  <si>
    <t>Poznámka k položce:
nové i stávající sloupky</t>
  </si>
  <si>
    <t>919735112R00</t>
  </si>
  <si>
    <t>Řezání stávajícího živičného krytu tl. 5 - 10 cm</t>
  </si>
  <si>
    <t>93</t>
  </si>
  <si>
    <t>Různé dokončovací konstrukce a práce inženýrských staveb</t>
  </si>
  <si>
    <t>92</t>
  </si>
  <si>
    <t>936941115R00</t>
  </si>
  <si>
    <t>Osazení doplňkových ocel. součástí do 250 kg</t>
  </si>
  <si>
    <t>Poznámka k položce:
včetně dopravy z uskladňovacího místa na stavbu</t>
  </si>
  <si>
    <t>96</t>
  </si>
  <si>
    <t>Bourání konstrukcí</t>
  </si>
  <si>
    <t>961055111R00</t>
  </si>
  <si>
    <t>Bourání základů železobetonových</t>
  </si>
  <si>
    <t>94</t>
  </si>
  <si>
    <t>960111221R00</t>
  </si>
  <si>
    <t>Bourání konstrukcí z dílců prefa. betonových a ŽB</t>
  </si>
  <si>
    <t>95</t>
  </si>
  <si>
    <t>966077131R00</t>
  </si>
  <si>
    <t>Odstranění doplňkových konstrukcí do 100 kg</t>
  </si>
  <si>
    <t>961100015RA0</t>
  </si>
  <si>
    <t>Bourání základů z betonu prostého</t>
  </si>
  <si>
    <t>97</t>
  </si>
  <si>
    <t>Poznámka k položce:
vybourání uličních vpustí</t>
  </si>
  <si>
    <t>98</t>
  </si>
  <si>
    <t>966006132R00</t>
  </si>
  <si>
    <t>Odstranění doprav.značek se sloupky, s bet.patkami</t>
  </si>
  <si>
    <t>Poznámka k položce:
1x B28+E13, 2x IP12+O1+E13</t>
  </si>
  <si>
    <t>H22</t>
  </si>
  <si>
    <t>Komunikace pozemní a letiště</t>
  </si>
  <si>
    <t>99</t>
  </si>
  <si>
    <t>998225111R00</t>
  </si>
  <si>
    <t>Přesun hmot, pozemní komunikace, kryt živičný</t>
  </si>
  <si>
    <t>S</t>
  </si>
  <si>
    <t>Přesuny sutí</t>
  </si>
  <si>
    <t>979083117R00</t>
  </si>
  <si>
    <t>Vodorovné přemístění suti na skládku do 6000 m</t>
  </si>
  <si>
    <t>101</t>
  </si>
  <si>
    <t>979083191R00</t>
  </si>
  <si>
    <t>Příplatek za dalších započatých 1000 m nad 6000 m</t>
  </si>
  <si>
    <t>102</t>
  </si>
  <si>
    <t>979088212R00</t>
  </si>
  <si>
    <t>Nakládání suti na dopravní prostředky</t>
  </si>
  <si>
    <t>103</t>
  </si>
  <si>
    <t>979093111R00</t>
  </si>
  <si>
    <t>Uložení suti na skládku bez zhutnění</t>
  </si>
  <si>
    <t>104</t>
  </si>
  <si>
    <t>979990103R00</t>
  </si>
  <si>
    <t>Poplatek za skládku suti - beton</t>
  </si>
  <si>
    <t>105</t>
  </si>
  <si>
    <t>979990108R00</t>
  </si>
  <si>
    <t>Poplatek za skládku suti - železobeton</t>
  </si>
  <si>
    <t>106</t>
  </si>
  <si>
    <t>979990112R00</t>
  </si>
  <si>
    <t>Poplatek za skládku suti - obalovaný asfalt</t>
  </si>
  <si>
    <t>107</t>
  </si>
  <si>
    <t>979082312R00</t>
  </si>
  <si>
    <t>Vodorovná doprava suti a hmot po suchu do 500 m</t>
  </si>
  <si>
    <t>Poznámka k položce:
mezideponie v místě stavby</t>
  </si>
  <si>
    <t>108</t>
  </si>
  <si>
    <t>979082317R00</t>
  </si>
  <si>
    <t>Vodorovná doprava suti a hmot po suchu do 5000 m</t>
  </si>
  <si>
    <t>Poznámka k položce:
odvoz do SLP (lavička TUBO)</t>
  </si>
  <si>
    <t>D3</t>
  </si>
  <si>
    <t>Ostatní materiál</t>
  </si>
  <si>
    <t>109</t>
  </si>
  <si>
    <t>59245320</t>
  </si>
  <si>
    <t>Dlaždice betonová HBB 40x40x4,5 cm šedá</t>
  </si>
  <si>
    <t>110</t>
  </si>
  <si>
    <t>58380120.A</t>
  </si>
  <si>
    <t>Kostka dlažební drobná 8/10 tř. 1  1t = 5 m2</t>
  </si>
  <si>
    <t>111</t>
  </si>
  <si>
    <t>59245308</t>
  </si>
  <si>
    <t>Dlažba zámková betonová přírodní  20x10x6</t>
  </si>
  <si>
    <t>112</t>
  </si>
  <si>
    <t>00572400</t>
  </si>
  <si>
    <t>Směs travní parková I. běžná zátěž PROFI</t>
  </si>
  <si>
    <t>113</t>
  </si>
  <si>
    <t>3457114724</t>
  </si>
  <si>
    <t>Trubka kabelová chránička dělená KOPOHALF 110mm, typ 06110/2</t>
  </si>
  <si>
    <t>114</t>
  </si>
  <si>
    <t>40450216</t>
  </si>
  <si>
    <t>Dopravní příslušenství, sloupek Zn 60-350</t>
  </si>
  <si>
    <t>115</t>
  </si>
  <si>
    <t>40450111</t>
  </si>
  <si>
    <t>Dopravní příslušenství, patka kotevní-čtyřkotevní</t>
  </si>
  <si>
    <t>116</t>
  </si>
  <si>
    <t>40450205</t>
  </si>
  <si>
    <t>Dopravní příslušenství, plast.víčko na sloupek 60</t>
  </si>
  <si>
    <t>117</t>
  </si>
  <si>
    <t>40445975.A</t>
  </si>
  <si>
    <t>Dopravní příslušenství, objímka Fe povrch úprava</t>
  </si>
  <si>
    <t>118</t>
  </si>
  <si>
    <t>592325033</t>
  </si>
  <si>
    <t>Patka pro značky</t>
  </si>
  <si>
    <t>119</t>
  </si>
  <si>
    <t>40445052.A</t>
  </si>
  <si>
    <t>Značka dopr inf IP14a-25b, 1000/1500 fól1, EG7letá</t>
  </si>
  <si>
    <t>120</t>
  </si>
  <si>
    <t>40445050.A</t>
  </si>
  <si>
    <t>Značka dopr inf IP 11-13 500/700 fól1, EG7letá</t>
  </si>
  <si>
    <t>121</t>
  </si>
  <si>
    <t>40445044.A</t>
  </si>
  <si>
    <t>Značka dopr inf IP 4b-7,10a,b 500/500 fól1,EG7letá</t>
  </si>
  <si>
    <t>122</t>
  </si>
  <si>
    <t>40445023.A</t>
  </si>
  <si>
    <t>Značka doprav zákazová B1-B34 700 fól 1, EG 7letá</t>
  </si>
  <si>
    <t>123</t>
  </si>
  <si>
    <t>40445032.A</t>
  </si>
  <si>
    <t>Značka dopr příkazová C1-C14b 700 fól 1, EG 7letá</t>
  </si>
  <si>
    <t>124</t>
  </si>
  <si>
    <t>40444984.A</t>
  </si>
  <si>
    <t>Značka uprav přednost P4 700  fólie 1, EG 7letá</t>
  </si>
  <si>
    <t>125</t>
  </si>
  <si>
    <t>40444934.A</t>
  </si>
  <si>
    <t>Značka dopr výstražná A1- A30 700 mm fól1, EG7letá</t>
  </si>
  <si>
    <t>126</t>
  </si>
  <si>
    <t>40445157.A</t>
  </si>
  <si>
    <t>Značka dopr dodat E 8a,b,c 500/150 fól 1, EG 7letá</t>
  </si>
  <si>
    <t>127</t>
  </si>
  <si>
    <t>40445161.A</t>
  </si>
  <si>
    <t>Značka dopr dodat E 13 500/500 fól 1, EG 7 letá</t>
  </si>
  <si>
    <t>128</t>
  </si>
  <si>
    <t>59245267</t>
  </si>
  <si>
    <t>Dlažba zámková betonová červená pro nevidomé 20x10x6</t>
  </si>
  <si>
    <t>129</t>
  </si>
  <si>
    <t>10364200</t>
  </si>
  <si>
    <t>Ornice pro pozemkové úpravy včetně dopravy na stavbu</t>
  </si>
  <si>
    <t>130</t>
  </si>
  <si>
    <t>59245300</t>
  </si>
  <si>
    <t>Dlažba zámková betonová přírodní  20x16,5x8</t>
  </si>
  <si>
    <t>131</t>
  </si>
  <si>
    <t>59245283</t>
  </si>
  <si>
    <t>Dlažba zámková betonová barevná  20x16,5x8</t>
  </si>
  <si>
    <t>SO 02 - Úprava odvodnění a výšková úprava poklopů</t>
  </si>
  <si>
    <t>D1 - IO 02: Úprava odvodnění a výšková úprava poklopů</t>
  </si>
  <si>
    <t xml:space="preserve">    D2 - 001: Zemní práce</t>
  </si>
  <si>
    <t xml:space="preserve">    D3 - 97: Bourání</t>
  </si>
  <si>
    <t xml:space="preserve">    D4 - 004: Vodorovné konstrukce</t>
  </si>
  <si>
    <t xml:space="preserve">    D5 - 008: Trubní vedení</t>
  </si>
  <si>
    <t xml:space="preserve">    D6 - 099: Přesun hmot HSV</t>
  </si>
  <si>
    <t>IO 02: Úprava odvodnění a výšková úprava poklopů</t>
  </si>
  <si>
    <t>001: Zemní práce</t>
  </si>
  <si>
    <t>113107122</t>
  </si>
  <si>
    <t>Odstranění podkladu do 200 m2 z kam.drc. Tl. 20cm             29,2*0,8</t>
  </si>
  <si>
    <t>113107142</t>
  </si>
  <si>
    <t>Odstranění ktytů do 200 m2 živičných tl. 10cm             29,2*0,8</t>
  </si>
  <si>
    <t>120901121</t>
  </si>
  <si>
    <t>Bourání zdiva z betonu prostého neprokládaného v odkopávkách nebo prokopávkách ručně</t>
  </si>
  <si>
    <t>132201201</t>
  </si>
  <si>
    <t>Hloubení rýh š do 2000 mm v hornině tř. 3 objemu do 100 m3</t>
  </si>
  <si>
    <t>132201209</t>
  </si>
  <si>
    <t>Příplatek za lepivost k hloubení rýh š do 2000 mm v hornině tř. 3</t>
  </si>
  <si>
    <t>132301202</t>
  </si>
  <si>
    <t>Hloubení rýh š do 2000 mm v hornině tř. 4 objemu do 100 m3</t>
  </si>
  <si>
    <t>132301209</t>
  </si>
  <si>
    <t>Příplatek za lepivost k hloubení rýh š do 2000 mm v hornině tř. 4</t>
  </si>
  <si>
    <t>161101101</t>
  </si>
  <si>
    <t>Svislé přemístění výkopku z horniny tř. 1 až 4 hl výkopu do 2,5 m</t>
  </si>
  <si>
    <t>162201102</t>
  </si>
  <si>
    <t>Vodorovné přemístění do 50 m výkopku/sypaniny z horniny tř. 1 až 4</t>
  </si>
  <si>
    <t>VV</t>
  </si>
  <si>
    <t>"Na mezideponii a zpět pro zásyp:"  (53,46-(14,24+0,77))*2</t>
  </si>
  <si>
    <t>Součet</t>
  </si>
  <si>
    <t>162701105</t>
  </si>
  <si>
    <t>Vodorovné přemístění do 10000 m výkopku/sypaniny z horniny tř. 1 až 4</t>
  </si>
  <si>
    <t>162701109</t>
  </si>
  <si>
    <t>Příplatek k vodorovnému přemístění výkopku/sypaniny z horniny tř. 1 až 4 ZKD 1000 m přes 10000 m</t>
  </si>
  <si>
    <t>15,01*10</t>
  </si>
  <si>
    <t>167101101</t>
  </si>
  <si>
    <t>Nakládání výkopku z hornin tř. 1 až 4 do 100 m3</t>
  </si>
  <si>
    <t>"z mezideponie pro zásypy:"  38,45</t>
  </si>
  <si>
    <t>171201201</t>
  </si>
  <si>
    <t>Uložení sypaniny na skládky</t>
  </si>
  <si>
    <t>171201211</t>
  </si>
  <si>
    <t>Poplatek za uložení odpadu ze sypaniny na skládce (skládkovné)</t>
  </si>
  <si>
    <t>174101101</t>
  </si>
  <si>
    <t>Zásyp jam, šachet rýh nebo kolem objektů sypaninou se zhutněním</t>
  </si>
  <si>
    <t>175101101</t>
  </si>
  <si>
    <t>Obsypání potrubí bez prohození sypaniny z hornin tř. 1 až 4 uloženým do 3 m od kraje výkopu</t>
  </si>
  <si>
    <t>(0,35*0,8-0,03)*35,6</t>
  </si>
  <si>
    <t>58337368</t>
  </si>
  <si>
    <t>Štěrkopísek frakce netříděná zásyp</t>
  </si>
  <si>
    <t>8,9*1,8</t>
  </si>
  <si>
    <t>97: Bourání</t>
  </si>
  <si>
    <t>979082213</t>
  </si>
  <si>
    <t>Vodor doprava suti po suchu do 1km</t>
  </si>
  <si>
    <t>979082219/01</t>
  </si>
  <si>
    <t>příp.za dal.1km přes 1km</t>
  </si>
  <si>
    <t>9,72*10</t>
  </si>
  <si>
    <t>90000000</t>
  </si>
  <si>
    <t>Poplatek za skládku - podklad.vrstvy</t>
  </si>
  <si>
    <t>90000009</t>
  </si>
  <si>
    <t>Poplatek za skládku - živice</t>
  </si>
  <si>
    <t>D4</t>
  </si>
  <si>
    <t>004: Vodorovné konstrukce</t>
  </si>
  <si>
    <t>452312131</t>
  </si>
  <si>
    <t>Sedlové lože z prostého betonu pod potrubí tř. C12/15</t>
  </si>
  <si>
    <t>D5</t>
  </si>
  <si>
    <t>008: Trubní vedení</t>
  </si>
  <si>
    <t>831312121</t>
  </si>
  <si>
    <t>Montáž potrubí z trub kameninových v otevřeném výkopu DN 150</t>
  </si>
  <si>
    <t>831312221</t>
  </si>
  <si>
    <t>Montáž kam. tvarovek na potrubí z trub kameninových v otevřeném výkopu DN 150 jednoosých</t>
  </si>
  <si>
    <t>899231111</t>
  </si>
  <si>
    <t>Výšková úprava do 200 mm - zvýšením mříže</t>
  </si>
  <si>
    <t>ks</t>
  </si>
  <si>
    <t>899232111</t>
  </si>
  <si>
    <t>Výšková úprava do 200 mm - snížením mříže</t>
  </si>
  <si>
    <t>899331111</t>
  </si>
  <si>
    <t>Výšková úprava do 200 mm - zvýšením poklopu</t>
  </si>
  <si>
    <t>899332111</t>
  </si>
  <si>
    <t>Výšková úprava do 200 mm - snížením poklopu</t>
  </si>
  <si>
    <t>899431111</t>
  </si>
  <si>
    <t>Výšková úprava do 200 mm - zvýšením krycího poklopu šoupěte nebo hydrantu bez úpravy armatur</t>
  </si>
  <si>
    <t>899432111</t>
  </si>
  <si>
    <t>Výšková úprava do 200 mm - snižením krycího poklopu šoupěte nebo hydrantu bez úpravy armatur</t>
  </si>
  <si>
    <t>895941111</t>
  </si>
  <si>
    <t>Zřízení vpusti kanalizační uliční z betonových dílců typ UV-50 normální</t>
  </si>
  <si>
    <t>899202111</t>
  </si>
  <si>
    <t>Osazení mříží litinových včetně rámů a košů na bahno hmotnosti nad 50 do 100 kg</t>
  </si>
  <si>
    <t>890500002</t>
  </si>
  <si>
    <t>Zkouška těsnosti</t>
  </si>
  <si>
    <t>spcm1</t>
  </si>
  <si>
    <t>Trouby hrdlové kameninové DN 150, spoj. systém F, l = 1,00/1,25/1,50 m (ztratné 3%)</t>
  </si>
  <si>
    <t>spcm2</t>
  </si>
  <si>
    <t>Trouby hrdlové kameninové DN 150, spoj. systém F - tvarovky</t>
  </si>
  <si>
    <t>sb</t>
  </si>
  <si>
    <t>spcm3</t>
  </si>
  <si>
    <t>Mříž pro uliční vpusť M1 D400 DIN 19583-13</t>
  </si>
  <si>
    <t>spcm4</t>
  </si>
  <si>
    <t>Rám uliční vpusti Begu DIN 19583-9 D400</t>
  </si>
  <si>
    <t>spcm5</t>
  </si>
  <si>
    <t>Vyrovnávací prstenec TVB-Q 390/60/10a</t>
  </si>
  <si>
    <t>spcm6</t>
  </si>
  <si>
    <t>Skruž horní TBV-Q 450/570/5d</t>
  </si>
  <si>
    <t>spcm7</t>
  </si>
  <si>
    <t>Skruž s otvorem TBV-Q 450/350/3a</t>
  </si>
  <si>
    <t>spcm8</t>
  </si>
  <si>
    <t>Kalová prohlubeň TBV-Q 450/300/2a</t>
  </si>
  <si>
    <t>spcm9</t>
  </si>
  <si>
    <t>Kalový koš DIN 4052 A4</t>
  </si>
  <si>
    <t>spcm10</t>
  </si>
  <si>
    <t>Poklopy litinové pro vstupní šachty prům. 600 mm, tř.zat. B125 - víko B125</t>
  </si>
  <si>
    <t>spcm11</t>
  </si>
  <si>
    <t>Poklopy litinové pro vstupní šachty prům. 600 mm, tř.zat. B125 - rám B125</t>
  </si>
  <si>
    <t>890 50-0003</t>
  </si>
  <si>
    <t>Geodetické zaměření</t>
  </si>
  <si>
    <t>soub</t>
  </si>
  <si>
    <t>890 50-0004</t>
  </si>
  <si>
    <t>Vytyčení stávajících inženýrských sítí</t>
  </si>
  <si>
    <t>D6</t>
  </si>
  <si>
    <t>099: Přesun hmot HSV</t>
  </si>
  <si>
    <t>998276101</t>
  </si>
  <si>
    <t>Přesun hmot pro trubní vedení z trub z plastických hmot otevřený výkop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</si>
  <si>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</si>
  <si>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</si>
  <si>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</si>
  <si>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</si>
  <si>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</si>
  <si>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</si>
  <si>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</si>
  <si>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</si>
  <si>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</si>
  <si>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</si>
  <si>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</si>
  <si>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</si>
  <si>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</si>
  <si>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</si>
  <si>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</si>
  <si>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</si>
  <si>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</si>
  <si>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</si>
  <si>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</si>
  <si>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</si>
  <si>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</si>
  <si>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</si>
  <si>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</si>
  <si>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</si>
  <si>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</si>
  <si>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</si>
  <si>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</si>
  <si>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</si>
  <si>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</si>
  <si>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</si>
  <si>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</si>
  <si>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</si>
  <si>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</si>
  <si>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</si>
  <si>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</si>
  <si>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</si>
  <si>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</si>
  <si>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</si>
  <si>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</si>
  <si>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</si>
  <si>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</si>
  <si>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</si>
  <si>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</si>
  <si>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</si>
  <si>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</si>
  <si>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</si>
  <si>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</si>
  <si>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</si>
  <si>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</si>
  <si>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</si>
  <si>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</si>
  <si>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</si>
  <si>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</si>
  <si>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</si>
  <si>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</si>
  <si>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</si>
  <si>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</si>
  <si>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</si>
  <si>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</si>
  <si>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</si>
  <si>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</si>
  <si>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</si>
  <si>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</si>
  <si>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</si>
  <si>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</si>
  <si>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</si>
  <si>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</si>
  <si>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</si>
  <si>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</si>
  <si>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</si>
  <si>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</si>
  <si>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</si>
  <si>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</si>
  <si>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</si>
  <si>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</si>
  <si>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</si>
  <si>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</si>
  <si>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</si>
  <si>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</si>
  <si>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</si>
  <si>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</si>
  <si>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</si>
  <si>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</si>
  <si>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</si>
  <si>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</si>
  <si>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</si>
  <si>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</si>
  <si>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</si>
  <si>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</si>
  <si>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</si>
  <si>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</si>
  <si>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</si>
  <si>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</si>
  <si>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</si>
  <si>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</si>
  <si>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</si>
  <si>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</si>
  <si>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</si>
  <si>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</si>
  <si>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</si>
  <si>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</si>
  <si>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</si>
  <si>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</si>
  <si>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</si>
  <si>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</si>
  <si>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</si>
  <si>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</si>
  <si>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</si>
  <si>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</si>
  <si>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</si>
  <si>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</si>
  <si>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</si>
  <si>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</si>
  <si>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</si>
  <si>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</si>
  <si>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</si>
  <si>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</si>
  <si>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</si>
  <si>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</si>
  <si>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</si>
  <si>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</si>
  <si>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</si>
  <si>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</si>
  <si>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</si>
  <si>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</si>
  <si>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</si>
  <si>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</si>
  <si>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</si>
  <si>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</si>
  <si>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</si>
  <si>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</si>
  <si>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</si>
  <si>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</si>
  <si>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</si>
  <si>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</si>
  <si>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</si>
  <si>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</si>
  <si>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</si>
  <si>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</si>
  <si>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</si>
  <si>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</si>
  <si>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</si>
  <si>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</si>
  <si>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</si>
  <si>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</si>
  <si>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</si>
  <si>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</si>
  <si>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</si>
  <si>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</si>
  <si>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</si>
  <si>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</si>
  <si>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</si>
  <si>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</si>
  <si>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</si>
  <si>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</si>
  <si>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</si>
  <si>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</si>
  <si>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</si>
  <si>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</si>
  <si>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</si>
  <si>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</si>
  <si>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</si>
  <si>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</si>
  <si>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</si>
  <si>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Přípravné práce</t>
  </si>
  <si>
    <t>Ukonční : Nejpozději do 14 týdnů od SOD</t>
  </si>
  <si>
    <t>cena SO Bez DPH</t>
  </si>
  <si>
    <t>Zahájení od účinosti SOD</t>
  </si>
  <si>
    <t>Harmonogram - časové plnění</t>
  </si>
  <si>
    <t>Karlovy Vary- revitalizace veřejného prostoru ulic Fibichova a Janáčkova</t>
  </si>
  <si>
    <t xml:space="preserve"> SO 01Komunikace a zpevněné plochy</t>
  </si>
  <si>
    <t>SO 02 Úprava odvodnění</t>
  </si>
  <si>
    <t>Předpokládaný  termínový harmonogram postupu plnění díla</t>
  </si>
  <si>
    <t>Týdny</t>
  </si>
  <si>
    <t>Finanční plnění - bez DPH 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</si>
</sst>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"/>
    <numFmt numFmtId="170" formatCode="#,##0.00\ [$EUR]"/>
  </numFmts>
  <fonts count="81">
    <font>
      <sz val="8"/>
      <name val="Trebuchet MS"/>
      <family val="2"/>
    </font>
    <font>
      <sz val="10"/>
      <name val="Arial"/>
      <family val="0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u val="single"/>
      <sz val="8"/>
      <color indexed="12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8"/>
      <color indexed="55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8"/>
      <color indexed="12"/>
      <name val="Wingdings 2"/>
      <family val="1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7"/>
      <color indexed="55"/>
      <name val="Trebuchet MS"/>
      <family val="2"/>
    </font>
    <font>
      <sz val="7"/>
      <name val="Trebuchet MS"/>
      <family val="2"/>
    </font>
    <font>
      <i/>
      <sz val="7"/>
      <color indexed="55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8"/>
      <name val="Trebuchet MS"/>
      <family val="2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sz val="10"/>
      <name val="Arial CE"/>
      <family val="2"/>
    </font>
    <font>
      <b/>
      <sz val="8"/>
      <name val="Tahoma"/>
      <family val="2"/>
    </font>
    <font>
      <b/>
      <sz val="14"/>
      <color indexed="55"/>
      <name val="Tahom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8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dashed">
        <color theme="0" tint="-0.3499799966812134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ashed">
        <color theme="0" tint="-0.3499799966812134"/>
      </top>
      <bottom style="dashed">
        <color theme="0" tint="-0.349979996681213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dashed">
        <color theme="0" tint="-0.3499799966812134"/>
      </bottom>
    </border>
    <border>
      <left style="medium"/>
      <right>
        <color indexed="63"/>
      </right>
      <top style="medium"/>
      <bottom style="dashed">
        <color theme="0" tint="-0.349979996681213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104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11" borderId="0" applyNumberFormat="0" applyBorder="0" applyAlignment="0" applyProtection="0"/>
    <xf numFmtId="0" fontId="49" fillId="20" borderId="0" applyNumberFormat="0" applyBorder="0" applyAlignment="0" applyProtection="0"/>
    <xf numFmtId="0" fontId="49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6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10" borderId="0" applyNumberFormat="0" applyBorder="0" applyAlignment="0" applyProtection="0"/>
    <xf numFmtId="0" fontId="39" fillId="0" borderId="2" applyNumberFormat="0" applyFill="0" applyAlignment="0" applyProtection="0"/>
    <xf numFmtId="0" fontId="6" fillId="0" borderId="0" applyNumberFormat="0" applyFill="0" applyBorder="0">
      <alignment vertical="top" wrapText="1"/>
      <protection locked="0"/>
    </xf>
    <xf numFmtId="0" fontId="67" fillId="34" borderId="0" applyNumberFormat="0" applyBorder="0" applyAlignment="0" applyProtection="0"/>
    <xf numFmtId="0" fontId="44" fillId="35" borderId="3" applyNumberFormat="0" applyAlignment="0" applyProtection="0"/>
    <xf numFmtId="0" fontId="68" fillId="36" borderId="4" applyNumberFormat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73" fillId="38" borderId="0" applyNumberFormat="0" applyBorder="0" applyAlignment="0" applyProtection="0"/>
    <xf numFmtId="0" fontId="0" fillId="0" borderId="0" applyAlignment="0">
      <protection locked="0"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0" fillId="39" borderId="8" applyNumberFormat="0" applyFont="0" applyAlignment="0" applyProtection="0"/>
    <xf numFmtId="0" fontId="43" fillId="0" borderId="9" applyNumberFormat="0" applyFill="0" applyAlignment="0" applyProtection="0"/>
    <xf numFmtId="9" fontId="1" fillId="0" borderId="0" applyFill="0" applyBorder="0" applyAlignment="0" applyProtection="0"/>
    <xf numFmtId="9" fontId="50" fillId="0" borderId="0" applyFont="0" applyFill="0" applyBorder="0" applyAlignment="0" applyProtection="0"/>
    <xf numFmtId="0" fontId="74" fillId="0" borderId="10" applyNumberFormat="0" applyFill="0" applyAlignment="0" applyProtection="0"/>
    <xf numFmtId="0" fontId="47" fillId="0" borderId="11" applyNumberFormat="0" applyFill="0" applyAlignment="0" applyProtection="0"/>
    <xf numFmtId="0" fontId="75" fillId="40" borderId="0" applyNumberFormat="0" applyBorder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7" fillId="41" borderId="12" applyNumberFormat="0" applyAlignment="0" applyProtection="0"/>
    <xf numFmtId="0" fontId="78" fillId="42" borderId="12" applyNumberFormat="0" applyAlignment="0" applyProtection="0"/>
    <xf numFmtId="0" fontId="79" fillId="42" borderId="13" applyNumberFormat="0" applyAlignment="0" applyProtection="0"/>
    <xf numFmtId="0" fontId="8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65" fillId="46" borderId="0" applyNumberFormat="0" applyBorder="0" applyAlignment="0" applyProtection="0"/>
    <xf numFmtId="0" fontId="65" fillId="47" borderId="0" applyNumberFormat="0" applyBorder="0" applyAlignment="0" applyProtection="0"/>
    <xf numFmtId="0" fontId="65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52" borderId="0" applyNumberFormat="0" applyBorder="0" applyAlignment="0" applyProtection="0"/>
  </cellStyleXfs>
  <cellXfs count="365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2" fillId="53" borderId="0" xfId="0" applyFont="1" applyFill="1" applyAlignment="1" applyProtection="1">
      <alignment horizontal="left" vertical="center"/>
      <protection/>
    </xf>
    <xf numFmtId="0" fontId="3" fillId="53" borderId="0" xfId="0" applyFont="1" applyFill="1" applyAlignment="1" applyProtection="1">
      <alignment horizontal="left" vertical="center"/>
      <protection/>
    </xf>
    <xf numFmtId="0" fontId="4" fillId="53" borderId="0" xfId="0" applyFont="1" applyFill="1" applyAlignment="1" applyProtection="1">
      <alignment horizontal="left" vertical="center"/>
      <protection/>
    </xf>
    <xf numFmtId="0" fontId="5" fillId="53" borderId="0" xfId="56" applyNumberFormat="1" applyFont="1" applyFill="1" applyBorder="1" applyAlignment="1" applyProtection="1">
      <alignment horizontal="left" vertical="center"/>
      <protection/>
    </xf>
    <xf numFmtId="0" fontId="6" fillId="53" borderId="0" xfId="56" applyNumberFormat="1" applyFill="1" applyBorder="1" applyAlignment="1" applyProtection="1">
      <alignment horizontal="left" vertical="top"/>
      <protection locked="0"/>
    </xf>
    <xf numFmtId="0" fontId="0" fillId="53" borderId="0" xfId="0" applyFont="1" applyFill="1" applyAlignment="1">
      <alignment horizontal="left" vertical="top"/>
    </xf>
    <xf numFmtId="0" fontId="2" fillId="5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4" xfId="0" applyBorder="1" applyAlignment="1" applyProtection="1">
      <alignment horizontal="left" vertical="top"/>
      <protection/>
    </xf>
    <xf numFmtId="0" fontId="0" fillId="0" borderId="15" xfId="0" applyBorder="1" applyAlignment="1" applyProtection="1">
      <alignment horizontal="left" vertical="top"/>
      <protection/>
    </xf>
    <xf numFmtId="0" fontId="0" fillId="0" borderId="16" xfId="0" applyBorder="1" applyAlignment="1" applyProtection="1">
      <alignment horizontal="left" vertical="top"/>
      <protection/>
    </xf>
    <xf numFmtId="0" fontId="0" fillId="0" borderId="17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top"/>
      <protection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top"/>
      <protection/>
    </xf>
    <xf numFmtId="0" fontId="13" fillId="0" borderId="0" xfId="0" applyFont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54" borderId="0" xfId="0" applyFont="1" applyFill="1" applyAlignment="1">
      <alignment horizontal="left" vertical="center"/>
    </xf>
    <xf numFmtId="49" fontId="11" fillId="54" borderId="0" xfId="0" applyNumberFormat="1" applyFont="1" applyFill="1" applyAlignment="1">
      <alignment horizontal="left" vertical="top"/>
    </xf>
    <xf numFmtId="0" fontId="0" fillId="0" borderId="19" xfId="0" applyBorder="1" applyAlignment="1" applyProtection="1">
      <alignment horizontal="left" vertical="top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15" fillId="0" borderId="17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18" xfId="0" applyFont="1" applyBorder="1" applyAlignment="1" applyProtection="1">
      <alignment horizontal="left" vertical="center"/>
      <protection/>
    </xf>
    <xf numFmtId="0" fontId="0" fillId="55" borderId="0" xfId="0" applyFill="1" applyAlignment="1" applyProtection="1">
      <alignment horizontal="left" vertical="center"/>
      <protection/>
    </xf>
    <xf numFmtId="0" fontId="13" fillId="55" borderId="21" xfId="0" applyFont="1" applyFill="1" applyBorder="1" applyAlignment="1" applyProtection="1">
      <alignment horizontal="left" vertical="center"/>
      <protection/>
    </xf>
    <xf numFmtId="0" fontId="0" fillId="55" borderId="22" xfId="0" applyFill="1" applyBorder="1" applyAlignment="1" applyProtection="1">
      <alignment horizontal="left" vertical="center"/>
      <protection/>
    </xf>
    <xf numFmtId="0" fontId="13" fillId="55" borderId="22" xfId="0" applyFont="1" applyFill="1" applyBorder="1" applyAlignment="1" applyProtection="1">
      <alignment horizontal="center" vertical="center"/>
      <protection/>
    </xf>
    <xf numFmtId="0" fontId="0" fillId="55" borderId="18" xfId="0" applyFill="1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7" xfId="0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7" xfId="0" applyFont="1" applyBorder="1" applyAlignment="1" applyProtection="1">
      <alignment horizontal="left" vertical="center"/>
      <protection/>
    </xf>
    <xf numFmtId="0" fontId="11" fillId="0" borderId="17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7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17" xfId="0" applyFont="1" applyBorder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8" xfId="0" applyBorder="1" applyAlignment="1" applyProtection="1">
      <alignment horizontal="left" vertical="center"/>
      <protection/>
    </xf>
    <xf numFmtId="0" fontId="11" fillId="55" borderId="29" xfId="0" applyFont="1" applyFill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0" fontId="10" fillId="0" borderId="31" xfId="0" applyFont="1" applyBorder="1" applyAlignment="1" applyProtection="1">
      <alignment horizontal="center" vertical="center" wrapText="1"/>
      <protection/>
    </xf>
    <xf numFmtId="0" fontId="10" fillId="0" borderId="3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3" xfId="0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center" vertical="center"/>
      <protection/>
    </xf>
    <xf numFmtId="164" fontId="17" fillId="0" borderId="34" xfId="0" applyNumberFormat="1" applyFont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164" fontId="17" fillId="0" borderId="28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>
      <alignment horizontal="left" vertical="center"/>
    </xf>
    <xf numFmtId="0" fontId="20" fillId="0" borderId="0" xfId="56" applyNumberFormat="1" applyFont="1" applyFill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0" borderId="17" xfId="0" applyFont="1" applyBorder="1" applyAlignment="1">
      <alignment horizontal="left" vertical="center"/>
    </xf>
    <xf numFmtId="164" fontId="25" fillId="0" borderId="34" xfId="0" applyNumberFormat="1" applyFont="1" applyBorder="1" applyAlignment="1" applyProtection="1">
      <alignment horizontal="right" vertical="center"/>
      <protection/>
    </xf>
    <xf numFmtId="164" fontId="25" fillId="0" borderId="0" xfId="0" applyNumberFormat="1" applyFont="1" applyAlignment="1" applyProtection="1">
      <alignment horizontal="right" vertical="center"/>
      <protection/>
    </xf>
    <xf numFmtId="167" fontId="25" fillId="0" borderId="0" xfId="0" applyNumberFormat="1" applyFont="1" applyAlignment="1" applyProtection="1">
      <alignment horizontal="right" vertical="center"/>
      <protection/>
    </xf>
    <xf numFmtId="164" fontId="25" fillId="0" borderId="28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>
      <alignment horizontal="left" vertical="center"/>
    </xf>
    <xf numFmtId="164" fontId="25" fillId="0" borderId="35" xfId="0" applyNumberFormat="1" applyFont="1" applyBorder="1" applyAlignment="1" applyProtection="1">
      <alignment horizontal="right" vertical="center"/>
      <protection/>
    </xf>
    <xf numFmtId="164" fontId="25" fillId="0" borderId="36" xfId="0" applyNumberFormat="1" applyFont="1" applyBorder="1" applyAlignment="1" applyProtection="1">
      <alignment horizontal="right" vertical="center"/>
      <protection/>
    </xf>
    <xf numFmtId="167" fontId="25" fillId="0" borderId="36" xfId="0" applyNumberFormat="1" applyFont="1" applyBorder="1" applyAlignment="1" applyProtection="1">
      <alignment horizontal="right" vertical="center"/>
      <protection/>
    </xf>
    <xf numFmtId="164" fontId="25" fillId="0" borderId="37" xfId="0" applyNumberFormat="1" applyFont="1" applyBorder="1" applyAlignment="1" applyProtection="1">
      <alignment horizontal="right" vertical="center"/>
      <protection/>
    </xf>
    <xf numFmtId="0" fontId="3" fillId="53" borderId="0" xfId="0" applyFont="1" applyFill="1" applyAlignment="1">
      <alignment horizontal="left" vertical="center"/>
    </xf>
    <xf numFmtId="0" fontId="4" fillId="53" borderId="0" xfId="0" applyFont="1" applyFill="1" applyAlignment="1">
      <alignment horizontal="left" vertical="center"/>
    </xf>
    <xf numFmtId="0" fontId="5" fillId="53" borderId="0" xfId="56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166" fontId="11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center" wrapText="1"/>
    </xf>
    <xf numFmtId="0" fontId="0" fillId="0" borderId="17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left" vertical="center" wrapText="1"/>
      <protection/>
    </xf>
    <xf numFmtId="0" fontId="0" fillId="0" borderId="38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0" applyFont="1" applyAlignment="1">
      <alignment horizontal="right" vertical="center"/>
    </xf>
    <xf numFmtId="164" fontId="15" fillId="0" borderId="0" xfId="0" applyNumberFormat="1" applyFont="1" applyAlignment="1" applyProtection="1">
      <alignment horizontal="right" vertical="center"/>
      <protection/>
    </xf>
    <xf numFmtId="165" fontId="15" fillId="0" borderId="0" xfId="0" applyNumberFormat="1" applyFont="1" applyAlignment="1">
      <alignment horizontal="right" vertical="center"/>
    </xf>
    <xf numFmtId="0" fontId="13" fillId="55" borderId="22" xfId="0" applyFont="1" applyFill="1" applyBorder="1" applyAlignment="1" applyProtection="1">
      <alignment horizontal="right" vertical="center"/>
      <protection/>
    </xf>
    <xf numFmtId="0" fontId="0" fillId="55" borderId="22" xfId="0" applyFill="1" applyBorder="1" applyAlignment="1">
      <alignment horizontal="left" vertical="center"/>
    </xf>
    <xf numFmtId="164" fontId="13" fillId="55" borderId="22" xfId="0" applyNumberFormat="1" applyFont="1" applyFill="1" applyBorder="1" applyAlignment="1" applyProtection="1">
      <alignment horizontal="right" vertical="center"/>
      <protection/>
    </xf>
    <xf numFmtId="0" fontId="0" fillId="55" borderId="39" xfId="0" applyFill="1" applyBorder="1" applyAlignment="1" applyProtection="1">
      <alignment horizontal="left" vertical="center"/>
      <protection/>
    </xf>
    <xf numFmtId="0" fontId="0" fillId="0" borderId="2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55" borderId="0" xfId="0" applyFont="1" applyFill="1" applyAlignment="1" applyProtection="1">
      <alignment horizontal="left" vertical="center"/>
      <protection/>
    </xf>
    <xf numFmtId="0" fontId="0" fillId="55" borderId="0" xfId="0" applyFill="1" applyAlignment="1">
      <alignment horizontal="left" vertical="center"/>
    </xf>
    <xf numFmtId="0" fontId="11" fillId="55" borderId="0" xfId="0" applyFont="1" applyFill="1" applyAlignment="1" applyProtection="1">
      <alignment horizontal="right" vertical="center"/>
      <protection/>
    </xf>
    <xf numFmtId="0" fontId="26" fillId="0" borderId="17" xfId="0" applyFont="1" applyBorder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36" xfId="0" applyFont="1" applyBorder="1" applyAlignment="1" applyProtection="1">
      <alignment horizontal="left" vertical="center"/>
      <protection/>
    </xf>
    <xf numFmtId="0" fontId="26" fillId="0" borderId="36" xfId="0" applyFont="1" applyBorder="1" applyAlignment="1">
      <alignment horizontal="left" vertical="center"/>
    </xf>
    <xf numFmtId="164" fontId="26" fillId="0" borderId="36" xfId="0" applyNumberFormat="1" applyFont="1" applyBorder="1" applyAlignment="1" applyProtection="1">
      <alignment horizontal="right" vertical="center"/>
      <protection/>
    </xf>
    <xf numFmtId="0" fontId="26" fillId="0" borderId="18" xfId="0" applyFont="1" applyBorder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27" fillId="0" borderId="17" xfId="0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36" xfId="0" applyFont="1" applyBorder="1" applyAlignment="1" applyProtection="1">
      <alignment horizontal="left" vertical="center"/>
      <protection/>
    </xf>
    <xf numFmtId="0" fontId="27" fillId="0" borderId="36" xfId="0" applyFont="1" applyBorder="1" applyAlignment="1">
      <alignment horizontal="left" vertical="center"/>
    </xf>
    <xf numFmtId="164" fontId="27" fillId="0" borderId="36" xfId="0" applyNumberFormat="1" applyFont="1" applyBorder="1" applyAlignment="1" applyProtection="1">
      <alignment horizontal="right" vertical="center"/>
      <protection/>
    </xf>
    <xf numFmtId="0" fontId="27" fillId="0" borderId="18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  <protection/>
    </xf>
    <xf numFmtId="0" fontId="11" fillId="55" borderId="30" xfId="0" applyFont="1" applyFill="1" applyBorder="1" applyAlignment="1" applyProtection="1">
      <alignment horizontal="center" vertical="center" wrapText="1"/>
      <protection/>
    </xf>
    <xf numFmtId="0" fontId="11" fillId="55" borderId="31" xfId="0" applyFont="1" applyFill="1" applyBorder="1" applyAlignment="1" applyProtection="1">
      <alignment horizontal="center" vertical="center" wrapText="1"/>
      <protection/>
    </xf>
    <xf numFmtId="0" fontId="11" fillId="55" borderId="31" xfId="0" applyFont="1" applyFill="1" applyBorder="1" applyAlignment="1">
      <alignment horizontal="center" vertical="center" wrapText="1"/>
    </xf>
    <xf numFmtId="0" fontId="11" fillId="55" borderId="32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164" fontId="18" fillId="0" borderId="0" xfId="0" applyNumberFormat="1" applyFont="1" applyAlignment="1" applyProtection="1">
      <alignment horizontal="right"/>
      <protection/>
    </xf>
    <xf numFmtId="167" fontId="28" fillId="0" borderId="26" xfId="0" applyNumberFormat="1" applyFont="1" applyBorder="1" applyAlignment="1" applyProtection="1">
      <alignment horizontal="right"/>
      <protection/>
    </xf>
    <xf numFmtId="167" fontId="28" fillId="0" borderId="27" xfId="0" applyNumberFormat="1" applyFont="1" applyBorder="1" applyAlignment="1" applyProtection="1">
      <alignment horizontal="right"/>
      <protection/>
    </xf>
    <xf numFmtId="164" fontId="29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30" fillId="0" borderId="17" xfId="0" applyFont="1" applyBorder="1" applyAlignment="1" applyProtection="1">
      <alignment horizontal="left"/>
      <protection/>
    </xf>
    <xf numFmtId="0" fontId="30" fillId="0" borderId="0" xfId="0" applyFont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164" fontId="26" fillId="0" borderId="0" xfId="0" applyNumberFormat="1" applyFont="1" applyAlignment="1" applyProtection="1">
      <alignment horizontal="right"/>
      <protection/>
    </xf>
    <xf numFmtId="0" fontId="30" fillId="0" borderId="17" xfId="0" applyFont="1" applyBorder="1" applyAlignment="1">
      <alignment horizontal="left"/>
    </xf>
    <xf numFmtId="0" fontId="30" fillId="0" borderId="34" xfId="0" applyFont="1" applyBorder="1" applyAlignment="1" applyProtection="1">
      <alignment horizontal="left"/>
      <protection/>
    </xf>
    <xf numFmtId="167" fontId="30" fillId="0" borderId="0" xfId="0" applyNumberFormat="1" applyFont="1" applyAlignment="1" applyProtection="1">
      <alignment horizontal="right"/>
      <protection/>
    </xf>
    <xf numFmtId="167" fontId="30" fillId="0" borderId="28" xfId="0" applyNumberFormat="1" applyFont="1" applyBorder="1" applyAlignment="1" applyProtection="1">
      <alignment horizontal="right"/>
      <protection/>
    </xf>
    <xf numFmtId="0" fontId="30" fillId="0" borderId="0" xfId="0" applyFont="1" applyAlignment="1">
      <alignment horizontal="left"/>
    </xf>
    <xf numFmtId="164" fontId="3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/>
      <protection/>
    </xf>
    <xf numFmtId="164" fontId="27" fillId="0" borderId="0" xfId="0" applyNumberFormat="1" applyFont="1" applyAlignment="1" applyProtection="1">
      <alignment horizontal="right"/>
      <protection/>
    </xf>
    <xf numFmtId="0" fontId="0" fillId="0" borderId="40" xfId="0" applyFont="1" applyBorder="1" applyAlignment="1" applyProtection="1">
      <alignment horizontal="center" vertical="center"/>
      <protection/>
    </xf>
    <xf numFmtId="49" fontId="0" fillId="0" borderId="40" xfId="0" applyNumberFormat="1" applyFont="1" applyBorder="1" applyAlignment="1" applyProtection="1">
      <alignment horizontal="left" vertical="center" wrapText="1"/>
      <protection/>
    </xf>
    <xf numFmtId="0" fontId="0" fillId="0" borderId="40" xfId="0" applyFont="1" applyBorder="1" applyAlignment="1" applyProtection="1">
      <alignment horizontal="left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168" fontId="0" fillId="0" borderId="40" xfId="0" applyNumberFormat="1" applyFont="1" applyBorder="1" applyAlignment="1" applyProtection="1">
      <alignment horizontal="right" vertical="center"/>
      <protection/>
    </xf>
    <xf numFmtId="164" fontId="0" fillId="54" borderId="40" xfId="0" applyNumberFormat="1" applyFont="1" applyFill="1" applyBorder="1" applyAlignment="1">
      <alignment horizontal="right" vertical="center"/>
    </xf>
    <xf numFmtId="164" fontId="0" fillId="0" borderId="40" xfId="0" applyNumberFormat="1" applyFont="1" applyBorder="1" applyAlignment="1" applyProtection="1">
      <alignment horizontal="right" vertical="center"/>
      <protection/>
    </xf>
    <xf numFmtId="0" fontId="15" fillId="54" borderId="40" xfId="0" applyFont="1" applyFill="1" applyBorder="1" applyAlignment="1">
      <alignment horizontal="left" vertical="center" wrapText="1"/>
    </xf>
    <xf numFmtId="0" fontId="15" fillId="0" borderId="0" xfId="0" applyFont="1" applyAlignment="1" applyProtection="1">
      <alignment horizontal="center" vertical="center" wrapText="1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167" fontId="15" fillId="0" borderId="28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31" fillId="0" borderId="0" xfId="0" applyFont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top" wrapText="1"/>
      <protection/>
    </xf>
    <xf numFmtId="164" fontId="0" fillId="56" borderId="40" xfId="0" applyNumberFormat="1" applyFont="1" applyFill="1" applyBorder="1" applyAlignment="1">
      <alignment horizontal="right" vertical="center"/>
    </xf>
    <xf numFmtId="0" fontId="0" fillId="0" borderId="35" xfId="0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horizontal="left" vertical="center"/>
      <protection/>
    </xf>
    <xf numFmtId="0" fontId="34" fillId="0" borderId="17" xfId="0" applyFont="1" applyBorder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168" fontId="34" fillId="0" borderId="0" xfId="0" applyNumberFormat="1" applyFont="1" applyAlignment="1" applyProtection="1">
      <alignment horizontal="right" vertical="center"/>
      <protection/>
    </xf>
    <xf numFmtId="0" fontId="34" fillId="0" borderId="17" xfId="0" applyFont="1" applyBorder="1" applyAlignment="1">
      <alignment horizontal="left" vertical="center"/>
    </xf>
    <xf numFmtId="0" fontId="34" fillId="0" borderId="34" xfId="0" applyFont="1" applyBorder="1" applyAlignment="1" applyProtection="1">
      <alignment horizontal="left" vertical="center"/>
      <protection/>
    </xf>
    <xf numFmtId="0" fontId="34" fillId="0" borderId="28" xfId="0" applyFont="1" applyBorder="1" applyAlignment="1" applyProtection="1">
      <alignment horizontal="left" vertical="center"/>
      <protection/>
    </xf>
    <xf numFmtId="0" fontId="34" fillId="0" borderId="0" xfId="0" applyFont="1" applyAlignment="1">
      <alignment horizontal="left" vertical="center"/>
    </xf>
    <xf numFmtId="0" fontId="35" fillId="0" borderId="17" xfId="0" applyFont="1" applyBorder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168" fontId="35" fillId="0" borderId="0" xfId="0" applyNumberFormat="1" applyFont="1" applyAlignment="1" applyProtection="1">
      <alignment horizontal="right" vertical="center"/>
      <protection/>
    </xf>
    <xf numFmtId="0" fontId="35" fillId="0" borderId="17" xfId="0" applyFont="1" applyBorder="1" applyAlignment="1">
      <alignment horizontal="left" vertical="center"/>
    </xf>
    <xf numFmtId="0" fontId="35" fillId="0" borderId="34" xfId="0" applyFont="1" applyBorder="1" applyAlignment="1" applyProtection="1">
      <alignment horizontal="left" vertical="center"/>
      <protection/>
    </xf>
    <xf numFmtId="0" fontId="35" fillId="0" borderId="28" xfId="0" applyFont="1" applyBorder="1" applyAlignment="1" applyProtection="1">
      <alignment horizontal="left" vertical="center"/>
      <protection/>
    </xf>
    <xf numFmtId="0" fontId="35" fillId="0" borderId="0" xfId="0" applyFont="1" applyAlignment="1">
      <alignment horizontal="left" vertical="center"/>
    </xf>
    <xf numFmtId="164" fontId="36" fillId="56" borderId="40" xfId="0" applyNumberFormat="1" applyFont="1" applyFill="1" applyBorder="1" applyAlignment="1">
      <alignment horizontal="right" vertical="center"/>
    </xf>
    <xf numFmtId="0" fontId="0" fillId="0" borderId="0" xfId="0" applyAlignment="1">
      <alignment vertical="top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7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24" xfId="0" applyFont="1" applyBorder="1" applyAlignment="1">
      <alignment horizontal="left" vertical="center"/>
    </xf>
    <xf numFmtId="0" fontId="24" fillId="0" borderId="24" xfId="0" applyFont="1" applyBorder="1" applyAlignment="1">
      <alignment horizontal="center" vertical="center"/>
    </xf>
    <xf numFmtId="0" fontId="21" fillId="0" borderId="2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center" vertical="top"/>
    </xf>
    <xf numFmtId="0" fontId="11" fillId="0" borderId="23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4" fillId="0" borderId="24" xfId="0" applyFont="1" applyBorder="1" applyAlignment="1">
      <alignment horizontal="left"/>
    </xf>
    <xf numFmtId="0" fontId="21" fillId="0" borderId="24" xfId="0" applyFont="1" applyBorder="1" applyAlignment="1">
      <alignment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51" fillId="0" borderId="0" xfId="72" applyFont="1" applyAlignment="1">
      <alignment vertical="center"/>
      <protection/>
    </xf>
    <xf numFmtId="0" fontId="52" fillId="0" borderId="0" xfId="72" applyFont="1" applyFill="1" applyAlignment="1">
      <alignment horizontal="center" vertical="center"/>
      <protection/>
    </xf>
    <xf numFmtId="0" fontId="52" fillId="0" borderId="0" xfId="72" applyFont="1" applyAlignment="1">
      <alignment horizontal="center" vertical="center"/>
      <protection/>
    </xf>
    <xf numFmtId="0" fontId="51" fillId="0" borderId="0" xfId="72" applyFont="1" applyBorder="1" applyAlignment="1">
      <alignment vertical="center"/>
      <protection/>
    </xf>
    <xf numFmtId="0" fontId="52" fillId="0" borderId="0" xfId="72" applyFont="1" applyAlignment="1">
      <alignment vertical="center"/>
      <protection/>
    </xf>
    <xf numFmtId="0" fontId="52" fillId="0" borderId="0" xfId="72" applyFont="1" applyBorder="1" applyAlignment="1">
      <alignment vertical="center"/>
      <protection/>
    </xf>
    <xf numFmtId="44" fontId="50" fillId="0" borderId="41" xfId="72" applyNumberFormat="1" applyBorder="1" applyAlignment="1">
      <alignment vertical="center"/>
      <protection/>
    </xf>
    <xf numFmtId="0" fontId="50" fillId="0" borderId="41" xfId="72" applyBorder="1" applyAlignment="1">
      <alignment vertical="center"/>
      <protection/>
    </xf>
    <xf numFmtId="0" fontId="51" fillId="0" borderId="42" xfId="72" applyFont="1" applyBorder="1" applyAlignment="1">
      <alignment vertical="center"/>
      <protection/>
    </xf>
    <xf numFmtId="44" fontId="54" fillId="0" borderId="41" xfId="61" applyNumberFormat="1" applyFont="1" applyBorder="1" applyAlignment="1">
      <alignment vertical="center"/>
    </xf>
    <xf numFmtId="0" fontId="51" fillId="0" borderId="43" xfId="72" applyFont="1" applyBorder="1" applyAlignment="1">
      <alignment vertical="center"/>
      <protection/>
    </xf>
    <xf numFmtId="170" fontId="54" fillId="0" borderId="44" xfId="72" applyNumberFormat="1" applyFont="1" applyFill="1" applyBorder="1" applyAlignment="1">
      <alignment horizontal="center" vertical="center"/>
      <protection/>
    </xf>
    <xf numFmtId="170" fontId="54" fillId="0" borderId="45" xfId="72" applyNumberFormat="1" applyFont="1" applyFill="1" applyBorder="1" applyAlignment="1">
      <alignment horizontal="center" vertical="center"/>
      <protection/>
    </xf>
    <xf numFmtId="170" fontId="54" fillId="0" borderId="46" xfId="72" applyNumberFormat="1" applyFont="1" applyFill="1" applyBorder="1" applyAlignment="1">
      <alignment horizontal="center" vertical="center"/>
      <protection/>
    </xf>
    <xf numFmtId="170" fontId="54" fillId="0" borderId="47" xfId="72" applyNumberFormat="1" applyFont="1" applyFill="1" applyBorder="1" applyAlignment="1">
      <alignment horizontal="center" vertical="center"/>
      <protection/>
    </xf>
    <xf numFmtId="170" fontId="54" fillId="0" borderId="48" xfId="72" applyNumberFormat="1" applyFont="1" applyFill="1" applyBorder="1" applyAlignment="1">
      <alignment horizontal="center" vertical="center"/>
      <protection/>
    </xf>
    <xf numFmtId="44" fontId="51" fillId="0" borderId="49" xfId="61" applyNumberFormat="1" applyFont="1" applyBorder="1" applyAlignment="1">
      <alignment vertical="center" wrapText="1"/>
    </xf>
    <xf numFmtId="49" fontId="1" fillId="0" borderId="42" xfId="74" applyNumberFormat="1" applyBorder="1" applyAlignment="1">
      <alignment wrapText="1"/>
      <protection/>
    </xf>
    <xf numFmtId="170" fontId="54" fillId="0" borderId="50" xfId="72" applyNumberFormat="1" applyFont="1" applyFill="1" applyBorder="1" applyAlignment="1">
      <alignment horizontal="center" vertical="center"/>
      <protection/>
    </xf>
    <xf numFmtId="170" fontId="54" fillId="0" borderId="51" xfId="72" applyNumberFormat="1" applyFont="1" applyFill="1" applyBorder="1" applyAlignment="1">
      <alignment horizontal="center" vertical="center"/>
      <protection/>
    </xf>
    <xf numFmtId="170" fontId="54" fillId="0" borderId="52" xfId="72" applyNumberFormat="1" applyFont="1" applyFill="1" applyBorder="1" applyAlignment="1">
      <alignment horizontal="center" vertical="center"/>
      <protection/>
    </xf>
    <xf numFmtId="170" fontId="54" fillId="0" borderId="53" xfId="72" applyNumberFormat="1" applyFont="1" applyFill="1" applyBorder="1" applyAlignment="1">
      <alignment horizontal="center" vertical="center"/>
      <protection/>
    </xf>
    <xf numFmtId="170" fontId="54" fillId="0" borderId="54" xfId="72" applyNumberFormat="1" applyFont="1" applyFill="1" applyBorder="1" applyAlignment="1">
      <alignment horizontal="center" vertical="center"/>
      <protection/>
    </xf>
    <xf numFmtId="44" fontId="51" fillId="0" borderId="55" xfId="61" applyNumberFormat="1" applyFont="1" applyBorder="1" applyAlignment="1">
      <alignment vertical="center" wrapText="1"/>
    </xf>
    <xf numFmtId="49" fontId="1" fillId="0" borderId="56" xfId="74" applyNumberFormat="1" applyBorder="1" applyAlignment="1">
      <alignment wrapText="1"/>
      <protection/>
    </xf>
    <xf numFmtId="170" fontId="54" fillId="0" borderId="57" xfId="72" applyNumberFormat="1" applyFont="1" applyFill="1" applyBorder="1" applyAlignment="1">
      <alignment horizontal="center" vertical="center"/>
      <protection/>
    </xf>
    <xf numFmtId="170" fontId="54" fillId="0" borderId="58" xfId="72" applyNumberFormat="1" applyFont="1" applyFill="1" applyBorder="1" applyAlignment="1">
      <alignment horizontal="center" vertical="center"/>
      <protection/>
    </xf>
    <xf numFmtId="170" fontId="54" fillId="0" borderId="59" xfId="72" applyNumberFormat="1" applyFont="1" applyFill="1" applyBorder="1" applyAlignment="1">
      <alignment horizontal="center" vertical="center"/>
      <protection/>
    </xf>
    <xf numFmtId="170" fontId="54" fillId="0" borderId="60" xfId="72" applyNumberFormat="1" applyFont="1" applyFill="1" applyBorder="1" applyAlignment="1">
      <alignment horizontal="center" vertical="center"/>
      <protection/>
    </xf>
    <xf numFmtId="170" fontId="54" fillId="0" borderId="61" xfId="72" applyNumberFormat="1" applyFont="1" applyFill="1" applyBorder="1" applyAlignment="1">
      <alignment horizontal="center" vertical="center"/>
      <protection/>
    </xf>
    <xf numFmtId="170" fontId="54" fillId="0" borderId="62" xfId="72" applyNumberFormat="1" applyFont="1" applyFill="1" applyBorder="1" applyAlignment="1">
      <alignment vertical="center"/>
      <protection/>
    </xf>
    <xf numFmtId="170" fontId="54" fillId="0" borderId="63" xfId="72" applyNumberFormat="1" applyFont="1" applyFill="1" applyBorder="1" applyAlignment="1">
      <alignment vertical="center"/>
      <protection/>
    </xf>
    <xf numFmtId="170" fontId="54" fillId="0" borderId="64" xfId="72" applyNumberFormat="1" applyFont="1" applyFill="1" applyBorder="1" applyAlignment="1">
      <alignment vertical="center"/>
      <protection/>
    </xf>
    <xf numFmtId="170" fontId="54" fillId="0" borderId="65" xfId="72" applyNumberFormat="1" applyFont="1" applyFill="1" applyBorder="1" applyAlignment="1">
      <alignment vertical="center"/>
      <protection/>
    </xf>
    <xf numFmtId="170" fontId="54" fillId="0" borderId="66" xfId="72" applyNumberFormat="1" applyFont="1" applyFill="1" applyBorder="1" applyAlignment="1">
      <alignment vertical="center"/>
      <protection/>
    </xf>
    <xf numFmtId="170" fontId="51" fillId="0" borderId="67" xfId="61" applyNumberFormat="1" applyFont="1" applyBorder="1" applyAlignment="1">
      <alignment vertical="center" wrapText="1"/>
    </xf>
    <xf numFmtId="49" fontId="51" fillId="57" borderId="68" xfId="75" applyNumberFormat="1" applyFont="1" applyFill="1" applyBorder="1" applyAlignment="1">
      <alignment vertical="center" wrapText="1"/>
      <protection/>
    </xf>
    <xf numFmtId="0" fontId="54" fillId="0" borderId="69" xfId="72" applyFont="1" applyFill="1" applyBorder="1" applyAlignment="1">
      <alignment horizontal="center" vertical="center" textRotation="90"/>
      <protection/>
    </xf>
    <xf numFmtId="0" fontId="50" fillId="0" borderId="70" xfId="72" applyBorder="1" applyAlignment="1">
      <alignment horizontal="center" vertical="center"/>
      <protection/>
    </xf>
    <xf numFmtId="0" fontId="57" fillId="0" borderId="42" xfId="72" applyFont="1" applyFill="1" applyBorder="1" applyAlignment="1">
      <alignment horizontal="center" vertical="center" wrapText="1"/>
      <protection/>
    </xf>
    <xf numFmtId="0" fontId="52" fillId="0" borderId="71" xfId="72" applyFont="1" applyFill="1" applyBorder="1" applyAlignment="1">
      <alignment horizontal="center" vertical="center"/>
      <protection/>
    </xf>
    <xf numFmtId="14" fontId="57" fillId="0" borderId="72" xfId="72" applyNumberFormat="1" applyFont="1" applyFill="1" applyBorder="1" applyAlignment="1">
      <alignment horizontal="center" vertical="center" wrapText="1"/>
      <protection/>
    </xf>
    <xf numFmtId="170" fontId="54" fillId="58" borderId="65" xfId="72" applyNumberFormat="1" applyFont="1" applyFill="1" applyBorder="1" applyAlignment="1">
      <alignment vertical="center"/>
      <protection/>
    </xf>
    <xf numFmtId="170" fontId="54" fillId="58" borderId="59" xfId="72" applyNumberFormat="1" applyFont="1" applyFill="1" applyBorder="1" applyAlignment="1">
      <alignment horizontal="center" vertical="center"/>
      <protection/>
    </xf>
    <xf numFmtId="170" fontId="54" fillId="58" borderId="57" xfId="72" applyNumberFormat="1" applyFont="1" applyFill="1" applyBorder="1" applyAlignment="1">
      <alignment horizontal="center" vertical="center"/>
      <protection/>
    </xf>
    <xf numFmtId="170" fontId="54" fillId="58" borderId="58" xfId="72" applyNumberFormat="1" applyFont="1" applyFill="1" applyBorder="1" applyAlignment="1">
      <alignment horizontal="center" vertical="center"/>
      <protection/>
    </xf>
    <xf numFmtId="170" fontId="54" fillId="58" borderId="61" xfId="72" applyNumberFormat="1" applyFont="1" applyFill="1" applyBorder="1" applyAlignment="1">
      <alignment horizontal="center" vertical="center"/>
      <protection/>
    </xf>
    <xf numFmtId="170" fontId="54" fillId="58" borderId="60" xfId="72" applyNumberFormat="1" applyFont="1" applyFill="1" applyBorder="1" applyAlignment="1">
      <alignment horizontal="center" vertical="center"/>
      <protection/>
    </xf>
    <xf numFmtId="169" fontId="53" fillId="0" borderId="72" xfId="79" applyNumberFormat="1" applyFont="1" applyFill="1" applyBorder="1" applyAlignment="1">
      <alignment horizontal="center" vertical="center"/>
    </xf>
    <xf numFmtId="169" fontId="53" fillId="0" borderId="73" xfId="79" applyNumberFormat="1" applyFont="1" applyFill="1" applyBorder="1" applyAlignment="1">
      <alignment horizontal="center" vertical="center"/>
    </xf>
    <xf numFmtId="169" fontId="53" fillId="0" borderId="74" xfId="79" applyNumberFormat="1" applyFont="1" applyFill="1" applyBorder="1" applyAlignment="1">
      <alignment horizontal="center" vertical="center"/>
    </xf>
    <xf numFmtId="169" fontId="53" fillId="0" borderId="42" xfId="79" applyNumberFormat="1" applyFont="1" applyFill="1" applyBorder="1" applyAlignment="1">
      <alignment horizontal="center" vertical="center"/>
    </xf>
    <xf numFmtId="169" fontId="53" fillId="0" borderId="41" xfId="79" applyNumberFormat="1" applyFont="1" applyFill="1" applyBorder="1" applyAlignment="1">
      <alignment horizontal="center" vertical="center"/>
    </xf>
    <xf numFmtId="169" fontId="53" fillId="0" borderId="75" xfId="79" applyNumberFormat="1" applyFont="1" applyFill="1" applyBorder="1" applyAlignment="1">
      <alignment horizontal="center" vertical="center"/>
    </xf>
    <xf numFmtId="169" fontId="53" fillId="0" borderId="76" xfId="79" applyNumberFormat="1" applyFont="1" applyFill="1" applyBorder="1" applyAlignment="1">
      <alignment horizontal="center" vertical="center"/>
    </xf>
    <xf numFmtId="169" fontId="53" fillId="0" borderId="77" xfId="79" applyNumberFormat="1" applyFont="1" applyFill="1" applyBorder="1" applyAlignment="1">
      <alignment horizontal="center" vertical="center"/>
    </xf>
    <xf numFmtId="169" fontId="53" fillId="0" borderId="78" xfId="79" applyNumberFormat="1" applyFont="1" applyFill="1" applyBorder="1" applyAlignment="1">
      <alignment horizontal="center" vertical="center"/>
    </xf>
    <xf numFmtId="169" fontId="53" fillId="0" borderId="79" xfId="79" applyNumberFormat="1" applyFont="1" applyFill="1" applyBorder="1" applyAlignment="1">
      <alignment horizontal="center" vertical="center"/>
    </xf>
    <xf numFmtId="0" fontId="52" fillId="59" borderId="43" xfId="72" applyFont="1" applyFill="1" applyBorder="1" applyAlignment="1">
      <alignment horizontal="center" vertical="center"/>
      <protection/>
    </xf>
    <xf numFmtId="0" fontId="52" fillId="59" borderId="80" xfId="72" applyFont="1" applyFill="1" applyBorder="1" applyAlignment="1">
      <alignment horizontal="center" vertical="center"/>
      <protection/>
    </xf>
    <xf numFmtId="0" fontId="52" fillId="59" borderId="81" xfId="72" applyFont="1" applyFill="1" applyBorder="1" applyAlignment="1">
      <alignment horizontal="center" vertical="center"/>
      <protection/>
    </xf>
    <xf numFmtId="0" fontId="58" fillId="59" borderId="72" xfId="72" applyFont="1" applyFill="1" applyBorder="1" applyAlignment="1">
      <alignment horizontal="center" vertical="center"/>
      <protection/>
    </xf>
    <xf numFmtId="0" fontId="58" fillId="59" borderId="73" xfId="72" applyFont="1" applyFill="1" applyBorder="1" applyAlignment="1">
      <alignment horizontal="center" vertical="center"/>
      <protection/>
    </xf>
    <xf numFmtId="0" fontId="58" fillId="59" borderId="74" xfId="72" applyFont="1" applyFill="1" applyBorder="1" applyAlignment="1">
      <alignment horizontal="center" vertical="center"/>
      <protection/>
    </xf>
    <xf numFmtId="0" fontId="51" fillId="0" borderId="56" xfId="72" applyFont="1" applyBorder="1" applyAlignment="1">
      <alignment horizontal="center" vertical="center"/>
      <protection/>
    </xf>
    <xf numFmtId="0" fontId="51" fillId="0" borderId="0" xfId="72" applyFont="1" applyBorder="1" applyAlignment="1">
      <alignment horizontal="center" vertical="center"/>
      <protection/>
    </xf>
    <xf numFmtId="0" fontId="51" fillId="0" borderId="82" xfId="72" applyFont="1" applyBorder="1" applyAlignment="1">
      <alignment horizontal="center" vertical="center"/>
      <protection/>
    </xf>
    <xf numFmtId="0" fontId="55" fillId="59" borderId="71" xfId="72" applyFont="1" applyFill="1" applyBorder="1" applyAlignment="1">
      <alignment horizontal="center" vertical="center" textRotation="90"/>
      <protection/>
    </xf>
    <xf numFmtId="0" fontId="55" fillId="59" borderId="83" xfId="72" applyFont="1" applyFill="1" applyBorder="1" applyAlignment="1">
      <alignment horizontal="center" vertical="center" textRotation="90"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164" fontId="23" fillId="0" borderId="0" xfId="0" applyNumberFormat="1" applyFont="1" applyBorder="1" applyAlignment="1" applyProtection="1">
      <alignment horizontal="right" vertical="center"/>
      <protection/>
    </xf>
    <xf numFmtId="164" fontId="18" fillId="0" borderId="0" xfId="0" applyNumberFormat="1" applyFont="1" applyBorder="1" applyAlignment="1" applyProtection="1">
      <alignment horizontal="right" vertical="center"/>
      <protection/>
    </xf>
    <xf numFmtId="166" fontId="11" fillId="0" borderId="0" xfId="0" applyNumberFormat="1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7" fillId="0" borderId="33" xfId="0" applyFont="1" applyBorder="1" applyAlignment="1">
      <alignment horizontal="center" vertical="center"/>
    </xf>
    <xf numFmtId="0" fontId="11" fillId="55" borderId="21" xfId="0" applyFont="1" applyFill="1" applyBorder="1" applyAlignment="1" applyProtection="1">
      <alignment horizontal="center" vertical="center"/>
      <protection/>
    </xf>
    <xf numFmtId="0" fontId="11" fillId="55" borderId="22" xfId="0" applyFont="1" applyFill="1" applyBorder="1" applyAlignment="1" applyProtection="1">
      <alignment horizontal="center" vertical="center"/>
      <protection/>
    </xf>
    <xf numFmtId="0" fontId="11" fillId="55" borderId="22" xfId="0" applyFont="1" applyFill="1" applyBorder="1" applyAlignment="1" applyProtection="1">
      <alignment horizontal="right" vertical="center"/>
      <protection/>
    </xf>
    <xf numFmtId="165" fontId="15" fillId="0" borderId="0" xfId="0" applyNumberFormat="1" applyFont="1" applyBorder="1" applyAlignment="1" applyProtection="1">
      <alignment horizontal="center" vertical="center"/>
      <protection/>
    </xf>
    <xf numFmtId="164" fontId="12" fillId="0" borderId="0" xfId="0" applyNumberFormat="1" applyFont="1" applyBorder="1" applyAlignment="1" applyProtection="1">
      <alignment horizontal="right" vertical="center"/>
      <protection/>
    </xf>
    <xf numFmtId="0" fontId="13" fillId="55" borderId="22" xfId="0" applyFont="1" applyFill="1" applyBorder="1" applyAlignment="1" applyProtection="1">
      <alignment horizontal="left" vertical="center"/>
      <protection/>
    </xf>
    <xf numFmtId="164" fontId="13" fillId="55" borderId="29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0" fontId="13" fillId="0" borderId="0" xfId="0" applyFont="1" applyBorder="1" applyAlignment="1" applyProtection="1">
      <alignment horizontal="left" vertical="top" wrapText="1"/>
      <protection/>
    </xf>
    <xf numFmtId="49" fontId="11" fillId="54" borderId="0" xfId="0" applyNumberFormat="1" applyFont="1" applyFill="1" applyBorder="1" applyAlignment="1">
      <alignment horizontal="left" vertical="top"/>
    </xf>
    <xf numFmtId="0" fontId="11" fillId="0" borderId="0" xfId="0" applyFont="1" applyBorder="1" applyAlignment="1" applyProtection="1">
      <alignment horizontal="left" vertical="center" wrapText="1"/>
      <protection/>
    </xf>
    <xf numFmtId="164" fontId="14" fillId="0" borderId="20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5" fillId="53" borderId="0" xfId="56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wrapText="1"/>
    </xf>
    <xf numFmtId="0" fontId="16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</cellXfs>
  <cellStyles count="9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Excel_BuiltIn_Nadpis 1" xfId="55"/>
    <cellStyle name="Hyperlink" xfId="56"/>
    <cellStyle name="Chybně" xfId="57"/>
    <cellStyle name="Kontrolná bunka" xfId="58"/>
    <cellStyle name="Kontrolní buňka" xfId="59"/>
    <cellStyle name="Měna 2" xfId="60"/>
    <cellStyle name="Měna 2 2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eutrální" xfId="70"/>
    <cellStyle name="Normální 2" xfId="71"/>
    <cellStyle name="Normální 2 2" xfId="72"/>
    <cellStyle name="Normální 3" xfId="73"/>
    <cellStyle name="Normální 4" xfId="74"/>
    <cellStyle name="normální_List1" xfId="75"/>
    <cellStyle name="Poznámka" xfId="76"/>
    <cellStyle name="Prepojená bunka" xfId="77"/>
    <cellStyle name="Percent" xfId="78"/>
    <cellStyle name="Procenta 2" xfId="79"/>
    <cellStyle name="Propojená buňka" xfId="80"/>
    <cellStyle name="Spolu" xfId="81"/>
    <cellStyle name="Správně" xfId="82"/>
    <cellStyle name="Text upozornění" xfId="83"/>
    <cellStyle name="Text upozornenia" xfId="84"/>
    <cellStyle name="Titul" xfId="85"/>
    <cellStyle name="Vstup" xfId="86"/>
    <cellStyle name="Výpočet" xfId="87"/>
    <cellStyle name="Výstup" xfId="88"/>
    <cellStyle name="Vysvětlující text" xfId="89"/>
    <cellStyle name="Vysvetľujúci text" xfId="90"/>
    <cellStyle name="Zlá" xfId="91"/>
    <cellStyle name="Zvýraznění 1" xfId="92"/>
    <cellStyle name="Zvýraznění 2" xfId="93"/>
    <cellStyle name="Zvýraznění 3" xfId="94"/>
    <cellStyle name="Zvýraznění 4" xfId="95"/>
    <cellStyle name="Zvýraznění 5" xfId="96"/>
    <cellStyle name="Zvýraznění 6" xfId="97"/>
    <cellStyle name="Zvýraznenie1" xfId="98"/>
    <cellStyle name="Zvýraznenie2" xfId="99"/>
    <cellStyle name="Zvýraznenie3" xfId="100"/>
    <cellStyle name="Zvýraznenie4" xfId="101"/>
    <cellStyle name="Zvýraznenie5" xfId="102"/>
    <cellStyle name="Zvýraznenie6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0</xdr:row>
      <xdr:rowOff>285750</xdr:rowOff>
    </xdr:to>
    <xdr:pic>
      <xdr:nvPicPr>
        <xdr:cNvPr id="1" name="rad22581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0</xdr:row>
      <xdr:rowOff>285750</xdr:rowOff>
    </xdr:to>
    <xdr:pic>
      <xdr:nvPicPr>
        <xdr:cNvPr id="1" name="rad06652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0</xdr:row>
      <xdr:rowOff>285750</xdr:rowOff>
    </xdr:to>
    <xdr:pic>
      <xdr:nvPicPr>
        <xdr:cNvPr id="1" name="rad34576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DEST-SERVER\share\zak&#225;zky\VIDEST\VaK\140528%20-%20D&#283;poltovice%20Kanalizace\P&#345;&#237;loha%20&#269;.%205%20V&#253;kaz%20v&#253;m&#283;r\140619%20-%20Vak%20-%20D&#283;poltovice%20kananlizace%20Komplet%20var.%207%20fin.%20V&#344;+%20harmonogra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dest-server\share\zak&#225;zky\VIDEST\VaK\140612%20-%20Vodovod%20Bublava\140707-%20Vak%20-%20%20Vodovod%20Klingenthal%20-%20Vodojem%20Bublava%20-%20var.%20fin.%20V&#344;%20+%20H%20-%20p&#345;&#237;loha%20So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DEST-SERVER\share\zak&#225;zky\VIDEST\VaK\140528%20-%20D&#283;poltovice%20Kanalizace\P&#345;&#237;loha%20&#269;.%205%20V&#253;kaz%20v&#253;m&#283;r\SO%2005%20Komunikace%20a%20zpevn&#283;n&#233;%20plochy,%20ter&#233;nn&#237;%20&#250;pravy%20V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rozpočet-Děpoltovice"/>
      <sheetName val="SO 01, SO 02 Gravitační kanaliz"/>
      <sheetName val="SO 03 ČSOV - stavební část"/>
      <sheetName val="Přípojka NN pro ČSOV"/>
      <sheetName val="Kryci list"/>
      <sheetName val="Rekapitulace"/>
      <sheetName val="Zakazka"/>
      <sheetName val="Stavební rozpočet"/>
      <sheetName val="PS 01,03 ČSOV - strojní část"/>
      <sheetName val="rozvaděč RČS"/>
      <sheetName val="elektroinstalace v jímce"/>
      <sheetName val="úprava rozvaděče R1 u ČSOV v Me"/>
      <sheetName val="VRN"/>
    </sheetNames>
    <sheetDataSet>
      <sheetData sheetId="7">
        <row r="6">
          <cell r="N6">
            <v>44719.443999999996</v>
          </cell>
          <cell r="Q6" t="str">
            <v>_</v>
          </cell>
        </row>
        <row r="7">
          <cell r="N7">
            <v>242.19</v>
          </cell>
          <cell r="Q7">
            <v>20</v>
          </cell>
        </row>
        <row r="8">
          <cell r="Q8" t="str">
            <v>_</v>
          </cell>
        </row>
        <row r="9">
          <cell r="N9">
            <v>2674.1000000000004</v>
          </cell>
          <cell r="Q9">
            <v>20</v>
          </cell>
        </row>
        <row r="10">
          <cell r="Q10" t="str">
            <v>_</v>
          </cell>
        </row>
        <row r="11">
          <cell r="N11">
            <v>7666.494000000001</v>
          </cell>
          <cell r="Q11">
            <v>20</v>
          </cell>
        </row>
        <row r="12">
          <cell r="Q12" t="str">
            <v>_</v>
          </cell>
        </row>
        <row r="13">
          <cell r="Q13" t="str">
            <v>_</v>
          </cell>
        </row>
        <row r="14">
          <cell r="Q14" t="str">
            <v>_</v>
          </cell>
        </row>
        <row r="15">
          <cell r="Q15" t="str">
            <v>_</v>
          </cell>
        </row>
        <row r="16">
          <cell r="N16">
            <v>696.96</v>
          </cell>
          <cell r="Q16">
            <v>20</v>
          </cell>
        </row>
        <row r="17">
          <cell r="N17">
            <v>358.8</v>
          </cell>
          <cell r="Q17">
            <v>20</v>
          </cell>
        </row>
        <row r="18">
          <cell r="Q18" t="str">
            <v>_</v>
          </cell>
        </row>
        <row r="19">
          <cell r="N19">
            <v>11325.6</v>
          </cell>
          <cell r="Q19">
            <v>20</v>
          </cell>
        </row>
        <row r="20">
          <cell r="N20">
            <v>6969.6</v>
          </cell>
          <cell r="Q20">
            <v>20</v>
          </cell>
        </row>
        <row r="21">
          <cell r="Q21" t="str">
            <v>_</v>
          </cell>
        </row>
        <row r="22">
          <cell r="N22">
            <v>1676.25</v>
          </cell>
          <cell r="Q22">
            <v>20</v>
          </cell>
        </row>
        <row r="23">
          <cell r="Q23" t="str">
            <v>_</v>
          </cell>
        </row>
        <row r="24">
          <cell r="Q24" t="str">
            <v>_</v>
          </cell>
        </row>
        <row r="25">
          <cell r="N25">
            <v>1161.6</v>
          </cell>
          <cell r="Q25">
            <v>20</v>
          </cell>
        </row>
        <row r="26">
          <cell r="N26">
            <v>448.5</v>
          </cell>
          <cell r="Q26">
            <v>20</v>
          </cell>
        </row>
        <row r="27">
          <cell r="N27">
            <v>4039.97</v>
          </cell>
          <cell r="Q27">
            <v>20</v>
          </cell>
        </row>
        <row r="28">
          <cell r="Q28" t="str">
            <v>_</v>
          </cell>
        </row>
        <row r="29">
          <cell r="N29">
            <v>1883.7</v>
          </cell>
          <cell r="Q29">
            <v>20</v>
          </cell>
        </row>
        <row r="30">
          <cell r="N30">
            <v>5575.68</v>
          </cell>
          <cell r="Q30">
            <v>20</v>
          </cell>
        </row>
        <row r="31">
          <cell r="Q31" t="str">
            <v>_</v>
          </cell>
        </row>
        <row r="32">
          <cell r="Q32" t="str">
            <v>_</v>
          </cell>
        </row>
        <row r="33">
          <cell r="N33">
            <v>221411.00100000002</v>
          </cell>
          <cell r="Q33" t="str">
            <v>_</v>
          </cell>
        </row>
        <row r="34">
          <cell r="N34">
            <v>7408.3</v>
          </cell>
          <cell r="Q34">
            <v>20</v>
          </cell>
        </row>
        <row r="35">
          <cell r="N35">
            <v>24457.050000000003</v>
          </cell>
          <cell r="Q35">
            <v>20</v>
          </cell>
        </row>
        <row r="36">
          <cell r="N36">
            <v>80689.5</v>
          </cell>
          <cell r="Q36">
            <v>20</v>
          </cell>
        </row>
        <row r="37">
          <cell r="N37">
            <v>35465.85</v>
          </cell>
          <cell r="Q37">
            <v>20</v>
          </cell>
        </row>
        <row r="38">
          <cell r="N38">
            <v>3726</v>
          </cell>
          <cell r="Q38">
            <v>20</v>
          </cell>
        </row>
        <row r="39">
          <cell r="Q39" t="str">
            <v>_</v>
          </cell>
        </row>
        <row r="40">
          <cell r="N40">
            <v>48789</v>
          </cell>
          <cell r="Q40">
            <v>20</v>
          </cell>
        </row>
        <row r="41">
          <cell r="N41">
            <v>8957.601</v>
          </cell>
          <cell r="Q41">
            <v>20</v>
          </cell>
        </row>
        <row r="42">
          <cell r="N42">
            <v>11917.7</v>
          </cell>
          <cell r="Q42">
            <v>20</v>
          </cell>
        </row>
        <row r="43">
          <cell r="Q43" t="str">
            <v>_</v>
          </cell>
        </row>
        <row r="44">
          <cell r="N44">
            <v>35345</v>
          </cell>
          <cell r="Q44" t="str">
            <v>_</v>
          </cell>
        </row>
        <row r="45">
          <cell r="N45">
            <v>1806</v>
          </cell>
          <cell r="Q45">
            <v>20</v>
          </cell>
        </row>
        <row r="46">
          <cell r="Q46" t="str">
            <v>_</v>
          </cell>
        </row>
        <row r="47">
          <cell r="N47">
            <v>5940</v>
          </cell>
          <cell r="Q47">
            <v>20</v>
          </cell>
        </row>
        <row r="48">
          <cell r="N48">
            <v>3420</v>
          </cell>
          <cell r="Q48">
            <v>20</v>
          </cell>
        </row>
        <row r="49">
          <cell r="N49">
            <v>1030</v>
          </cell>
          <cell r="Q49">
            <v>20</v>
          </cell>
        </row>
        <row r="50">
          <cell r="N50">
            <v>10082.5</v>
          </cell>
          <cell r="Q50">
            <v>20</v>
          </cell>
        </row>
        <row r="51">
          <cell r="Q51" t="str">
            <v>_</v>
          </cell>
        </row>
        <row r="52">
          <cell r="N52">
            <v>3001.5</v>
          </cell>
          <cell r="Q52">
            <v>20</v>
          </cell>
        </row>
        <row r="53">
          <cell r="Q53" t="str">
            <v>_</v>
          </cell>
        </row>
        <row r="54">
          <cell r="N54">
            <v>2940</v>
          </cell>
          <cell r="Q54">
            <v>20</v>
          </cell>
        </row>
        <row r="55">
          <cell r="N55">
            <v>7125</v>
          </cell>
          <cell r="Q55">
            <v>20</v>
          </cell>
        </row>
        <row r="56">
          <cell r="Q56" t="str">
            <v>_</v>
          </cell>
        </row>
        <row r="57">
          <cell r="N57">
            <v>4809.1926619999995</v>
          </cell>
          <cell r="Q57" t="str">
            <v>_</v>
          </cell>
        </row>
        <row r="58">
          <cell r="N58">
            <v>4809.1926619999995</v>
          </cell>
          <cell r="Q58">
            <v>20</v>
          </cell>
        </row>
        <row r="59">
          <cell r="Q59" t="str">
            <v>_</v>
          </cell>
        </row>
        <row r="60">
          <cell r="N60">
            <v>9188.53912986</v>
          </cell>
          <cell r="Q60" t="str">
            <v>_</v>
          </cell>
        </row>
        <row r="61">
          <cell r="N61">
            <v>9188.53912986</v>
          </cell>
          <cell r="Q61">
            <v>20</v>
          </cell>
        </row>
        <row r="62">
          <cell r="Q62" t="str">
            <v>_</v>
          </cell>
        </row>
        <row r="63">
          <cell r="Q63" t="str">
            <v>_</v>
          </cell>
        </row>
        <row r="64">
          <cell r="Q64" t="str">
            <v>_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"/>
      <sheetName val="Zakazka"/>
      <sheetName val="Figury"/>
      <sheetName val="List1 (3)"/>
    </sheetNames>
    <sheetDataSet>
      <sheetData sheetId="2">
        <row r="6">
          <cell r="P6">
            <v>499952.55765000003</v>
          </cell>
        </row>
        <row r="7">
          <cell r="P7">
            <v>3289.5000000000005</v>
          </cell>
          <cell r="U7">
            <v>21</v>
          </cell>
        </row>
        <row r="20">
          <cell r="P20">
            <v>3891.6000000000004</v>
          </cell>
          <cell r="U20">
            <v>21</v>
          </cell>
        </row>
        <row r="25">
          <cell r="P25">
            <v>71388</v>
          </cell>
          <cell r="U25">
            <v>21</v>
          </cell>
        </row>
        <row r="38">
          <cell r="P38">
            <v>1142.208</v>
          </cell>
          <cell r="U38">
            <v>21</v>
          </cell>
        </row>
        <row r="39">
          <cell r="P39">
            <v>79954.56000000001</v>
          </cell>
          <cell r="U39">
            <v>21</v>
          </cell>
        </row>
        <row r="40">
          <cell r="P40">
            <v>1142.208</v>
          </cell>
          <cell r="U40">
            <v>21</v>
          </cell>
        </row>
        <row r="41">
          <cell r="P41">
            <v>9137.664</v>
          </cell>
          <cell r="U41">
            <v>21</v>
          </cell>
        </row>
        <row r="42">
          <cell r="P42">
            <v>5716.28</v>
          </cell>
          <cell r="U42">
            <v>21</v>
          </cell>
        </row>
        <row r="55">
          <cell r="P55">
            <v>2858.14</v>
          </cell>
          <cell r="U55">
            <v>21</v>
          </cell>
        </row>
        <row r="56">
          <cell r="P56">
            <v>57204.314999999995</v>
          </cell>
          <cell r="U56">
            <v>21</v>
          </cell>
        </row>
        <row r="69">
          <cell r="P69">
            <v>30150.96</v>
          </cell>
          <cell r="U69">
            <v>21</v>
          </cell>
        </row>
        <row r="70">
          <cell r="P70">
            <v>3391.983</v>
          </cell>
          <cell r="U70">
            <v>21</v>
          </cell>
        </row>
        <row r="73">
          <cell r="P73">
            <v>16932.398400000002</v>
          </cell>
          <cell r="U73">
            <v>21</v>
          </cell>
        </row>
        <row r="76">
          <cell r="P76">
            <v>3867.7499999999995</v>
          </cell>
          <cell r="U76">
            <v>21</v>
          </cell>
        </row>
        <row r="80">
          <cell r="P80">
            <v>8500</v>
          </cell>
          <cell r="U80">
            <v>21</v>
          </cell>
        </row>
        <row r="81">
          <cell r="P81">
            <v>6750</v>
          </cell>
          <cell r="U81">
            <v>21</v>
          </cell>
        </row>
        <row r="82">
          <cell r="P82">
            <v>3757.0950000000003</v>
          </cell>
          <cell r="U82">
            <v>21</v>
          </cell>
        </row>
        <row r="87">
          <cell r="P87">
            <v>51.822</v>
          </cell>
          <cell r="U87">
            <v>21</v>
          </cell>
        </row>
        <row r="88">
          <cell r="P88">
            <v>3886.65</v>
          </cell>
          <cell r="U88">
            <v>21</v>
          </cell>
        </row>
        <row r="89">
          <cell r="P89">
            <v>51.822</v>
          </cell>
          <cell r="U89">
            <v>21</v>
          </cell>
        </row>
        <row r="90">
          <cell r="P90">
            <v>11374.02</v>
          </cell>
          <cell r="U90">
            <v>21</v>
          </cell>
        </row>
        <row r="93">
          <cell r="P93">
            <v>1624.8600000000001</v>
          </cell>
          <cell r="U93">
            <v>21</v>
          </cell>
        </row>
        <row r="94">
          <cell r="P94">
            <v>1706.103</v>
          </cell>
          <cell r="U94">
            <v>21</v>
          </cell>
        </row>
        <row r="97">
          <cell r="P97">
            <v>22333.2</v>
          </cell>
          <cell r="U97">
            <v>21</v>
          </cell>
        </row>
        <row r="98">
          <cell r="P98">
            <v>15000</v>
          </cell>
          <cell r="U98">
            <v>21</v>
          </cell>
        </row>
        <row r="99">
          <cell r="P99">
            <v>2100</v>
          </cell>
          <cell r="U99">
            <v>21</v>
          </cell>
        </row>
        <row r="100">
          <cell r="P100">
            <v>5970.455000000001</v>
          </cell>
          <cell r="U100">
            <v>21</v>
          </cell>
        </row>
        <row r="105">
          <cell r="P105">
            <v>4145.757</v>
          </cell>
          <cell r="U105">
            <v>21</v>
          </cell>
        </row>
        <row r="106">
          <cell r="P106">
            <v>3400</v>
          </cell>
          <cell r="U106">
            <v>21</v>
          </cell>
        </row>
        <row r="107">
          <cell r="P107">
            <v>850</v>
          </cell>
          <cell r="U107">
            <v>21</v>
          </cell>
        </row>
        <row r="108">
          <cell r="P108">
            <v>9240</v>
          </cell>
          <cell r="U108">
            <v>21</v>
          </cell>
        </row>
        <row r="111">
          <cell r="P111">
            <v>10640</v>
          </cell>
          <cell r="U111">
            <v>21</v>
          </cell>
        </row>
        <row r="112">
          <cell r="P112">
            <v>13800</v>
          </cell>
          <cell r="U112">
            <v>21</v>
          </cell>
        </row>
        <row r="113">
          <cell r="P113">
            <v>5800</v>
          </cell>
          <cell r="U113">
            <v>21</v>
          </cell>
        </row>
        <row r="114">
          <cell r="P114">
            <v>1456.8000000000002</v>
          </cell>
          <cell r="U114">
            <v>21</v>
          </cell>
        </row>
        <row r="119">
          <cell r="P119">
            <v>582.72</v>
          </cell>
          <cell r="U119">
            <v>21</v>
          </cell>
        </row>
        <row r="120">
          <cell r="P120">
            <v>51.756249999999994</v>
          </cell>
          <cell r="U120">
            <v>21</v>
          </cell>
        </row>
        <row r="123">
          <cell r="P123">
            <v>7.503</v>
          </cell>
          <cell r="U123">
            <v>21</v>
          </cell>
        </row>
        <row r="124">
          <cell r="P124">
            <v>1927.8000000000002</v>
          </cell>
          <cell r="U124">
            <v>21</v>
          </cell>
        </row>
        <row r="127">
          <cell r="P127">
            <v>23931.600000000002</v>
          </cell>
          <cell r="U127">
            <v>21</v>
          </cell>
        </row>
        <row r="128">
          <cell r="P128">
            <v>38884.644</v>
          </cell>
          <cell r="U128">
            <v>21</v>
          </cell>
        </row>
        <row r="132">
          <cell r="P132">
            <v>12060.384000000002</v>
          </cell>
          <cell r="U132">
            <v>21</v>
          </cell>
        </row>
        <row r="136">
          <cell r="P136">
            <v>8517.420000000002</v>
          </cell>
        </row>
        <row r="137">
          <cell r="P137">
            <v>1056.0000000000002</v>
          </cell>
          <cell r="U137">
            <v>21</v>
          </cell>
        </row>
        <row r="140">
          <cell r="P140">
            <v>5913.600000000001</v>
          </cell>
          <cell r="U140">
            <v>21</v>
          </cell>
        </row>
        <row r="143">
          <cell r="P143">
            <v>382.19999999999993</v>
          </cell>
          <cell r="U143">
            <v>21</v>
          </cell>
        </row>
        <row r="146">
          <cell r="P146">
            <v>108</v>
          </cell>
          <cell r="U146">
            <v>21</v>
          </cell>
        </row>
        <row r="147">
          <cell r="P147">
            <v>181.08999999999997</v>
          </cell>
          <cell r="U147">
            <v>21</v>
          </cell>
        </row>
        <row r="150">
          <cell r="P150">
            <v>43.68</v>
          </cell>
          <cell r="U150">
            <v>21</v>
          </cell>
        </row>
        <row r="151">
          <cell r="P151">
            <v>386</v>
          </cell>
          <cell r="U151">
            <v>21</v>
          </cell>
        </row>
        <row r="152">
          <cell r="P152">
            <v>446.85</v>
          </cell>
          <cell r="U152">
            <v>21</v>
          </cell>
        </row>
        <row r="157">
          <cell r="P157">
            <v>76148.727</v>
          </cell>
        </row>
        <row r="158">
          <cell r="P158">
            <v>37495.695</v>
          </cell>
          <cell r="U158">
            <v>21</v>
          </cell>
        </row>
        <row r="164">
          <cell r="P164">
            <v>12604.032000000001</v>
          </cell>
          <cell r="U164">
            <v>21</v>
          </cell>
        </row>
        <row r="170">
          <cell r="P170">
            <v>3938.7</v>
          </cell>
          <cell r="U170">
            <v>21</v>
          </cell>
        </row>
        <row r="171">
          <cell r="P171">
            <v>22110.3</v>
          </cell>
          <cell r="U171">
            <v>21</v>
          </cell>
        </row>
        <row r="175">
          <cell r="P175">
            <v>17388.0568</v>
          </cell>
        </row>
        <row r="176">
          <cell r="P176">
            <v>13382.0568</v>
          </cell>
          <cell r="U176">
            <v>21</v>
          </cell>
        </row>
        <row r="179">
          <cell r="P179">
            <v>0</v>
          </cell>
          <cell r="U179">
            <v>21</v>
          </cell>
        </row>
        <row r="180">
          <cell r="P180">
            <v>3850</v>
          </cell>
          <cell r="U180">
            <v>21</v>
          </cell>
        </row>
        <row r="181">
          <cell r="P181">
            <v>156</v>
          </cell>
          <cell r="U181">
            <v>21</v>
          </cell>
        </row>
        <row r="183">
          <cell r="P183">
            <v>279689</v>
          </cell>
        </row>
        <row r="184">
          <cell r="P184">
            <v>30337.2</v>
          </cell>
          <cell r="U184">
            <v>21</v>
          </cell>
        </row>
        <row r="185">
          <cell r="P185">
            <v>30337.2</v>
          </cell>
          <cell r="U185">
            <v>21</v>
          </cell>
        </row>
        <row r="186">
          <cell r="P186">
            <v>21369.600000000002</v>
          </cell>
          <cell r="U186">
            <v>21</v>
          </cell>
        </row>
        <row r="187">
          <cell r="P187">
            <v>106106.00000000001</v>
          </cell>
          <cell r="U187">
            <v>21</v>
          </cell>
        </row>
        <row r="190">
          <cell r="P190">
            <v>70596</v>
          </cell>
          <cell r="U190">
            <v>21</v>
          </cell>
        </row>
        <row r="191">
          <cell r="P191">
            <v>16960</v>
          </cell>
          <cell r="U191">
            <v>21</v>
          </cell>
        </row>
        <row r="194">
          <cell r="P194">
            <v>783</v>
          </cell>
          <cell r="U194">
            <v>21</v>
          </cell>
        </row>
        <row r="197">
          <cell r="P197">
            <v>3200</v>
          </cell>
          <cell r="U197">
            <v>21</v>
          </cell>
        </row>
        <row r="199">
          <cell r="P199">
            <v>1508</v>
          </cell>
        </row>
        <row r="200">
          <cell r="P200">
            <v>176.79999999999998</v>
          </cell>
          <cell r="U200">
            <v>21</v>
          </cell>
        </row>
        <row r="201">
          <cell r="P201">
            <v>1331.2</v>
          </cell>
          <cell r="U201">
            <v>21</v>
          </cell>
        </row>
        <row r="205">
          <cell r="P205">
            <v>418144.0971</v>
          </cell>
        </row>
        <row r="206">
          <cell r="P206">
            <v>26551.7</v>
          </cell>
          <cell r="U206">
            <v>21</v>
          </cell>
        </row>
        <row r="207">
          <cell r="P207">
            <v>153396.7571</v>
          </cell>
          <cell r="U207">
            <v>21</v>
          </cell>
        </row>
        <row r="208">
          <cell r="P208">
            <v>29600</v>
          </cell>
          <cell r="U208">
            <v>21</v>
          </cell>
        </row>
        <row r="209">
          <cell r="P209">
            <v>6240</v>
          </cell>
          <cell r="U209">
            <v>21</v>
          </cell>
        </row>
        <row r="210">
          <cell r="P210">
            <v>12137.92</v>
          </cell>
          <cell r="U210">
            <v>21</v>
          </cell>
        </row>
        <row r="211">
          <cell r="P211">
            <v>4551.72</v>
          </cell>
          <cell r="U211">
            <v>21</v>
          </cell>
        </row>
        <row r="212">
          <cell r="P212">
            <v>5000</v>
          </cell>
          <cell r="U212">
            <v>21</v>
          </cell>
        </row>
        <row r="213">
          <cell r="P213">
            <v>435</v>
          </cell>
          <cell r="U213">
            <v>21</v>
          </cell>
        </row>
        <row r="214">
          <cell r="P214">
            <v>750</v>
          </cell>
          <cell r="U214">
            <v>21</v>
          </cell>
        </row>
        <row r="215">
          <cell r="P215">
            <v>540</v>
          </cell>
          <cell r="U215">
            <v>21</v>
          </cell>
        </row>
        <row r="216">
          <cell r="P216">
            <v>2240</v>
          </cell>
          <cell r="U216">
            <v>21</v>
          </cell>
        </row>
        <row r="217">
          <cell r="P217">
            <v>85</v>
          </cell>
          <cell r="U217">
            <v>21</v>
          </cell>
        </row>
        <row r="218">
          <cell r="P218">
            <v>9511</v>
          </cell>
          <cell r="U218">
            <v>21</v>
          </cell>
        </row>
        <row r="219">
          <cell r="P219">
            <v>2160</v>
          </cell>
          <cell r="U219">
            <v>21</v>
          </cell>
        </row>
        <row r="220">
          <cell r="P220">
            <v>4900</v>
          </cell>
          <cell r="U220">
            <v>21</v>
          </cell>
        </row>
        <row r="221">
          <cell r="P221">
            <v>5622</v>
          </cell>
          <cell r="U221">
            <v>21</v>
          </cell>
        </row>
        <row r="222">
          <cell r="P222">
            <v>3080</v>
          </cell>
          <cell r="U222">
            <v>21</v>
          </cell>
        </row>
        <row r="223">
          <cell r="P223">
            <v>7380</v>
          </cell>
          <cell r="U223">
            <v>21</v>
          </cell>
        </row>
        <row r="224">
          <cell r="P224">
            <v>1488</v>
          </cell>
          <cell r="U224">
            <v>21</v>
          </cell>
        </row>
        <row r="225">
          <cell r="P225">
            <v>1650</v>
          </cell>
          <cell r="U225">
            <v>21</v>
          </cell>
        </row>
        <row r="226">
          <cell r="P226">
            <v>5840</v>
          </cell>
          <cell r="U226">
            <v>21</v>
          </cell>
        </row>
        <row r="227">
          <cell r="P227">
            <v>28611</v>
          </cell>
          <cell r="U227">
            <v>21</v>
          </cell>
        </row>
        <row r="228">
          <cell r="P228">
            <v>2076</v>
          </cell>
          <cell r="U228">
            <v>21</v>
          </cell>
        </row>
        <row r="229">
          <cell r="P229">
            <v>2730</v>
          </cell>
          <cell r="U229">
            <v>21</v>
          </cell>
        </row>
        <row r="230">
          <cell r="P230">
            <v>4077</v>
          </cell>
          <cell r="U230">
            <v>21</v>
          </cell>
        </row>
        <row r="231">
          <cell r="P231">
            <v>5313</v>
          </cell>
          <cell r="U231">
            <v>21</v>
          </cell>
        </row>
        <row r="232">
          <cell r="P232">
            <v>1405</v>
          </cell>
          <cell r="U232">
            <v>21</v>
          </cell>
        </row>
        <row r="233">
          <cell r="P233">
            <v>6959</v>
          </cell>
          <cell r="U233">
            <v>21</v>
          </cell>
        </row>
        <row r="234">
          <cell r="P234">
            <v>24249</v>
          </cell>
          <cell r="U234">
            <v>21</v>
          </cell>
        </row>
        <row r="235">
          <cell r="P235">
            <v>900</v>
          </cell>
          <cell r="U235">
            <v>21</v>
          </cell>
        </row>
        <row r="236">
          <cell r="P236">
            <v>1314</v>
          </cell>
          <cell r="U236">
            <v>21</v>
          </cell>
        </row>
        <row r="237">
          <cell r="P237">
            <v>19953</v>
          </cell>
          <cell r="U237">
            <v>21</v>
          </cell>
        </row>
        <row r="238">
          <cell r="P238">
            <v>1200</v>
          </cell>
          <cell r="U238">
            <v>21</v>
          </cell>
        </row>
        <row r="239">
          <cell r="P239">
            <v>1257</v>
          </cell>
          <cell r="U239">
            <v>21</v>
          </cell>
        </row>
        <row r="240">
          <cell r="P240">
            <v>540</v>
          </cell>
          <cell r="U240">
            <v>21</v>
          </cell>
        </row>
        <row r="241">
          <cell r="P241">
            <v>3864</v>
          </cell>
          <cell r="U241">
            <v>21</v>
          </cell>
        </row>
        <row r="242">
          <cell r="P242">
            <v>2625</v>
          </cell>
          <cell r="U242">
            <v>21</v>
          </cell>
        </row>
        <row r="243">
          <cell r="P243">
            <v>12174</v>
          </cell>
          <cell r="U243">
            <v>21</v>
          </cell>
        </row>
        <row r="244">
          <cell r="P244">
            <v>1200</v>
          </cell>
          <cell r="U244">
            <v>21</v>
          </cell>
        </row>
        <row r="245">
          <cell r="P245">
            <v>5070</v>
          </cell>
          <cell r="U245">
            <v>21</v>
          </cell>
        </row>
        <row r="246">
          <cell r="P246">
            <v>3696</v>
          </cell>
          <cell r="U246">
            <v>21</v>
          </cell>
        </row>
        <row r="247">
          <cell r="P247">
            <v>462</v>
          </cell>
          <cell r="U247">
            <v>21</v>
          </cell>
        </row>
        <row r="248">
          <cell r="P248">
            <v>3770</v>
          </cell>
          <cell r="U248">
            <v>21</v>
          </cell>
        </row>
        <row r="249">
          <cell r="P249">
            <v>1540</v>
          </cell>
          <cell r="U249">
            <v>21</v>
          </cell>
        </row>
        <row r="251">
          <cell r="P251">
            <v>147552.598</v>
          </cell>
        </row>
        <row r="252">
          <cell r="P252">
            <v>5342.400000000001</v>
          </cell>
          <cell r="U252">
            <v>21</v>
          </cell>
        </row>
        <row r="258">
          <cell r="P258">
            <v>8586</v>
          </cell>
          <cell r="U258">
            <v>21</v>
          </cell>
        </row>
        <row r="259">
          <cell r="P259">
            <v>16960</v>
          </cell>
          <cell r="U259">
            <v>21</v>
          </cell>
        </row>
        <row r="260">
          <cell r="P260">
            <v>5239.2620000000015</v>
          </cell>
          <cell r="U260">
            <v>21</v>
          </cell>
        </row>
        <row r="261">
          <cell r="P261">
            <v>8532.501</v>
          </cell>
          <cell r="U261">
            <v>21</v>
          </cell>
        </row>
        <row r="264">
          <cell r="P264">
            <v>2303.16</v>
          </cell>
          <cell r="U264">
            <v>21</v>
          </cell>
        </row>
        <row r="265">
          <cell r="P265">
            <v>4316.875</v>
          </cell>
          <cell r="U265">
            <v>21</v>
          </cell>
        </row>
        <row r="266">
          <cell r="P266">
            <v>15000</v>
          </cell>
          <cell r="U266">
            <v>21</v>
          </cell>
        </row>
        <row r="267">
          <cell r="P267">
            <v>8250</v>
          </cell>
          <cell r="U267">
            <v>21</v>
          </cell>
        </row>
        <row r="268">
          <cell r="P268">
            <v>18500</v>
          </cell>
          <cell r="U268">
            <v>21</v>
          </cell>
        </row>
        <row r="269">
          <cell r="P269">
            <v>3500</v>
          </cell>
          <cell r="U269">
            <v>21</v>
          </cell>
        </row>
        <row r="270">
          <cell r="P270">
            <v>17500</v>
          </cell>
          <cell r="U270">
            <v>21</v>
          </cell>
        </row>
        <row r="271">
          <cell r="P271">
            <v>7500</v>
          </cell>
          <cell r="U271">
            <v>21</v>
          </cell>
        </row>
        <row r="272">
          <cell r="P272">
            <v>5800</v>
          </cell>
          <cell r="U272">
            <v>21</v>
          </cell>
        </row>
        <row r="273">
          <cell r="P273">
            <v>500</v>
          </cell>
          <cell r="U273">
            <v>21</v>
          </cell>
        </row>
        <row r="274">
          <cell r="P274">
            <v>100</v>
          </cell>
          <cell r="U274">
            <v>21</v>
          </cell>
        </row>
        <row r="275">
          <cell r="P275">
            <v>16400</v>
          </cell>
          <cell r="U275">
            <v>21</v>
          </cell>
        </row>
        <row r="276">
          <cell r="P276">
            <v>3222.4000000000005</v>
          </cell>
          <cell r="U276">
            <v>21</v>
          </cell>
        </row>
        <row r="280">
          <cell r="P280">
            <v>4747.80638894525</v>
          </cell>
        </row>
        <row r="281">
          <cell r="P281">
            <v>4747.80638894525</v>
          </cell>
          <cell r="U281">
            <v>21</v>
          </cell>
        </row>
        <row r="283">
          <cell r="P283">
            <v>5059.43</v>
          </cell>
        </row>
        <row r="284">
          <cell r="P284">
            <v>1630</v>
          </cell>
          <cell r="U284">
            <v>21</v>
          </cell>
        </row>
        <row r="285">
          <cell r="P285">
            <v>1630</v>
          </cell>
          <cell r="U285">
            <v>21</v>
          </cell>
        </row>
        <row r="286">
          <cell r="P286">
            <v>99.43</v>
          </cell>
          <cell r="U286">
            <v>21</v>
          </cell>
        </row>
        <row r="287">
          <cell r="P287">
            <v>800</v>
          </cell>
          <cell r="U287">
            <v>21</v>
          </cell>
        </row>
        <row r="289">
          <cell r="P289">
            <v>900</v>
          </cell>
          <cell r="U289">
            <v>21</v>
          </cell>
        </row>
        <row r="291">
          <cell r="P291">
            <v>22318.22770196586</v>
          </cell>
        </row>
        <row r="292">
          <cell r="P292">
            <v>21880.61539408418</v>
          </cell>
          <cell r="U292">
            <v>21</v>
          </cell>
        </row>
        <row r="293">
          <cell r="P293">
            <v>437.61230788168353</v>
          </cell>
          <cell r="U293">
            <v>21</v>
          </cell>
        </row>
        <row r="295">
          <cell r="P295">
            <v>1953.860053615978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"/>
      <sheetName val="Zakazka"/>
      <sheetName val="Figury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6"/>
  <sheetViews>
    <sheetView zoomScale="130" zoomScaleNormal="130" zoomScalePageLayoutView="0" workbookViewId="0" topLeftCell="A1">
      <selection activeCell="D22" sqref="D22"/>
    </sheetView>
  </sheetViews>
  <sheetFormatPr defaultColWidth="9.33203125" defaultRowHeight="13.5"/>
  <cols>
    <col min="1" max="1" width="2.83203125" style="263" customWidth="1"/>
    <col min="2" max="2" width="6.83203125" style="266" customWidth="1"/>
    <col min="3" max="3" width="44.33203125" style="263" customWidth="1"/>
    <col min="4" max="4" width="23.16015625" style="265" customWidth="1"/>
    <col min="5" max="19" width="4.16015625" style="264" customWidth="1"/>
    <col min="20" max="16384" width="9.33203125" style="263" customWidth="1"/>
  </cols>
  <sheetData>
    <row r="1" ht="6.75" customHeight="1" thickBot="1"/>
    <row r="2" spans="2:19" ht="27" customHeight="1">
      <c r="B2" s="324" t="s">
        <v>888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6"/>
    </row>
    <row r="3" spans="2:19" ht="16.5" customHeight="1" thickBot="1">
      <c r="B3" s="327" t="s">
        <v>885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9"/>
    </row>
    <row r="4" spans="2:19" ht="15" customHeight="1" thickBot="1">
      <c r="B4" s="330" t="s">
        <v>884</v>
      </c>
      <c r="C4" s="304" t="s">
        <v>883</v>
      </c>
      <c r="D4" s="303" t="s">
        <v>882</v>
      </c>
      <c r="E4" s="321" t="s">
        <v>889</v>
      </c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3"/>
    </row>
    <row r="5" spans="2:19" ht="20.25" customHeight="1" thickBot="1">
      <c r="B5" s="331"/>
      <c r="C5" s="302" t="s">
        <v>881</v>
      </c>
      <c r="D5" s="301"/>
      <c r="E5" s="300">
        <v>1</v>
      </c>
      <c r="F5" s="300">
        <v>2</v>
      </c>
      <c r="G5" s="300">
        <v>3</v>
      </c>
      <c r="H5" s="300">
        <v>4</v>
      </c>
      <c r="I5" s="300">
        <v>5</v>
      </c>
      <c r="J5" s="300">
        <v>6</v>
      </c>
      <c r="K5" s="300">
        <v>7</v>
      </c>
      <c r="L5" s="300">
        <v>8</v>
      </c>
      <c r="M5" s="300">
        <v>9</v>
      </c>
      <c r="N5" s="300">
        <v>10</v>
      </c>
      <c r="O5" s="300">
        <v>11</v>
      </c>
      <c r="P5" s="300">
        <v>12</v>
      </c>
      <c r="Q5" s="300">
        <v>13</v>
      </c>
      <c r="R5" s="300">
        <v>14</v>
      </c>
      <c r="S5" s="300">
        <v>15</v>
      </c>
    </row>
    <row r="6" spans="2:19" ht="14.25" customHeight="1">
      <c r="B6" s="331"/>
      <c r="C6" s="299" t="s">
        <v>880</v>
      </c>
      <c r="D6" s="298"/>
      <c r="E6" s="305"/>
      <c r="F6" s="295"/>
      <c r="G6" s="295"/>
      <c r="H6" s="295"/>
      <c r="I6" s="293"/>
      <c r="J6" s="294"/>
      <c r="K6" s="295"/>
      <c r="L6" s="295"/>
      <c r="M6" s="297"/>
      <c r="N6" s="296"/>
      <c r="O6" s="295"/>
      <c r="P6" s="295"/>
      <c r="Q6" s="293"/>
      <c r="R6" s="294"/>
      <c r="S6" s="293"/>
    </row>
    <row r="7" spans="2:19" ht="33.75" customHeight="1">
      <c r="B7" s="331"/>
      <c r="C7" s="287" t="s">
        <v>886</v>
      </c>
      <c r="D7" s="286">
        <v>6485692.25</v>
      </c>
      <c r="E7" s="291"/>
      <c r="F7" s="306"/>
      <c r="G7" s="306"/>
      <c r="H7" s="306"/>
      <c r="I7" s="307"/>
      <c r="J7" s="308"/>
      <c r="K7" s="306"/>
      <c r="L7" s="306"/>
      <c r="M7" s="309"/>
      <c r="N7" s="310"/>
      <c r="O7" s="306"/>
      <c r="P7" s="306"/>
      <c r="Q7" s="307"/>
      <c r="R7" s="308"/>
      <c r="S7" s="288"/>
    </row>
    <row r="8" spans="2:19" ht="33.75" customHeight="1">
      <c r="B8" s="331"/>
      <c r="C8" s="287" t="s">
        <v>887</v>
      </c>
      <c r="D8" s="286">
        <v>198479.28</v>
      </c>
      <c r="E8" s="291"/>
      <c r="F8" s="306"/>
      <c r="G8" s="306"/>
      <c r="H8" s="290"/>
      <c r="I8" s="288"/>
      <c r="J8" s="289"/>
      <c r="K8" s="290"/>
      <c r="L8" s="290"/>
      <c r="M8" s="292"/>
      <c r="N8" s="291"/>
      <c r="O8" s="290"/>
      <c r="P8" s="290"/>
      <c r="Q8" s="307"/>
      <c r="R8" s="308"/>
      <c r="S8" s="288"/>
    </row>
    <row r="9" spans="2:19" ht="33.75" customHeight="1">
      <c r="B9" s="331"/>
      <c r="C9" s="287"/>
      <c r="D9" s="286"/>
      <c r="E9" s="284"/>
      <c r="F9" s="283"/>
      <c r="G9" s="283"/>
      <c r="H9" s="283"/>
      <c r="I9" s="281"/>
      <c r="J9" s="282"/>
      <c r="K9" s="283"/>
      <c r="L9" s="283"/>
      <c r="M9" s="285"/>
      <c r="N9" s="284"/>
      <c r="O9" s="283"/>
      <c r="P9" s="283"/>
      <c r="Q9" s="281"/>
      <c r="R9" s="282"/>
      <c r="S9" s="281"/>
    </row>
    <row r="10" spans="2:19" ht="33.75" customHeight="1" thickBot="1">
      <c r="B10" s="331"/>
      <c r="C10" s="280"/>
      <c r="D10" s="279"/>
      <c r="E10" s="277"/>
      <c r="F10" s="276"/>
      <c r="G10" s="276"/>
      <c r="H10" s="276"/>
      <c r="I10" s="274"/>
      <c r="J10" s="275"/>
      <c r="K10" s="276"/>
      <c r="L10" s="276"/>
      <c r="M10" s="278"/>
      <c r="N10" s="277"/>
      <c r="O10" s="276"/>
      <c r="P10" s="276"/>
      <c r="Q10" s="274"/>
      <c r="R10" s="275"/>
      <c r="S10" s="274"/>
    </row>
    <row r="11" spans="2:19" ht="16.5" customHeight="1" thickBot="1">
      <c r="B11" s="273"/>
      <c r="C11" s="270"/>
      <c r="D11" s="272"/>
      <c r="E11" s="311"/>
      <c r="F11" s="312"/>
      <c r="G11" s="312"/>
      <c r="H11" s="312"/>
      <c r="I11" s="313"/>
      <c r="J11" s="311"/>
      <c r="K11" s="312"/>
      <c r="L11" s="312"/>
      <c r="M11" s="317"/>
      <c r="N11" s="319"/>
      <c r="O11" s="312"/>
      <c r="P11" s="312"/>
      <c r="Q11" s="317"/>
      <c r="R11" s="319"/>
      <c r="S11" s="313"/>
    </row>
    <row r="12" spans="2:19" ht="16.5" customHeight="1" thickBot="1">
      <c r="B12" s="271" t="s">
        <v>890</v>
      </c>
      <c r="C12" s="270"/>
      <c r="D12" s="269">
        <f>SUM(D7:D10)</f>
        <v>6684171.53</v>
      </c>
      <c r="E12" s="314"/>
      <c r="F12" s="315"/>
      <c r="G12" s="315"/>
      <c r="H12" s="315"/>
      <c r="I12" s="316"/>
      <c r="J12" s="314"/>
      <c r="K12" s="315"/>
      <c r="L12" s="315"/>
      <c r="M12" s="318"/>
      <c r="N12" s="320"/>
      <c r="O12" s="315"/>
      <c r="P12" s="315"/>
      <c r="Q12" s="318"/>
      <c r="R12" s="320"/>
      <c r="S12" s="316"/>
    </row>
    <row r="13" spans="2:19" s="267" customFormat="1" ht="12.75" customHeight="1">
      <c r="B13" s="268"/>
      <c r="D13" s="265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</row>
    <row r="14" spans="2:19" s="267" customFormat="1" ht="12.75" customHeight="1">
      <c r="B14" s="268"/>
      <c r="D14" s="265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</row>
    <row r="15" spans="2:19" s="267" customFormat="1" ht="12.75" customHeight="1">
      <c r="B15" s="268"/>
      <c r="D15" s="265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</row>
    <row r="16" spans="2:19" s="267" customFormat="1" ht="12.75" customHeight="1">
      <c r="B16" s="268"/>
      <c r="D16" s="265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</sheetData>
  <sheetProtection/>
  <mergeCells count="8">
    <mergeCell ref="E11:I12"/>
    <mergeCell ref="J11:M12"/>
    <mergeCell ref="N11:Q12"/>
    <mergeCell ref="R11:S12"/>
    <mergeCell ref="E4:S4"/>
    <mergeCell ref="B2:S2"/>
    <mergeCell ref="B3:S3"/>
    <mergeCell ref="B4:B10"/>
  </mergeCells>
  <printOptions/>
  <pageMargins left="0.15" right="0.21" top="0.18" bottom="0.18" header="0.14" footer="0.1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zoomScalePageLayoutView="0" workbookViewId="0" topLeftCell="A1">
      <pane ySplit="1" topLeftCell="A16" activePane="bottomLeft" state="frozen"/>
      <selection pane="topLeft" activeCell="A1" sqref="A1"/>
      <selection pane="bottomLeft" activeCell="AR31" sqref="AR31"/>
    </sheetView>
  </sheetViews>
  <sheetFormatPr defaultColWidth="10.6601562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33" width="2.66015625" style="1" customWidth="1"/>
    <col min="34" max="34" width="3.33203125" style="1" customWidth="1"/>
    <col min="35" max="35" width="31.66015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015625" style="1" customWidth="1"/>
    <col min="43" max="43" width="15.66015625" style="1" customWidth="1"/>
    <col min="44" max="44" width="13.66015625" style="1" customWidth="1"/>
    <col min="45" max="56" width="0" style="1" hidden="1" customWidth="1"/>
    <col min="57" max="57" width="66.5" style="1" customWidth="1"/>
    <col min="58" max="70" width="10.66015625" style="2" customWidth="1"/>
    <col min="71" max="91" width="0" style="1" hidden="1" customWidth="1"/>
    <col min="92" max="16384" width="10.66015625" style="2" customWidth="1"/>
  </cols>
  <sheetData>
    <row r="1" spans="1:74" s="8" customFormat="1" ht="22.5" customHeight="1">
      <c r="A1" s="3" t="s">
        <v>0</v>
      </c>
      <c r="B1" s="4"/>
      <c r="C1" s="4"/>
      <c r="D1" s="5" t="s">
        <v>1</v>
      </c>
      <c r="E1" s="4"/>
      <c r="F1" s="4"/>
      <c r="G1" s="4"/>
      <c r="H1" s="4"/>
      <c r="I1" s="4"/>
      <c r="J1" s="4"/>
      <c r="K1" s="6" t="s">
        <v>2</v>
      </c>
      <c r="L1" s="6"/>
      <c r="M1" s="6"/>
      <c r="N1" s="6"/>
      <c r="O1" s="6"/>
      <c r="P1" s="6"/>
      <c r="Q1" s="6"/>
      <c r="R1" s="6"/>
      <c r="S1" s="6"/>
      <c r="T1" s="4"/>
      <c r="U1" s="4"/>
      <c r="V1" s="4"/>
      <c r="W1" s="6" t="s">
        <v>3</v>
      </c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BA1" s="9" t="s">
        <v>4</v>
      </c>
      <c r="BB1" s="9" t="s">
        <v>5</v>
      </c>
      <c r="BT1" s="9" t="s">
        <v>6</v>
      </c>
      <c r="BU1" s="9" t="s">
        <v>6</v>
      </c>
      <c r="BV1" s="9" t="s">
        <v>7</v>
      </c>
    </row>
    <row r="2" spans="3:72" s="1" customFormat="1" ht="37.5" customHeight="1">
      <c r="C2" s="1"/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346"/>
      <c r="BS2" s="10" t="s">
        <v>8</v>
      </c>
      <c r="BT2" s="10" t="s">
        <v>9</v>
      </c>
    </row>
    <row r="3" spans="2:72" s="1" customFormat="1" ht="7.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3"/>
      <c r="BS3" s="10" t="s">
        <v>8</v>
      </c>
      <c r="BT3" s="10" t="s">
        <v>10</v>
      </c>
    </row>
    <row r="4" spans="2:71" s="1" customFormat="1" ht="37.5" customHeight="1">
      <c r="B4" s="14"/>
      <c r="C4" s="15"/>
      <c r="D4" s="16" t="s">
        <v>11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7"/>
      <c r="AS4" s="18" t="s">
        <v>12</v>
      </c>
      <c r="BE4" s="19" t="s">
        <v>13</v>
      </c>
      <c r="BS4" s="10" t="s">
        <v>14</v>
      </c>
    </row>
    <row r="5" spans="2:71" s="1" customFormat="1" ht="15" customHeight="1">
      <c r="B5" s="14"/>
      <c r="C5" s="15"/>
      <c r="D5" s="20" t="s">
        <v>15</v>
      </c>
      <c r="E5" s="15"/>
      <c r="F5" s="15"/>
      <c r="G5" s="15"/>
      <c r="H5" s="15"/>
      <c r="I5" s="15"/>
      <c r="J5" s="15"/>
      <c r="K5" s="336" t="s">
        <v>16</v>
      </c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15"/>
      <c r="AQ5" s="17"/>
      <c r="BE5" s="347" t="s">
        <v>17</v>
      </c>
      <c r="BS5" s="10" t="s">
        <v>8</v>
      </c>
    </row>
    <row r="6" spans="2:71" s="1" customFormat="1" ht="37.5" customHeight="1">
      <c r="B6" s="14"/>
      <c r="C6" s="15"/>
      <c r="D6" s="21" t="s">
        <v>18</v>
      </c>
      <c r="E6" s="15"/>
      <c r="F6" s="15"/>
      <c r="G6" s="15"/>
      <c r="H6" s="15"/>
      <c r="I6" s="15"/>
      <c r="J6" s="15"/>
      <c r="K6" s="348" t="s">
        <v>19</v>
      </c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15"/>
      <c r="AQ6" s="17"/>
      <c r="BE6" s="347"/>
      <c r="BS6" s="10" t="s">
        <v>20</v>
      </c>
    </row>
    <row r="7" spans="2:71" s="1" customFormat="1" ht="15" customHeight="1">
      <c r="B7" s="14"/>
      <c r="C7" s="15"/>
      <c r="D7" s="22" t="s">
        <v>21</v>
      </c>
      <c r="E7" s="15"/>
      <c r="F7" s="15"/>
      <c r="G7" s="15"/>
      <c r="H7" s="15"/>
      <c r="I7" s="15"/>
      <c r="J7" s="15"/>
      <c r="K7" s="23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22" t="s">
        <v>22</v>
      </c>
      <c r="AL7" s="15"/>
      <c r="AM7" s="15"/>
      <c r="AN7" s="23"/>
      <c r="AO7" s="15"/>
      <c r="AP7" s="15"/>
      <c r="AQ7" s="17"/>
      <c r="BE7" s="347"/>
      <c r="BS7" s="10" t="s">
        <v>23</v>
      </c>
    </row>
    <row r="8" spans="2:71" s="1" customFormat="1" ht="15" customHeight="1">
      <c r="B8" s="14"/>
      <c r="C8" s="15"/>
      <c r="D8" s="22" t="s">
        <v>24</v>
      </c>
      <c r="E8" s="15"/>
      <c r="F8" s="15"/>
      <c r="G8" s="15"/>
      <c r="H8" s="15"/>
      <c r="I8" s="15"/>
      <c r="J8" s="15"/>
      <c r="K8" s="23" t="s">
        <v>25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22" t="s">
        <v>26</v>
      </c>
      <c r="AL8" s="15"/>
      <c r="AM8" s="15"/>
      <c r="AN8" s="24" t="s">
        <v>27</v>
      </c>
      <c r="AO8" s="15"/>
      <c r="AP8" s="15"/>
      <c r="AQ8" s="17"/>
      <c r="BE8" s="347"/>
      <c r="BS8" s="10" t="s">
        <v>28</v>
      </c>
    </row>
    <row r="9" spans="2:71" s="1" customFormat="1" ht="15" customHeight="1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7"/>
      <c r="BE9" s="347"/>
      <c r="BS9" s="10" t="s">
        <v>29</v>
      </c>
    </row>
    <row r="10" spans="2:71" s="1" customFormat="1" ht="15" customHeight="1">
      <c r="B10" s="14"/>
      <c r="C10" s="15"/>
      <c r="D10" s="22" t="s">
        <v>30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22" t="s">
        <v>31</v>
      </c>
      <c r="AL10" s="15"/>
      <c r="AM10" s="15"/>
      <c r="AN10" s="23"/>
      <c r="AO10" s="15"/>
      <c r="AP10" s="15"/>
      <c r="AQ10" s="17"/>
      <c r="BE10" s="347"/>
      <c r="BS10" s="10" t="s">
        <v>20</v>
      </c>
    </row>
    <row r="11" spans="2:71" s="1" customFormat="1" ht="19.5" customHeight="1">
      <c r="B11" s="14"/>
      <c r="C11" s="15"/>
      <c r="D11" s="15"/>
      <c r="E11" s="23" t="s">
        <v>25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22" t="s">
        <v>32</v>
      </c>
      <c r="AL11" s="15"/>
      <c r="AM11" s="15"/>
      <c r="AN11" s="23"/>
      <c r="AO11" s="15"/>
      <c r="AP11" s="15"/>
      <c r="AQ11" s="17"/>
      <c r="BE11" s="347"/>
      <c r="BS11" s="10" t="s">
        <v>20</v>
      </c>
    </row>
    <row r="12" spans="2:71" s="1" customFormat="1" ht="7.5" customHeight="1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7"/>
      <c r="BE12" s="347"/>
      <c r="BS12" s="10" t="s">
        <v>20</v>
      </c>
    </row>
    <row r="13" spans="2:71" s="1" customFormat="1" ht="15" customHeight="1">
      <c r="B13" s="14"/>
      <c r="C13" s="15"/>
      <c r="D13" s="22" t="s">
        <v>33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22" t="s">
        <v>31</v>
      </c>
      <c r="AL13" s="15"/>
      <c r="AM13" s="15"/>
      <c r="AN13" s="25" t="s">
        <v>34</v>
      </c>
      <c r="AO13" s="15"/>
      <c r="AP13" s="15"/>
      <c r="AQ13" s="17"/>
      <c r="BE13" s="347"/>
      <c r="BS13" s="10" t="s">
        <v>20</v>
      </c>
    </row>
    <row r="14" spans="2:71" s="1" customFormat="1" ht="15.75" customHeight="1">
      <c r="B14" s="14"/>
      <c r="C14" s="15"/>
      <c r="D14" s="15"/>
      <c r="E14" s="349" t="s">
        <v>35</v>
      </c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22" t="s">
        <v>32</v>
      </c>
      <c r="AL14" s="15"/>
      <c r="AM14" s="15"/>
      <c r="AN14" s="25" t="s">
        <v>36</v>
      </c>
      <c r="AO14" s="15"/>
      <c r="AP14" s="15"/>
      <c r="AQ14" s="17"/>
      <c r="BE14" s="347"/>
      <c r="BS14" s="10" t="s">
        <v>20</v>
      </c>
    </row>
    <row r="15" spans="2:71" s="1" customFormat="1" ht="7.5" customHeight="1"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7"/>
      <c r="BE15" s="347"/>
      <c r="BS15" s="10" t="s">
        <v>6</v>
      </c>
    </row>
    <row r="16" spans="2:71" s="1" customFormat="1" ht="15" customHeight="1">
      <c r="B16" s="14"/>
      <c r="C16" s="15"/>
      <c r="D16" s="22" t="s">
        <v>37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22" t="s">
        <v>31</v>
      </c>
      <c r="AL16" s="15"/>
      <c r="AM16" s="15"/>
      <c r="AN16" s="23"/>
      <c r="AO16" s="15"/>
      <c r="AP16" s="15"/>
      <c r="AQ16" s="17"/>
      <c r="BE16" s="347"/>
      <c r="BS16" s="10" t="s">
        <v>6</v>
      </c>
    </row>
    <row r="17" spans="2:71" s="1" customFormat="1" ht="19.5" customHeight="1">
      <c r="B17" s="14"/>
      <c r="C17" s="15"/>
      <c r="D17" s="15"/>
      <c r="E17" s="23" t="s">
        <v>25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22" t="s">
        <v>32</v>
      </c>
      <c r="AL17" s="15"/>
      <c r="AM17" s="15"/>
      <c r="AN17" s="23"/>
      <c r="AO17" s="15"/>
      <c r="AP17" s="15"/>
      <c r="AQ17" s="17"/>
      <c r="BE17" s="347"/>
      <c r="BS17" s="10" t="s">
        <v>38</v>
      </c>
    </row>
    <row r="18" spans="2:71" s="1" customFormat="1" ht="7.5" customHeight="1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7"/>
      <c r="BE18" s="347"/>
      <c r="BS18" s="10" t="s">
        <v>8</v>
      </c>
    </row>
    <row r="19" spans="2:71" s="1" customFormat="1" ht="15" customHeight="1">
      <c r="B19" s="14"/>
      <c r="C19" s="15"/>
      <c r="D19" s="22" t="s">
        <v>39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7"/>
      <c r="BE19" s="347"/>
      <c r="BS19" s="10" t="s">
        <v>8</v>
      </c>
    </row>
    <row r="20" spans="2:71" s="1" customFormat="1" ht="15.75" customHeight="1">
      <c r="B20" s="14"/>
      <c r="C20" s="15"/>
      <c r="D20" s="15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15"/>
      <c r="AP20" s="15"/>
      <c r="AQ20" s="17"/>
      <c r="BE20" s="347"/>
      <c r="BS20" s="10" t="s">
        <v>6</v>
      </c>
    </row>
    <row r="21" spans="2:57" s="1" customFormat="1" ht="7.5" customHeight="1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7"/>
      <c r="BE21" s="347"/>
    </row>
    <row r="22" spans="2:57" s="1" customFormat="1" ht="7.5" customHeight="1">
      <c r="B22" s="14"/>
      <c r="C22" s="1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15"/>
      <c r="AQ22" s="17"/>
      <c r="BE22" s="347"/>
    </row>
    <row r="23" spans="2:57" s="10" customFormat="1" ht="27" customHeight="1">
      <c r="B23" s="27"/>
      <c r="C23" s="28"/>
      <c r="D23" s="29" t="s">
        <v>40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51">
        <f>ROUND($AG$51,2)</f>
        <v>6684171.53</v>
      </c>
      <c r="AL23" s="351"/>
      <c r="AM23" s="351"/>
      <c r="AN23" s="351"/>
      <c r="AO23" s="351"/>
      <c r="AP23" s="28"/>
      <c r="AQ23" s="31"/>
      <c r="BE23" s="347"/>
    </row>
    <row r="24" spans="2:57" s="10" customFormat="1" ht="7.5" customHeight="1"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31"/>
      <c r="BE24" s="347"/>
    </row>
    <row r="25" spans="2:57" s="10" customFormat="1" ht="14.25" customHeight="1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352" t="s">
        <v>41</v>
      </c>
      <c r="M25" s="352"/>
      <c r="N25" s="352"/>
      <c r="O25" s="352"/>
      <c r="P25" s="28"/>
      <c r="Q25" s="28"/>
      <c r="R25" s="28"/>
      <c r="S25" s="28"/>
      <c r="T25" s="28"/>
      <c r="U25" s="28"/>
      <c r="V25" s="28"/>
      <c r="W25" s="352" t="s">
        <v>42</v>
      </c>
      <c r="X25" s="352"/>
      <c r="Y25" s="352"/>
      <c r="Z25" s="352"/>
      <c r="AA25" s="352"/>
      <c r="AB25" s="352"/>
      <c r="AC25" s="352"/>
      <c r="AD25" s="352"/>
      <c r="AE25" s="352"/>
      <c r="AF25" s="28"/>
      <c r="AG25" s="28"/>
      <c r="AH25" s="28"/>
      <c r="AI25" s="28"/>
      <c r="AJ25" s="28"/>
      <c r="AK25" s="352" t="s">
        <v>43</v>
      </c>
      <c r="AL25" s="352"/>
      <c r="AM25" s="352"/>
      <c r="AN25" s="352"/>
      <c r="AO25" s="352"/>
      <c r="AP25" s="28"/>
      <c r="AQ25" s="31"/>
      <c r="BE25" s="347"/>
    </row>
    <row r="26" spans="2:57" s="10" customFormat="1" ht="15" customHeight="1">
      <c r="B26" s="32"/>
      <c r="C26" s="33"/>
      <c r="D26" s="33" t="s">
        <v>44</v>
      </c>
      <c r="E26" s="33"/>
      <c r="F26" s="33" t="s">
        <v>45</v>
      </c>
      <c r="G26" s="33"/>
      <c r="H26" s="33"/>
      <c r="I26" s="33"/>
      <c r="J26" s="33"/>
      <c r="K26" s="33"/>
      <c r="L26" s="341">
        <v>0.21</v>
      </c>
      <c r="M26" s="341"/>
      <c r="N26" s="341"/>
      <c r="O26" s="341"/>
      <c r="P26" s="33"/>
      <c r="Q26" s="33"/>
      <c r="R26" s="33"/>
      <c r="S26" s="33"/>
      <c r="T26" s="33"/>
      <c r="U26" s="33"/>
      <c r="V26" s="33"/>
      <c r="W26" s="342">
        <f>ROUND($AZ$51,2)</f>
        <v>6684171.53</v>
      </c>
      <c r="X26" s="342"/>
      <c r="Y26" s="342"/>
      <c r="Z26" s="342"/>
      <c r="AA26" s="342"/>
      <c r="AB26" s="342"/>
      <c r="AC26" s="342"/>
      <c r="AD26" s="342"/>
      <c r="AE26" s="342"/>
      <c r="AF26" s="33"/>
      <c r="AG26" s="33"/>
      <c r="AH26" s="33"/>
      <c r="AI26" s="33"/>
      <c r="AJ26" s="33"/>
      <c r="AK26" s="342">
        <f>ROUND($AV$51,2)</f>
        <v>1403676.02</v>
      </c>
      <c r="AL26" s="342"/>
      <c r="AM26" s="342"/>
      <c r="AN26" s="342"/>
      <c r="AO26" s="342"/>
      <c r="AP26" s="33"/>
      <c r="AQ26" s="34"/>
      <c r="BE26" s="347"/>
    </row>
    <row r="27" spans="2:57" s="10" customFormat="1" ht="15" customHeight="1">
      <c r="B27" s="32"/>
      <c r="C27" s="33"/>
      <c r="D27" s="33"/>
      <c r="E27" s="33"/>
      <c r="F27" s="33" t="s">
        <v>46</v>
      </c>
      <c r="G27" s="33"/>
      <c r="H27" s="33"/>
      <c r="I27" s="33"/>
      <c r="J27" s="33"/>
      <c r="K27" s="33"/>
      <c r="L27" s="341">
        <v>0.15</v>
      </c>
      <c r="M27" s="341"/>
      <c r="N27" s="341"/>
      <c r="O27" s="341"/>
      <c r="P27" s="33"/>
      <c r="Q27" s="33"/>
      <c r="R27" s="33"/>
      <c r="S27" s="33"/>
      <c r="T27" s="33"/>
      <c r="U27" s="33"/>
      <c r="V27" s="33"/>
      <c r="W27" s="342">
        <f>ROUND($BA$51,2)</f>
        <v>0</v>
      </c>
      <c r="X27" s="342"/>
      <c r="Y27" s="342"/>
      <c r="Z27" s="342"/>
      <c r="AA27" s="342"/>
      <c r="AB27" s="342"/>
      <c r="AC27" s="342"/>
      <c r="AD27" s="342"/>
      <c r="AE27" s="342"/>
      <c r="AF27" s="33"/>
      <c r="AG27" s="33"/>
      <c r="AH27" s="33"/>
      <c r="AI27" s="33"/>
      <c r="AJ27" s="33"/>
      <c r="AK27" s="342">
        <f>ROUND($AW$51,2)</f>
        <v>0</v>
      </c>
      <c r="AL27" s="342"/>
      <c r="AM27" s="342"/>
      <c r="AN27" s="342"/>
      <c r="AO27" s="342"/>
      <c r="AP27" s="33"/>
      <c r="AQ27" s="34"/>
      <c r="BE27" s="347"/>
    </row>
    <row r="28" spans="2:57" s="10" customFormat="1" ht="15" customHeight="1" hidden="1">
      <c r="B28" s="32"/>
      <c r="C28" s="33"/>
      <c r="D28" s="33"/>
      <c r="E28" s="33"/>
      <c r="F28" s="33" t="s">
        <v>47</v>
      </c>
      <c r="G28" s="33"/>
      <c r="H28" s="33"/>
      <c r="I28" s="33"/>
      <c r="J28" s="33"/>
      <c r="K28" s="33"/>
      <c r="L28" s="341">
        <v>0.21</v>
      </c>
      <c r="M28" s="341"/>
      <c r="N28" s="341"/>
      <c r="O28" s="341"/>
      <c r="P28" s="33"/>
      <c r="Q28" s="33"/>
      <c r="R28" s="33"/>
      <c r="S28" s="33"/>
      <c r="T28" s="33"/>
      <c r="U28" s="33"/>
      <c r="V28" s="33"/>
      <c r="W28" s="342">
        <f>ROUND($BB$51,2)</f>
        <v>0</v>
      </c>
      <c r="X28" s="342"/>
      <c r="Y28" s="342"/>
      <c r="Z28" s="342"/>
      <c r="AA28" s="342"/>
      <c r="AB28" s="342"/>
      <c r="AC28" s="342"/>
      <c r="AD28" s="342"/>
      <c r="AE28" s="342"/>
      <c r="AF28" s="33"/>
      <c r="AG28" s="33"/>
      <c r="AH28" s="33"/>
      <c r="AI28" s="33"/>
      <c r="AJ28" s="33"/>
      <c r="AK28" s="342">
        <v>0</v>
      </c>
      <c r="AL28" s="342"/>
      <c r="AM28" s="342"/>
      <c r="AN28" s="342"/>
      <c r="AO28" s="342"/>
      <c r="AP28" s="33"/>
      <c r="AQ28" s="34"/>
      <c r="BE28" s="347"/>
    </row>
    <row r="29" spans="2:57" s="10" customFormat="1" ht="15" customHeight="1" hidden="1">
      <c r="B29" s="32"/>
      <c r="C29" s="33"/>
      <c r="D29" s="33"/>
      <c r="E29" s="33"/>
      <c r="F29" s="33" t="s">
        <v>48</v>
      </c>
      <c r="G29" s="33"/>
      <c r="H29" s="33"/>
      <c r="I29" s="33"/>
      <c r="J29" s="33"/>
      <c r="K29" s="33"/>
      <c r="L29" s="341">
        <v>0.15</v>
      </c>
      <c r="M29" s="341"/>
      <c r="N29" s="341"/>
      <c r="O29" s="341"/>
      <c r="P29" s="33"/>
      <c r="Q29" s="33"/>
      <c r="R29" s="33"/>
      <c r="S29" s="33"/>
      <c r="T29" s="33"/>
      <c r="U29" s="33"/>
      <c r="V29" s="33"/>
      <c r="W29" s="342">
        <f>ROUND($BC$51,2)</f>
        <v>0</v>
      </c>
      <c r="X29" s="342"/>
      <c r="Y29" s="342"/>
      <c r="Z29" s="342"/>
      <c r="AA29" s="342"/>
      <c r="AB29" s="342"/>
      <c r="AC29" s="342"/>
      <c r="AD29" s="342"/>
      <c r="AE29" s="342"/>
      <c r="AF29" s="33"/>
      <c r="AG29" s="33"/>
      <c r="AH29" s="33"/>
      <c r="AI29" s="33"/>
      <c r="AJ29" s="33"/>
      <c r="AK29" s="342">
        <v>0</v>
      </c>
      <c r="AL29" s="342"/>
      <c r="AM29" s="342"/>
      <c r="AN29" s="342"/>
      <c r="AO29" s="342"/>
      <c r="AP29" s="33"/>
      <c r="AQ29" s="34"/>
      <c r="BE29" s="347"/>
    </row>
    <row r="30" spans="2:57" s="10" customFormat="1" ht="15" customHeight="1" hidden="1">
      <c r="B30" s="32"/>
      <c r="C30" s="33"/>
      <c r="D30" s="33"/>
      <c r="E30" s="33"/>
      <c r="F30" s="33" t="s">
        <v>49</v>
      </c>
      <c r="G30" s="33"/>
      <c r="H30" s="33"/>
      <c r="I30" s="33"/>
      <c r="J30" s="33"/>
      <c r="K30" s="33"/>
      <c r="L30" s="341">
        <v>0</v>
      </c>
      <c r="M30" s="341"/>
      <c r="N30" s="341"/>
      <c r="O30" s="341"/>
      <c r="P30" s="33"/>
      <c r="Q30" s="33"/>
      <c r="R30" s="33"/>
      <c r="S30" s="33"/>
      <c r="T30" s="33"/>
      <c r="U30" s="33"/>
      <c r="V30" s="33"/>
      <c r="W30" s="342">
        <f>ROUND($BD$51,2)</f>
        <v>0</v>
      </c>
      <c r="X30" s="342"/>
      <c r="Y30" s="342"/>
      <c r="Z30" s="342"/>
      <c r="AA30" s="342"/>
      <c r="AB30" s="342"/>
      <c r="AC30" s="342"/>
      <c r="AD30" s="342"/>
      <c r="AE30" s="342"/>
      <c r="AF30" s="33"/>
      <c r="AG30" s="33"/>
      <c r="AH30" s="33"/>
      <c r="AI30" s="33"/>
      <c r="AJ30" s="33"/>
      <c r="AK30" s="342">
        <v>0</v>
      </c>
      <c r="AL30" s="342"/>
      <c r="AM30" s="342"/>
      <c r="AN30" s="342"/>
      <c r="AO30" s="342"/>
      <c r="AP30" s="33"/>
      <c r="AQ30" s="34"/>
      <c r="BE30" s="347"/>
    </row>
    <row r="31" spans="2:57" s="10" customFormat="1" ht="7.5" customHeight="1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31"/>
      <c r="BE31" s="347"/>
    </row>
    <row r="32" spans="2:57" s="10" customFormat="1" ht="27" customHeight="1">
      <c r="B32" s="27"/>
      <c r="C32" s="35"/>
      <c r="D32" s="36" t="s">
        <v>50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 t="s">
        <v>51</v>
      </c>
      <c r="U32" s="37"/>
      <c r="V32" s="37"/>
      <c r="W32" s="37"/>
      <c r="X32" s="343" t="s">
        <v>52</v>
      </c>
      <c r="Y32" s="343"/>
      <c r="Z32" s="343"/>
      <c r="AA32" s="343"/>
      <c r="AB32" s="343"/>
      <c r="AC32" s="37"/>
      <c r="AD32" s="37"/>
      <c r="AE32" s="37"/>
      <c r="AF32" s="37"/>
      <c r="AG32" s="37"/>
      <c r="AH32" s="37"/>
      <c r="AI32" s="37"/>
      <c r="AJ32" s="37"/>
      <c r="AK32" s="344">
        <f>SUM($AK$23:$AK$30)</f>
        <v>8087847.550000001</v>
      </c>
      <c r="AL32" s="344"/>
      <c r="AM32" s="344"/>
      <c r="AN32" s="344"/>
      <c r="AO32" s="344"/>
      <c r="AP32" s="35"/>
      <c r="AQ32" s="39"/>
      <c r="BE32" s="347"/>
    </row>
    <row r="33" spans="2:43" s="10" customFormat="1" ht="7.5" customHeight="1"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31"/>
    </row>
    <row r="34" spans="2:43" s="10" customFormat="1" ht="7.5" customHeight="1"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2"/>
    </row>
    <row r="38" spans="2:44" s="10" customFormat="1" ht="7.5" customHeight="1"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5"/>
    </row>
    <row r="39" spans="2:44" s="10" customFormat="1" ht="37.5" customHeight="1">
      <c r="B39" s="27"/>
      <c r="C39" s="16" t="s">
        <v>53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45"/>
    </row>
    <row r="40" spans="2:44" s="10" customFormat="1" ht="7.5" customHeight="1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45"/>
    </row>
    <row r="41" spans="2:44" s="46" customFormat="1" ht="15" customHeight="1">
      <c r="B41" s="47"/>
      <c r="C41" s="22" t="s">
        <v>15</v>
      </c>
      <c r="D41" s="23"/>
      <c r="E41" s="23"/>
      <c r="F41" s="23"/>
      <c r="G41" s="23"/>
      <c r="H41" s="23"/>
      <c r="I41" s="23"/>
      <c r="J41" s="23"/>
      <c r="K41" s="23"/>
      <c r="L41" s="23" t="str">
        <f>$K$5</f>
        <v>S24</v>
      </c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48"/>
    </row>
    <row r="42" spans="2:44" s="49" customFormat="1" ht="37.5" customHeight="1">
      <c r="B42" s="50"/>
      <c r="C42" s="51" t="s">
        <v>18</v>
      </c>
      <c r="D42" s="51"/>
      <c r="E42" s="51"/>
      <c r="F42" s="51"/>
      <c r="G42" s="51"/>
      <c r="H42" s="51"/>
      <c r="I42" s="51"/>
      <c r="J42" s="51"/>
      <c r="K42" s="51"/>
      <c r="L42" s="345" t="str">
        <f>$K$6</f>
        <v>Revitalizace veřejného prostoru Fibichova - Janáčkova</v>
      </c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5"/>
      <c r="AL42" s="345"/>
      <c r="AM42" s="345"/>
      <c r="AN42" s="345"/>
      <c r="AO42" s="345"/>
      <c r="AP42" s="51"/>
      <c r="AQ42" s="51"/>
      <c r="AR42" s="52"/>
    </row>
    <row r="43" spans="2:44" s="10" customFormat="1" ht="7.5" customHeight="1"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45"/>
    </row>
    <row r="44" spans="2:44" s="10" customFormat="1" ht="15.75" customHeight="1">
      <c r="B44" s="27"/>
      <c r="C44" s="22" t="s">
        <v>24</v>
      </c>
      <c r="D44" s="28"/>
      <c r="E44" s="28"/>
      <c r="F44" s="28"/>
      <c r="G44" s="28"/>
      <c r="H44" s="28"/>
      <c r="I44" s="28"/>
      <c r="J44" s="28"/>
      <c r="K44" s="28"/>
      <c r="L44" s="53" t="str">
        <f>IF($K$8="","",$K$8)</f>
        <v> </v>
      </c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2" t="s">
        <v>26</v>
      </c>
      <c r="AJ44" s="28"/>
      <c r="AK44" s="28"/>
      <c r="AL44" s="28"/>
      <c r="AM44" s="335" t="str">
        <f>IF($AN$8="","",$AN$8)</f>
        <v>05.05.2015</v>
      </c>
      <c r="AN44" s="335"/>
      <c r="AO44" s="28"/>
      <c r="AP44" s="28"/>
      <c r="AQ44" s="28"/>
      <c r="AR44" s="45"/>
    </row>
    <row r="45" spans="2:44" s="10" customFormat="1" ht="7.5" customHeight="1"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45"/>
    </row>
    <row r="46" spans="2:56" s="10" customFormat="1" ht="18.75" customHeight="1">
      <c r="B46" s="27"/>
      <c r="C46" s="22" t="s">
        <v>30</v>
      </c>
      <c r="D46" s="28"/>
      <c r="E46" s="28"/>
      <c r="F46" s="28"/>
      <c r="G46" s="28"/>
      <c r="H46" s="28"/>
      <c r="I46" s="28"/>
      <c r="J46" s="28"/>
      <c r="K46" s="28"/>
      <c r="L46" s="23" t="str">
        <f>IF($E$11="","",$E$11)</f>
        <v> </v>
      </c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2" t="s">
        <v>37</v>
      </c>
      <c r="AJ46" s="28"/>
      <c r="AK46" s="28"/>
      <c r="AL46" s="28"/>
      <c r="AM46" s="336" t="str">
        <f>IF($E$17="","",$E$17)</f>
        <v> </v>
      </c>
      <c r="AN46" s="336"/>
      <c r="AO46" s="336"/>
      <c r="AP46" s="336"/>
      <c r="AQ46" s="28"/>
      <c r="AR46" s="45"/>
      <c r="AS46" s="337" t="s">
        <v>54</v>
      </c>
      <c r="AT46" s="337"/>
      <c r="AU46" s="54"/>
      <c r="AV46" s="54"/>
      <c r="AW46" s="54"/>
      <c r="AX46" s="54"/>
      <c r="AY46" s="54"/>
      <c r="AZ46" s="54"/>
      <c r="BA46" s="54"/>
      <c r="BB46" s="54"/>
      <c r="BC46" s="54"/>
      <c r="BD46" s="55"/>
    </row>
    <row r="47" spans="2:56" s="10" customFormat="1" ht="15.75" customHeight="1">
      <c r="B47" s="27"/>
      <c r="C47" s="22" t="s">
        <v>33</v>
      </c>
      <c r="D47" s="28"/>
      <c r="E47" s="28"/>
      <c r="F47" s="28"/>
      <c r="G47" s="28"/>
      <c r="H47" s="28"/>
      <c r="I47" s="28"/>
      <c r="J47" s="28"/>
      <c r="K47" s="28"/>
      <c r="L47" s="23" t="str">
        <f>IF($E$14="Vyplň údaj","",$E$14)</f>
        <v>VIDEST s.r.o.</v>
      </c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45"/>
      <c r="AS47" s="337"/>
      <c r="AT47" s="337"/>
      <c r="BD47" s="56"/>
    </row>
    <row r="48" spans="2:56" s="10" customFormat="1" ht="12" customHeight="1"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45"/>
      <c r="AS48" s="337"/>
      <c r="AT48" s="337"/>
      <c r="AU48" s="28"/>
      <c r="AV48" s="28"/>
      <c r="AW48" s="28"/>
      <c r="AX48" s="28"/>
      <c r="AY48" s="28"/>
      <c r="AZ48" s="28"/>
      <c r="BA48" s="28"/>
      <c r="BB48" s="28"/>
      <c r="BC48" s="28"/>
      <c r="BD48" s="57"/>
    </row>
    <row r="49" spans="2:57" s="10" customFormat="1" ht="30" customHeight="1">
      <c r="B49" s="27"/>
      <c r="C49" s="338" t="s">
        <v>55</v>
      </c>
      <c r="D49" s="338"/>
      <c r="E49" s="338"/>
      <c r="F49" s="338"/>
      <c r="G49" s="338"/>
      <c r="H49" s="37"/>
      <c r="I49" s="339" t="s">
        <v>56</v>
      </c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/>
      <c r="AA49" s="339"/>
      <c r="AB49" s="339"/>
      <c r="AC49" s="339"/>
      <c r="AD49" s="339"/>
      <c r="AE49" s="339"/>
      <c r="AF49" s="339"/>
      <c r="AG49" s="340" t="s">
        <v>57</v>
      </c>
      <c r="AH49" s="340"/>
      <c r="AI49" s="340"/>
      <c r="AJ49" s="340"/>
      <c r="AK49" s="340"/>
      <c r="AL49" s="340"/>
      <c r="AM49" s="340"/>
      <c r="AN49" s="339" t="s">
        <v>58</v>
      </c>
      <c r="AO49" s="339"/>
      <c r="AP49" s="339"/>
      <c r="AQ49" s="58" t="s">
        <v>59</v>
      </c>
      <c r="AR49" s="45"/>
      <c r="AS49" s="59" t="s">
        <v>60</v>
      </c>
      <c r="AT49" s="60" t="s">
        <v>61</v>
      </c>
      <c r="AU49" s="60" t="s">
        <v>62</v>
      </c>
      <c r="AV49" s="60" t="s">
        <v>63</v>
      </c>
      <c r="AW49" s="60" t="s">
        <v>64</v>
      </c>
      <c r="AX49" s="60" t="s">
        <v>65</v>
      </c>
      <c r="AY49" s="60" t="s">
        <v>66</v>
      </c>
      <c r="AZ49" s="60" t="s">
        <v>67</v>
      </c>
      <c r="BA49" s="60" t="s">
        <v>68</v>
      </c>
      <c r="BB49" s="60" t="s">
        <v>69</v>
      </c>
      <c r="BC49" s="60" t="s">
        <v>70</v>
      </c>
      <c r="BD49" s="61" t="s">
        <v>71</v>
      </c>
      <c r="BE49" s="62"/>
    </row>
    <row r="50" spans="2:56" s="10" customFormat="1" ht="12" customHeight="1"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45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9" customFormat="1" ht="33" customHeight="1">
      <c r="B51" s="50"/>
      <c r="C51" s="66" t="s">
        <v>72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334">
        <f>ROUND(SUM($AG$52:$AG$53),2)</f>
        <v>6684171.53</v>
      </c>
      <c r="AH51" s="334"/>
      <c r="AI51" s="334"/>
      <c r="AJ51" s="334"/>
      <c r="AK51" s="334"/>
      <c r="AL51" s="334"/>
      <c r="AM51" s="334"/>
      <c r="AN51" s="334">
        <f>SUM($AG$51,$AT$51)</f>
        <v>8087847.550000001</v>
      </c>
      <c r="AO51" s="334"/>
      <c r="AP51" s="334"/>
      <c r="AQ51" s="67"/>
      <c r="AR51" s="52"/>
      <c r="AS51" s="68">
        <f>ROUND(SUM($AS$52:$AS$53),2)</f>
        <v>0</v>
      </c>
      <c r="AT51" s="69">
        <f>ROUND(SUM($AV$51:$AW$51),2)</f>
        <v>1403676.02</v>
      </c>
      <c r="AU51" s="70">
        <f>ROUND(SUM($AU$52:$AU$53),5)</f>
        <v>0</v>
      </c>
      <c r="AV51" s="69">
        <f>ROUND($AZ$51*$L$26,2)</f>
        <v>1403676.02</v>
      </c>
      <c r="AW51" s="69">
        <f>ROUND($BA$51*$L$27,2)</f>
        <v>0</v>
      </c>
      <c r="AX51" s="69">
        <f>ROUND($BB$51*$L$26,2)</f>
        <v>0</v>
      </c>
      <c r="AY51" s="69">
        <f>ROUND($BC$51*$L$27,2)</f>
        <v>0</v>
      </c>
      <c r="AZ51" s="69">
        <f>ROUND(SUM($AZ$52:$AZ$53),2)</f>
        <v>6684171.53</v>
      </c>
      <c r="BA51" s="69">
        <f>ROUND(SUM($BA$52:$BA$53),2)</f>
        <v>0</v>
      </c>
      <c r="BB51" s="69">
        <f>ROUND(SUM($BB$52:$BB$53),2)</f>
        <v>0</v>
      </c>
      <c r="BC51" s="69">
        <f>ROUND(SUM($BC$52:$BC$53),2)</f>
        <v>0</v>
      </c>
      <c r="BD51" s="71">
        <f>ROUND(SUM($BD$52:$BD$53),2)</f>
        <v>0</v>
      </c>
      <c r="BS51" s="49" t="s">
        <v>73</v>
      </c>
      <c r="BT51" s="49" t="s">
        <v>74</v>
      </c>
      <c r="BU51" s="72" t="s">
        <v>75</v>
      </c>
      <c r="BV51" s="49" t="s">
        <v>76</v>
      </c>
      <c r="BW51" s="49" t="s">
        <v>7</v>
      </c>
      <c r="BX51" s="49" t="s">
        <v>77</v>
      </c>
    </row>
    <row r="52" spans="1:91" s="82" customFormat="1" ht="28.5" customHeight="1">
      <c r="A52" s="73" t="s">
        <v>78</v>
      </c>
      <c r="B52" s="74"/>
      <c r="C52" s="75"/>
      <c r="D52" s="332" t="s">
        <v>79</v>
      </c>
      <c r="E52" s="332"/>
      <c r="F52" s="332"/>
      <c r="G52" s="332"/>
      <c r="H52" s="332"/>
      <c r="I52" s="75"/>
      <c r="J52" s="332" t="s">
        <v>80</v>
      </c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33">
        <f>'SO 101 - Komunikace a zpe...'!$J$27</f>
        <v>6485692.25</v>
      </c>
      <c r="AH52" s="333"/>
      <c r="AI52" s="333"/>
      <c r="AJ52" s="333"/>
      <c r="AK52" s="333"/>
      <c r="AL52" s="333"/>
      <c r="AM52" s="333"/>
      <c r="AN52" s="333">
        <f>SUM($AG$52,$AT$52)</f>
        <v>7847687.62</v>
      </c>
      <c r="AO52" s="333"/>
      <c r="AP52" s="333"/>
      <c r="AQ52" s="76" t="s">
        <v>81</v>
      </c>
      <c r="AR52" s="77"/>
      <c r="AS52" s="78">
        <v>0</v>
      </c>
      <c r="AT52" s="79">
        <f>ROUND(SUM($AV$52:$AW$52),2)</f>
        <v>1361995.37</v>
      </c>
      <c r="AU52" s="80">
        <f>'SO 101 - Komunikace a zpe...'!$P$104</f>
        <v>0</v>
      </c>
      <c r="AV52" s="79">
        <f>'SO 101 - Komunikace a zpe...'!$J$30</f>
        <v>1361995.37</v>
      </c>
      <c r="AW52" s="79">
        <f>'SO 101 - Komunikace a zpe...'!$J$31</f>
        <v>0</v>
      </c>
      <c r="AX52" s="79">
        <f>'SO 101 - Komunikace a zpe...'!$J$32</f>
        <v>0</v>
      </c>
      <c r="AY52" s="79">
        <f>'SO 101 - Komunikace a zpe...'!$J$33</f>
        <v>0</v>
      </c>
      <c r="AZ52" s="79">
        <f>'SO 101 - Komunikace a zpe...'!$F$30</f>
        <v>6485692.25</v>
      </c>
      <c r="BA52" s="79">
        <f>'SO 101 - Komunikace a zpe...'!$F$31</f>
        <v>0</v>
      </c>
      <c r="BB52" s="79">
        <f>'SO 101 - Komunikace a zpe...'!$F$32</f>
        <v>0</v>
      </c>
      <c r="BC52" s="79">
        <f>'SO 101 - Komunikace a zpe...'!$F$33</f>
        <v>0</v>
      </c>
      <c r="BD52" s="81">
        <f>'SO 101 - Komunikace a zpe...'!$F$34</f>
        <v>0</v>
      </c>
      <c r="BT52" s="82" t="s">
        <v>23</v>
      </c>
      <c r="BV52" s="82" t="s">
        <v>76</v>
      </c>
      <c r="BW52" s="82" t="s">
        <v>82</v>
      </c>
      <c r="BX52" s="82" t="s">
        <v>7</v>
      </c>
      <c r="CM52" s="82" t="s">
        <v>83</v>
      </c>
    </row>
    <row r="53" spans="1:91" s="82" customFormat="1" ht="28.5" customHeight="1">
      <c r="A53" s="73" t="s">
        <v>78</v>
      </c>
      <c r="B53" s="74"/>
      <c r="C53" s="75"/>
      <c r="D53" s="332" t="s">
        <v>84</v>
      </c>
      <c r="E53" s="332"/>
      <c r="F53" s="332"/>
      <c r="G53" s="332"/>
      <c r="H53" s="332"/>
      <c r="I53" s="75"/>
      <c r="J53" s="332" t="s">
        <v>85</v>
      </c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  <c r="W53" s="332"/>
      <c r="X53" s="332"/>
      <c r="Y53" s="332"/>
      <c r="Z53" s="332"/>
      <c r="AA53" s="332"/>
      <c r="AB53" s="332"/>
      <c r="AC53" s="332"/>
      <c r="AD53" s="332"/>
      <c r="AE53" s="332"/>
      <c r="AF53" s="332"/>
      <c r="AG53" s="333">
        <f>'SO 02 - Úprava odvodnění ...'!$J$27</f>
        <v>198479.28</v>
      </c>
      <c r="AH53" s="333"/>
      <c r="AI53" s="333"/>
      <c r="AJ53" s="333"/>
      <c r="AK53" s="333"/>
      <c r="AL53" s="333"/>
      <c r="AM53" s="333"/>
      <c r="AN53" s="333">
        <f>SUM($AG$53,$AT$53)</f>
        <v>240159.93</v>
      </c>
      <c r="AO53" s="333"/>
      <c r="AP53" s="333"/>
      <c r="AQ53" s="76" t="s">
        <v>81</v>
      </c>
      <c r="AR53" s="77"/>
      <c r="AS53" s="83">
        <v>0</v>
      </c>
      <c r="AT53" s="84">
        <f>ROUND(SUM($AV$53:$AW$53),2)</f>
        <v>41680.65</v>
      </c>
      <c r="AU53" s="85">
        <f>'SO 02 - Úprava odvodnění ...'!$P$82</f>
        <v>0</v>
      </c>
      <c r="AV53" s="84">
        <f>'SO 02 - Úprava odvodnění ...'!$J$30</f>
        <v>41680.65</v>
      </c>
      <c r="AW53" s="84">
        <f>'SO 02 - Úprava odvodnění ...'!$J$31</f>
        <v>0</v>
      </c>
      <c r="AX53" s="84">
        <f>'SO 02 - Úprava odvodnění ...'!$J$32</f>
        <v>0</v>
      </c>
      <c r="AY53" s="84">
        <f>'SO 02 - Úprava odvodnění ...'!$J$33</f>
        <v>0</v>
      </c>
      <c r="AZ53" s="84">
        <f>'SO 02 - Úprava odvodnění ...'!$F$30</f>
        <v>198479.28</v>
      </c>
      <c r="BA53" s="84">
        <f>'SO 02 - Úprava odvodnění ...'!$F$31</f>
        <v>0</v>
      </c>
      <c r="BB53" s="84">
        <f>'SO 02 - Úprava odvodnění ...'!$F$32</f>
        <v>0</v>
      </c>
      <c r="BC53" s="84">
        <f>'SO 02 - Úprava odvodnění ...'!$F$33</f>
        <v>0</v>
      </c>
      <c r="BD53" s="86">
        <f>'SO 02 - Úprava odvodnění ...'!$F$34</f>
        <v>0</v>
      </c>
      <c r="BT53" s="82" t="s">
        <v>23</v>
      </c>
      <c r="BV53" s="82" t="s">
        <v>76</v>
      </c>
      <c r="BW53" s="82" t="s">
        <v>86</v>
      </c>
      <c r="BX53" s="82" t="s">
        <v>7</v>
      </c>
      <c r="CM53" s="82" t="s">
        <v>83</v>
      </c>
    </row>
    <row r="54" spans="2:44" s="10" customFormat="1" ht="30.75" customHeight="1"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45"/>
    </row>
    <row r="55" spans="2:44" s="10" customFormat="1" ht="7.5" customHeight="1"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5"/>
    </row>
  </sheetData>
  <sheetProtection sheet="1" formatColumns="0" formatRows="0" sort="0" autoFilter="0"/>
  <mergeCells count="45">
    <mergeCell ref="AR2:BE2"/>
    <mergeCell ref="K5:AO5"/>
    <mergeCell ref="BE5:BE32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D53:H53"/>
    <mergeCell ref="J53:AF53"/>
    <mergeCell ref="AG53:AM53"/>
    <mergeCell ref="AN53:AP53"/>
    <mergeCell ref="AG51:AM51"/>
    <mergeCell ref="AN51:AP51"/>
    <mergeCell ref="D52:H52"/>
    <mergeCell ref="J52:AF52"/>
    <mergeCell ref="AG52:AM52"/>
    <mergeCell ref="AN52:AP52"/>
  </mergeCells>
  <hyperlinks>
    <hyperlink ref="K1" location="C2" display="1) Rekapitulace stavby"/>
    <hyperlink ref="W1" location="C51" display="2) Rekapitulace objektů stavby a soupisů prací"/>
    <hyperlink ref="A52" location="SO 101 - Komunikace a zpe!...C2" display="/"/>
    <hyperlink ref="A53" location="SO 02 - Úprava odvodnění !...C2" display="/"/>
  </hyperlinks>
  <printOptions/>
  <pageMargins left="0.5902777777777778" right="0.5902777777777778" top="0.5902777777777778" bottom="0.5902777777777778" header="0.5118055555555555" footer="0"/>
  <pageSetup fitToHeight="100" fitToWidth="1" horizontalDpi="300" verticalDpi="300" orientation="landscape" paperSize="9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M434"/>
  <sheetViews>
    <sheetView showGridLines="0" zoomScalePageLayoutView="0" workbookViewId="0" topLeftCell="A1">
      <pane ySplit="1" topLeftCell="A17" activePane="bottomLeft" state="frozen"/>
      <selection pane="topLeft" activeCell="A1" sqref="A1"/>
      <selection pane="bottomLeft" activeCell="I365" sqref="I365"/>
    </sheetView>
  </sheetViews>
  <sheetFormatPr defaultColWidth="10.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6" width="90.83203125" style="1" customWidth="1"/>
    <col min="7" max="7" width="8.66015625" style="1" customWidth="1"/>
    <col min="8" max="8" width="11.16015625" style="1" customWidth="1"/>
    <col min="9" max="9" width="12.66015625" style="1" customWidth="1"/>
    <col min="10" max="10" width="23.5" style="1" customWidth="1"/>
    <col min="11" max="11" width="15.5" style="1" customWidth="1"/>
    <col min="12" max="12" width="10.5" style="2" customWidth="1"/>
    <col min="13" max="21" width="0" style="1" hidden="1" customWidth="1"/>
    <col min="22" max="22" width="12.33203125" style="1" customWidth="1"/>
    <col min="23" max="23" width="16.33203125" style="1" customWidth="1"/>
    <col min="24" max="24" width="12.160156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32" max="43" width="10.5" style="2" customWidth="1"/>
    <col min="44" max="65" width="0" style="1" hidden="1" customWidth="1"/>
    <col min="66" max="16384" width="10.5" style="2" customWidth="1"/>
  </cols>
  <sheetData>
    <row r="1" spans="2:22" s="8" customFormat="1" ht="22.5" customHeight="1">
      <c r="B1" s="87"/>
      <c r="C1" s="87"/>
      <c r="D1" s="88" t="s">
        <v>1</v>
      </c>
      <c r="E1" s="87"/>
      <c r="F1" s="89" t="s">
        <v>87</v>
      </c>
      <c r="G1" s="354" t="s">
        <v>88</v>
      </c>
      <c r="H1" s="354"/>
      <c r="I1" s="87"/>
      <c r="J1" s="89" t="s">
        <v>89</v>
      </c>
      <c r="K1" s="88" t="s">
        <v>90</v>
      </c>
      <c r="L1" s="89" t="s">
        <v>91</v>
      </c>
      <c r="M1" s="89"/>
      <c r="N1" s="89"/>
      <c r="O1" s="89"/>
      <c r="P1" s="89"/>
      <c r="Q1" s="89"/>
      <c r="R1" s="89"/>
      <c r="S1" s="89"/>
      <c r="T1" s="89"/>
      <c r="U1" s="7"/>
      <c r="V1" s="7"/>
    </row>
    <row r="2" spans="3:46" s="1" customFormat="1" ht="37.5" customHeight="1">
      <c r="C2" s="1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1" t="s">
        <v>82</v>
      </c>
    </row>
    <row r="3" spans="2:46" s="1" customFormat="1" ht="7.5" customHeight="1">
      <c r="B3" s="11"/>
      <c r="C3" s="12"/>
      <c r="D3" s="12"/>
      <c r="E3" s="12"/>
      <c r="F3" s="12"/>
      <c r="G3" s="12"/>
      <c r="H3" s="12"/>
      <c r="I3" s="90"/>
      <c r="J3" s="12"/>
      <c r="K3" s="13"/>
      <c r="AT3" s="1" t="s">
        <v>83</v>
      </c>
    </row>
    <row r="4" spans="2:46" s="1" customFormat="1" ht="37.5" customHeight="1">
      <c r="B4" s="14"/>
      <c r="C4" s="15"/>
      <c r="D4" s="16" t="s">
        <v>92</v>
      </c>
      <c r="E4" s="15"/>
      <c r="F4" s="15"/>
      <c r="G4" s="15"/>
      <c r="H4" s="15"/>
      <c r="J4" s="15"/>
      <c r="K4" s="17"/>
      <c r="M4" s="18" t="s">
        <v>12</v>
      </c>
      <c r="AT4" s="1" t="s">
        <v>6</v>
      </c>
    </row>
    <row r="5" spans="2:11" s="1" customFormat="1" ht="7.5" customHeight="1">
      <c r="B5" s="14"/>
      <c r="C5" s="15"/>
      <c r="D5" s="15"/>
      <c r="E5" s="15"/>
      <c r="F5" s="15"/>
      <c r="G5" s="15"/>
      <c r="H5" s="15"/>
      <c r="J5" s="15"/>
      <c r="K5" s="17"/>
    </row>
    <row r="6" spans="2:11" s="1" customFormat="1" ht="15.75" customHeight="1">
      <c r="B6" s="14"/>
      <c r="C6" s="15"/>
      <c r="D6" s="22" t="s">
        <v>18</v>
      </c>
      <c r="E6" s="15"/>
      <c r="F6" s="15"/>
      <c r="G6" s="15"/>
      <c r="H6" s="15"/>
      <c r="J6" s="15"/>
      <c r="K6" s="17"/>
    </row>
    <row r="7" spans="2:11" s="1" customFormat="1" ht="15.75" customHeight="1">
      <c r="B7" s="14"/>
      <c r="C7" s="15"/>
      <c r="D7" s="15"/>
      <c r="E7" s="353" t="str">
        <f>'Rekapitulace stavby'!$K$6</f>
        <v>Revitalizace veřejného prostoru Fibichova - Janáčkova</v>
      </c>
      <c r="F7" s="353"/>
      <c r="G7" s="353"/>
      <c r="H7" s="353"/>
      <c r="J7" s="15"/>
      <c r="K7" s="17"/>
    </row>
    <row r="8" spans="2:11" s="10" customFormat="1" ht="15.75" customHeight="1">
      <c r="B8" s="27"/>
      <c r="C8" s="28"/>
      <c r="D8" s="22" t="s">
        <v>93</v>
      </c>
      <c r="E8" s="28"/>
      <c r="F8" s="28"/>
      <c r="G8" s="28"/>
      <c r="H8" s="28"/>
      <c r="J8" s="28"/>
      <c r="K8" s="31"/>
    </row>
    <row r="9" spans="2:11" s="10" customFormat="1" ht="37.5" customHeight="1">
      <c r="B9" s="27"/>
      <c r="C9" s="28"/>
      <c r="D9" s="28"/>
      <c r="E9" s="345" t="s">
        <v>94</v>
      </c>
      <c r="F9" s="345"/>
      <c r="G9" s="345"/>
      <c r="H9" s="345"/>
      <c r="J9" s="28"/>
      <c r="K9" s="31"/>
    </row>
    <row r="10" spans="2:11" s="10" customFormat="1" ht="14.25" customHeight="1">
      <c r="B10" s="27"/>
      <c r="C10" s="28"/>
      <c r="D10" s="28"/>
      <c r="E10" s="28"/>
      <c r="F10" s="28"/>
      <c r="G10" s="28"/>
      <c r="H10" s="28"/>
      <c r="J10" s="28"/>
      <c r="K10" s="31"/>
    </row>
    <row r="11" spans="2:11" s="10" customFormat="1" ht="15" customHeight="1">
      <c r="B11" s="27"/>
      <c r="C11" s="28"/>
      <c r="D11" s="22" t="s">
        <v>21</v>
      </c>
      <c r="E11" s="28"/>
      <c r="F11" s="23"/>
      <c r="G11" s="28"/>
      <c r="H11" s="28"/>
      <c r="I11" s="91" t="s">
        <v>22</v>
      </c>
      <c r="J11" s="23"/>
      <c r="K11" s="31"/>
    </row>
    <row r="12" spans="2:11" s="10" customFormat="1" ht="15" customHeight="1">
      <c r="B12" s="27"/>
      <c r="C12" s="28"/>
      <c r="D12" s="22" t="s">
        <v>24</v>
      </c>
      <c r="E12" s="28"/>
      <c r="F12" s="23" t="s">
        <v>25</v>
      </c>
      <c r="G12" s="28"/>
      <c r="H12" s="28"/>
      <c r="I12" s="91" t="s">
        <v>26</v>
      </c>
      <c r="J12" s="92" t="str">
        <f>'Rekapitulace stavby'!$AN$8</f>
        <v>05.05.2015</v>
      </c>
      <c r="K12" s="31"/>
    </row>
    <row r="13" spans="2:11" s="10" customFormat="1" ht="12" customHeight="1">
      <c r="B13" s="27"/>
      <c r="C13" s="28"/>
      <c r="D13" s="28"/>
      <c r="E13" s="28"/>
      <c r="F13" s="28"/>
      <c r="G13" s="28"/>
      <c r="H13" s="28"/>
      <c r="J13" s="28"/>
      <c r="K13" s="31"/>
    </row>
    <row r="14" spans="2:11" s="10" customFormat="1" ht="15" customHeight="1">
      <c r="B14" s="27"/>
      <c r="C14" s="28"/>
      <c r="D14" s="22" t="s">
        <v>30</v>
      </c>
      <c r="E14" s="28"/>
      <c r="F14" s="28"/>
      <c r="G14" s="28"/>
      <c r="H14" s="28"/>
      <c r="I14" s="91" t="s">
        <v>31</v>
      </c>
      <c r="J14" s="23">
        <f>IF('Rekapitulace stavby'!$AN$10="","",'Rekapitulace stavby'!$AN$10)</f>
      </c>
      <c r="K14" s="31"/>
    </row>
    <row r="15" spans="2:11" s="10" customFormat="1" ht="18.75" customHeight="1">
      <c r="B15" s="27"/>
      <c r="C15" s="28"/>
      <c r="D15" s="28"/>
      <c r="E15" s="23" t="str">
        <f>IF('Rekapitulace stavby'!$E$11="","",'Rekapitulace stavby'!$E$11)</f>
        <v> </v>
      </c>
      <c r="F15" s="28"/>
      <c r="G15" s="28"/>
      <c r="H15" s="28"/>
      <c r="I15" s="91" t="s">
        <v>32</v>
      </c>
      <c r="J15" s="23">
        <f>IF('Rekapitulace stavby'!$AN$11="","",'Rekapitulace stavby'!$AN$11)</f>
      </c>
      <c r="K15" s="31"/>
    </row>
    <row r="16" spans="2:11" s="10" customFormat="1" ht="7.5" customHeight="1">
      <c r="B16" s="27"/>
      <c r="C16" s="28"/>
      <c r="D16" s="28"/>
      <c r="E16" s="28"/>
      <c r="F16" s="28"/>
      <c r="G16" s="28"/>
      <c r="H16" s="28"/>
      <c r="J16" s="28"/>
      <c r="K16" s="31"/>
    </row>
    <row r="17" spans="2:11" s="10" customFormat="1" ht="15" customHeight="1">
      <c r="B17" s="27"/>
      <c r="C17" s="28"/>
      <c r="D17" s="22" t="s">
        <v>33</v>
      </c>
      <c r="E17" s="28"/>
      <c r="F17" s="28"/>
      <c r="G17" s="28"/>
      <c r="H17" s="28"/>
      <c r="I17" s="91" t="s">
        <v>31</v>
      </c>
      <c r="J17" s="23" t="str">
        <f>IF('Rekapitulace stavby'!$AN$13="Vyplň údaj","",IF('Rekapitulace stavby'!$AN$13="","",'Rekapitulace stavby'!$AN$13))</f>
        <v>27995771</v>
      </c>
      <c r="K17" s="31"/>
    </row>
    <row r="18" spans="2:11" s="10" customFormat="1" ht="18.75" customHeight="1">
      <c r="B18" s="27"/>
      <c r="C18" s="28"/>
      <c r="D18" s="28"/>
      <c r="E18" s="23" t="str">
        <f>IF('Rekapitulace stavby'!$E$14="Vyplň údaj","",IF('Rekapitulace stavby'!$E$14="","",'Rekapitulace stavby'!$E$14))</f>
        <v>VIDEST s.r.o.</v>
      </c>
      <c r="F18" s="28"/>
      <c r="G18" s="28"/>
      <c r="H18" s="28"/>
      <c r="I18" s="91" t="s">
        <v>32</v>
      </c>
      <c r="J18" s="23" t="str">
        <f>IF('Rekapitulace stavby'!$AN$14="Vyplň údaj","",IF('Rekapitulace stavby'!$AN$14="","",'Rekapitulace stavby'!$AN$14))</f>
        <v>CZ 27995771</v>
      </c>
      <c r="K18" s="31"/>
    </row>
    <row r="19" spans="2:11" s="10" customFormat="1" ht="7.5" customHeight="1">
      <c r="B19" s="27"/>
      <c r="C19" s="28"/>
      <c r="D19" s="28"/>
      <c r="E19" s="28"/>
      <c r="F19" s="28"/>
      <c r="G19" s="28"/>
      <c r="H19" s="28"/>
      <c r="J19" s="28"/>
      <c r="K19" s="31"/>
    </row>
    <row r="20" spans="2:11" s="10" customFormat="1" ht="15" customHeight="1">
      <c r="B20" s="27"/>
      <c r="C20" s="28"/>
      <c r="D20" s="22" t="s">
        <v>37</v>
      </c>
      <c r="E20" s="28"/>
      <c r="F20" s="28"/>
      <c r="G20" s="28"/>
      <c r="H20" s="28"/>
      <c r="I20" s="91" t="s">
        <v>31</v>
      </c>
      <c r="J20" s="23">
        <f>IF('Rekapitulace stavby'!$AN$16="","",'Rekapitulace stavby'!$AN$16)</f>
      </c>
      <c r="K20" s="31"/>
    </row>
    <row r="21" spans="2:11" s="10" customFormat="1" ht="18.75" customHeight="1">
      <c r="B21" s="27"/>
      <c r="C21" s="28"/>
      <c r="D21" s="28"/>
      <c r="E21" s="23" t="str">
        <f>IF('Rekapitulace stavby'!$E$17="","",'Rekapitulace stavby'!$E$17)</f>
        <v> </v>
      </c>
      <c r="F21" s="28"/>
      <c r="G21" s="28"/>
      <c r="H21" s="28"/>
      <c r="I21" s="91" t="s">
        <v>32</v>
      </c>
      <c r="J21" s="23">
        <f>IF('Rekapitulace stavby'!$AN$17="","",'Rekapitulace stavby'!$AN$17)</f>
      </c>
      <c r="K21" s="31"/>
    </row>
    <row r="22" spans="2:11" s="10" customFormat="1" ht="7.5" customHeight="1">
      <c r="B22" s="27"/>
      <c r="C22" s="28"/>
      <c r="D22" s="28"/>
      <c r="E22" s="28"/>
      <c r="F22" s="28"/>
      <c r="G22" s="28"/>
      <c r="H22" s="28"/>
      <c r="J22" s="28"/>
      <c r="K22" s="31"/>
    </row>
    <row r="23" spans="2:11" s="10" customFormat="1" ht="15" customHeight="1">
      <c r="B23" s="27"/>
      <c r="C23" s="28"/>
      <c r="D23" s="22" t="s">
        <v>39</v>
      </c>
      <c r="E23" s="28"/>
      <c r="F23" s="28"/>
      <c r="G23" s="28"/>
      <c r="H23" s="28"/>
      <c r="J23" s="28"/>
      <c r="K23" s="31"/>
    </row>
    <row r="24" spans="2:11" s="93" customFormat="1" ht="15.75" customHeight="1">
      <c r="B24" s="94"/>
      <c r="C24" s="95"/>
      <c r="D24" s="95"/>
      <c r="E24" s="350"/>
      <c r="F24" s="350"/>
      <c r="G24" s="350"/>
      <c r="H24" s="350"/>
      <c r="J24" s="95"/>
      <c r="K24" s="96"/>
    </row>
    <row r="25" spans="2:11" s="10" customFormat="1" ht="7.5" customHeight="1">
      <c r="B25" s="27"/>
      <c r="C25" s="28"/>
      <c r="D25" s="28"/>
      <c r="E25" s="28"/>
      <c r="F25" s="28"/>
      <c r="G25" s="28"/>
      <c r="H25" s="28"/>
      <c r="J25" s="28"/>
      <c r="K25" s="31"/>
    </row>
    <row r="26" spans="2:11" s="10" customFormat="1" ht="7.5" customHeight="1">
      <c r="B26" s="27"/>
      <c r="C26" s="28"/>
      <c r="D26" s="64"/>
      <c r="E26" s="64"/>
      <c r="F26" s="64"/>
      <c r="G26" s="64"/>
      <c r="H26" s="64"/>
      <c r="I26" s="54"/>
      <c r="J26" s="64"/>
      <c r="K26" s="97"/>
    </row>
    <row r="27" spans="2:11" s="10" customFormat="1" ht="26.25" customHeight="1">
      <c r="B27" s="27"/>
      <c r="C27" s="28"/>
      <c r="D27" s="98" t="s">
        <v>40</v>
      </c>
      <c r="E27" s="28"/>
      <c r="F27" s="28"/>
      <c r="G27" s="28"/>
      <c r="H27" s="28"/>
      <c r="J27" s="99">
        <f>ROUND($J$104,2)</f>
        <v>6485692.25</v>
      </c>
      <c r="K27" s="31"/>
    </row>
    <row r="28" spans="2:11" s="10" customFormat="1" ht="7.5" customHeight="1">
      <c r="B28" s="27"/>
      <c r="C28" s="28"/>
      <c r="D28" s="64"/>
      <c r="E28" s="64"/>
      <c r="F28" s="64"/>
      <c r="G28" s="64"/>
      <c r="H28" s="64"/>
      <c r="I28" s="54"/>
      <c r="J28" s="64"/>
      <c r="K28" s="97"/>
    </row>
    <row r="29" spans="2:11" s="10" customFormat="1" ht="15" customHeight="1">
      <c r="B29" s="27"/>
      <c r="C29" s="28"/>
      <c r="D29" s="28"/>
      <c r="E29" s="28"/>
      <c r="F29" s="100" t="s">
        <v>42</v>
      </c>
      <c r="G29" s="28"/>
      <c r="H29" s="28"/>
      <c r="I29" s="101" t="s">
        <v>41</v>
      </c>
      <c r="J29" s="100" t="s">
        <v>43</v>
      </c>
      <c r="K29" s="31"/>
    </row>
    <row r="30" spans="2:11" s="10" customFormat="1" ht="15" customHeight="1">
      <c r="B30" s="27"/>
      <c r="C30" s="28"/>
      <c r="D30" s="33" t="s">
        <v>44</v>
      </c>
      <c r="E30" s="33" t="s">
        <v>45</v>
      </c>
      <c r="F30" s="102">
        <f>ROUND(SUM($BE$104:$BE$433),2)</f>
        <v>6485692.25</v>
      </c>
      <c r="G30" s="28"/>
      <c r="H30" s="28"/>
      <c r="I30" s="103">
        <v>0.21</v>
      </c>
      <c r="J30" s="102">
        <f>ROUND(ROUND((SUM($BE$104:$BE$433)),2)*$I$30,2)</f>
        <v>1361995.37</v>
      </c>
      <c r="K30" s="31"/>
    </row>
    <row r="31" spans="2:11" s="10" customFormat="1" ht="15" customHeight="1">
      <c r="B31" s="27"/>
      <c r="C31" s="28"/>
      <c r="D31" s="28"/>
      <c r="E31" s="33" t="s">
        <v>46</v>
      </c>
      <c r="F31" s="102">
        <f>ROUND(SUM($BF$104:$BF$433),2)</f>
        <v>0</v>
      </c>
      <c r="G31" s="28"/>
      <c r="H31" s="28"/>
      <c r="I31" s="103">
        <v>0.15</v>
      </c>
      <c r="J31" s="102">
        <f>ROUND(ROUND((SUM($BF$104:$BF$433)),2)*$I$31,2)</f>
        <v>0</v>
      </c>
      <c r="K31" s="31"/>
    </row>
    <row r="32" spans="2:11" s="10" customFormat="1" ht="15" customHeight="1" hidden="1">
      <c r="B32" s="27"/>
      <c r="C32" s="28"/>
      <c r="D32" s="28"/>
      <c r="E32" s="33" t="s">
        <v>47</v>
      </c>
      <c r="F32" s="102">
        <f>ROUND(SUM($BG$104:$BG$433),2)</f>
        <v>0</v>
      </c>
      <c r="G32" s="28"/>
      <c r="H32" s="28"/>
      <c r="I32" s="103">
        <v>0.21</v>
      </c>
      <c r="J32" s="102">
        <v>0</v>
      </c>
      <c r="K32" s="31"/>
    </row>
    <row r="33" spans="2:11" s="10" customFormat="1" ht="15" customHeight="1" hidden="1">
      <c r="B33" s="27"/>
      <c r="C33" s="28"/>
      <c r="D33" s="28"/>
      <c r="E33" s="33" t="s">
        <v>48</v>
      </c>
      <c r="F33" s="102">
        <f>ROUND(SUM($BH$104:$BH$433),2)</f>
        <v>0</v>
      </c>
      <c r="G33" s="28"/>
      <c r="H33" s="28"/>
      <c r="I33" s="103">
        <v>0.15</v>
      </c>
      <c r="J33" s="102">
        <v>0</v>
      </c>
      <c r="K33" s="31"/>
    </row>
    <row r="34" spans="2:11" s="10" customFormat="1" ht="15" customHeight="1" hidden="1">
      <c r="B34" s="27"/>
      <c r="C34" s="28"/>
      <c r="D34" s="28"/>
      <c r="E34" s="33" t="s">
        <v>49</v>
      </c>
      <c r="F34" s="102">
        <f>ROUND(SUM($BI$104:$BI$433),2)</f>
        <v>0</v>
      </c>
      <c r="G34" s="28"/>
      <c r="H34" s="28"/>
      <c r="I34" s="103">
        <v>0</v>
      </c>
      <c r="J34" s="102">
        <v>0</v>
      </c>
      <c r="K34" s="31"/>
    </row>
    <row r="35" spans="2:11" s="10" customFormat="1" ht="7.5" customHeight="1">
      <c r="B35" s="27"/>
      <c r="C35" s="28"/>
      <c r="D35" s="28"/>
      <c r="E35" s="28"/>
      <c r="F35" s="28"/>
      <c r="G35" s="28"/>
      <c r="H35" s="28"/>
      <c r="J35" s="28"/>
      <c r="K35" s="31"/>
    </row>
    <row r="36" spans="2:11" s="10" customFormat="1" ht="26.25" customHeight="1">
      <c r="B36" s="27"/>
      <c r="C36" s="35"/>
      <c r="D36" s="36" t="s">
        <v>50</v>
      </c>
      <c r="E36" s="37"/>
      <c r="F36" s="37"/>
      <c r="G36" s="104" t="s">
        <v>51</v>
      </c>
      <c r="H36" s="38" t="s">
        <v>52</v>
      </c>
      <c r="I36" s="105"/>
      <c r="J36" s="106">
        <f>SUM($J$27:$J$34)</f>
        <v>7847687.62</v>
      </c>
      <c r="K36" s="107"/>
    </row>
    <row r="37" spans="2:11" s="10" customFormat="1" ht="15" customHeight="1">
      <c r="B37" s="40"/>
      <c r="C37" s="41"/>
      <c r="D37" s="41"/>
      <c r="E37" s="41"/>
      <c r="F37" s="41"/>
      <c r="G37" s="41"/>
      <c r="H37" s="41"/>
      <c r="I37" s="108"/>
      <c r="J37" s="41"/>
      <c r="K37" s="42"/>
    </row>
    <row r="41" spans="2:11" s="10" customFormat="1" ht="7.5" customHeight="1">
      <c r="B41" s="109"/>
      <c r="C41" s="110"/>
      <c r="D41" s="110"/>
      <c r="E41" s="110"/>
      <c r="F41" s="110"/>
      <c r="G41" s="110"/>
      <c r="H41" s="110"/>
      <c r="I41" s="110"/>
      <c r="J41" s="110"/>
      <c r="K41" s="111"/>
    </row>
    <row r="42" spans="2:11" s="10" customFormat="1" ht="37.5" customHeight="1">
      <c r="B42" s="27"/>
      <c r="C42" s="16" t="s">
        <v>95</v>
      </c>
      <c r="D42" s="28"/>
      <c r="E42" s="28"/>
      <c r="F42" s="28"/>
      <c r="G42" s="28"/>
      <c r="H42" s="28"/>
      <c r="J42" s="28"/>
      <c r="K42" s="31"/>
    </row>
    <row r="43" spans="2:11" s="10" customFormat="1" ht="7.5" customHeight="1">
      <c r="B43" s="27"/>
      <c r="C43" s="28"/>
      <c r="D43" s="28"/>
      <c r="E43" s="28"/>
      <c r="F43" s="28"/>
      <c r="G43" s="28"/>
      <c r="H43" s="28"/>
      <c r="J43" s="28"/>
      <c r="K43" s="31"/>
    </row>
    <row r="44" spans="2:11" s="10" customFormat="1" ht="15" customHeight="1">
      <c r="B44" s="27"/>
      <c r="C44" s="22" t="s">
        <v>18</v>
      </c>
      <c r="D44" s="28"/>
      <c r="E44" s="28"/>
      <c r="F44" s="28"/>
      <c r="G44" s="28"/>
      <c r="H44" s="28"/>
      <c r="J44" s="28"/>
      <c r="K44" s="31"/>
    </row>
    <row r="45" spans="2:11" s="10" customFormat="1" ht="16.5" customHeight="1">
      <c r="B45" s="27"/>
      <c r="C45" s="28"/>
      <c r="D45" s="28"/>
      <c r="E45" s="353" t="str">
        <f>$E$7</f>
        <v>Revitalizace veřejného prostoru Fibichova - Janáčkova</v>
      </c>
      <c r="F45" s="353"/>
      <c r="G45" s="353"/>
      <c r="H45" s="353"/>
      <c r="J45" s="28"/>
      <c r="K45" s="31"/>
    </row>
    <row r="46" spans="2:11" s="10" customFormat="1" ht="15" customHeight="1">
      <c r="B46" s="27"/>
      <c r="C46" s="22" t="s">
        <v>93</v>
      </c>
      <c r="D46" s="28"/>
      <c r="E46" s="28"/>
      <c r="F46" s="28"/>
      <c r="G46" s="28"/>
      <c r="H46" s="28"/>
      <c r="J46" s="28"/>
      <c r="K46" s="31"/>
    </row>
    <row r="47" spans="2:11" s="10" customFormat="1" ht="19.5" customHeight="1">
      <c r="B47" s="27"/>
      <c r="C47" s="28"/>
      <c r="D47" s="28"/>
      <c r="E47" s="345" t="str">
        <f>$E$9</f>
        <v>SO 101 - Komunikace a zpevněné plochy</v>
      </c>
      <c r="F47" s="345"/>
      <c r="G47" s="345"/>
      <c r="H47" s="345"/>
      <c r="J47" s="28"/>
      <c r="K47" s="31"/>
    </row>
    <row r="48" spans="2:11" s="10" customFormat="1" ht="7.5" customHeight="1">
      <c r="B48" s="27"/>
      <c r="C48" s="28"/>
      <c r="D48" s="28"/>
      <c r="E48" s="28"/>
      <c r="F48" s="28"/>
      <c r="G48" s="28"/>
      <c r="H48" s="28"/>
      <c r="J48" s="28"/>
      <c r="K48" s="31"/>
    </row>
    <row r="49" spans="2:11" s="10" customFormat="1" ht="18.75" customHeight="1">
      <c r="B49" s="27"/>
      <c r="C49" s="22" t="s">
        <v>24</v>
      </c>
      <c r="D49" s="28"/>
      <c r="E49" s="28"/>
      <c r="F49" s="23" t="str">
        <f>$F$12</f>
        <v> </v>
      </c>
      <c r="G49" s="28"/>
      <c r="H49" s="28"/>
      <c r="I49" s="91" t="s">
        <v>26</v>
      </c>
      <c r="J49" s="92" t="str">
        <f>IF($J$12="","",$J$12)</f>
        <v>05.05.2015</v>
      </c>
      <c r="K49" s="31"/>
    </row>
    <row r="50" spans="2:11" s="10" customFormat="1" ht="7.5" customHeight="1">
      <c r="B50" s="27"/>
      <c r="C50" s="28"/>
      <c r="D50" s="28"/>
      <c r="E50" s="28"/>
      <c r="F50" s="28"/>
      <c r="G50" s="28"/>
      <c r="H50" s="28"/>
      <c r="J50" s="28"/>
      <c r="K50" s="31"/>
    </row>
    <row r="51" spans="2:11" s="10" customFormat="1" ht="15.75" customHeight="1">
      <c r="B51" s="27"/>
      <c r="C51" s="22" t="s">
        <v>30</v>
      </c>
      <c r="D51" s="28"/>
      <c r="E51" s="28"/>
      <c r="F51" s="23" t="str">
        <f>$E$15</f>
        <v> </v>
      </c>
      <c r="G51" s="28"/>
      <c r="H51" s="28"/>
      <c r="I51" s="91" t="s">
        <v>37</v>
      </c>
      <c r="J51" s="23" t="str">
        <f>$E$21</f>
        <v> </v>
      </c>
      <c r="K51" s="31"/>
    </row>
    <row r="52" spans="2:11" s="10" customFormat="1" ht="15" customHeight="1">
      <c r="B52" s="27"/>
      <c r="C52" s="22" t="s">
        <v>33</v>
      </c>
      <c r="D52" s="28"/>
      <c r="E52" s="28"/>
      <c r="F52" s="23" t="str">
        <f>IF($E$18="","",$E$18)</f>
        <v>VIDEST s.r.o.</v>
      </c>
      <c r="G52" s="28"/>
      <c r="H52" s="28"/>
      <c r="J52" s="28"/>
      <c r="K52" s="31"/>
    </row>
    <row r="53" spans="2:11" s="10" customFormat="1" ht="11.25" customHeight="1">
      <c r="B53" s="27"/>
      <c r="C53" s="28"/>
      <c r="D53" s="28"/>
      <c r="E53" s="28"/>
      <c r="F53" s="28"/>
      <c r="G53" s="28"/>
      <c r="H53" s="28"/>
      <c r="J53" s="28"/>
      <c r="K53" s="31"/>
    </row>
    <row r="54" spans="2:11" s="10" customFormat="1" ht="30" customHeight="1">
      <c r="B54" s="27"/>
      <c r="C54" s="112" t="s">
        <v>96</v>
      </c>
      <c r="D54" s="35"/>
      <c r="E54" s="35"/>
      <c r="F54" s="35"/>
      <c r="G54" s="35"/>
      <c r="H54" s="35"/>
      <c r="I54" s="113"/>
      <c r="J54" s="114" t="s">
        <v>97</v>
      </c>
      <c r="K54" s="39"/>
    </row>
    <row r="55" spans="2:11" s="10" customFormat="1" ht="11.25" customHeight="1">
      <c r="B55" s="27"/>
      <c r="C55" s="28"/>
      <c r="D55" s="28"/>
      <c r="E55" s="28"/>
      <c r="F55" s="28"/>
      <c r="G55" s="28"/>
      <c r="H55" s="28"/>
      <c r="J55" s="28"/>
      <c r="K55" s="31"/>
    </row>
    <row r="56" spans="2:47" s="10" customFormat="1" ht="30" customHeight="1">
      <c r="B56" s="27"/>
      <c r="C56" s="66" t="s">
        <v>98</v>
      </c>
      <c r="D56" s="28"/>
      <c r="E56" s="28"/>
      <c r="F56" s="28"/>
      <c r="G56" s="28"/>
      <c r="H56" s="28"/>
      <c r="J56" s="99">
        <f>$J$104</f>
        <v>6485692.25</v>
      </c>
      <c r="K56" s="31"/>
      <c r="AU56" s="10" t="s">
        <v>99</v>
      </c>
    </row>
    <row r="57" spans="2:11" s="72" customFormat="1" ht="25.5" customHeight="1">
      <c r="B57" s="115"/>
      <c r="C57" s="116"/>
      <c r="D57" s="117" t="s">
        <v>100</v>
      </c>
      <c r="E57" s="117"/>
      <c r="F57" s="117"/>
      <c r="G57" s="117"/>
      <c r="H57" s="117"/>
      <c r="I57" s="118"/>
      <c r="J57" s="119">
        <f>$J$105</f>
        <v>255700</v>
      </c>
      <c r="K57" s="120"/>
    </row>
    <row r="58" spans="2:11" s="121" customFormat="1" ht="21" customHeight="1">
      <c r="B58" s="122"/>
      <c r="C58" s="123"/>
      <c r="D58" s="124" t="s">
        <v>101</v>
      </c>
      <c r="E58" s="124"/>
      <c r="F58" s="124"/>
      <c r="G58" s="124"/>
      <c r="H58" s="124"/>
      <c r="I58" s="125"/>
      <c r="J58" s="126">
        <f>$J$106</f>
        <v>255700</v>
      </c>
      <c r="K58" s="127"/>
    </row>
    <row r="59" spans="2:11" s="72" customFormat="1" ht="25.5" customHeight="1">
      <c r="B59" s="115"/>
      <c r="C59" s="116"/>
      <c r="D59" s="117" t="s">
        <v>102</v>
      </c>
      <c r="E59" s="117"/>
      <c r="F59" s="117"/>
      <c r="G59" s="117"/>
      <c r="H59" s="117"/>
      <c r="I59" s="118"/>
      <c r="J59" s="119">
        <f>$J$120</f>
        <v>6229992.25</v>
      </c>
      <c r="K59" s="120"/>
    </row>
    <row r="60" spans="2:11" s="121" customFormat="1" ht="21" customHeight="1">
      <c r="B60" s="122"/>
      <c r="C60" s="123"/>
      <c r="D60" s="124" t="s">
        <v>103</v>
      </c>
      <c r="E60" s="124"/>
      <c r="F60" s="124"/>
      <c r="G60" s="124"/>
      <c r="H60" s="124"/>
      <c r="I60" s="125"/>
      <c r="J60" s="126">
        <f>$J$121</f>
        <v>696839.2899999999</v>
      </c>
      <c r="K60" s="127"/>
    </row>
    <row r="61" spans="2:11" s="121" customFormat="1" ht="21" customHeight="1">
      <c r="B61" s="122"/>
      <c r="C61" s="123"/>
      <c r="D61" s="124" t="s">
        <v>104</v>
      </c>
      <c r="E61" s="124"/>
      <c r="F61" s="124"/>
      <c r="G61" s="124"/>
      <c r="H61" s="124"/>
      <c r="I61" s="125"/>
      <c r="J61" s="126">
        <f>$J$150</f>
        <v>92025.59999999999</v>
      </c>
      <c r="K61" s="127"/>
    </row>
    <row r="62" spans="2:11" s="121" customFormat="1" ht="21" customHeight="1">
      <c r="B62" s="122"/>
      <c r="C62" s="123"/>
      <c r="D62" s="124" t="s">
        <v>105</v>
      </c>
      <c r="E62" s="124"/>
      <c r="F62" s="124"/>
      <c r="G62" s="124"/>
      <c r="H62" s="124"/>
      <c r="I62" s="125"/>
      <c r="J62" s="126">
        <f>$J$155</f>
        <v>15929.88</v>
      </c>
      <c r="K62" s="127"/>
    </row>
    <row r="63" spans="2:11" s="121" customFormat="1" ht="21" customHeight="1">
      <c r="B63" s="122"/>
      <c r="C63" s="123"/>
      <c r="D63" s="124" t="s">
        <v>106</v>
      </c>
      <c r="E63" s="124"/>
      <c r="F63" s="124"/>
      <c r="G63" s="124"/>
      <c r="H63" s="124"/>
      <c r="I63" s="125"/>
      <c r="J63" s="126">
        <f>$J$162</f>
        <v>75391.59999999999</v>
      </c>
      <c r="K63" s="127"/>
    </row>
    <row r="64" spans="2:11" s="121" customFormat="1" ht="21" customHeight="1">
      <c r="B64" s="122"/>
      <c r="C64" s="123"/>
      <c r="D64" s="124" t="s">
        <v>107</v>
      </c>
      <c r="E64" s="124"/>
      <c r="F64" s="124"/>
      <c r="G64" s="124"/>
      <c r="H64" s="124"/>
      <c r="I64" s="125"/>
      <c r="J64" s="126">
        <f>$J$172</f>
        <v>54617</v>
      </c>
      <c r="K64" s="127"/>
    </row>
    <row r="65" spans="2:11" s="121" customFormat="1" ht="21" customHeight="1">
      <c r="B65" s="122"/>
      <c r="C65" s="123"/>
      <c r="D65" s="124" t="s">
        <v>108</v>
      </c>
      <c r="E65" s="124"/>
      <c r="F65" s="124"/>
      <c r="G65" s="124"/>
      <c r="H65" s="124"/>
      <c r="I65" s="125"/>
      <c r="J65" s="126">
        <f>$J$177</f>
        <v>91204.2</v>
      </c>
      <c r="K65" s="127"/>
    </row>
    <row r="66" spans="2:11" s="121" customFormat="1" ht="21" customHeight="1">
      <c r="B66" s="122"/>
      <c r="C66" s="123"/>
      <c r="D66" s="124" t="s">
        <v>109</v>
      </c>
      <c r="E66" s="124"/>
      <c r="F66" s="124"/>
      <c r="G66" s="124"/>
      <c r="H66" s="124"/>
      <c r="I66" s="125"/>
      <c r="J66" s="126">
        <f>$J$191</f>
        <v>39976.75</v>
      </c>
      <c r="K66" s="127"/>
    </row>
    <row r="67" spans="2:11" s="121" customFormat="1" ht="21" customHeight="1">
      <c r="B67" s="122"/>
      <c r="C67" s="123"/>
      <c r="D67" s="124" t="s">
        <v>110</v>
      </c>
      <c r="E67" s="124"/>
      <c r="F67" s="124"/>
      <c r="G67" s="124"/>
      <c r="H67" s="124"/>
      <c r="I67" s="125"/>
      <c r="J67" s="126">
        <f>$J$198</f>
        <v>37593.2</v>
      </c>
      <c r="K67" s="127"/>
    </row>
    <row r="68" spans="2:11" s="121" customFormat="1" ht="21" customHeight="1">
      <c r="B68" s="122"/>
      <c r="C68" s="123"/>
      <c r="D68" s="124" t="s">
        <v>111</v>
      </c>
      <c r="E68" s="124"/>
      <c r="F68" s="124"/>
      <c r="G68" s="124"/>
      <c r="H68" s="124"/>
      <c r="I68" s="125"/>
      <c r="J68" s="126">
        <f>$J$207</f>
        <v>24544.8</v>
      </c>
      <c r="K68" s="127"/>
    </row>
    <row r="69" spans="2:11" s="121" customFormat="1" ht="21" customHeight="1">
      <c r="B69" s="122"/>
      <c r="C69" s="123"/>
      <c r="D69" s="124" t="s">
        <v>112</v>
      </c>
      <c r="E69" s="124"/>
      <c r="F69" s="124"/>
      <c r="G69" s="124"/>
      <c r="H69" s="124"/>
      <c r="I69" s="125"/>
      <c r="J69" s="126">
        <f>$J$214</f>
        <v>10078.4</v>
      </c>
      <c r="K69" s="127"/>
    </row>
    <row r="70" spans="2:11" s="121" customFormat="1" ht="21" customHeight="1">
      <c r="B70" s="122"/>
      <c r="C70" s="123"/>
      <c r="D70" s="124" t="s">
        <v>113</v>
      </c>
      <c r="E70" s="124"/>
      <c r="F70" s="124"/>
      <c r="G70" s="124"/>
      <c r="H70" s="124"/>
      <c r="I70" s="125"/>
      <c r="J70" s="126">
        <f>$J$217</f>
        <v>68240</v>
      </c>
      <c r="K70" s="127"/>
    </row>
    <row r="71" spans="2:11" s="121" customFormat="1" ht="21" customHeight="1">
      <c r="B71" s="122"/>
      <c r="C71" s="123"/>
      <c r="D71" s="124" t="s">
        <v>114</v>
      </c>
      <c r="E71" s="124"/>
      <c r="F71" s="124"/>
      <c r="G71" s="124"/>
      <c r="H71" s="124"/>
      <c r="I71" s="125"/>
      <c r="J71" s="126">
        <f>$J$221</f>
        <v>3068</v>
      </c>
      <c r="K71" s="127"/>
    </row>
    <row r="72" spans="2:11" s="121" customFormat="1" ht="21" customHeight="1">
      <c r="B72" s="122"/>
      <c r="C72" s="123"/>
      <c r="D72" s="124" t="s">
        <v>115</v>
      </c>
      <c r="E72" s="124"/>
      <c r="F72" s="124"/>
      <c r="G72" s="124"/>
      <c r="H72" s="124"/>
      <c r="I72" s="125"/>
      <c r="J72" s="126">
        <f>$J$226</f>
        <v>1320343.2400000002</v>
      </c>
      <c r="K72" s="127"/>
    </row>
    <row r="73" spans="2:11" s="121" customFormat="1" ht="21" customHeight="1">
      <c r="B73" s="122"/>
      <c r="C73" s="123"/>
      <c r="D73" s="124" t="s">
        <v>116</v>
      </c>
      <c r="E73" s="124"/>
      <c r="F73" s="124"/>
      <c r="G73" s="124"/>
      <c r="H73" s="124"/>
      <c r="I73" s="125"/>
      <c r="J73" s="126">
        <f>$J$259</f>
        <v>1246454.1</v>
      </c>
      <c r="K73" s="127"/>
    </row>
    <row r="74" spans="2:11" s="121" customFormat="1" ht="21" customHeight="1">
      <c r="B74" s="122"/>
      <c r="C74" s="123"/>
      <c r="D74" s="124" t="s">
        <v>117</v>
      </c>
      <c r="E74" s="124"/>
      <c r="F74" s="124"/>
      <c r="G74" s="124"/>
      <c r="H74" s="124"/>
      <c r="I74" s="125"/>
      <c r="J74" s="126">
        <f>$J$268</f>
        <v>22923.6</v>
      </c>
      <c r="K74" s="127"/>
    </row>
    <row r="75" spans="2:11" s="121" customFormat="1" ht="21" customHeight="1">
      <c r="B75" s="122"/>
      <c r="C75" s="123"/>
      <c r="D75" s="124" t="s">
        <v>118</v>
      </c>
      <c r="E75" s="124"/>
      <c r="F75" s="124"/>
      <c r="G75" s="124"/>
      <c r="H75" s="124"/>
      <c r="I75" s="125"/>
      <c r="J75" s="126">
        <f>$J$271</f>
        <v>507319.6</v>
      </c>
      <c r="K75" s="127"/>
    </row>
    <row r="76" spans="2:11" s="121" customFormat="1" ht="21" customHeight="1">
      <c r="B76" s="122"/>
      <c r="C76" s="123"/>
      <c r="D76" s="124" t="s">
        <v>119</v>
      </c>
      <c r="E76" s="124"/>
      <c r="F76" s="124"/>
      <c r="G76" s="124"/>
      <c r="H76" s="124"/>
      <c r="I76" s="125"/>
      <c r="J76" s="126">
        <f>$J$285</f>
        <v>24655</v>
      </c>
      <c r="K76" s="127"/>
    </row>
    <row r="77" spans="2:11" s="121" customFormat="1" ht="21" customHeight="1">
      <c r="B77" s="122"/>
      <c r="C77" s="123"/>
      <c r="D77" s="124" t="s">
        <v>120</v>
      </c>
      <c r="E77" s="124"/>
      <c r="F77" s="124"/>
      <c r="G77" s="124"/>
      <c r="H77" s="124"/>
      <c r="I77" s="125"/>
      <c r="J77" s="126">
        <f>$J$292</f>
        <v>1170</v>
      </c>
      <c r="K77" s="127"/>
    </row>
    <row r="78" spans="2:11" s="121" customFormat="1" ht="21" customHeight="1">
      <c r="B78" s="122"/>
      <c r="C78" s="123"/>
      <c r="D78" s="124" t="s">
        <v>121</v>
      </c>
      <c r="E78" s="124"/>
      <c r="F78" s="124"/>
      <c r="G78" s="124"/>
      <c r="H78" s="124"/>
      <c r="I78" s="125"/>
      <c r="J78" s="126">
        <f>$J$296</f>
        <v>24765.2</v>
      </c>
      <c r="K78" s="127"/>
    </row>
    <row r="79" spans="2:11" s="121" customFormat="1" ht="21" customHeight="1">
      <c r="B79" s="122"/>
      <c r="C79" s="123"/>
      <c r="D79" s="124" t="s">
        <v>122</v>
      </c>
      <c r="E79" s="124"/>
      <c r="F79" s="124"/>
      <c r="G79" s="124"/>
      <c r="H79" s="124"/>
      <c r="I79" s="125"/>
      <c r="J79" s="126">
        <f>$J$308</f>
        <v>843290.5</v>
      </c>
      <c r="K79" s="127"/>
    </row>
    <row r="80" spans="2:11" s="121" customFormat="1" ht="21" customHeight="1">
      <c r="B80" s="122"/>
      <c r="C80" s="123"/>
      <c r="D80" s="124" t="s">
        <v>123</v>
      </c>
      <c r="E80" s="124"/>
      <c r="F80" s="124"/>
      <c r="G80" s="124"/>
      <c r="H80" s="124"/>
      <c r="I80" s="125"/>
      <c r="J80" s="126">
        <f>$J$344</f>
        <v>20800</v>
      </c>
      <c r="K80" s="127"/>
    </row>
    <row r="81" spans="2:11" s="121" customFormat="1" ht="21" customHeight="1">
      <c r="B81" s="122"/>
      <c r="C81" s="123"/>
      <c r="D81" s="124" t="s">
        <v>124</v>
      </c>
      <c r="E81" s="124"/>
      <c r="F81" s="124"/>
      <c r="G81" s="124"/>
      <c r="H81" s="124"/>
      <c r="I81" s="125"/>
      <c r="J81" s="126">
        <f>$J$348</f>
        <v>41483.7</v>
      </c>
      <c r="K81" s="127"/>
    </row>
    <row r="82" spans="2:11" s="121" customFormat="1" ht="21" customHeight="1">
      <c r="B82" s="122"/>
      <c r="C82" s="123"/>
      <c r="D82" s="124" t="s">
        <v>125</v>
      </c>
      <c r="E82" s="124"/>
      <c r="F82" s="124"/>
      <c r="G82" s="124"/>
      <c r="H82" s="124"/>
      <c r="I82" s="125"/>
      <c r="J82" s="126">
        <f>$J$363</f>
        <v>71500</v>
      </c>
      <c r="K82" s="127"/>
    </row>
    <row r="83" spans="2:11" s="121" customFormat="1" ht="21" customHeight="1">
      <c r="B83" s="122"/>
      <c r="C83" s="123"/>
      <c r="D83" s="124" t="s">
        <v>126</v>
      </c>
      <c r="E83" s="124"/>
      <c r="F83" s="124"/>
      <c r="G83" s="124"/>
      <c r="H83" s="124"/>
      <c r="I83" s="125"/>
      <c r="J83" s="126">
        <f>$J$366</f>
        <v>413807.45</v>
      </c>
      <c r="K83" s="127"/>
    </row>
    <row r="84" spans="2:11" s="121" customFormat="1" ht="21" customHeight="1">
      <c r="B84" s="122"/>
      <c r="C84" s="123"/>
      <c r="D84" s="124" t="s">
        <v>127</v>
      </c>
      <c r="E84" s="124"/>
      <c r="F84" s="124"/>
      <c r="G84" s="124"/>
      <c r="H84" s="124"/>
      <c r="I84" s="125"/>
      <c r="J84" s="126">
        <f>$J$387</f>
        <v>481971.14</v>
      </c>
      <c r="K84" s="127"/>
    </row>
    <row r="85" spans="2:11" s="10" customFormat="1" ht="22.5" customHeight="1">
      <c r="B85" s="27"/>
      <c r="C85" s="28"/>
      <c r="D85" s="28"/>
      <c r="E85" s="28"/>
      <c r="F85" s="28"/>
      <c r="G85" s="28"/>
      <c r="H85" s="28"/>
      <c r="J85" s="28"/>
      <c r="K85" s="31"/>
    </row>
    <row r="86" spans="2:11" s="10" customFormat="1" ht="7.5" customHeight="1">
      <c r="B86" s="40"/>
      <c r="C86" s="41"/>
      <c r="D86" s="41"/>
      <c r="E86" s="41"/>
      <c r="F86" s="41"/>
      <c r="G86" s="41"/>
      <c r="H86" s="41"/>
      <c r="I86" s="108"/>
      <c r="J86" s="41"/>
      <c r="K86" s="42"/>
    </row>
    <row r="90" spans="2:12" s="10" customFormat="1" ht="7.5" customHeight="1">
      <c r="B90" s="43"/>
      <c r="C90" s="44"/>
      <c r="D90" s="44"/>
      <c r="E90" s="44"/>
      <c r="F90" s="44"/>
      <c r="G90" s="44"/>
      <c r="H90" s="44"/>
      <c r="I90" s="110"/>
      <c r="J90" s="44"/>
      <c r="K90" s="44"/>
      <c r="L90" s="45"/>
    </row>
    <row r="91" spans="2:12" s="10" customFormat="1" ht="37.5" customHeight="1">
      <c r="B91" s="27"/>
      <c r="C91" s="16" t="s">
        <v>128</v>
      </c>
      <c r="D91" s="28"/>
      <c r="E91" s="28"/>
      <c r="F91" s="28"/>
      <c r="G91" s="28"/>
      <c r="H91" s="28"/>
      <c r="J91" s="28"/>
      <c r="K91" s="28"/>
      <c r="L91" s="45"/>
    </row>
    <row r="92" spans="2:12" s="10" customFormat="1" ht="7.5" customHeight="1">
      <c r="B92" s="27"/>
      <c r="C92" s="28"/>
      <c r="D92" s="28"/>
      <c r="E92" s="28"/>
      <c r="F92" s="28"/>
      <c r="G92" s="28"/>
      <c r="H92" s="28"/>
      <c r="J92" s="28"/>
      <c r="K92" s="28"/>
      <c r="L92" s="45"/>
    </row>
    <row r="93" spans="2:12" s="10" customFormat="1" ht="15" customHeight="1">
      <c r="B93" s="27"/>
      <c r="C93" s="22" t="s">
        <v>18</v>
      </c>
      <c r="D93" s="28"/>
      <c r="E93" s="28"/>
      <c r="F93" s="28"/>
      <c r="G93" s="28"/>
      <c r="H93" s="28"/>
      <c r="J93" s="28"/>
      <c r="K93" s="28"/>
      <c r="L93" s="45"/>
    </row>
    <row r="94" spans="2:12" s="10" customFormat="1" ht="16.5" customHeight="1">
      <c r="B94" s="27"/>
      <c r="C94" s="28"/>
      <c r="D94" s="28"/>
      <c r="E94" s="353" t="str">
        <f>$E$7</f>
        <v>Revitalizace veřejného prostoru Fibichova - Janáčkova</v>
      </c>
      <c r="F94" s="353"/>
      <c r="G94" s="353"/>
      <c r="H94" s="353"/>
      <c r="J94" s="28"/>
      <c r="K94" s="28"/>
      <c r="L94" s="45"/>
    </row>
    <row r="95" spans="2:12" s="10" customFormat="1" ht="15" customHeight="1">
      <c r="B95" s="27"/>
      <c r="C95" s="22" t="s">
        <v>93</v>
      </c>
      <c r="D95" s="28"/>
      <c r="E95" s="28"/>
      <c r="F95" s="28"/>
      <c r="G95" s="28"/>
      <c r="H95" s="28"/>
      <c r="J95" s="28"/>
      <c r="K95" s="28"/>
      <c r="L95" s="45"/>
    </row>
    <row r="96" spans="2:12" s="10" customFormat="1" ht="19.5" customHeight="1">
      <c r="B96" s="27"/>
      <c r="C96" s="28"/>
      <c r="D96" s="28"/>
      <c r="E96" s="345" t="str">
        <f>$E$9</f>
        <v>SO 101 - Komunikace a zpevněné plochy</v>
      </c>
      <c r="F96" s="345"/>
      <c r="G96" s="345"/>
      <c r="H96" s="345"/>
      <c r="J96" s="28"/>
      <c r="K96" s="28"/>
      <c r="L96" s="45"/>
    </row>
    <row r="97" spans="2:12" s="10" customFormat="1" ht="7.5" customHeight="1">
      <c r="B97" s="27"/>
      <c r="C97" s="28"/>
      <c r="D97" s="28"/>
      <c r="E97" s="28"/>
      <c r="F97" s="28"/>
      <c r="G97" s="28"/>
      <c r="H97" s="28"/>
      <c r="J97" s="28"/>
      <c r="K97" s="28"/>
      <c r="L97" s="45"/>
    </row>
    <row r="98" spans="2:12" s="10" customFormat="1" ht="18.75" customHeight="1">
      <c r="B98" s="27"/>
      <c r="C98" s="22" t="s">
        <v>24</v>
      </c>
      <c r="D98" s="28"/>
      <c r="E98" s="28"/>
      <c r="F98" s="23" t="str">
        <f>$F$12</f>
        <v> </v>
      </c>
      <c r="G98" s="28"/>
      <c r="H98" s="28"/>
      <c r="I98" s="91" t="s">
        <v>26</v>
      </c>
      <c r="J98" s="92" t="str">
        <f>IF($J$12="","",$J$12)</f>
        <v>05.05.2015</v>
      </c>
      <c r="K98" s="28"/>
      <c r="L98" s="45"/>
    </row>
    <row r="99" spans="2:12" s="10" customFormat="1" ht="7.5" customHeight="1">
      <c r="B99" s="27"/>
      <c r="C99" s="28"/>
      <c r="D99" s="28"/>
      <c r="E99" s="28"/>
      <c r="F99" s="28"/>
      <c r="G99" s="28"/>
      <c r="H99" s="28"/>
      <c r="J99" s="28"/>
      <c r="K99" s="28"/>
      <c r="L99" s="45"/>
    </row>
    <row r="100" spans="2:12" s="10" customFormat="1" ht="15.75" customHeight="1">
      <c r="B100" s="27"/>
      <c r="C100" s="22" t="s">
        <v>30</v>
      </c>
      <c r="D100" s="28"/>
      <c r="E100" s="28"/>
      <c r="F100" s="23" t="str">
        <f>$E$15</f>
        <v> </v>
      </c>
      <c r="G100" s="28"/>
      <c r="H100" s="28"/>
      <c r="I100" s="91" t="s">
        <v>37</v>
      </c>
      <c r="J100" s="23" t="str">
        <f>$E$21</f>
        <v> </v>
      </c>
      <c r="K100" s="28"/>
      <c r="L100" s="45"/>
    </row>
    <row r="101" spans="2:12" s="10" customFormat="1" ht="15" customHeight="1">
      <c r="B101" s="27"/>
      <c r="C101" s="22" t="s">
        <v>33</v>
      </c>
      <c r="D101" s="28"/>
      <c r="E101" s="28"/>
      <c r="F101" s="23" t="str">
        <f>IF($E$18="","",$E$18)</f>
        <v>VIDEST s.r.o.</v>
      </c>
      <c r="G101" s="28"/>
      <c r="H101" s="28"/>
      <c r="J101" s="28"/>
      <c r="K101" s="28"/>
      <c r="L101" s="45"/>
    </row>
    <row r="102" spans="2:12" s="10" customFormat="1" ht="11.25" customHeight="1">
      <c r="B102" s="27"/>
      <c r="C102" s="28"/>
      <c r="D102" s="28"/>
      <c r="E102" s="28"/>
      <c r="F102" s="28"/>
      <c r="G102" s="28"/>
      <c r="H102" s="28"/>
      <c r="J102" s="28"/>
      <c r="K102" s="28"/>
      <c r="L102" s="45"/>
    </row>
    <row r="103" spans="2:20" s="128" customFormat="1" ht="30" customHeight="1">
      <c r="B103" s="129"/>
      <c r="C103" s="130" t="s">
        <v>129</v>
      </c>
      <c r="D103" s="131" t="s">
        <v>59</v>
      </c>
      <c r="E103" s="131" t="s">
        <v>55</v>
      </c>
      <c r="F103" s="131" t="s">
        <v>130</v>
      </c>
      <c r="G103" s="131" t="s">
        <v>131</v>
      </c>
      <c r="H103" s="131" t="s">
        <v>132</v>
      </c>
      <c r="I103" s="132" t="s">
        <v>133</v>
      </c>
      <c r="J103" s="131" t="s">
        <v>134</v>
      </c>
      <c r="K103" s="133" t="s">
        <v>135</v>
      </c>
      <c r="L103" s="134"/>
      <c r="M103" s="59" t="s">
        <v>136</v>
      </c>
      <c r="N103" s="60" t="s">
        <v>44</v>
      </c>
      <c r="O103" s="60" t="s">
        <v>137</v>
      </c>
      <c r="P103" s="60" t="s">
        <v>138</v>
      </c>
      <c r="Q103" s="60" t="s">
        <v>139</v>
      </c>
      <c r="R103" s="60" t="s">
        <v>140</v>
      </c>
      <c r="S103" s="60" t="s">
        <v>141</v>
      </c>
      <c r="T103" s="61" t="s">
        <v>142</v>
      </c>
    </row>
    <row r="104" spans="2:63" s="10" customFormat="1" ht="30" customHeight="1">
      <c r="B104" s="27"/>
      <c r="C104" s="66" t="s">
        <v>98</v>
      </c>
      <c r="D104" s="28"/>
      <c r="E104" s="28"/>
      <c r="F104" s="28"/>
      <c r="G104" s="28"/>
      <c r="H104" s="28"/>
      <c r="J104" s="135">
        <f>$BK$104</f>
        <v>6485692.25</v>
      </c>
      <c r="K104" s="28"/>
      <c r="L104" s="45"/>
      <c r="M104" s="63"/>
      <c r="N104" s="64"/>
      <c r="O104" s="64"/>
      <c r="P104" s="136">
        <f>$P$105+$P$120</f>
        <v>0</v>
      </c>
      <c r="Q104" s="64"/>
      <c r="R104" s="136">
        <f>$R$105+$R$120</f>
        <v>5503.029719200001</v>
      </c>
      <c r="S104" s="64"/>
      <c r="T104" s="137">
        <f>$T$105+$T$120</f>
        <v>0</v>
      </c>
      <c r="AT104" s="10" t="s">
        <v>73</v>
      </c>
      <c r="AU104" s="10" t="s">
        <v>99</v>
      </c>
      <c r="BK104" s="138">
        <f>$BK$105+$BK$120</f>
        <v>6485692.25</v>
      </c>
    </row>
    <row r="105" spans="2:63" s="139" customFormat="1" ht="37.5" customHeight="1">
      <c r="B105" s="140"/>
      <c r="C105" s="141"/>
      <c r="D105" s="141" t="s">
        <v>73</v>
      </c>
      <c r="E105" s="142" t="s">
        <v>143</v>
      </c>
      <c r="F105" s="142" t="s">
        <v>144</v>
      </c>
      <c r="G105" s="141"/>
      <c r="H105" s="141"/>
      <c r="J105" s="143">
        <f>$BK$105</f>
        <v>255700</v>
      </c>
      <c r="K105" s="141"/>
      <c r="L105" s="144"/>
      <c r="M105" s="145"/>
      <c r="N105" s="141"/>
      <c r="O105" s="141"/>
      <c r="P105" s="146">
        <f>$P$106</f>
        <v>0</v>
      </c>
      <c r="Q105" s="141"/>
      <c r="R105" s="146">
        <f>$R$106</f>
        <v>0</v>
      </c>
      <c r="S105" s="141"/>
      <c r="T105" s="147">
        <f>$T$106</f>
        <v>0</v>
      </c>
      <c r="AR105" s="148" t="s">
        <v>23</v>
      </c>
      <c r="AT105" s="148" t="s">
        <v>73</v>
      </c>
      <c r="AU105" s="148" t="s">
        <v>74</v>
      </c>
      <c r="AY105" s="148" t="s">
        <v>145</v>
      </c>
      <c r="BK105" s="149">
        <f>$BK$106</f>
        <v>255700</v>
      </c>
    </row>
    <row r="106" spans="2:63" s="139" customFormat="1" ht="21" customHeight="1">
      <c r="B106" s="140"/>
      <c r="C106" s="141"/>
      <c r="D106" s="141" t="s">
        <v>73</v>
      </c>
      <c r="E106" s="150" t="s">
        <v>146</v>
      </c>
      <c r="F106" s="150" t="s">
        <v>147</v>
      </c>
      <c r="G106" s="141"/>
      <c r="H106" s="141"/>
      <c r="J106" s="151">
        <f>$BK$106</f>
        <v>255700</v>
      </c>
      <c r="K106" s="141"/>
      <c r="L106" s="144"/>
      <c r="M106" s="145"/>
      <c r="N106" s="141"/>
      <c r="O106" s="141"/>
      <c r="P106" s="146">
        <f>SUM($P$107:$P$119)</f>
        <v>0</v>
      </c>
      <c r="Q106" s="141"/>
      <c r="R106" s="146">
        <f>SUM($R$107:$R$119)</f>
        <v>0</v>
      </c>
      <c r="S106" s="141"/>
      <c r="T106" s="147">
        <f>SUM($T$107:$T$119)</f>
        <v>0</v>
      </c>
      <c r="AR106" s="148" t="s">
        <v>23</v>
      </c>
      <c r="AT106" s="148" t="s">
        <v>73</v>
      </c>
      <c r="AU106" s="148" t="s">
        <v>23</v>
      </c>
      <c r="AY106" s="148" t="s">
        <v>145</v>
      </c>
      <c r="BK106" s="149">
        <f>SUM($BK$107:$BK$119)</f>
        <v>255700</v>
      </c>
    </row>
    <row r="107" spans="2:65" s="10" customFormat="1" ht="15.75" customHeight="1">
      <c r="B107" s="27"/>
      <c r="C107" s="152" t="s">
        <v>23</v>
      </c>
      <c r="D107" s="152" t="s">
        <v>148</v>
      </c>
      <c r="E107" s="153" t="s">
        <v>149</v>
      </c>
      <c r="F107" s="154" t="s">
        <v>150</v>
      </c>
      <c r="G107" s="155" t="s">
        <v>151</v>
      </c>
      <c r="H107" s="156">
        <v>1</v>
      </c>
      <c r="I107" s="157">
        <v>4200</v>
      </c>
      <c r="J107" s="158">
        <f>ROUND($I$107*$H$107,2)</f>
        <v>4200</v>
      </c>
      <c r="K107" s="154"/>
      <c r="L107" s="45"/>
      <c r="M107" s="159"/>
      <c r="N107" s="160" t="s">
        <v>45</v>
      </c>
      <c r="O107" s="28"/>
      <c r="P107" s="161">
        <f>$O$107*$H$107</f>
        <v>0</v>
      </c>
      <c r="Q107" s="161">
        <v>0</v>
      </c>
      <c r="R107" s="161">
        <f>$Q$107*$H$107</f>
        <v>0</v>
      </c>
      <c r="S107" s="161">
        <v>0</v>
      </c>
      <c r="T107" s="162">
        <f>$S$107*$H$107</f>
        <v>0</v>
      </c>
      <c r="AR107" s="93" t="s">
        <v>152</v>
      </c>
      <c r="AT107" s="93" t="s">
        <v>148</v>
      </c>
      <c r="AU107" s="93" t="s">
        <v>83</v>
      </c>
      <c r="AY107" s="10" t="s">
        <v>145</v>
      </c>
      <c r="BE107" s="163">
        <f>IF($N$107="základní",$J$107,0)</f>
        <v>4200</v>
      </c>
      <c r="BF107" s="163">
        <f>IF($N$107="snížená",$J$107,0)</f>
        <v>0</v>
      </c>
      <c r="BG107" s="163">
        <f>IF($N$107="zákl. přenesená",$J$107,0)</f>
        <v>0</v>
      </c>
      <c r="BH107" s="163">
        <f>IF($N$107="sníž. přenesená",$J$107,0)</f>
        <v>0</v>
      </c>
      <c r="BI107" s="163">
        <f>IF($N$107="nulová",$J$107,0)</f>
        <v>0</v>
      </c>
      <c r="BJ107" s="93" t="s">
        <v>23</v>
      </c>
      <c r="BK107" s="163">
        <f>ROUND($I$107*$H$107,2)</f>
        <v>4200</v>
      </c>
      <c r="BL107" s="93" t="s">
        <v>152</v>
      </c>
      <c r="BM107" s="93" t="s">
        <v>23</v>
      </c>
    </row>
    <row r="108" spans="2:47" s="10" customFormat="1" ht="16.5" customHeight="1">
      <c r="B108" s="27"/>
      <c r="C108" s="28"/>
      <c r="D108" s="164" t="s">
        <v>153</v>
      </c>
      <c r="E108" s="28"/>
      <c r="F108" s="165" t="s">
        <v>150</v>
      </c>
      <c r="G108" s="28"/>
      <c r="H108" s="28"/>
      <c r="J108" s="28"/>
      <c r="K108" s="28"/>
      <c r="L108" s="45"/>
      <c r="M108" s="166"/>
      <c r="N108" s="28"/>
      <c r="O108" s="28"/>
      <c r="P108" s="28"/>
      <c r="Q108" s="28"/>
      <c r="R108" s="28"/>
      <c r="S108" s="28"/>
      <c r="T108" s="57"/>
      <c r="AT108" s="10" t="s">
        <v>153</v>
      </c>
      <c r="AU108" s="10" t="s">
        <v>83</v>
      </c>
    </row>
    <row r="109" spans="2:65" s="10" customFormat="1" ht="15.75" customHeight="1">
      <c r="B109" s="27"/>
      <c r="C109" s="152" t="s">
        <v>83</v>
      </c>
      <c r="D109" s="152" t="s">
        <v>148</v>
      </c>
      <c r="E109" s="153" t="s">
        <v>154</v>
      </c>
      <c r="F109" s="154" t="s">
        <v>155</v>
      </c>
      <c r="G109" s="155" t="s">
        <v>151</v>
      </c>
      <c r="H109" s="156">
        <v>1</v>
      </c>
      <c r="I109" s="157">
        <v>15400</v>
      </c>
      <c r="J109" s="158">
        <f>ROUND($I$109*$H$109,2)</f>
        <v>15400</v>
      </c>
      <c r="K109" s="154"/>
      <c r="L109" s="45"/>
      <c r="M109" s="159"/>
      <c r="N109" s="160" t="s">
        <v>45</v>
      </c>
      <c r="O109" s="28"/>
      <c r="P109" s="161">
        <f>$O$109*$H$109</f>
        <v>0</v>
      </c>
      <c r="Q109" s="161">
        <v>0</v>
      </c>
      <c r="R109" s="161">
        <f>$Q$109*$H$109</f>
        <v>0</v>
      </c>
      <c r="S109" s="161">
        <v>0</v>
      </c>
      <c r="T109" s="162">
        <f>$S$109*$H$109</f>
        <v>0</v>
      </c>
      <c r="AR109" s="93" t="s">
        <v>152</v>
      </c>
      <c r="AT109" s="93" t="s">
        <v>148</v>
      </c>
      <c r="AU109" s="93" t="s">
        <v>83</v>
      </c>
      <c r="AY109" s="10" t="s">
        <v>145</v>
      </c>
      <c r="BE109" s="163">
        <f>IF($N$109="základní",$J$109,0)</f>
        <v>15400</v>
      </c>
      <c r="BF109" s="163">
        <f>IF($N$109="snížená",$J$109,0)</f>
        <v>0</v>
      </c>
      <c r="BG109" s="163">
        <f>IF($N$109="zákl. přenesená",$J$109,0)</f>
        <v>0</v>
      </c>
      <c r="BH109" s="163">
        <f>IF($N$109="sníž. přenesená",$J$109,0)</f>
        <v>0</v>
      </c>
      <c r="BI109" s="163">
        <f>IF($N$109="nulová",$J$109,0)</f>
        <v>0</v>
      </c>
      <c r="BJ109" s="93" t="s">
        <v>23</v>
      </c>
      <c r="BK109" s="163">
        <f>ROUND($I$109*$H$109,2)</f>
        <v>15400</v>
      </c>
      <c r="BL109" s="93" t="s">
        <v>152</v>
      </c>
      <c r="BM109" s="93" t="s">
        <v>83</v>
      </c>
    </row>
    <row r="110" spans="2:47" s="10" customFormat="1" ht="16.5" customHeight="1">
      <c r="B110" s="27"/>
      <c r="C110" s="28"/>
      <c r="D110" s="164" t="s">
        <v>153</v>
      </c>
      <c r="E110" s="28"/>
      <c r="F110" s="165" t="s">
        <v>155</v>
      </c>
      <c r="G110" s="28"/>
      <c r="H110" s="28"/>
      <c r="J110" s="28"/>
      <c r="K110" s="28"/>
      <c r="L110" s="45"/>
      <c r="M110" s="166"/>
      <c r="N110" s="28"/>
      <c r="O110" s="28"/>
      <c r="P110" s="28"/>
      <c r="Q110" s="28"/>
      <c r="R110" s="28"/>
      <c r="S110" s="28"/>
      <c r="T110" s="57"/>
      <c r="AT110" s="10" t="s">
        <v>153</v>
      </c>
      <c r="AU110" s="10" t="s">
        <v>83</v>
      </c>
    </row>
    <row r="111" spans="2:65" s="10" customFormat="1" ht="15.75" customHeight="1">
      <c r="B111" s="27"/>
      <c r="C111" s="152" t="s">
        <v>156</v>
      </c>
      <c r="D111" s="152" t="s">
        <v>148</v>
      </c>
      <c r="E111" s="153" t="s">
        <v>157</v>
      </c>
      <c r="F111" s="154" t="s">
        <v>158</v>
      </c>
      <c r="G111" s="155" t="s">
        <v>151</v>
      </c>
      <c r="H111" s="156">
        <v>1</v>
      </c>
      <c r="I111" s="157">
        <v>65400</v>
      </c>
      <c r="J111" s="158">
        <f>ROUND($I$111*$H$111,2)</f>
        <v>65400</v>
      </c>
      <c r="K111" s="154"/>
      <c r="L111" s="45"/>
      <c r="M111" s="159"/>
      <c r="N111" s="160" t="s">
        <v>45</v>
      </c>
      <c r="O111" s="28"/>
      <c r="P111" s="161">
        <f>$O$111*$H$111</f>
        <v>0</v>
      </c>
      <c r="Q111" s="161">
        <v>0</v>
      </c>
      <c r="R111" s="161">
        <f>$Q$111*$H$111</f>
        <v>0</v>
      </c>
      <c r="S111" s="161">
        <v>0</v>
      </c>
      <c r="T111" s="162">
        <f>$S$111*$H$111</f>
        <v>0</v>
      </c>
      <c r="AR111" s="93" t="s">
        <v>152</v>
      </c>
      <c r="AT111" s="93" t="s">
        <v>148</v>
      </c>
      <c r="AU111" s="93" t="s">
        <v>83</v>
      </c>
      <c r="AY111" s="10" t="s">
        <v>145</v>
      </c>
      <c r="BE111" s="163">
        <f>IF($N$111="základní",$J$111,0)</f>
        <v>65400</v>
      </c>
      <c r="BF111" s="163">
        <f>IF($N$111="snížená",$J$111,0)</f>
        <v>0</v>
      </c>
      <c r="BG111" s="163">
        <f>IF($N$111="zákl. přenesená",$J$111,0)</f>
        <v>0</v>
      </c>
      <c r="BH111" s="163">
        <f>IF($N$111="sníž. přenesená",$J$111,0)</f>
        <v>0</v>
      </c>
      <c r="BI111" s="163">
        <f>IF($N$111="nulová",$J$111,0)</f>
        <v>0</v>
      </c>
      <c r="BJ111" s="93" t="s">
        <v>23</v>
      </c>
      <c r="BK111" s="163">
        <f>ROUND($I$111*$H$111,2)</f>
        <v>65400</v>
      </c>
      <c r="BL111" s="93" t="s">
        <v>152</v>
      </c>
      <c r="BM111" s="93" t="s">
        <v>156</v>
      </c>
    </row>
    <row r="112" spans="2:47" s="10" customFormat="1" ht="16.5" customHeight="1">
      <c r="B112" s="27"/>
      <c r="C112" s="28"/>
      <c r="D112" s="164" t="s">
        <v>153</v>
      </c>
      <c r="E112" s="28"/>
      <c r="F112" s="165" t="s">
        <v>158</v>
      </c>
      <c r="G112" s="28"/>
      <c r="H112" s="28"/>
      <c r="J112" s="28"/>
      <c r="K112" s="28"/>
      <c r="L112" s="45"/>
      <c r="M112" s="166"/>
      <c r="N112" s="28"/>
      <c r="O112" s="28"/>
      <c r="P112" s="28"/>
      <c r="Q112" s="28"/>
      <c r="R112" s="28"/>
      <c r="S112" s="28"/>
      <c r="T112" s="57"/>
      <c r="AT112" s="10" t="s">
        <v>153</v>
      </c>
      <c r="AU112" s="10" t="s">
        <v>83</v>
      </c>
    </row>
    <row r="113" spans="2:65" s="10" customFormat="1" ht="15.75" customHeight="1">
      <c r="B113" s="27"/>
      <c r="C113" s="152" t="s">
        <v>152</v>
      </c>
      <c r="D113" s="152" t="s">
        <v>148</v>
      </c>
      <c r="E113" s="153" t="s">
        <v>159</v>
      </c>
      <c r="F113" s="154" t="s">
        <v>160</v>
      </c>
      <c r="G113" s="155" t="s">
        <v>151</v>
      </c>
      <c r="H113" s="156">
        <v>1</v>
      </c>
      <c r="I113" s="157">
        <v>39800</v>
      </c>
      <c r="J113" s="158">
        <f>ROUND($I$113*$H$113,2)</f>
        <v>39800</v>
      </c>
      <c r="K113" s="154"/>
      <c r="L113" s="45"/>
      <c r="M113" s="159"/>
      <c r="N113" s="160" t="s">
        <v>45</v>
      </c>
      <c r="O113" s="28"/>
      <c r="P113" s="161">
        <f>$O$113*$H$113</f>
        <v>0</v>
      </c>
      <c r="Q113" s="161">
        <v>0</v>
      </c>
      <c r="R113" s="161">
        <f>$Q$113*$H$113</f>
        <v>0</v>
      </c>
      <c r="S113" s="161">
        <v>0</v>
      </c>
      <c r="T113" s="162">
        <f>$S$113*$H$113</f>
        <v>0</v>
      </c>
      <c r="AR113" s="93" t="s">
        <v>152</v>
      </c>
      <c r="AT113" s="93" t="s">
        <v>148</v>
      </c>
      <c r="AU113" s="93" t="s">
        <v>83</v>
      </c>
      <c r="AY113" s="10" t="s">
        <v>145</v>
      </c>
      <c r="BE113" s="163">
        <f>IF($N$113="základní",$J$113,0)</f>
        <v>39800</v>
      </c>
      <c r="BF113" s="163">
        <f>IF($N$113="snížená",$J$113,0)</f>
        <v>0</v>
      </c>
      <c r="BG113" s="163">
        <f>IF($N$113="zákl. přenesená",$J$113,0)</f>
        <v>0</v>
      </c>
      <c r="BH113" s="163">
        <f>IF($N$113="sníž. přenesená",$J$113,0)</f>
        <v>0</v>
      </c>
      <c r="BI113" s="163">
        <f>IF($N$113="nulová",$J$113,0)</f>
        <v>0</v>
      </c>
      <c r="BJ113" s="93" t="s">
        <v>23</v>
      </c>
      <c r="BK113" s="163">
        <f>ROUND($I$113*$H$113,2)</f>
        <v>39800</v>
      </c>
      <c r="BL113" s="93" t="s">
        <v>152</v>
      </c>
      <c r="BM113" s="93" t="s">
        <v>152</v>
      </c>
    </row>
    <row r="114" spans="2:47" s="10" customFormat="1" ht="16.5" customHeight="1">
      <c r="B114" s="27"/>
      <c r="C114" s="28"/>
      <c r="D114" s="164" t="s">
        <v>153</v>
      </c>
      <c r="E114" s="28"/>
      <c r="F114" s="165" t="s">
        <v>160</v>
      </c>
      <c r="G114" s="28"/>
      <c r="H114" s="28"/>
      <c r="J114" s="28"/>
      <c r="K114" s="28"/>
      <c r="L114" s="45"/>
      <c r="M114" s="166"/>
      <c r="N114" s="28"/>
      <c r="O114" s="28"/>
      <c r="P114" s="28"/>
      <c r="Q114" s="28"/>
      <c r="R114" s="28"/>
      <c r="S114" s="28"/>
      <c r="T114" s="57"/>
      <c r="AT114" s="10" t="s">
        <v>153</v>
      </c>
      <c r="AU114" s="10" t="s">
        <v>83</v>
      </c>
    </row>
    <row r="115" spans="2:65" s="10" customFormat="1" ht="15.75" customHeight="1">
      <c r="B115" s="27"/>
      <c r="C115" s="152" t="s">
        <v>161</v>
      </c>
      <c r="D115" s="152" t="s">
        <v>148</v>
      </c>
      <c r="E115" s="153" t="s">
        <v>162</v>
      </c>
      <c r="F115" s="154" t="s">
        <v>163</v>
      </c>
      <c r="G115" s="155" t="s">
        <v>151</v>
      </c>
      <c r="H115" s="156">
        <v>1</v>
      </c>
      <c r="I115" s="157">
        <v>68900</v>
      </c>
      <c r="J115" s="158">
        <f>ROUND($I$115*$H$115,2)</f>
        <v>68900</v>
      </c>
      <c r="K115" s="154"/>
      <c r="L115" s="45"/>
      <c r="M115" s="159"/>
      <c r="N115" s="160" t="s">
        <v>45</v>
      </c>
      <c r="O115" s="28"/>
      <c r="P115" s="161">
        <f>$O$115*$H$115</f>
        <v>0</v>
      </c>
      <c r="Q115" s="161">
        <v>0</v>
      </c>
      <c r="R115" s="161">
        <f>$Q$115*$H$115</f>
        <v>0</v>
      </c>
      <c r="S115" s="161">
        <v>0</v>
      </c>
      <c r="T115" s="162">
        <f>$S$115*$H$115</f>
        <v>0</v>
      </c>
      <c r="AR115" s="93" t="s">
        <v>152</v>
      </c>
      <c r="AT115" s="93" t="s">
        <v>148</v>
      </c>
      <c r="AU115" s="93" t="s">
        <v>83</v>
      </c>
      <c r="AY115" s="10" t="s">
        <v>145</v>
      </c>
      <c r="BE115" s="163">
        <f>IF($N$115="základní",$J$115,0)</f>
        <v>68900</v>
      </c>
      <c r="BF115" s="163">
        <f>IF($N$115="snížená",$J$115,0)</f>
        <v>0</v>
      </c>
      <c r="BG115" s="163">
        <f>IF($N$115="zákl. přenesená",$J$115,0)</f>
        <v>0</v>
      </c>
      <c r="BH115" s="163">
        <f>IF($N$115="sníž. přenesená",$J$115,0)</f>
        <v>0</v>
      </c>
      <c r="BI115" s="163">
        <f>IF($N$115="nulová",$J$115,0)</f>
        <v>0</v>
      </c>
      <c r="BJ115" s="93" t="s">
        <v>23</v>
      </c>
      <c r="BK115" s="163">
        <f>ROUND($I$115*$H$115,2)</f>
        <v>68900</v>
      </c>
      <c r="BL115" s="93" t="s">
        <v>152</v>
      </c>
      <c r="BM115" s="93" t="s">
        <v>161</v>
      </c>
    </row>
    <row r="116" spans="2:47" s="10" customFormat="1" ht="16.5" customHeight="1">
      <c r="B116" s="27"/>
      <c r="C116" s="28"/>
      <c r="D116" s="164" t="s">
        <v>153</v>
      </c>
      <c r="E116" s="28"/>
      <c r="F116" s="165" t="s">
        <v>163</v>
      </c>
      <c r="G116" s="28"/>
      <c r="H116" s="28"/>
      <c r="J116" s="28"/>
      <c r="K116" s="28"/>
      <c r="L116" s="45"/>
      <c r="M116" s="166"/>
      <c r="N116" s="28"/>
      <c r="O116" s="28"/>
      <c r="P116" s="28"/>
      <c r="Q116" s="28"/>
      <c r="R116" s="28"/>
      <c r="S116" s="28"/>
      <c r="T116" s="57"/>
      <c r="AT116" s="10" t="s">
        <v>153</v>
      </c>
      <c r="AU116" s="10" t="s">
        <v>83</v>
      </c>
    </row>
    <row r="117" spans="2:47" s="10" customFormat="1" ht="30.75" customHeight="1">
      <c r="B117" s="27"/>
      <c r="C117" s="28"/>
      <c r="D117" s="167" t="s">
        <v>164</v>
      </c>
      <c r="E117" s="28"/>
      <c r="F117" s="168" t="s">
        <v>165</v>
      </c>
      <c r="G117" s="28"/>
      <c r="H117" s="28"/>
      <c r="J117" s="28"/>
      <c r="K117" s="28"/>
      <c r="L117" s="45"/>
      <c r="M117" s="166"/>
      <c r="N117" s="28"/>
      <c r="O117" s="28"/>
      <c r="P117" s="28"/>
      <c r="Q117" s="28"/>
      <c r="R117" s="28"/>
      <c r="S117" s="28"/>
      <c r="T117" s="57"/>
      <c r="AT117" s="10" t="s">
        <v>164</v>
      </c>
      <c r="AU117" s="10" t="s">
        <v>83</v>
      </c>
    </row>
    <row r="118" spans="2:65" s="10" customFormat="1" ht="15.75" customHeight="1">
      <c r="B118" s="27"/>
      <c r="C118" s="152" t="s">
        <v>166</v>
      </c>
      <c r="D118" s="152" t="s">
        <v>148</v>
      </c>
      <c r="E118" s="153" t="s">
        <v>167</v>
      </c>
      <c r="F118" s="154" t="s">
        <v>168</v>
      </c>
      <c r="G118" s="155" t="s">
        <v>151</v>
      </c>
      <c r="H118" s="156">
        <v>1</v>
      </c>
      <c r="I118" s="157">
        <v>62000</v>
      </c>
      <c r="J118" s="158">
        <f>ROUND($I$118*$H$118,2)</f>
        <v>62000</v>
      </c>
      <c r="K118" s="154"/>
      <c r="L118" s="45"/>
      <c r="M118" s="159"/>
      <c r="N118" s="160" t="s">
        <v>45</v>
      </c>
      <c r="O118" s="28"/>
      <c r="P118" s="161">
        <f>$O$118*$H$118</f>
        <v>0</v>
      </c>
      <c r="Q118" s="161">
        <v>0</v>
      </c>
      <c r="R118" s="161">
        <f>$Q$118*$H$118</f>
        <v>0</v>
      </c>
      <c r="S118" s="161">
        <v>0</v>
      </c>
      <c r="T118" s="162">
        <f>$S$118*$H$118</f>
        <v>0</v>
      </c>
      <c r="AR118" s="93" t="s">
        <v>152</v>
      </c>
      <c r="AT118" s="93" t="s">
        <v>148</v>
      </c>
      <c r="AU118" s="93" t="s">
        <v>83</v>
      </c>
      <c r="AY118" s="10" t="s">
        <v>145</v>
      </c>
      <c r="BE118" s="163">
        <f>IF($N$118="základní",$J$118,0)</f>
        <v>62000</v>
      </c>
      <c r="BF118" s="163">
        <f>IF($N$118="snížená",$J$118,0)</f>
        <v>0</v>
      </c>
      <c r="BG118" s="163">
        <f>IF($N$118="zákl. přenesená",$J$118,0)</f>
        <v>0</v>
      </c>
      <c r="BH118" s="163">
        <f>IF($N$118="sníž. přenesená",$J$118,0)</f>
        <v>0</v>
      </c>
      <c r="BI118" s="163">
        <f>IF($N$118="nulová",$J$118,0)</f>
        <v>0</v>
      </c>
      <c r="BJ118" s="93" t="s">
        <v>23</v>
      </c>
      <c r="BK118" s="163">
        <f>ROUND($I$118*$H$118,2)</f>
        <v>62000</v>
      </c>
      <c r="BL118" s="93" t="s">
        <v>152</v>
      </c>
      <c r="BM118" s="93" t="s">
        <v>166</v>
      </c>
    </row>
    <row r="119" spans="2:47" s="10" customFormat="1" ht="16.5" customHeight="1">
      <c r="B119" s="27"/>
      <c r="C119" s="28"/>
      <c r="D119" s="164" t="s">
        <v>153</v>
      </c>
      <c r="E119" s="28"/>
      <c r="F119" s="165" t="s">
        <v>168</v>
      </c>
      <c r="G119" s="28"/>
      <c r="H119" s="28"/>
      <c r="J119" s="28"/>
      <c r="K119" s="28"/>
      <c r="L119" s="45"/>
      <c r="M119" s="166"/>
      <c r="N119" s="28"/>
      <c r="O119" s="28"/>
      <c r="P119" s="28"/>
      <c r="Q119" s="28"/>
      <c r="R119" s="28"/>
      <c r="S119" s="28"/>
      <c r="T119" s="57"/>
      <c r="AT119" s="10" t="s">
        <v>153</v>
      </c>
      <c r="AU119" s="10" t="s">
        <v>83</v>
      </c>
    </row>
    <row r="120" spans="2:63" s="139" customFormat="1" ht="37.5" customHeight="1">
      <c r="B120" s="140"/>
      <c r="C120" s="141"/>
      <c r="D120" s="141" t="s">
        <v>73</v>
      </c>
      <c r="E120" s="142" t="s">
        <v>169</v>
      </c>
      <c r="F120" s="142" t="s">
        <v>170</v>
      </c>
      <c r="G120" s="141"/>
      <c r="H120" s="141"/>
      <c r="J120" s="143">
        <f>$BK$120</f>
        <v>6229992.25</v>
      </c>
      <c r="K120" s="141"/>
      <c r="L120" s="144"/>
      <c r="M120" s="145"/>
      <c r="N120" s="141"/>
      <c r="O120" s="141"/>
      <c r="P120" s="146">
        <f>$P$121+$P$150+$P$155+$P$162+$P$172+$P$177+$P$191+$P$198+$P$207+$P$214+$P$217+$P$221+$P$226+$P$259+$P$268+$P$271+$P$285+$P$292+$P$296+$P$308+$P$344+$P$348+$P$363+$P$366+$P$387</f>
        <v>0</v>
      </c>
      <c r="Q120" s="141"/>
      <c r="R120" s="146">
        <f>$R$121+$R$150+$R$155+$R$162+$R$172+$R$177+$R$191+$R$198+$R$207+$R$214+$R$217+$R$221+$R$226+$R$259+$R$268+$R$271+$R$285+$R$292+$R$296+$R$308+$R$344+$R$348+$R$363+$R$366+$R$387</f>
        <v>5503.029719200001</v>
      </c>
      <c r="S120" s="141"/>
      <c r="T120" s="147">
        <f>$T$121+$T$150+$T$155+$T$162+$T$172+$T$177+$T$191+$T$198+$T$207+$T$214+$T$217+$T$221+$T$226+$T$259+$T$268+$T$271+$T$285+$T$292+$T$296+$T$308+$T$344+$T$348+$T$363+$T$366+$T$387</f>
        <v>0</v>
      </c>
      <c r="AR120" s="148" t="s">
        <v>23</v>
      </c>
      <c r="AT120" s="148" t="s">
        <v>73</v>
      </c>
      <c r="AU120" s="148" t="s">
        <v>74</v>
      </c>
      <c r="AY120" s="148" t="s">
        <v>145</v>
      </c>
      <c r="BK120" s="149">
        <f>$BK$121+$BK$150+$BK$155+$BK$162+$BK$172+$BK$177+$BK$191+$BK$198+$BK$207+$BK$214+$BK$217+$BK$221+$BK$226+$BK$259+$BK$268+$BK$271+$BK$285+$BK$292+$BK$296+$BK$308+$BK$344+$BK$348+$BK$363+$BK$366+$BK$387</f>
        <v>6229992.25</v>
      </c>
    </row>
    <row r="121" spans="2:63" s="139" customFormat="1" ht="21" customHeight="1">
      <c r="B121" s="140"/>
      <c r="C121" s="141"/>
      <c r="D121" s="141" t="s">
        <v>73</v>
      </c>
      <c r="E121" s="150" t="s">
        <v>171</v>
      </c>
      <c r="F121" s="150" t="s">
        <v>172</v>
      </c>
      <c r="G121" s="141"/>
      <c r="H121" s="141"/>
      <c r="J121" s="151">
        <f>$BK$121</f>
        <v>696839.2899999999</v>
      </c>
      <c r="K121" s="141"/>
      <c r="L121" s="144"/>
      <c r="M121" s="145"/>
      <c r="N121" s="141"/>
      <c r="O121" s="141"/>
      <c r="P121" s="146">
        <f>SUM($P$122:$P$149)</f>
        <v>0</v>
      </c>
      <c r="Q121" s="141"/>
      <c r="R121" s="146">
        <f>SUM($R$122:$R$149)</f>
        <v>1439.94604</v>
      </c>
      <c r="S121" s="141"/>
      <c r="T121" s="147">
        <f>SUM($T$122:$T$149)</f>
        <v>0</v>
      </c>
      <c r="AR121" s="148" t="s">
        <v>23</v>
      </c>
      <c r="AT121" s="148" t="s">
        <v>73</v>
      </c>
      <c r="AU121" s="148" t="s">
        <v>23</v>
      </c>
      <c r="AY121" s="148" t="s">
        <v>145</v>
      </c>
      <c r="BK121" s="149">
        <f>SUM($BK$122:$BK$149)</f>
        <v>696839.2899999999</v>
      </c>
    </row>
    <row r="122" spans="2:65" s="10" customFormat="1" ht="15.75" customHeight="1">
      <c r="B122" s="27"/>
      <c r="C122" s="152" t="s">
        <v>173</v>
      </c>
      <c r="D122" s="152" t="s">
        <v>148</v>
      </c>
      <c r="E122" s="153" t="s">
        <v>174</v>
      </c>
      <c r="F122" s="154" t="s">
        <v>175</v>
      </c>
      <c r="G122" s="155" t="s">
        <v>176</v>
      </c>
      <c r="H122" s="156">
        <v>4122.03</v>
      </c>
      <c r="I122" s="157">
        <v>48</v>
      </c>
      <c r="J122" s="158">
        <f>ROUND($I$122*$H$122,2)</f>
        <v>197857.44</v>
      </c>
      <c r="K122" s="154"/>
      <c r="L122" s="45"/>
      <c r="M122" s="159"/>
      <c r="N122" s="160" t="s">
        <v>45</v>
      </c>
      <c r="O122" s="28"/>
      <c r="P122" s="161">
        <f>$O$122*$H$122</f>
        <v>0</v>
      </c>
      <c r="Q122" s="161">
        <v>0.128</v>
      </c>
      <c r="R122" s="161">
        <f>$Q$122*$H$122</f>
        <v>527.61984</v>
      </c>
      <c r="S122" s="161">
        <v>0</v>
      </c>
      <c r="T122" s="162">
        <f>$S$122*$H$122</f>
        <v>0</v>
      </c>
      <c r="AR122" s="93" t="s">
        <v>152</v>
      </c>
      <c r="AT122" s="93" t="s">
        <v>148</v>
      </c>
      <c r="AU122" s="93" t="s">
        <v>83</v>
      </c>
      <c r="AY122" s="10" t="s">
        <v>145</v>
      </c>
      <c r="BE122" s="163">
        <f>IF($N$122="základní",$J$122,0)</f>
        <v>197857.44</v>
      </c>
      <c r="BF122" s="163">
        <f>IF($N$122="snížená",$J$122,0)</f>
        <v>0</v>
      </c>
      <c r="BG122" s="163">
        <f>IF($N$122="zákl. přenesená",$J$122,0)</f>
        <v>0</v>
      </c>
      <c r="BH122" s="163">
        <f>IF($N$122="sníž. přenesená",$J$122,0)</f>
        <v>0</v>
      </c>
      <c r="BI122" s="163">
        <f>IF($N$122="nulová",$J$122,0)</f>
        <v>0</v>
      </c>
      <c r="BJ122" s="93" t="s">
        <v>23</v>
      </c>
      <c r="BK122" s="163">
        <f>ROUND($I$122*$H$122,2)</f>
        <v>197857.44</v>
      </c>
      <c r="BL122" s="93" t="s">
        <v>152</v>
      </c>
      <c r="BM122" s="93" t="s">
        <v>173</v>
      </c>
    </row>
    <row r="123" spans="2:47" s="10" customFormat="1" ht="16.5" customHeight="1">
      <c r="B123" s="27"/>
      <c r="C123" s="28"/>
      <c r="D123" s="164" t="s">
        <v>153</v>
      </c>
      <c r="E123" s="28"/>
      <c r="F123" s="165" t="s">
        <v>175</v>
      </c>
      <c r="G123" s="28"/>
      <c r="H123" s="28"/>
      <c r="J123" s="28"/>
      <c r="K123" s="28"/>
      <c r="L123" s="45"/>
      <c r="M123" s="166"/>
      <c r="N123" s="28"/>
      <c r="O123" s="28"/>
      <c r="P123" s="28"/>
      <c r="Q123" s="28"/>
      <c r="R123" s="28"/>
      <c r="S123" s="28"/>
      <c r="T123" s="57"/>
      <c r="AT123" s="10" t="s">
        <v>153</v>
      </c>
      <c r="AU123" s="10" t="s">
        <v>83</v>
      </c>
    </row>
    <row r="124" spans="2:65" s="10" customFormat="1" ht="15.75" customHeight="1">
      <c r="B124" s="27"/>
      <c r="C124" s="152" t="s">
        <v>177</v>
      </c>
      <c r="D124" s="152" t="s">
        <v>148</v>
      </c>
      <c r="E124" s="153" t="s">
        <v>178</v>
      </c>
      <c r="F124" s="154" t="s">
        <v>179</v>
      </c>
      <c r="G124" s="155" t="s">
        <v>176</v>
      </c>
      <c r="H124" s="156">
        <v>210.9</v>
      </c>
      <c r="I124" s="157">
        <v>28</v>
      </c>
      <c r="J124" s="158">
        <f>ROUND($I$124*$H$124,2)</f>
        <v>5905.2</v>
      </c>
      <c r="K124" s="154"/>
      <c r="L124" s="45"/>
      <c r="M124" s="159"/>
      <c r="N124" s="160" t="s">
        <v>45</v>
      </c>
      <c r="O124" s="28"/>
      <c r="P124" s="161">
        <f>$O$124*$H$124</f>
        <v>0</v>
      </c>
      <c r="Q124" s="161">
        <v>0.138</v>
      </c>
      <c r="R124" s="161">
        <f>$Q$124*$H$124</f>
        <v>29.104200000000002</v>
      </c>
      <c r="S124" s="161">
        <v>0</v>
      </c>
      <c r="T124" s="162">
        <f>$S$124*$H$124</f>
        <v>0</v>
      </c>
      <c r="AR124" s="93" t="s">
        <v>152</v>
      </c>
      <c r="AT124" s="93" t="s">
        <v>148</v>
      </c>
      <c r="AU124" s="93" t="s">
        <v>83</v>
      </c>
      <c r="AY124" s="10" t="s">
        <v>145</v>
      </c>
      <c r="BE124" s="163">
        <f>IF($N$124="základní",$J$124,0)</f>
        <v>5905.2</v>
      </c>
      <c r="BF124" s="163">
        <f>IF($N$124="snížená",$J$124,0)</f>
        <v>0</v>
      </c>
      <c r="BG124" s="163">
        <f>IF($N$124="zákl. přenesená",$J$124,0)</f>
        <v>0</v>
      </c>
      <c r="BH124" s="163">
        <f>IF($N$124="sníž. přenesená",$J$124,0)</f>
        <v>0</v>
      </c>
      <c r="BI124" s="163">
        <f>IF($N$124="nulová",$J$124,0)</f>
        <v>0</v>
      </c>
      <c r="BJ124" s="93" t="s">
        <v>23</v>
      </c>
      <c r="BK124" s="163">
        <f>ROUND($I$124*$H$124,2)</f>
        <v>5905.2</v>
      </c>
      <c r="BL124" s="93" t="s">
        <v>152</v>
      </c>
      <c r="BM124" s="93" t="s">
        <v>177</v>
      </c>
    </row>
    <row r="125" spans="2:47" s="10" customFormat="1" ht="16.5" customHeight="1">
      <c r="B125" s="27"/>
      <c r="C125" s="28"/>
      <c r="D125" s="164" t="s">
        <v>153</v>
      </c>
      <c r="E125" s="28"/>
      <c r="F125" s="165" t="s">
        <v>179</v>
      </c>
      <c r="G125" s="28"/>
      <c r="H125" s="28"/>
      <c r="J125" s="28"/>
      <c r="K125" s="28"/>
      <c r="L125" s="45"/>
      <c r="M125" s="166"/>
      <c r="N125" s="28"/>
      <c r="O125" s="28"/>
      <c r="P125" s="28"/>
      <c r="Q125" s="28"/>
      <c r="R125" s="28"/>
      <c r="S125" s="28"/>
      <c r="T125" s="57"/>
      <c r="AT125" s="10" t="s">
        <v>153</v>
      </c>
      <c r="AU125" s="10" t="s">
        <v>83</v>
      </c>
    </row>
    <row r="126" spans="2:65" s="10" customFormat="1" ht="15.75" customHeight="1">
      <c r="B126" s="27"/>
      <c r="C126" s="152" t="s">
        <v>180</v>
      </c>
      <c r="D126" s="152" t="s">
        <v>148</v>
      </c>
      <c r="E126" s="153" t="s">
        <v>181</v>
      </c>
      <c r="F126" s="154" t="s">
        <v>182</v>
      </c>
      <c r="G126" s="155" t="s">
        <v>183</v>
      </c>
      <c r="H126" s="156">
        <v>13.75</v>
      </c>
      <c r="I126" s="157">
        <v>445</v>
      </c>
      <c r="J126" s="158">
        <f>ROUND($I$126*$H$126,2)</f>
        <v>6118.75</v>
      </c>
      <c r="K126" s="154"/>
      <c r="L126" s="45"/>
      <c r="M126" s="159"/>
      <c r="N126" s="160" t="s">
        <v>45</v>
      </c>
      <c r="O126" s="28"/>
      <c r="P126" s="161">
        <f>$O$126*$H$126</f>
        <v>0</v>
      </c>
      <c r="Q126" s="161">
        <v>1.6</v>
      </c>
      <c r="R126" s="161">
        <f>$Q$126*$H$126</f>
        <v>22</v>
      </c>
      <c r="S126" s="161">
        <v>0</v>
      </c>
      <c r="T126" s="162">
        <f>$S$126*$H$126</f>
        <v>0</v>
      </c>
      <c r="AR126" s="93" t="s">
        <v>152</v>
      </c>
      <c r="AT126" s="93" t="s">
        <v>148</v>
      </c>
      <c r="AU126" s="93" t="s">
        <v>83</v>
      </c>
      <c r="AY126" s="10" t="s">
        <v>145</v>
      </c>
      <c r="BE126" s="163">
        <f>IF($N$126="základní",$J$126,0)</f>
        <v>6118.75</v>
      </c>
      <c r="BF126" s="163">
        <f>IF($N$126="snížená",$J$126,0)</f>
        <v>0</v>
      </c>
      <c r="BG126" s="163">
        <f>IF($N$126="zákl. přenesená",$J$126,0)</f>
        <v>0</v>
      </c>
      <c r="BH126" s="163">
        <f>IF($N$126="sníž. přenesená",$J$126,0)</f>
        <v>0</v>
      </c>
      <c r="BI126" s="163">
        <f>IF($N$126="nulová",$J$126,0)</f>
        <v>0</v>
      </c>
      <c r="BJ126" s="93" t="s">
        <v>23</v>
      </c>
      <c r="BK126" s="163">
        <f>ROUND($I$126*$H$126,2)</f>
        <v>6118.75</v>
      </c>
      <c r="BL126" s="93" t="s">
        <v>152</v>
      </c>
      <c r="BM126" s="93" t="s">
        <v>180</v>
      </c>
    </row>
    <row r="127" spans="2:47" s="10" customFormat="1" ht="16.5" customHeight="1">
      <c r="B127" s="27"/>
      <c r="C127" s="28"/>
      <c r="D127" s="164" t="s">
        <v>153</v>
      </c>
      <c r="E127" s="28"/>
      <c r="F127" s="165" t="s">
        <v>182</v>
      </c>
      <c r="G127" s="28"/>
      <c r="H127" s="28"/>
      <c r="J127" s="28"/>
      <c r="K127" s="28"/>
      <c r="L127" s="45"/>
      <c r="M127" s="166"/>
      <c r="N127" s="28"/>
      <c r="O127" s="28"/>
      <c r="P127" s="28"/>
      <c r="Q127" s="28"/>
      <c r="R127" s="28"/>
      <c r="S127" s="28"/>
      <c r="T127" s="57"/>
      <c r="AT127" s="10" t="s">
        <v>153</v>
      </c>
      <c r="AU127" s="10" t="s">
        <v>83</v>
      </c>
    </row>
    <row r="128" spans="2:65" s="10" customFormat="1" ht="15.75" customHeight="1">
      <c r="B128" s="27"/>
      <c r="C128" s="152" t="s">
        <v>28</v>
      </c>
      <c r="D128" s="152" t="s">
        <v>148</v>
      </c>
      <c r="E128" s="153" t="s">
        <v>184</v>
      </c>
      <c r="F128" s="154" t="s">
        <v>185</v>
      </c>
      <c r="G128" s="155" t="s">
        <v>176</v>
      </c>
      <c r="H128" s="156">
        <v>132.8</v>
      </c>
      <c r="I128" s="157">
        <v>26</v>
      </c>
      <c r="J128" s="158">
        <f>ROUND($I$128*$H$128,2)</f>
        <v>3452.8</v>
      </c>
      <c r="K128" s="154"/>
      <c r="L128" s="45"/>
      <c r="M128" s="159"/>
      <c r="N128" s="160" t="s">
        <v>45</v>
      </c>
      <c r="O128" s="28"/>
      <c r="P128" s="161">
        <f>$O$128*$H$128</f>
        <v>0</v>
      </c>
      <c r="Q128" s="161">
        <v>0</v>
      </c>
      <c r="R128" s="161">
        <f>$Q$128*$H$128</f>
        <v>0</v>
      </c>
      <c r="S128" s="161">
        <v>0</v>
      </c>
      <c r="T128" s="162">
        <f>$S$128*$H$128</f>
        <v>0</v>
      </c>
      <c r="AR128" s="93" t="s">
        <v>152</v>
      </c>
      <c r="AT128" s="93" t="s">
        <v>148</v>
      </c>
      <c r="AU128" s="93" t="s">
        <v>83</v>
      </c>
      <c r="AY128" s="10" t="s">
        <v>145</v>
      </c>
      <c r="BE128" s="163">
        <f>IF($N$128="základní",$J$128,0)</f>
        <v>3452.8</v>
      </c>
      <c r="BF128" s="163">
        <f>IF($N$128="snížená",$J$128,0)</f>
        <v>0</v>
      </c>
      <c r="BG128" s="163">
        <f>IF($N$128="zákl. přenesená",$J$128,0)</f>
        <v>0</v>
      </c>
      <c r="BH128" s="163">
        <f>IF($N$128="sníž. přenesená",$J$128,0)</f>
        <v>0</v>
      </c>
      <c r="BI128" s="163">
        <f>IF($N$128="nulová",$J$128,0)</f>
        <v>0</v>
      </c>
      <c r="BJ128" s="93" t="s">
        <v>23</v>
      </c>
      <c r="BK128" s="163">
        <f>ROUND($I$128*$H$128,2)</f>
        <v>3452.8</v>
      </c>
      <c r="BL128" s="93" t="s">
        <v>152</v>
      </c>
      <c r="BM128" s="93" t="s">
        <v>28</v>
      </c>
    </row>
    <row r="129" spans="2:47" s="10" customFormat="1" ht="16.5" customHeight="1">
      <c r="B129" s="27"/>
      <c r="C129" s="28"/>
      <c r="D129" s="164" t="s">
        <v>153</v>
      </c>
      <c r="E129" s="28"/>
      <c r="F129" s="165" t="s">
        <v>185</v>
      </c>
      <c r="G129" s="28"/>
      <c r="H129" s="28"/>
      <c r="J129" s="28"/>
      <c r="K129" s="28"/>
      <c r="L129" s="45"/>
      <c r="M129" s="166"/>
      <c r="N129" s="28"/>
      <c r="O129" s="28"/>
      <c r="P129" s="28"/>
      <c r="Q129" s="28"/>
      <c r="R129" s="28"/>
      <c r="S129" s="28"/>
      <c r="T129" s="57"/>
      <c r="AT129" s="10" t="s">
        <v>153</v>
      </c>
      <c r="AU129" s="10" t="s">
        <v>83</v>
      </c>
    </row>
    <row r="130" spans="2:65" s="10" customFormat="1" ht="15.75" customHeight="1">
      <c r="B130" s="27"/>
      <c r="C130" s="152" t="s">
        <v>171</v>
      </c>
      <c r="D130" s="152" t="s">
        <v>148</v>
      </c>
      <c r="E130" s="153" t="s">
        <v>186</v>
      </c>
      <c r="F130" s="154" t="s">
        <v>187</v>
      </c>
      <c r="G130" s="155" t="s">
        <v>176</v>
      </c>
      <c r="H130" s="156">
        <v>1470</v>
      </c>
      <c r="I130" s="157">
        <v>21</v>
      </c>
      <c r="J130" s="158">
        <f>ROUND($I$130*$H$130,2)</f>
        <v>30870</v>
      </c>
      <c r="K130" s="154"/>
      <c r="L130" s="45"/>
      <c r="M130" s="159"/>
      <c r="N130" s="160" t="s">
        <v>45</v>
      </c>
      <c r="O130" s="28"/>
      <c r="P130" s="161">
        <f>$O$130*$H$130</f>
        <v>0</v>
      </c>
      <c r="Q130" s="161">
        <v>0.098</v>
      </c>
      <c r="R130" s="161">
        <f>$Q$130*$H$130</f>
        <v>144.06</v>
      </c>
      <c r="S130" s="161">
        <v>0</v>
      </c>
      <c r="T130" s="162">
        <f>$S$130*$H$130</f>
        <v>0</v>
      </c>
      <c r="AR130" s="93" t="s">
        <v>152</v>
      </c>
      <c r="AT130" s="93" t="s">
        <v>148</v>
      </c>
      <c r="AU130" s="93" t="s">
        <v>83</v>
      </c>
      <c r="AY130" s="10" t="s">
        <v>145</v>
      </c>
      <c r="BE130" s="163">
        <f>IF($N$130="základní",$J$130,0)</f>
        <v>30870</v>
      </c>
      <c r="BF130" s="163">
        <f>IF($N$130="snížená",$J$130,0)</f>
        <v>0</v>
      </c>
      <c r="BG130" s="163">
        <f>IF($N$130="zákl. přenesená",$J$130,0)</f>
        <v>0</v>
      </c>
      <c r="BH130" s="163">
        <f>IF($N$130="sníž. přenesená",$J$130,0)</f>
        <v>0</v>
      </c>
      <c r="BI130" s="163">
        <f>IF($N$130="nulová",$J$130,0)</f>
        <v>0</v>
      </c>
      <c r="BJ130" s="93" t="s">
        <v>23</v>
      </c>
      <c r="BK130" s="163">
        <f>ROUND($I$130*$H$130,2)</f>
        <v>30870</v>
      </c>
      <c r="BL130" s="93" t="s">
        <v>152</v>
      </c>
      <c r="BM130" s="93" t="s">
        <v>171</v>
      </c>
    </row>
    <row r="131" spans="2:47" s="10" customFormat="1" ht="16.5" customHeight="1">
      <c r="B131" s="27"/>
      <c r="C131" s="28"/>
      <c r="D131" s="164" t="s">
        <v>153</v>
      </c>
      <c r="E131" s="28"/>
      <c r="F131" s="165" t="s">
        <v>187</v>
      </c>
      <c r="G131" s="28"/>
      <c r="H131" s="28"/>
      <c r="J131" s="28"/>
      <c r="K131" s="28"/>
      <c r="L131" s="45"/>
      <c r="M131" s="166"/>
      <c r="N131" s="28"/>
      <c r="O131" s="28"/>
      <c r="P131" s="28"/>
      <c r="Q131" s="28"/>
      <c r="R131" s="28"/>
      <c r="S131" s="28"/>
      <c r="T131" s="57"/>
      <c r="AT131" s="10" t="s">
        <v>153</v>
      </c>
      <c r="AU131" s="10" t="s">
        <v>83</v>
      </c>
    </row>
    <row r="132" spans="2:65" s="10" customFormat="1" ht="15.75" customHeight="1">
      <c r="B132" s="27"/>
      <c r="C132" s="152" t="s">
        <v>188</v>
      </c>
      <c r="D132" s="152" t="s">
        <v>148</v>
      </c>
      <c r="E132" s="153" t="s">
        <v>189</v>
      </c>
      <c r="F132" s="154" t="s">
        <v>190</v>
      </c>
      <c r="G132" s="155" t="s">
        <v>176</v>
      </c>
      <c r="H132" s="156">
        <v>1470</v>
      </c>
      <c r="I132" s="157">
        <v>198</v>
      </c>
      <c r="J132" s="158">
        <f>ROUND($I$132*$H$132,2)</f>
        <v>291060</v>
      </c>
      <c r="K132" s="154"/>
      <c r="L132" s="45"/>
      <c r="M132" s="159"/>
      <c r="N132" s="160" t="s">
        <v>45</v>
      </c>
      <c r="O132" s="28"/>
      <c r="P132" s="161">
        <f>$O$132*$H$132</f>
        <v>0</v>
      </c>
      <c r="Q132" s="161">
        <v>0</v>
      </c>
      <c r="R132" s="161">
        <f>$Q$132*$H$132</f>
        <v>0</v>
      </c>
      <c r="S132" s="161">
        <v>0</v>
      </c>
      <c r="T132" s="162">
        <f>$S$132*$H$132</f>
        <v>0</v>
      </c>
      <c r="AR132" s="93" t="s">
        <v>152</v>
      </c>
      <c r="AT132" s="93" t="s">
        <v>148</v>
      </c>
      <c r="AU132" s="93" t="s">
        <v>83</v>
      </c>
      <c r="AY132" s="10" t="s">
        <v>145</v>
      </c>
      <c r="BE132" s="163">
        <f>IF($N$132="základní",$J$132,0)</f>
        <v>291060</v>
      </c>
      <c r="BF132" s="163">
        <f>IF($N$132="snížená",$J$132,0)</f>
        <v>0</v>
      </c>
      <c r="BG132" s="163">
        <f>IF($N$132="zákl. přenesená",$J$132,0)</f>
        <v>0</v>
      </c>
      <c r="BH132" s="163">
        <f>IF($N$132="sníž. přenesená",$J$132,0)</f>
        <v>0</v>
      </c>
      <c r="BI132" s="163">
        <f>IF($N$132="nulová",$J$132,0)</f>
        <v>0</v>
      </c>
      <c r="BJ132" s="93" t="s">
        <v>23</v>
      </c>
      <c r="BK132" s="163">
        <f>ROUND($I$132*$H$132,2)</f>
        <v>291060</v>
      </c>
      <c r="BL132" s="93" t="s">
        <v>152</v>
      </c>
      <c r="BM132" s="93" t="s">
        <v>188</v>
      </c>
    </row>
    <row r="133" spans="2:47" s="10" customFormat="1" ht="16.5" customHeight="1">
      <c r="B133" s="27"/>
      <c r="C133" s="28"/>
      <c r="D133" s="164" t="s">
        <v>153</v>
      </c>
      <c r="E133" s="28"/>
      <c r="F133" s="165" t="s">
        <v>190</v>
      </c>
      <c r="G133" s="28"/>
      <c r="H133" s="28"/>
      <c r="J133" s="28"/>
      <c r="K133" s="28"/>
      <c r="L133" s="45"/>
      <c r="M133" s="166"/>
      <c r="N133" s="28"/>
      <c r="O133" s="28"/>
      <c r="P133" s="28"/>
      <c r="Q133" s="28"/>
      <c r="R133" s="28"/>
      <c r="S133" s="28"/>
      <c r="T133" s="57"/>
      <c r="AT133" s="10" t="s">
        <v>153</v>
      </c>
      <c r="AU133" s="10" t="s">
        <v>83</v>
      </c>
    </row>
    <row r="134" spans="2:65" s="10" customFormat="1" ht="15.75" customHeight="1">
      <c r="B134" s="27"/>
      <c r="C134" s="152" t="s">
        <v>191</v>
      </c>
      <c r="D134" s="152" t="s">
        <v>148</v>
      </c>
      <c r="E134" s="153" t="s">
        <v>192</v>
      </c>
      <c r="F134" s="154" t="s">
        <v>193</v>
      </c>
      <c r="G134" s="155" t="s">
        <v>194</v>
      </c>
      <c r="H134" s="156">
        <v>914</v>
      </c>
      <c r="I134" s="157">
        <v>17</v>
      </c>
      <c r="J134" s="158">
        <f>ROUND($I$134*$H$134,2)</f>
        <v>15538</v>
      </c>
      <c r="K134" s="154"/>
      <c r="L134" s="45"/>
      <c r="M134" s="159"/>
      <c r="N134" s="160" t="s">
        <v>45</v>
      </c>
      <c r="O134" s="28"/>
      <c r="P134" s="161">
        <f>$O$134*$H$134</f>
        <v>0</v>
      </c>
      <c r="Q134" s="161">
        <v>0.04</v>
      </c>
      <c r="R134" s="161">
        <f>$Q$134*$H$134</f>
        <v>36.56</v>
      </c>
      <c r="S134" s="161">
        <v>0</v>
      </c>
      <c r="T134" s="162">
        <f>$S$134*$H$134</f>
        <v>0</v>
      </c>
      <c r="AR134" s="93" t="s">
        <v>152</v>
      </c>
      <c r="AT134" s="93" t="s">
        <v>148</v>
      </c>
      <c r="AU134" s="93" t="s">
        <v>83</v>
      </c>
      <c r="AY134" s="10" t="s">
        <v>145</v>
      </c>
      <c r="BE134" s="163">
        <f>IF($N$134="základní",$J$134,0)</f>
        <v>15538</v>
      </c>
      <c r="BF134" s="163">
        <f>IF($N$134="snížená",$J$134,0)</f>
        <v>0</v>
      </c>
      <c r="BG134" s="163">
        <f>IF($N$134="zákl. přenesená",$J$134,0)</f>
        <v>0</v>
      </c>
      <c r="BH134" s="163">
        <f>IF($N$134="sníž. přenesená",$J$134,0)</f>
        <v>0</v>
      </c>
      <c r="BI134" s="163">
        <f>IF($N$134="nulová",$J$134,0)</f>
        <v>0</v>
      </c>
      <c r="BJ134" s="93" t="s">
        <v>23</v>
      </c>
      <c r="BK134" s="163">
        <f>ROUND($I$134*$H$134,2)</f>
        <v>15538</v>
      </c>
      <c r="BL134" s="93" t="s">
        <v>152</v>
      </c>
      <c r="BM134" s="93" t="s">
        <v>191</v>
      </c>
    </row>
    <row r="135" spans="2:47" s="10" customFormat="1" ht="16.5" customHeight="1">
      <c r="B135" s="27"/>
      <c r="C135" s="28"/>
      <c r="D135" s="164" t="s">
        <v>153</v>
      </c>
      <c r="E135" s="28"/>
      <c r="F135" s="165" t="s">
        <v>193</v>
      </c>
      <c r="G135" s="28"/>
      <c r="H135" s="28"/>
      <c r="J135" s="28"/>
      <c r="K135" s="28"/>
      <c r="L135" s="45"/>
      <c r="M135" s="166"/>
      <c r="N135" s="28"/>
      <c r="O135" s="28"/>
      <c r="P135" s="28"/>
      <c r="Q135" s="28"/>
      <c r="R135" s="28"/>
      <c r="S135" s="28"/>
      <c r="T135" s="57"/>
      <c r="AT135" s="10" t="s">
        <v>153</v>
      </c>
      <c r="AU135" s="10" t="s">
        <v>83</v>
      </c>
    </row>
    <row r="136" spans="2:65" s="10" customFormat="1" ht="15.75" customHeight="1">
      <c r="B136" s="27"/>
      <c r="C136" s="152" t="s">
        <v>195</v>
      </c>
      <c r="D136" s="152" t="s">
        <v>148</v>
      </c>
      <c r="E136" s="153" t="s">
        <v>196</v>
      </c>
      <c r="F136" s="154" t="s">
        <v>197</v>
      </c>
      <c r="G136" s="155" t="s">
        <v>194</v>
      </c>
      <c r="H136" s="156">
        <v>1008</v>
      </c>
      <c r="I136" s="157">
        <v>29</v>
      </c>
      <c r="J136" s="158">
        <f>ROUND($I$136*$H$136,2)</f>
        <v>29232</v>
      </c>
      <c r="K136" s="154"/>
      <c r="L136" s="45"/>
      <c r="M136" s="159"/>
      <c r="N136" s="160" t="s">
        <v>45</v>
      </c>
      <c r="O136" s="28"/>
      <c r="P136" s="161">
        <f>$O$136*$H$136</f>
        <v>0</v>
      </c>
      <c r="Q136" s="161">
        <v>0.145</v>
      </c>
      <c r="R136" s="161">
        <f>$Q$136*$H$136</f>
        <v>146.16</v>
      </c>
      <c r="S136" s="161">
        <v>0</v>
      </c>
      <c r="T136" s="162">
        <f>$S$136*$H$136</f>
        <v>0</v>
      </c>
      <c r="AR136" s="93" t="s">
        <v>152</v>
      </c>
      <c r="AT136" s="93" t="s">
        <v>148</v>
      </c>
      <c r="AU136" s="93" t="s">
        <v>83</v>
      </c>
      <c r="AY136" s="10" t="s">
        <v>145</v>
      </c>
      <c r="BE136" s="163">
        <f>IF($N$136="základní",$J$136,0)</f>
        <v>29232</v>
      </c>
      <c r="BF136" s="163">
        <f>IF($N$136="snížená",$J$136,0)</f>
        <v>0</v>
      </c>
      <c r="BG136" s="163">
        <f>IF($N$136="zákl. přenesená",$J$136,0)</f>
        <v>0</v>
      </c>
      <c r="BH136" s="163">
        <f>IF($N$136="sníž. přenesená",$J$136,0)</f>
        <v>0</v>
      </c>
      <c r="BI136" s="163">
        <f>IF($N$136="nulová",$J$136,0)</f>
        <v>0</v>
      </c>
      <c r="BJ136" s="93" t="s">
        <v>23</v>
      </c>
      <c r="BK136" s="163">
        <f>ROUND($I$136*$H$136,2)</f>
        <v>29232</v>
      </c>
      <c r="BL136" s="93" t="s">
        <v>152</v>
      </c>
      <c r="BM136" s="93" t="s">
        <v>195</v>
      </c>
    </row>
    <row r="137" spans="2:47" s="10" customFormat="1" ht="16.5" customHeight="1">
      <c r="B137" s="27"/>
      <c r="C137" s="28"/>
      <c r="D137" s="164" t="s">
        <v>153</v>
      </c>
      <c r="E137" s="28"/>
      <c r="F137" s="165" t="s">
        <v>197</v>
      </c>
      <c r="G137" s="28"/>
      <c r="H137" s="28"/>
      <c r="J137" s="28"/>
      <c r="K137" s="28"/>
      <c r="L137" s="45"/>
      <c r="M137" s="166"/>
      <c r="N137" s="28"/>
      <c r="O137" s="28"/>
      <c r="P137" s="28"/>
      <c r="Q137" s="28"/>
      <c r="R137" s="28"/>
      <c r="S137" s="28"/>
      <c r="T137" s="57"/>
      <c r="AT137" s="10" t="s">
        <v>153</v>
      </c>
      <c r="AU137" s="10" t="s">
        <v>83</v>
      </c>
    </row>
    <row r="138" spans="2:65" s="10" customFormat="1" ht="15.75" customHeight="1">
      <c r="B138" s="27"/>
      <c r="C138" s="152" t="s">
        <v>10</v>
      </c>
      <c r="D138" s="152" t="s">
        <v>148</v>
      </c>
      <c r="E138" s="153" t="s">
        <v>198</v>
      </c>
      <c r="F138" s="154" t="s">
        <v>199</v>
      </c>
      <c r="G138" s="155" t="s">
        <v>194</v>
      </c>
      <c r="H138" s="156">
        <v>27</v>
      </c>
      <c r="I138" s="157">
        <v>45</v>
      </c>
      <c r="J138" s="158">
        <f>ROUND($I$138*$H$138,2)</f>
        <v>1215</v>
      </c>
      <c r="K138" s="154"/>
      <c r="L138" s="45"/>
      <c r="M138" s="159"/>
      <c r="N138" s="160" t="s">
        <v>45</v>
      </c>
      <c r="O138" s="28"/>
      <c r="P138" s="161">
        <f>$O$138*$H$138</f>
        <v>0</v>
      </c>
      <c r="Q138" s="161">
        <v>0.23</v>
      </c>
      <c r="R138" s="161">
        <f>$Q$138*$H$138</f>
        <v>6.21</v>
      </c>
      <c r="S138" s="161">
        <v>0</v>
      </c>
      <c r="T138" s="162">
        <f>$S$138*$H$138</f>
        <v>0</v>
      </c>
      <c r="AR138" s="93" t="s">
        <v>152</v>
      </c>
      <c r="AT138" s="93" t="s">
        <v>148</v>
      </c>
      <c r="AU138" s="93" t="s">
        <v>83</v>
      </c>
      <c r="AY138" s="10" t="s">
        <v>145</v>
      </c>
      <c r="BE138" s="163">
        <f>IF($N$138="základní",$J$138,0)</f>
        <v>1215</v>
      </c>
      <c r="BF138" s="163">
        <f>IF($N$138="snížená",$J$138,0)</f>
        <v>0</v>
      </c>
      <c r="BG138" s="163">
        <f>IF($N$138="zákl. přenesená",$J$138,0)</f>
        <v>0</v>
      </c>
      <c r="BH138" s="163">
        <f>IF($N$138="sníž. přenesená",$J$138,0)</f>
        <v>0</v>
      </c>
      <c r="BI138" s="163">
        <f>IF($N$138="nulová",$J$138,0)</f>
        <v>0</v>
      </c>
      <c r="BJ138" s="93" t="s">
        <v>23</v>
      </c>
      <c r="BK138" s="163">
        <f>ROUND($I$138*$H$138,2)</f>
        <v>1215</v>
      </c>
      <c r="BL138" s="93" t="s">
        <v>152</v>
      </c>
      <c r="BM138" s="93" t="s">
        <v>10</v>
      </c>
    </row>
    <row r="139" spans="2:47" s="10" customFormat="1" ht="16.5" customHeight="1">
      <c r="B139" s="27"/>
      <c r="C139" s="28"/>
      <c r="D139" s="164" t="s">
        <v>153</v>
      </c>
      <c r="E139" s="28"/>
      <c r="F139" s="165" t="s">
        <v>199</v>
      </c>
      <c r="G139" s="28"/>
      <c r="H139" s="28"/>
      <c r="J139" s="28"/>
      <c r="K139" s="28"/>
      <c r="L139" s="45"/>
      <c r="M139" s="166"/>
      <c r="N139" s="28"/>
      <c r="O139" s="28"/>
      <c r="P139" s="28"/>
      <c r="Q139" s="28"/>
      <c r="R139" s="28"/>
      <c r="S139" s="28"/>
      <c r="T139" s="57"/>
      <c r="AT139" s="10" t="s">
        <v>153</v>
      </c>
      <c r="AU139" s="10" t="s">
        <v>83</v>
      </c>
    </row>
    <row r="140" spans="2:65" s="10" customFormat="1" ht="15.75" customHeight="1">
      <c r="B140" s="27"/>
      <c r="C140" s="152" t="s">
        <v>200</v>
      </c>
      <c r="D140" s="152" t="s">
        <v>148</v>
      </c>
      <c r="E140" s="153" t="s">
        <v>201</v>
      </c>
      <c r="F140" s="154" t="s">
        <v>202</v>
      </c>
      <c r="G140" s="155" t="s">
        <v>176</v>
      </c>
      <c r="H140" s="156">
        <v>517.5</v>
      </c>
      <c r="I140" s="157">
        <v>43</v>
      </c>
      <c r="J140" s="158">
        <f>ROUND($I$140*$H$140,2)</f>
        <v>22252.5</v>
      </c>
      <c r="K140" s="154"/>
      <c r="L140" s="45"/>
      <c r="M140" s="159"/>
      <c r="N140" s="160" t="s">
        <v>45</v>
      </c>
      <c r="O140" s="28"/>
      <c r="P140" s="161">
        <f>$O$140*$H$140</f>
        <v>0</v>
      </c>
      <c r="Q140" s="161">
        <v>0.316</v>
      </c>
      <c r="R140" s="161">
        <f>$Q$140*$H$140</f>
        <v>163.53</v>
      </c>
      <c r="S140" s="161">
        <v>0</v>
      </c>
      <c r="T140" s="162">
        <f>$S$140*$H$140</f>
        <v>0</v>
      </c>
      <c r="AR140" s="93" t="s">
        <v>152</v>
      </c>
      <c r="AT140" s="93" t="s">
        <v>148</v>
      </c>
      <c r="AU140" s="93" t="s">
        <v>83</v>
      </c>
      <c r="AY140" s="10" t="s">
        <v>145</v>
      </c>
      <c r="BE140" s="163">
        <f>IF($N$140="základní",$J$140,0)</f>
        <v>22252.5</v>
      </c>
      <c r="BF140" s="163">
        <f>IF($N$140="snížená",$J$140,0)</f>
        <v>0</v>
      </c>
      <c r="BG140" s="163">
        <f>IF($N$140="zákl. přenesená",$J$140,0)</f>
        <v>0</v>
      </c>
      <c r="BH140" s="163">
        <f>IF($N$140="sníž. přenesená",$J$140,0)</f>
        <v>0</v>
      </c>
      <c r="BI140" s="163">
        <f>IF($N$140="nulová",$J$140,0)</f>
        <v>0</v>
      </c>
      <c r="BJ140" s="93" t="s">
        <v>23</v>
      </c>
      <c r="BK140" s="163">
        <f>ROUND($I$140*$H$140,2)</f>
        <v>22252.5</v>
      </c>
      <c r="BL140" s="93" t="s">
        <v>152</v>
      </c>
      <c r="BM140" s="93" t="s">
        <v>200</v>
      </c>
    </row>
    <row r="141" spans="2:47" s="10" customFormat="1" ht="16.5" customHeight="1">
      <c r="B141" s="27"/>
      <c r="C141" s="28"/>
      <c r="D141" s="164" t="s">
        <v>153</v>
      </c>
      <c r="E141" s="28"/>
      <c r="F141" s="165" t="s">
        <v>202</v>
      </c>
      <c r="G141" s="28"/>
      <c r="H141" s="28"/>
      <c r="J141" s="28"/>
      <c r="K141" s="28"/>
      <c r="L141" s="45"/>
      <c r="M141" s="166"/>
      <c r="N141" s="28"/>
      <c r="O141" s="28"/>
      <c r="P141" s="28"/>
      <c r="Q141" s="28"/>
      <c r="R141" s="28"/>
      <c r="S141" s="28"/>
      <c r="T141" s="57"/>
      <c r="AT141" s="10" t="s">
        <v>153</v>
      </c>
      <c r="AU141" s="10" t="s">
        <v>83</v>
      </c>
    </row>
    <row r="142" spans="2:65" s="10" customFormat="1" ht="15.75" customHeight="1">
      <c r="B142" s="27"/>
      <c r="C142" s="152" t="s">
        <v>203</v>
      </c>
      <c r="D142" s="152" t="s">
        <v>148</v>
      </c>
      <c r="E142" s="153" t="s">
        <v>204</v>
      </c>
      <c r="F142" s="154" t="s">
        <v>205</v>
      </c>
      <c r="G142" s="155" t="s">
        <v>176</v>
      </c>
      <c r="H142" s="156">
        <v>260</v>
      </c>
      <c r="I142" s="157">
        <v>46</v>
      </c>
      <c r="J142" s="158">
        <f>ROUND($I$142*$H$142,2)</f>
        <v>11960</v>
      </c>
      <c r="K142" s="154"/>
      <c r="L142" s="45"/>
      <c r="M142" s="159"/>
      <c r="N142" s="160" t="s">
        <v>45</v>
      </c>
      <c r="O142" s="28"/>
      <c r="P142" s="161">
        <f>$O$142*$H$142</f>
        <v>0</v>
      </c>
      <c r="Q142" s="161">
        <v>0.316</v>
      </c>
      <c r="R142" s="161">
        <f>$Q$142*$H$142</f>
        <v>82.16</v>
      </c>
      <c r="S142" s="161">
        <v>0</v>
      </c>
      <c r="T142" s="162">
        <f>$S$142*$H$142</f>
        <v>0</v>
      </c>
      <c r="AR142" s="93" t="s">
        <v>152</v>
      </c>
      <c r="AT142" s="93" t="s">
        <v>148</v>
      </c>
      <c r="AU142" s="93" t="s">
        <v>83</v>
      </c>
      <c r="AY142" s="10" t="s">
        <v>145</v>
      </c>
      <c r="BE142" s="163">
        <f>IF($N$142="základní",$J$142,0)</f>
        <v>11960</v>
      </c>
      <c r="BF142" s="163">
        <f>IF($N$142="snížená",$J$142,0)</f>
        <v>0</v>
      </c>
      <c r="BG142" s="163">
        <f>IF($N$142="zákl. přenesená",$J$142,0)</f>
        <v>0</v>
      </c>
      <c r="BH142" s="163">
        <f>IF($N$142="sníž. přenesená",$J$142,0)</f>
        <v>0</v>
      </c>
      <c r="BI142" s="163">
        <f>IF($N$142="nulová",$J$142,0)</f>
        <v>0</v>
      </c>
      <c r="BJ142" s="93" t="s">
        <v>23</v>
      </c>
      <c r="BK142" s="163">
        <f>ROUND($I$142*$H$142,2)</f>
        <v>11960</v>
      </c>
      <c r="BL142" s="93" t="s">
        <v>152</v>
      </c>
      <c r="BM142" s="93" t="s">
        <v>203</v>
      </c>
    </row>
    <row r="143" spans="2:47" s="10" customFormat="1" ht="16.5" customHeight="1">
      <c r="B143" s="27"/>
      <c r="C143" s="28"/>
      <c r="D143" s="164" t="s">
        <v>153</v>
      </c>
      <c r="E143" s="28"/>
      <c r="F143" s="165" t="s">
        <v>205</v>
      </c>
      <c r="G143" s="28"/>
      <c r="H143" s="28"/>
      <c r="J143" s="28"/>
      <c r="K143" s="28"/>
      <c r="L143" s="45"/>
      <c r="M143" s="166"/>
      <c r="N143" s="28"/>
      <c r="O143" s="28"/>
      <c r="P143" s="28"/>
      <c r="Q143" s="28"/>
      <c r="R143" s="28"/>
      <c r="S143" s="28"/>
      <c r="T143" s="57"/>
      <c r="AT143" s="10" t="s">
        <v>153</v>
      </c>
      <c r="AU143" s="10" t="s">
        <v>83</v>
      </c>
    </row>
    <row r="144" spans="2:65" s="10" customFormat="1" ht="15.75" customHeight="1">
      <c r="B144" s="27"/>
      <c r="C144" s="152" t="s">
        <v>206</v>
      </c>
      <c r="D144" s="152" t="s">
        <v>148</v>
      </c>
      <c r="E144" s="153" t="s">
        <v>207</v>
      </c>
      <c r="F144" s="154" t="s">
        <v>208</v>
      </c>
      <c r="G144" s="155" t="s">
        <v>176</v>
      </c>
      <c r="H144" s="156">
        <v>841.2</v>
      </c>
      <c r="I144" s="157">
        <v>32</v>
      </c>
      <c r="J144" s="158">
        <f>ROUND($I$144*$H$144,2)</f>
        <v>26918.4</v>
      </c>
      <c r="K144" s="154"/>
      <c r="L144" s="45"/>
      <c r="M144" s="159"/>
      <c r="N144" s="160" t="s">
        <v>45</v>
      </c>
      <c r="O144" s="28"/>
      <c r="P144" s="161">
        <f>$O$144*$H$144</f>
        <v>0</v>
      </c>
      <c r="Q144" s="161">
        <v>0.235</v>
      </c>
      <c r="R144" s="161">
        <f>$Q$144*$H$144</f>
        <v>197.682</v>
      </c>
      <c r="S144" s="161">
        <v>0</v>
      </c>
      <c r="T144" s="162">
        <f>$S$144*$H$144</f>
        <v>0</v>
      </c>
      <c r="AR144" s="93" t="s">
        <v>152</v>
      </c>
      <c r="AT144" s="93" t="s">
        <v>148</v>
      </c>
      <c r="AU144" s="93" t="s">
        <v>83</v>
      </c>
      <c r="AY144" s="10" t="s">
        <v>145</v>
      </c>
      <c r="BE144" s="163">
        <f>IF($N$144="základní",$J$144,0)</f>
        <v>26918.4</v>
      </c>
      <c r="BF144" s="163">
        <f>IF($N$144="snížená",$J$144,0)</f>
        <v>0</v>
      </c>
      <c r="BG144" s="163">
        <f>IF($N$144="zákl. přenesená",$J$144,0)</f>
        <v>0</v>
      </c>
      <c r="BH144" s="163">
        <f>IF($N$144="sníž. přenesená",$J$144,0)</f>
        <v>0</v>
      </c>
      <c r="BI144" s="163">
        <f>IF($N$144="nulová",$J$144,0)</f>
        <v>0</v>
      </c>
      <c r="BJ144" s="93" t="s">
        <v>23</v>
      </c>
      <c r="BK144" s="163">
        <f>ROUND($I$144*$H$144,2)</f>
        <v>26918.4</v>
      </c>
      <c r="BL144" s="93" t="s">
        <v>152</v>
      </c>
      <c r="BM144" s="93" t="s">
        <v>206</v>
      </c>
    </row>
    <row r="145" spans="2:47" s="10" customFormat="1" ht="16.5" customHeight="1">
      <c r="B145" s="27"/>
      <c r="C145" s="28"/>
      <c r="D145" s="164" t="s">
        <v>153</v>
      </c>
      <c r="E145" s="28"/>
      <c r="F145" s="165" t="s">
        <v>208</v>
      </c>
      <c r="G145" s="28"/>
      <c r="H145" s="28"/>
      <c r="J145" s="28"/>
      <c r="K145" s="28"/>
      <c r="L145" s="45"/>
      <c r="M145" s="166"/>
      <c r="N145" s="28"/>
      <c r="O145" s="28"/>
      <c r="P145" s="28"/>
      <c r="Q145" s="28"/>
      <c r="R145" s="28"/>
      <c r="S145" s="28"/>
      <c r="T145" s="57"/>
      <c r="AT145" s="10" t="s">
        <v>153</v>
      </c>
      <c r="AU145" s="10" t="s">
        <v>83</v>
      </c>
    </row>
    <row r="146" spans="2:65" s="10" customFormat="1" ht="15.75" customHeight="1">
      <c r="B146" s="27"/>
      <c r="C146" s="152" t="s">
        <v>209</v>
      </c>
      <c r="D146" s="152" t="s">
        <v>148</v>
      </c>
      <c r="E146" s="153" t="s">
        <v>210</v>
      </c>
      <c r="F146" s="154" t="s">
        <v>211</v>
      </c>
      <c r="G146" s="155" t="s">
        <v>176</v>
      </c>
      <c r="H146" s="156">
        <v>260</v>
      </c>
      <c r="I146" s="157">
        <v>34</v>
      </c>
      <c r="J146" s="158">
        <f>ROUND($I$146*$H$146,2)</f>
        <v>8840</v>
      </c>
      <c r="K146" s="154"/>
      <c r="L146" s="45"/>
      <c r="M146" s="159"/>
      <c r="N146" s="160" t="s">
        <v>45</v>
      </c>
      <c r="O146" s="28"/>
      <c r="P146" s="161">
        <f>$O$146*$H$146</f>
        <v>0</v>
      </c>
      <c r="Q146" s="161">
        <v>0.235</v>
      </c>
      <c r="R146" s="161">
        <f>$Q$146*$H$146</f>
        <v>61.099999999999994</v>
      </c>
      <c r="S146" s="161">
        <v>0</v>
      </c>
      <c r="T146" s="162">
        <f>$S$146*$H$146</f>
        <v>0</v>
      </c>
      <c r="AR146" s="93" t="s">
        <v>152</v>
      </c>
      <c r="AT146" s="93" t="s">
        <v>148</v>
      </c>
      <c r="AU146" s="93" t="s">
        <v>83</v>
      </c>
      <c r="AY146" s="10" t="s">
        <v>145</v>
      </c>
      <c r="BE146" s="163">
        <f>IF($N$146="základní",$J$146,0)</f>
        <v>8840</v>
      </c>
      <c r="BF146" s="163">
        <f>IF($N$146="snížená",$J$146,0)</f>
        <v>0</v>
      </c>
      <c r="BG146" s="163">
        <f>IF($N$146="zákl. přenesená",$J$146,0)</f>
        <v>0</v>
      </c>
      <c r="BH146" s="163">
        <f>IF($N$146="sníž. přenesená",$J$146,0)</f>
        <v>0</v>
      </c>
      <c r="BI146" s="163">
        <f>IF($N$146="nulová",$J$146,0)</f>
        <v>0</v>
      </c>
      <c r="BJ146" s="93" t="s">
        <v>23</v>
      </c>
      <c r="BK146" s="163">
        <f>ROUND($I$146*$H$146,2)</f>
        <v>8840</v>
      </c>
      <c r="BL146" s="93" t="s">
        <v>152</v>
      </c>
      <c r="BM146" s="93" t="s">
        <v>209</v>
      </c>
    </row>
    <row r="147" spans="2:47" s="10" customFormat="1" ht="16.5" customHeight="1">
      <c r="B147" s="27"/>
      <c r="C147" s="28"/>
      <c r="D147" s="164" t="s">
        <v>153</v>
      </c>
      <c r="E147" s="28"/>
      <c r="F147" s="165" t="s">
        <v>211</v>
      </c>
      <c r="G147" s="28"/>
      <c r="H147" s="28"/>
      <c r="J147" s="28"/>
      <c r="K147" s="28"/>
      <c r="L147" s="45"/>
      <c r="M147" s="166"/>
      <c r="N147" s="28"/>
      <c r="O147" s="28"/>
      <c r="P147" s="28"/>
      <c r="Q147" s="28"/>
      <c r="R147" s="28"/>
      <c r="S147" s="28"/>
      <c r="T147" s="57"/>
      <c r="AT147" s="10" t="s">
        <v>153</v>
      </c>
      <c r="AU147" s="10" t="s">
        <v>83</v>
      </c>
    </row>
    <row r="148" spans="2:65" s="10" customFormat="1" ht="15.75" customHeight="1">
      <c r="B148" s="27"/>
      <c r="C148" s="152" t="s">
        <v>212</v>
      </c>
      <c r="D148" s="152" t="s">
        <v>148</v>
      </c>
      <c r="E148" s="153" t="s">
        <v>213</v>
      </c>
      <c r="F148" s="154" t="s">
        <v>214</v>
      </c>
      <c r="G148" s="155" t="s">
        <v>176</v>
      </c>
      <c r="H148" s="156">
        <v>105.6</v>
      </c>
      <c r="I148" s="157">
        <v>432</v>
      </c>
      <c r="J148" s="158">
        <f>ROUND($I$148*$H$148,2)</f>
        <v>45619.2</v>
      </c>
      <c r="K148" s="154"/>
      <c r="L148" s="45"/>
      <c r="M148" s="159"/>
      <c r="N148" s="160" t="s">
        <v>45</v>
      </c>
      <c r="O148" s="28"/>
      <c r="P148" s="161">
        <f>$O$148*$H$148</f>
        <v>0</v>
      </c>
      <c r="Q148" s="161">
        <v>0.225</v>
      </c>
      <c r="R148" s="161">
        <f>$Q$148*$H$148</f>
        <v>23.759999999999998</v>
      </c>
      <c r="S148" s="161">
        <v>0</v>
      </c>
      <c r="T148" s="162">
        <f>$S$148*$H$148</f>
        <v>0</v>
      </c>
      <c r="AR148" s="93" t="s">
        <v>152</v>
      </c>
      <c r="AT148" s="93" t="s">
        <v>148</v>
      </c>
      <c r="AU148" s="93" t="s">
        <v>83</v>
      </c>
      <c r="AY148" s="10" t="s">
        <v>145</v>
      </c>
      <c r="BE148" s="163">
        <f>IF($N$148="základní",$J$148,0)</f>
        <v>45619.2</v>
      </c>
      <c r="BF148" s="163">
        <f>IF($N$148="snížená",$J$148,0)</f>
        <v>0</v>
      </c>
      <c r="BG148" s="163">
        <f>IF($N$148="zákl. přenesená",$J$148,0)</f>
        <v>0</v>
      </c>
      <c r="BH148" s="163">
        <f>IF($N$148="sníž. přenesená",$J$148,0)</f>
        <v>0</v>
      </c>
      <c r="BI148" s="163">
        <f>IF($N$148="nulová",$J$148,0)</f>
        <v>0</v>
      </c>
      <c r="BJ148" s="93" t="s">
        <v>23</v>
      </c>
      <c r="BK148" s="163">
        <f>ROUND($I$148*$H$148,2)</f>
        <v>45619.2</v>
      </c>
      <c r="BL148" s="93" t="s">
        <v>152</v>
      </c>
      <c r="BM148" s="93" t="s">
        <v>212</v>
      </c>
    </row>
    <row r="149" spans="2:47" s="10" customFormat="1" ht="16.5" customHeight="1">
      <c r="B149" s="27"/>
      <c r="C149" s="28"/>
      <c r="D149" s="164" t="s">
        <v>153</v>
      </c>
      <c r="E149" s="28"/>
      <c r="F149" s="165" t="s">
        <v>214</v>
      </c>
      <c r="G149" s="28"/>
      <c r="H149" s="28"/>
      <c r="J149" s="28"/>
      <c r="K149" s="28"/>
      <c r="L149" s="45"/>
      <c r="M149" s="166"/>
      <c r="N149" s="28"/>
      <c r="O149" s="28"/>
      <c r="P149" s="28"/>
      <c r="Q149" s="28"/>
      <c r="R149" s="28"/>
      <c r="S149" s="28"/>
      <c r="T149" s="57"/>
      <c r="AT149" s="10" t="s">
        <v>153</v>
      </c>
      <c r="AU149" s="10" t="s">
        <v>83</v>
      </c>
    </row>
    <row r="150" spans="2:63" s="139" customFormat="1" ht="30.75" customHeight="1">
      <c r="B150" s="140"/>
      <c r="C150" s="141"/>
      <c r="D150" s="141" t="s">
        <v>73</v>
      </c>
      <c r="E150" s="150" t="s">
        <v>188</v>
      </c>
      <c r="F150" s="150" t="s">
        <v>215</v>
      </c>
      <c r="G150" s="141"/>
      <c r="H150" s="141"/>
      <c r="J150" s="151">
        <f>$BK$150</f>
        <v>92025.59999999999</v>
      </c>
      <c r="K150" s="141"/>
      <c r="L150" s="144"/>
      <c r="M150" s="145"/>
      <c r="N150" s="141"/>
      <c r="O150" s="141"/>
      <c r="P150" s="146">
        <f>SUM($P$151:$P$154)</f>
        <v>0</v>
      </c>
      <c r="Q150" s="141"/>
      <c r="R150" s="146">
        <f>SUM($R$151:$R$154)</f>
        <v>0</v>
      </c>
      <c r="S150" s="141"/>
      <c r="T150" s="147">
        <f>SUM($T$151:$T$154)</f>
        <v>0</v>
      </c>
      <c r="AR150" s="148" t="s">
        <v>23</v>
      </c>
      <c r="AT150" s="148" t="s">
        <v>73</v>
      </c>
      <c r="AU150" s="148" t="s">
        <v>23</v>
      </c>
      <c r="AY150" s="148" t="s">
        <v>145</v>
      </c>
      <c r="BK150" s="149">
        <f>SUM($BK$151:$BK$154)</f>
        <v>92025.59999999999</v>
      </c>
    </row>
    <row r="151" spans="2:65" s="10" customFormat="1" ht="15.75" customHeight="1">
      <c r="B151" s="27"/>
      <c r="C151" s="152" t="s">
        <v>9</v>
      </c>
      <c r="D151" s="152" t="s">
        <v>148</v>
      </c>
      <c r="E151" s="153" t="s">
        <v>216</v>
      </c>
      <c r="F151" s="154" t="s">
        <v>217</v>
      </c>
      <c r="G151" s="155" t="s">
        <v>183</v>
      </c>
      <c r="H151" s="156">
        <v>536.28</v>
      </c>
      <c r="I151" s="157">
        <v>168</v>
      </c>
      <c r="J151" s="158">
        <f>ROUND($I$151*$H$151,2)</f>
        <v>90095.04</v>
      </c>
      <c r="K151" s="154"/>
      <c r="L151" s="45"/>
      <c r="M151" s="159"/>
      <c r="N151" s="160" t="s">
        <v>45</v>
      </c>
      <c r="O151" s="28"/>
      <c r="P151" s="161">
        <f>$O$151*$H$151</f>
        <v>0</v>
      </c>
      <c r="Q151" s="161">
        <v>0</v>
      </c>
      <c r="R151" s="161">
        <f>$Q$151*$H$151</f>
        <v>0</v>
      </c>
      <c r="S151" s="161">
        <v>0</v>
      </c>
      <c r="T151" s="162">
        <f>$S$151*$H$151</f>
        <v>0</v>
      </c>
      <c r="AR151" s="93" t="s">
        <v>152</v>
      </c>
      <c r="AT151" s="93" t="s">
        <v>148</v>
      </c>
      <c r="AU151" s="93" t="s">
        <v>83</v>
      </c>
      <c r="AY151" s="10" t="s">
        <v>145</v>
      </c>
      <c r="BE151" s="163">
        <f>IF($N$151="základní",$J$151,0)</f>
        <v>90095.04</v>
      </c>
      <c r="BF151" s="163">
        <f>IF($N$151="snížená",$J$151,0)</f>
        <v>0</v>
      </c>
      <c r="BG151" s="163">
        <f>IF($N$151="zákl. přenesená",$J$151,0)</f>
        <v>0</v>
      </c>
      <c r="BH151" s="163">
        <f>IF($N$151="sníž. přenesená",$J$151,0)</f>
        <v>0</v>
      </c>
      <c r="BI151" s="163">
        <f>IF($N$151="nulová",$J$151,0)</f>
        <v>0</v>
      </c>
      <c r="BJ151" s="93" t="s">
        <v>23</v>
      </c>
      <c r="BK151" s="163">
        <f>ROUND($I$151*$H$151,2)</f>
        <v>90095.04</v>
      </c>
      <c r="BL151" s="93" t="s">
        <v>152</v>
      </c>
      <c r="BM151" s="93" t="s">
        <v>9</v>
      </c>
    </row>
    <row r="152" spans="2:47" s="10" customFormat="1" ht="16.5" customHeight="1">
      <c r="B152" s="27"/>
      <c r="C152" s="28"/>
      <c r="D152" s="164" t="s">
        <v>153</v>
      </c>
      <c r="E152" s="28"/>
      <c r="F152" s="165" t="s">
        <v>217</v>
      </c>
      <c r="G152" s="28"/>
      <c r="H152" s="28"/>
      <c r="J152" s="28"/>
      <c r="K152" s="28"/>
      <c r="L152" s="45"/>
      <c r="M152" s="166"/>
      <c r="N152" s="28"/>
      <c r="O152" s="28"/>
      <c r="P152" s="28"/>
      <c r="Q152" s="28"/>
      <c r="R152" s="28"/>
      <c r="S152" s="28"/>
      <c r="T152" s="57"/>
      <c r="AT152" s="10" t="s">
        <v>153</v>
      </c>
      <c r="AU152" s="10" t="s">
        <v>83</v>
      </c>
    </row>
    <row r="153" spans="2:65" s="10" customFormat="1" ht="15.75" customHeight="1">
      <c r="B153" s="27"/>
      <c r="C153" s="152" t="s">
        <v>218</v>
      </c>
      <c r="D153" s="152" t="s">
        <v>148</v>
      </c>
      <c r="E153" s="153" t="s">
        <v>219</v>
      </c>
      <c r="F153" s="154" t="s">
        <v>220</v>
      </c>
      <c r="G153" s="155" t="s">
        <v>183</v>
      </c>
      <c r="H153" s="156">
        <v>160.88</v>
      </c>
      <c r="I153" s="157">
        <v>12</v>
      </c>
      <c r="J153" s="158">
        <f>ROUND($I$153*$H$153,2)</f>
        <v>1930.56</v>
      </c>
      <c r="K153" s="154"/>
      <c r="L153" s="45"/>
      <c r="M153" s="159"/>
      <c r="N153" s="160" t="s">
        <v>45</v>
      </c>
      <c r="O153" s="28"/>
      <c r="P153" s="161">
        <f>$O$153*$H$153</f>
        <v>0</v>
      </c>
      <c r="Q153" s="161">
        <v>0</v>
      </c>
      <c r="R153" s="161">
        <f>$Q$153*$H$153</f>
        <v>0</v>
      </c>
      <c r="S153" s="161">
        <v>0</v>
      </c>
      <c r="T153" s="162">
        <f>$S$153*$H$153</f>
        <v>0</v>
      </c>
      <c r="AR153" s="93" t="s">
        <v>152</v>
      </c>
      <c r="AT153" s="93" t="s">
        <v>148</v>
      </c>
      <c r="AU153" s="93" t="s">
        <v>83</v>
      </c>
      <c r="AY153" s="10" t="s">
        <v>145</v>
      </c>
      <c r="BE153" s="163">
        <f>IF($N$153="základní",$J$153,0)</f>
        <v>1930.56</v>
      </c>
      <c r="BF153" s="163">
        <f>IF($N$153="snížená",$J$153,0)</f>
        <v>0</v>
      </c>
      <c r="BG153" s="163">
        <f>IF($N$153="zákl. přenesená",$J$153,0)</f>
        <v>0</v>
      </c>
      <c r="BH153" s="163">
        <f>IF($N$153="sníž. přenesená",$J$153,0)</f>
        <v>0</v>
      </c>
      <c r="BI153" s="163">
        <f>IF($N$153="nulová",$J$153,0)</f>
        <v>0</v>
      </c>
      <c r="BJ153" s="93" t="s">
        <v>23</v>
      </c>
      <c r="BK153" s="163">
        <f>ROUND($I$153*$H$153,2)</f>
        <v>1930.56</v>
      </c>
      <c r="BL153" s="93" t="s">
        <v>152</v>
      </c>
      <c r="BM153" s="93" t="s">
        <v>218</v>
      </c>
    </row>
    <row r="154" spans="2:47" s="10" customFormat="1" ht="16.5" customHeight="1">
      <c r="B154" s="27"/>
      <c r="C154" s="28"/>
      <c r="D154" s="164" t="s">
        <v>153</v>
      </c>
      <c r="E154" s="28"/>
      <c r="F154" s="165" t="s">
        <v>220</v>
      </c>
      <c r="G154" s="28"/>
      <c r="H154" s="28"/>
      <c r="J154" s="28"/>
      <c r="K154" s="28"/>
      <c r="L154" s="45"/>
      <c r="M154" s="166"/>
      <c r="N154" s="28"/>
      <c r="O154" s="28"/>
      <c r="P154" s="28"/>
      <c r="Q154" s="28"/>
      <c r="R154" s="28"/>
      <c r="S154" s="28"/>
      <c r="T154" s="57"/>
      <c r="AT154" s="10" t="s">
        <v>153</v>
      </c>
      <c r="AU154" s="10" t="s">
        <v>83</v>
      </c>
    </row>
    <row r="155" spans="2:63" s="139" customFormat="1" ht="30.75" customHeight="1">
      <c r="B155" s="140"/>
      <c r="C155" s="141"/>
      <c r="D155" s="141" t="s">
        <v>73</v>
      </c>
      <c r="E155" s="150" t="s">
        <v>191</v>
      </c>
      <c r="F155" s="150" t="s">
        <v>221</v>
      </c>
      <c r="G155" s="141"/>
      <c r="H155" s="141"/>
      <c r="J155" s="151">
        <f>$BK$155</f>
        <v>15929.88</v>
      </c>
      <c r="K155" s="141"/>
      <c r="L155" s="144"/>
      <c r="M155" s="145"/>
      <c r="N155" s="141"/>
      <c r="O155" s="141"/>
      <c r="P155" s="146">
        <f>SUM($P$156:$P$161)</f>
        <v>0</v>
      </c>
      <c r="Q155" s="141"/>
      <c r="R155" s="146">
        <f>SUM($R$156:$R$161)</f>
        <v>0</v>
      </c>
      <c r="S155" s="141"/>
      <c r="T155" s="147">
        <f>SUM($T$156:$T$161)</f>
        <v>0</v>
      </c>
      <c r="AR155" s="148" t="s">
        <v>23</v>
      </c>
      <c r="AT155" s="148" t="s">
        <v>73</v>
      </c>
      <c r="AU155" s="148" t="s">
        <v>23</v>
      </c>
      <c r="AY155" s="148" t="s">
        <v>145</v>
      </c>
      <c r="BK155" s="149">
        <f>SUM($BK$156:$BK$161)</f>
        <v>15929.88</v>
      </c>
    </row>
    <row r="156" spans="2:65" s="10" customFormat="1" ht="15.75" customHeight="1">
      <c r="B156" s="27"/>
      <c r="C156" s="152" t="s">
        <v>222</v>
      </c>
      <c r="D156" s="152" t="s">
        <v>148</v>
      </c>
      <c r="E156" s="153" t="s">
        <v>223</v>
      </c>
      <c r="F156" s="154" t="s">
        <v>224</v>
      </c>
      <c r="G156" s="155" t="s">
        <v>183</v>
      </c>
      <c r="H156" s="156">
        <v>45.72</v>
      </c>
      <c r="I156" s="157">
        <v>198</v>
      </c>
      <c r="J156" s="158">
        <f>ROUND($I$156*$H$156,2)</f>
        <v>9052.56</v>
      </c>
      <c r="K156" s="154"/>
      <c r="L156" s="45"/>
      <c r="M156" s="159"/>
      <c r="N156" s="160" t="s">
        <v>45</v>
      </c>
      <c r="O156" s="28"/>
      <c r="P156" s="161">
        <f>$O$156*$H$156</f>
        <v>0</v>
      </c>
      <c r="Q156" s="161">
        <v>0</v>
      </c>
      <c r="R156" s="161">
        <f>$Q$156*$H$156</f>
        <v>0</v>
      </c>
      <c r="S156" s="161">
        <v>0</v>
      </c>
      <c r="T156" s="162">
        <f>$S$156*$H$156</f>
        <v>0</v>
      </c>
      <c r="AR156" s="93" t="s">
        <v>152</v>
      </c>
      <c r="AT156" s="93" t="s">
        <v>148</v>
      </c>
      <c r="AU156" s="93" t="s">
        <v>83</v>
      </c>
      <c r="AY156" s="10" t="s">
        <v>145</v>
      </c>
      <c r="BE156" s="163">
        <f>IF($N$156="základní",$J$156,0)</f>
        <v>9052.56</v>
      </c>
      <c r="BF156" s="163">
        <f>IF($N$156="snížená",$J$156,0)</f>
        <v>0</v>
      </c>
      <c r="BG156" s="163">
        <f>IF($N$156="zákl. přenesená",$J$156,0)</f>
        <v>0</v>
      </c>
      <c r="BH156" s="163">
        <f>IF($N$156="sníž. přenesená",$J$156,0)</f>
        <v>0</v>
      </c>
      <c r="BI156" s="163">
        <f>IF($N$156="nulová",$J$156,0)</f>
        <v>0</v>
      </c>
      <c r="BJ156" s="93" t="s">
        <v>23</v>
      </c>
      <c r="BK156" s="163">
        <f>ROUND($I$156*$H$156,2)</f>
        <v>9052.56</v>
      </c>
      <c r="BL156" s="93" t="s">
        <v>152</v>
      </c>
      <c r="BM156" s="93" t="s">
        <v>222</v>
      </c>
    </row>
    <row r="157" spans="2:47" s="10" customFormat="1" ht="16.5" customHeight="1">
      <c r="B157" s="27"/>
      <c r="C157" s="28"/>
      <c r="D157" s="164" t="s">
        <v>153</v>
      </c>
      <c r="E157" s="28"/>
      <c r="F157" s="165" t="s">
        <v>224</v>
      </c>
      <c r="G157" s="28"/>
      <c r="H157" s="28"/>
      <c r="J157" s="28"/>
      <c r="K157" s="28"/>
      <c r="L157" s="45"/>
      <c r="M157" s="166"/>
      <c r="N157" s="28"/>
      <c r="O157" s="28"/>
      <c r="P157" s="28"/>
      <c r="Q157" s="28"/>
      <c r="R157" s="28"/>
      <c r="S157" s="28"/>
      <c r="T157" s="57"/>
      <c r="AT157" s="10" t="s">
        <v>153</v>
      </c>
      <c r="AU157" s="10" t="s">
        <v>83</v>
      </c>
    </row>
    <row r="158" spans="2:65" s="10" customFormat="1" ht="15.75" customHeight="1">
      <c r="B158" s="27"/>
      <c r="C158" s="152" t="s">
        <v>225</v>
      </c>
      <c r="D158" s="152" t="s">
        <v>148</v>
      </c>
      <c r="E158" s="153" t="s">
        <v>226</v>
      </c>
      <c r="F158" s="154" t="s">
        <v>227</v>
      </c>
      <c r="G158" s="155" t="s">
        <v>183</v>
      </c>
      <c r="H158" s="156">
        <v>13.72</v>
      </c>
      <c r="I158" s="157">
        <v>6</v>
      </c>
      <c r="J158" s="158">
        <f>ROUND($I$158*$H$158,2)</f>
        <v>82.32</v>
      </c>
      <c r="K158" s="154"/>
      <c r="L158" s="45"/>
      <c r="M158" s="159"/>
      <c r="N158" s="160" t="s">
        <v>45</v>
      </c>
      <c r="O158" s="28"/>
      <c r="P158" s="161">
        <f>$O$158*$H$158</f>
        <v>0</v>
      </c>
      <c r="Q158" s="161">
        <v>0</v>
      </c>
      <c r="R158" s="161">
        <f>$Q$158*$H$158</f>
        <v>0</v>
      </c>
      <c r="S158" s="161">
        <v>0</v>
      </c>
      <c r="T158" s="162">
        <f>$S$158*$H$158</f>
        <v>0</v>
      </c>
      <c r="AR158" s="93" t="s">
        <v>152</v>
      </c>
      <c r="AT158" s="93" t="s">
        <v>148</v>
      </c>
      <c r="AU158" s="93" t="s">
        <v>83</v>
      </c>
      <c r="AY158" s="10" t="s">
        <v>145</v>
      </c>
      <c r="BE158" s="163">
        <f>IF($N$158="základní",$J$158,0)</f>
        <v>82.32</v>
      </c>
      <c r="BF158" s="163">
        <f>IF($N$158="snížená",$J$158,0)</f>
        <v>0</v>
      </c>
      <c r="BG158" s="163">
        <f>IF($N$158="zákl. přenesená",$J$158,0)</f>
        <v>0</v>
      </c>
      <c r="BH158" s="163">
        <f>IF($N$158="sníž. přenesená",$J$158,0)</f>
        <v>0</v>
      </c>
      <c r="BI158" s="163">
        <f>IF($N$158="nulová",$J$158,0)</f>
        <v>0</v>
      </c>
      <c r="BJ158" s="93" t="s">
        <v>23</v>
      </c>
      <c r="BK158" s="163">
        <f>ROUND($I$158*$H$158,2)</f>
        <v>82.32</v>
      </c>
      <c r="BL158" s="93" t="s">
        <v>152</v>
      </c>
      <c r="BM158" s="93" t="s">
        <v>225</v>
      </c>
    </row>
    <row r="159" spans="2:47" s="10" customFormat="1" ht="16.5" customHeight="1">
      <c r="B159" s="27"/>
      <c r="C159" s="28"/>
      <c r="D159" s="164" t="s">
        <v>153</v>
      </c>
      <c r="E159" s="28"/>
      <c r="F159" s="165" t="s">
        <v>227</v>
      </c>
      <c r="G159" s="28"/>
      <c r="H159" s="28"/>
      <c r="J159" s="28"/>
      <c r="K159" s="28"/>
      <c r="L159" s="45"/>
      <c r="M159" s="166"/>
      <c r="N159" s="28"/>
      <c r="O159" s="28"/>
      <c r="P159" s="28"/>
      <c r="Q159" s="28"/>
      <c r="R159" s="28"/>
      <c r="S159" s="28"/>
      <c r="T159" s="57"/>
      <c r="AT159" s="10" t="s">
        <v>153</v>
      </c>
      <c r="AU159" s="10" t="s">
        <v>83</v>
      </c>
    </row>
    <row r="160" spans="2:65" s="10" customFormat="1" ht="15.75" customHeight="1">
      <c r="B160" s="27"/>
      <c r="C160" s="152" t="s">
        <v>228</v>
      </c>
      <c r="D160" s="152" t="s">
        <v>148</v>
      </c>
      <c r="E160" s="153" t="s">
        <v>229</v>
      </c>
      <c r="F160" s="154" t="s">
        <v>230</v>
      </c>
      <c r="G160" s="155" t="s">
        <v>183</v>
      </c>
      <c r="H160" s="156">
        <v>9</v>
      </c>
      <c r="I160" s="157">
        <v>755</v>
      </c>
      <c r="J160" s="158">
        <f>ROUND($I$160*$H$160,2)</f>
        <v>6795</v>
      </c>
      <c r="K160" s="154"/>
      <c r="L160" s="45"/>
      <c r="M160" s="159"/>
      <c r="N160" s="160" t="s">
        <v>45</v>
      </c>
      <c r="O160" s="28"/>
      <c r="P160" s="161">
        <f>$O$160*$H$160</f>
        <v>0</v>
      </c>
      <c r="Q160" s="161">
        <v>0</v>
      </c>
      <c r="R160" s="161">
        <f>$Q$160*$H$160</f>
        <v>0</v>
      </c>
      <c r="S160" s="161">
        <v>0</v>
      </c>
      <c r="T160" s="162">
        <f>$S$160*$H$160</f>
        <v>0</v>
      </c>
      <c r="AR160" s="93" t="s">
        <v>152</v>
      </c>
      <c r="AT160" s="93" t="s">
        <v>148</v>
      </c>
      <c r="AU160" s="93" t="s">
        <v>83</v>
      </c>
      <c r="AY160" s="10" t="s">
        <v>145</v>
      </c>
      <c r="BE160" s="163">
        <f>IF($N$160="základní",$J$160,0)</f>
        <v>6795</v>
      </c>
      <c r="BF160" s="163">
        <f>IF($N$160="snížená",$J$160,0)</f>
        <v>0</v>
      </c>
      <c r="BG160" s="163">
        <f>IF($N$160="zákl. přenesená",$J$160,0)</f>
        <v>0</v>
      </c>
      <c r="BH160" s="163">
        <f>IF($N$160="sníž. přenesená",$J$160,0)</f>
        <v>0</v>
      </c>
      <c r="BI160" s="163">
        <f>IF($N$160="nulová",$J$160,0)</f>
        <v>0</v>
      </c>
      <c r="BJ160" s="93" t="s">
        <v>23</v>
      </c>
      <c r="BK160" s="163">
        <f>ROUND($I$160*$H$160,2)</f>
        <v>6795</v>
      </c>
      <c r="BL160" s="93" t="s">
        <v>152</v>
      </c>
      <c r="BM160" s="93" t="s">
        <v>228</v>
      </c>
    </row>
    <row r="161" spans="2:47" s="10" customFormat="1" ht="16.5" customHeight="1">
      <c r="B161" s="27"/>
      <c r="C161" s="28"/>
      <c r="D161" s="164" t="s">
        <v>153</v>
      </c>
      <c r="E161" s="28"/>
      <c r="F161" s="165" t="s">
        <v>230</v>
      </c>
      <c r="G161" s="28"/>
      <c r="H161" s="28"/>
      <c r="J161" s="28"/>
      <c r="K161" s="28"/>
      <c r="L161" s="45"/>
      <c r="M161" s="166"/>
      <c r="N161" s="28"/>
      <c r="O161" s="28"/>
      <c r="P161" s="28"/>
      <c r="Q161" s="28"/>
      <c r="R161" s="28"/>
      <c r="S161" s="28"/>
      <c r="T161" s="57"/>
      <c r="AT161" s="10" t="s">
        <v>153</v>
      </c>
      <c r="AU161" s="10" t="s">
        <v>83</v>
      </c>
    </row>
    <row r="162" spans="2:63" s="139" customFormat="1" ht="30.75" customHeight="1">
      <c r="B162" s="140"/>
      <c r="C162" s="141"/>
      <c r="D162" s="141" t="s">
        <v>73</v>
      </c>
      <c r="E162" s="150" t="s">
        <v>200</v>
      </c>
      <c r="F162" s="150" t="s">
        <v>231</v>
      </c>
      <c r="G162" s="141"/>
      <c r="H162" s="141"/>
      <c r="J162" s="151">
        <f>$BK$162</f>
        <v>75391.59999999999</v>
      </c>
      <c r="K162" s="141"/>
      <c r="L162" s="144"/>
      <c r="M162" s="145"/>
      <c r="N162" s="141"/>
      <c r="O162" s="141"/>
      <c r="P162" s="146">
        <f>SUM($P$163:$P$171)</f>
        <v>0</v>
      </c>
      <c r="Q162" s="141"/>
      <c r="R162" s="146">
        <f>SUM($R$163:$R$171)</f>
        <v>0</v>
      </c>
      <c r="S162" s="141"/>
      <c r="T162" s="147">
        <f>SUM($T$163:$T$171)</f>
        <v>0</v>
      </c>
      <c r="AR162" s="148" t="s">
        <v>23</v>
      </c>
      <c r="AT162" s="148" t="s">
        <v>73</v>
      </c>
      <c r="AU162" s="148" t="s">
        <v>23</v>
      </c>
      <c r="AY162" s="148" t="s">
        <v>145</v>
      </c>
      <c r="BK162" s="149">
        <f>SUM($BK$163:$BK$171)</f>
        <v>75391.59999999999</v>
      </c>
    </row>
    <row r="163" spans="2:65" s="10" customFormat="1" ht="15.75" customHeight="1">
      <c r="B163" s="27"/>
      <c r="C163" s="152" t="s">
        <v>232</v>
      </c>
      <c r="D163" s="152" t="s">
        <v>148</v>
      </c>
      <c r="E163" s="153" t="s">
        <v>233</v>
      </c>
      <c r="F163" s="154" t="s">
        <v>234</v>
      </c>
      <c r="G163" s="155" t="s">
        <v>183</v>
      </c>
      <c r="H163" s="156">
        <v>405.05</v>
      </c>
      <c r="I163" s="157">
        <v>53</v>
      </c>
      <c r="J163" s="158">
        <f>ROUND($I$163*$H$163,2)</f>
        <v>21467.65</v>
      </c>
      <c r="K163" s="154"/>
      <c r="L163" s="45"/>
      <c r="M163" s="159"/>
      <c r="N163" s="160" t="s">
        <v>45</v>
      </c>
      <c r="O163" s="28"/>
      <c r="P163" s="161">
        <f>$O$163*$H$163</f>
        <v>0</v>
      </c>
      <c r="Q163" s="161">
        <v>0</v>
      </c>
      <c r="R163" s="161">
        <f>$Q$163*$H$163</f>
        <v>0</v>
      </c>
      <c r="S163" s="161">
        <v>0</v>
      </c>
      <c r="T163" s="162">
        <f>$S$163*$H$163</f>
        <v>0</v>
      </c>
      <c r="AR163" s="93" t="s">
        <v>152</v>
      </c>
      <c r="AT163" s="93" t="s">
        <v>148</v>
      </c>
      <c r="AU163" s="93" t="s">
        <v>83</v>
      </c>
      <c r="AY163" s="10" t="s">
        <v>145</v>
      </c>
      <c r="BE163" s="163">
        <f>IF($N$163="základní",$J$163,0)</f>
        <v>21467.65</v>
      </c>
      <c r="BF163" s="163">
        <f>IF($N$163="snížená",$J$163,0)</f>
        <v>0</v>
      </c>
      <c r="BG163" s="163">
        <f>IF($N$163="zákl. přenesená",$J$163,0)</f>
        <v>0</v>
      </c>
      <c r="BH163" s="163">
        <f>IF($N$163="sníž. přenesená",$J$163,0)</f>
        <v>0</v>
      </c>
      <c r="BI163" s="163">
        <f>IF($N$163="nulová",$J$163,0)</f>
        <v>0</v>
      </c>
      <c r="BJ163" s="93" t="s">
        <v>23</v>
      </c>
      <c r="BK163" s="163">
        <f>ROUND($I$163*$H$163,2)</f>
        <v>21467.65</v>
      </c>
      <c r="BL163" s="93" t="s">
        <v>152</v>
      </c>
      <c r="BM163" s="93" t="s">
        <v>232</v>
      </c>
    </row>
    <row r="164" spans="2:47" s="10" customFormat="1" ht="16.5" customHeight="1">
      <c r="B164" s="27"/>
      <c r="C164" s="28"/>
      <c r="D164" s="164" t="s">
        <v>153</v>
      </c>
      <c r="E164" s="28"/>
      <c r="F164" s="165" t="s">
        <v>234</v>
      </c>
      <c r="G164" s="28"/>
      <c r="H164" s="28"/>
      <c r="J164" s="28"/>
      <c r="K164" s="28"/>
      <c r="L164" s="45"/>
      <c r="M164" s="166"/>
      <c r="N164" s="28"/>
      <c r="O164" s="28"/>
      <c r="P164" s="28"/>
      <c r="Q164" s="28"/>
      <c r="R164" s="28"/>
      <c r="S164" s="28"/>
      <c r="T164" s="57"/>
      <c r="AT164" s="10" t="s">
        <v>153</v>
      </c>
      <c r="AU164" s="10" t="s">
        <v>83</v>
      </c>
    </row>
    <row r="165" spans="2:47" s="10" customFormat="1" ht="30.75" customHeight="1">
      <c r="B165" s="27"/>
      <c r="C165" s="28"/>
      <c r="D165" s="167" t="s">
        <v>164</v>
      </c>
      <c r="E165" s="28"/>
      <c r="F165" s="168" t="s">
        <v>235</v>
      </c>
      <c r="G165" s="28"/>
      <c r="H165" s="28"/>
      <c r="J165" s="28"/>
      <c r="K165" s="28"/>
      <c r="L165" s="45"/>
      <c r="M165" s="166"/>
      <c r="N165" s="28"/>
      <c r="O165" s="28"/>
      <c r="P165" s="28"/>
      <c r="Q165" s="28"/>
      <c r="R165" s="28"/>
      <c r="S165" s="28"/>
      <c r="T165" s="57"/>
      <c r="AT165" s="10" t="s">
        <v>164</v>
      </c>
      <c r="AU165" s="10" t="s">
        <v>83</v>
      </c>
    </row>
    <row r="166" spans="2:65" s="10" customFormat="1" ht="15.75" customHeight="1">
      <c r="B166" s="27"/>
      <c r="C166" s="152" t="s">
        <v>236</v>
      </c>
      <c r="D166" s="152" t="s">
        <v>148</v>
      </c>
      <c r="E166" s="153" t="s">
        <v>237</v>
      </c>
      <c r="F166" s="154" t="s">
        <v>238</v>
      </c>
      <c r="G166" s="155" t="s">
        <v>183</v>
      </c>
      <c r="H166" s="156">
        <v>591</v>
      </c>
      <c r="I166" s="157">
        <v>28</v>
      </c>
      <c r="J166" s="158">
        <f>ROUND($I$166*$H$166,2)</f>
        <v>16548</v>
      </c>
      <c r="K166" s="154"/>
      <c r="L166" s="45"/>
      <c r="M166" s="159"/>
      <c r="N166" s="160" t="s">
        <v>45</v>
      </c>
      <c r="O166" s="28"/>
      <c r="P166" s="161">
        <f>$O$166*$H$166</f>
        <v>0</v>
      </c>
      <c r="Q166" s="161">
        <v>0</v>
      </c>
      <c r="R166" s="161">
        <f>$Q$166*$H$166</f>
        <v>0</v>
      </c>
      <c r="S166" s="161">
        <v>0</v>
      </c>
      <c r="T166" s="162">
        <f>$S$166*$H$166</f>
        <v>0</v>
      </c>
      <c r="AR166" s="93" t="s">
        <v>152</v>
      </c>
      <c r="AT166" s="93" t="s">
        <v>148</v>
      </c>
      <c r="AU166" s="93" t="s">
        <v>83</v>
      </c>
      <c r="AY166" s="10" t="s">
        <v>145</v>
      </c>
      <c r="BE166" s="163">
        <f>IF($N$166="základní",$J$166,0)</f>
        <v>16548</v>
      </c>
      <c r="BF166" s="163">
        <f>IF($N$166="snížená",$J$166,0)</f>
        <v>0</v>
      </c>
      <c r="BG166" s="163">
        <f>IF($N$166="zákl. přenesená",$J$166,0)</f>
        <v>0</v>
      </c>
      <c r="BH166" s="163">
        <f>IF($N$166="sníž. přenesená",$J$166,0)</f>
        <v>0</v>
      </c>
      <c r="BI166" s="163">
        <f>IF($N$166="nulová",$J$166,0)</f>
        <v>0</v>
      </c>
      <c r="BJ166" s="93" t="s">
        <v>23</v>
      </c>
      <c r="BK166" s="163">
        <f>ROUND($I$166*$H$166,2)</f>
        <v>16548</v>
      </c>
      <c r="BL166" s="93" t="s">
        <v>152</v>
      </c>
      <c r="BM166" s="93" t="s">
        <v>236</v>
      </c>
    </row>
    <row r="167" spans="2:47" s="10" customFormat="1" ht="16.5" customHeight="1">
      <c r="B167" s="27"/>
      <c r="C167" s="28"/>
      <c r="D167" s="164" t="s">
        <v>153</v>
      </c>
      <c r="E167" s="28"/>
      <c r="F167" s="165" t="s">
        <v>238</v>
      </c>
      <c r="G167" s="28"/>
      <c r="H167" s="28"/>
      <c r="J167" s="28"/>
      <c r="K167" s="28"/>
      <c r="L167" s="45"/>
      <c r="M167" s="166"/>
      <c r="N167" s="28"/>
      <c r="O167" s="28"/>
      <c r="P167" s="28"/>
      <c r="Q167" s="28"/>
      <c r="R167" s="28"/>
      <c r="S167" s="28"/>
      <c r="T167" s="57"/>
      <c r="AT167" s="10" t="s">
        <v>153</v>
      </c>
      <c r="AU167" s="10" t="s">
        <v>83</v>
      </c>
    </row>
    <row r="168" spans="2:65" s="10" customFormat="1" ht="15.75" customHeight="1">
      <c r="B168" s="27"/>
      <c r="C168" s="152" t="s">
        <v>239</v>
      </c>
      <c r="D168" s="152" t="s">
        <v>148</v>
      </c>
      <c r="E168" s="153" t="s">
        <v>240</v>
      </c>
      <c r="F168" s="154" t="s">
        <v>241</v>
      </c>
      <c r="G168" s="155" t="s">
        <v>183</v>
      </c>
      <c r="H168" s="156">
        <v>185.95</v>
      </c>
      <c r="I168" s="157">
        <v>185</v>
      </c>
      <c r="J168" s="158">
        <f>ROUND($I$168*$H$168,2)</f>
        <v>34400.75</v>
      </c>
      <c r="K168" s="154"/>
      <c r="L168" s="45"/>
      <c r="M168" s="159"/>
      <c r="N168" s="160" t="s">
        <v>45</v>
      </c>
      <c r="O168" s="28"/>
      <c r="P168" s="161">
        <f>$O$168*$H$168</f>
        <v>0</v>
      </c>
      <c r="Q168" s="161">
        <v>0</v>
      </c>
      <c r="R168" s="161">
        <f>$Q$168*$H$168</f>
        <v>0</v>
      </c>
      <c r="S168" s="161">
        <v>0</v>
      </c>
      <c r="T168" s="162">
        <f>$S$168*$H$168</f>
        <v>0</v>
      </c>
      <c r="AR168" s="93" t="s">
        <v>152</v>
      </c>
      <c r="AT168" s="93" t="s">
        <v>148</v>
      </c>
      <c r="AU168" s="93" t="s">
        <v>83</v>
      </c>
      <c r="AY168" s="10" t="s">
        <v>145</v>
      </c>
      <c r="BE168" s="163">
        <f>IF($N$168="základní",$J$168,0)</f>
        <v>34400.75</v>
      </c>
      <c r="BF168" s="163">
        <f>IF($N$168="snížená",$J$168,0)</f>
        <v>0</v>
      </c>
      <c r="BG168" s="163">
        <f>IF($N$168="zákl. přenesená",$J$168,0)</f>
        <v>0</v>
      </c>
      <c r="BH168" s="163">
        <f>IF($N$168="sníž. přenesená",$J$168,0)</f>
        <v>0</v>
      </c>
      <c r="BI168" s="163">
        <f>IF($N$168="nulová",$J$168,0)</f>
        <v>0</v>
      </c>
      <c r="BJ168" s="93" t="s">
        <v>23</v>
      </c>
      <c r="BK168" s="163">
        <f>ROUND($I$168*$H$168,2)</f>
        <v>34400.75</v>
      </c>
      <c r="BL168" s="93" t="s">
        <v>152</v>
      </c>
      <c r="BM168" s="93" t="s">
        <v>239</v>
      </c>
    </row>
    <row r="169" spans="2:47" s="10" customFormat="1" ht="16.5" customHeight="1">
      <c r="B169" s="27"/>
      <c r="C169" s="28"/>
      <c r="D169" s="164" t="s">
        <v>153</v>
      </c>
      <c r="E169" s="28"/>
      <c r="F169" s="165" t="s">
        <v>241</v>
      </c>
      <c r="G169" s="28"/>
      <c r="H169" s="28"/>
      <c r="J169" s="28"/>
      <c r="K169" s="28"/>
      <c r="L169" s="45"/>
      <c r="M169" s="166"/>
      <c r="N169" s="28"/>
      <c r="O169" s="28"/>
      <c r="P169" s="28"/>
      <c r="Q169" s="28"/>
      <c r="R169" s="28"/>
      <c r="S169" s="28"/>
      <c r="T169" s="57"/>
      <c r="AT169" s="10" t="s">
        <v>153</v>
      </c>
      <c r="AU169" s="10" t="s">
        <v>83</v>
      </c>
    </row>
    <row r="170" spans="2:65" s="10" customFormat="1" ht="15.75" customHeight="1">
      <c r="B170" s="27"/>
      <c r="C170" s="152" t="s">
        <v>242</v>
      </c>
      <c r="D170" s="152" t="s">
        <v>148</v>
      </c>
      <c r="E170" s="153" t="s">
        <v>243</v>
      </c>
      <c r="F170" s="154" t="s">
        <v>244</v>
      </c>
      <c r="G170" s="155" t="s">
        <v>183</v>
      </c>
      <c r="H170" s="156">
        <v>371.9</v>
      </c>
      <c r="I170" s="157">
        <v>8</v>
      </c>
      <c r="J170" s="158">
        <f>ROUND($I$170*$H$170,2)</f>
        <v>2975.2</v>
      </c>
      <c r="K170" s="154"/>
      <c r="L170" s="45"/>
      <c r="M170" s="159"/>
      <c r="N170" s="160" t="s">
        <v>45</v>
      </c>
      <c r="O170" s="28"/>
      <c r="P170" s="161">
        <f>$O$170*$H$170</f>
        <v>0</v>
      </c>
      <c r="Q170" s="161">
        <v>0</v>
      </c>
      <c r="R170" s="161">
        <f>$Q$170*$H$170</f>
        <v>0</v>
      </c>
      <c r="S170" s="161">
        <v>0</v>
      </c>
      <c r="T170" s="162">
        <f>$S$170*$H$170</f>
        <v>0</v>
      </c>
      <c r="AR170" s="93" t="s">
        <v>152</v>
      </c>
      <c r="AT170" s="93" t="s">
        <v>148</v>
      </c>
      <c r="AU170" s="93" t="s">
        <v>83</v>
      </c>
      <c r="AY170" s="10" t="s">
        <v>145</v>
      </c>
      <c r="BE170" s="163">
        <f>IF($N$170="základní",$J$170,0)</f>
        <v>2975.2</v>
      </c>
      <c r="BF170" s="163">
        <f>IF($N$170="snížená",$J$170,0)</f>
        <v>0</v>
      </c>
      <c r="BG170" s="163">
        <f>IF($N$170="zákl. přenesená",$J$170,0)</f>
        <v>0</v>
      </c>
      <c r="BH170" s="163">
        <f>IF($N$170="sníž. přenesená",$J$170,0)</f>
        <v>0</v>
      </c>
      <c r="BI170" s="163">
        <f>IF($N$170="nulová",$J$170,0)</f>
        <v>0</v>
      </c>
      <c r="BJ170" s="93" t="s">
        <v>23</v>
      </c>
      <c r="BK170" s="163">
        <f>ROUND($I$170*$H$170,2)</f>
        <v>2975.2</v>
      </c>
      <c r="BL170" s="93" t="s">
        <v>152</v>
      </c>
      <c r="BM170" s="93" t="s">
        <v>242</v>
      </c>
    </row>
    <row r="171" spans="2:47" s="10" customFormat="1" ht="16.5" customHeight="1">
      <c r="B171" s="27"/>
      <c r="C171" s="28"/>
      <c r="D171" s="164" t="s">
        <v>153</v>
      </c>
      <c r="E171" s="28"/>
      <c r="F171" s="165" t="s">
        <v>244</v>
      </c>
      <c r="G171" s="28"/>
      <c r="H171" s="28"/>
      <c r="J171" s="28"/>
      <c r="K171" s="28"/>
      <c r="L171" s="45"/>
      <c r="M171" s="166"/>
      <c r="N171" s="28"/>
      <c r="O171" s="28"/>
      <c r="P171" s="28"/>
      <c r="Q171" s="28"/>
      <c r="R171" s="28"/>
      <c r="S171" s="28"/>
      <c r="T171" s="57"/>
      <c r="AT171" s="10" t="s">
        <v>153</v>
      </c>
      <c r="AU171" s="10" t="s">
        <v>83</v>
      </c>
    </row>
    <row r="172" spans="2:63" s="139" customFormat="1" ht="30.75" customHeight="1">
      <c r="B172" s="140"/>
      <c r="C172" s="141"/>
      <c r="D172" s="141" t="s">
        <v>73</v>
      </c>
      <c r="E172" s="150" t="s">
        <v>203</v>
      </c>
      <c r="F172" s="150" t="s">
        <v>245</v>
      </c>
      <c r="G172" s="141"/>
      <c r="H172" s="141"/>
      <c r="J172" s="151">
        <f>$BK$172</f>
        <v>54617</v>
      </c>
      <c r="K172" s="141"/>
      <c r="L172" s="144"/>
      <c r="M172" s="145"/>
      <c r="N172" s="141"/>
      <c r="O172" s="141"/>
      <c r="P172" s="146">
        <f>SUM($P$173:$P$176)</f>
        <v>0</v>
      </c>
      <c r="Q172" s="141"/>
      <c r="R172" s="146">
        <f>SUM($R$173:$R$176)</f>
        <v>0</v>
      </c>
      <c r="S172" s="141"/>
      <c r="T172" s="147">
        <f>SUM($T$173:$T$176)</f>
        <v>0</v>
      </c>
      <c r="AR172" s="148" t="s">
        <v>23</v>
      </c>
      <c r="AT172" s="148" t="s">
        <v>73</v>
      </c>
      <c r="AU172" s="148" t="s">
        <v>23</v>
      </c>
      <c r="AY172" s="148" t="s">
        <v>145</v>
      </c>
      <c r="BK172" s="149">
        <f>SUM($BK$173:$BK$176)</f>
        <v>54617</v>
      </c>
    </row>
    <row r="173" spans="2:65" s="10" customFormat="1" ht="15.75" customHeight="1">
      <c r="B173" s="27"/>
      <c r="C173" s="152" t="s">
        <v>246</v>
      </c>
      <c r="D173" s="152" t="s">
        <v>148</v>
      </c>
      <c r="E173" s="153" t="s">
        <v>247</v>
      </c>
      <c r="F173" s="154" t="s">
        <v>248</v>
      </c>
      <c r="G173" s="155" t="s">
        <v>183</v>
      </c>
      <c r="H173" s="156">
        <v>405.05</v>
      </c>
      <c r="I173" s="157">
        <v>105</v>
      </c>
      <c r="J173" s="158">
        <f>ROUND($I$173*$H$173,2)</f>
        <v>42530.25</v>
      </c>
      <c r="K173" s="154"/>
      <c r="L173" s="45"/>
      <c r="M173" s="159"/>
      <c r="N173" s="160" t="s">
        <v>45</v>
      </c>
      <c r="O173" s="28"/>
      <c r="P173" s="161">
        <f>$O$173*$H$173</f>
        <v>0</v>
      </c>
      <c r="Q173" s="161">
        <v>0</v>
      </c>
      <c r="R173" s="161">
        <f>$Q$173*$H$173</f>
        <v>0</v>
      </c>
      <c r="S173" s="161">
        <v>0</v>
      </c>
      <c r="T173" s="162">
        <f>$S$173*$H$173</f>
        <v>0</v>
      </c>
      <c r="AR173" s="93" t="s">
        <v>152</v>
      </c>
      <c r="AT173" s="93" t="s">
        <v>148</v>
      </c>
      <c r="AU173" s="93" t="s">
        <v>83</v>
      </c>
      <c r="AY173" s="10" t="s">
        <v>145</v>
      </c>
      <c r="BE173" s="163">
        <f>IF($N$173="základní",$J$173,0)</f>
        <v>42530.25</v>
      </c>
      <c r="BF173" s="163">
        <f>IF($N$173="snížená",$J$173,0)</f>
        <v>0</v>
      </c>
      <c r="BG173" s="163">
        <f>IF($N$173="zákl. přenesená",$J$173,0)</f>
        <v>0</v>
      </c>
      <c r="BH173" s="163">
        <f>IF($N$173="sníž. přenesená",$J$173,0)</f>
        <v>0</v>
      </c>
      <c r="BI173" s="163">
        <f>IF($N$173="nulová",$J$173,0)</f>
        <v>0</v>
      </c>
      <c r="BJ173" s="93" t="s">
        <v>23</v>
      </c>
      <c r="BK173" s="163">
        <f>ROUND($I$173*$H$173,2)</f>
        <v>42530.25</v>
      </c>
      <c r="BL173" s="93" t="s">
        <v>152</v>
      </c>
      <c r="BM173" s="93" t="s">
        <v>246</v>
      </c>
    </row>
    <row r="174" spans="2:47" s="10" customFormat="1" ht="16.5" customHeight="1">
      <c r="B174" s="27"/>
      <c r="C174" s="28"/>
      <c r="D174" s="164" t="s">
        <v>153</v>
      </c>
      <c r="E174" s="28"/>
      <c r="F174" s="165" t="s">
        <v>248</v>
      </c>
      <c r="G174" s="28"/>
      <c r="H174" s="28"/>
      <c r="J174" s="28"/>
      <c r="K174" s="28"/>
      <c r="L174" s="45"/>
      <c r="M174" s="166"/>
      <c r="N174" s="28"/>
      <c r="O174" s="28"/>
      <c r="P174" s="28"/>
      <c r="Q174" s="28"/>
      <c r="R174" s="28"/>
      <c r="S174" s="28"/>
      <c r="T174" s="57"/>
      <c r="AT174" s="10" t="s">
        <v>153</v>
      </c>
      <c r="AU174" s="10" t="s">
        <v>83</v>
      </c>
    </row>
    <row r="175" spans="2:65" s="10" customFormat="1" ht="15.75" customHeight="1">
      <c r="B175" s="27"/>
      <c r="C175" s="152" t="s">
        <v>249</v>
      </c>
      <c r="D175" s="152" t="s">
        <v>148</v>
      </c>
      <c r="E175" s="153" t="s">
        <v>250</v>
      </c>
      <c r="F175" s="154" t="s">
        <v>251</v>
      </c>
      <c r="G175" s="155" t="s">
        <v>183</v>
      </c>
      <c r="H175" s="156">
        <v>185.95</v>
      </c>
      <c r="I175" s="157">
        <v>65</v>
      </c>
      <c r="J175" s="158">
        <f>ROUND($I$175*$H$175,2)</f>
        <v>12086.75</v>
      </c>
      <c r="K175" s="154"/>
      <c r="L175" s="45"/>
      <c r="M175" s="159"/>
      <c r="N175" s="160" t="s">
        <v>45</v>
      </c>
      <c r="O175" s="28"/>
      <c r="P175" s="161">
        <f>$O$175*$H$175</f>
        <v>0</v>
      </c>
      <c r="Q175" s="161">
        <v>0</v>
      </c>
      <c r="R175" s="161">
        <f>$Q$175*$H$175</f>
        <v>0</v>
      </c>
      <c r="S175" s="161">
        <v>0</v>
      </c>
      <c r="T175" s="162">
        <f>$S$175*$H$175</f>
        <v>0</v>
      </c>
      <c r="AR175" s="93" t="s">
        <v>152</v>
      </c>
      <c r="AT175" s="93" t="s">
        <v>148</v>
      </c>
      <c r="AU175" s="93" t="s">
        <v>83</v>
      </c>
      <c r="AY175" s="10" t="s">
        <v>145</v>
      </c>
      <c r="BE175" s="163">
        <f>IF($N$175="základní",$J$175,0)</f>
        <v>12086.75</v>
      </c>
      <c r="BF175" s="163">
        <f>IF($N$175="snížená",$J$175,0)</f>
        <v>0</v>
      </c>
      <c r="BG175" s="163">
        <f>IF($N$175="zákl. přenesená",$J$175,0)</f>
        <v>0</v>
      </c>
      <c r="BH175" s="163">
        <f>IF($N$175="sníž. přenesená",$J$175,0)</f>
        <v>0</v>
      </c>
      <c r="BI175" s="163">
        <f>IF($N$175="nulová",$J$175,0)</f>
        <v>0</v>
      </c>
      <c r="BJ175" s="93" t="s">
        <v>23</v>
      </c>
      <c r="BK175" s="163">
        <f>ROUND($I$175*$H$175,2)</f>
        <v>12086.75</v>
      </c>
      <c r="BL175" s="93" t="s">
        <v>152</v>
      </c>
      <c r="BM175" s="93" t="s">
        <v>249</v>
      </c>
    </row>
    <row r="176" spans="2:47" s="10" customFormat="1" ht="16.5" customHeight="1">
      <c r="B176" s="27"/>
      <c r="C176" s="28"/>
      <c r="D176" s="164" t="s">
        <v>153</v>
      </c>
      <c r="E176" s="28"/>
      <c r="F176" s="165" t="s">
        <v>251</v>
      </c>
      <c r="G176" s="28"/>
      <c r="H176" s="28"/>
      <c r="J176" s="28"/>
      <c r="K176" s="28"/>
      <c r="L176" s="45"/>
      <c r="M176" s="166"/>
      <c r="N176" s="28"/>
      <c r="O176" s="28"/>
      <c r="P176" s="28"/>
      <c r="Q176" s="28"/>
      <c r="R176" s="28"/>
      <c r="S176" s="28"/>
      <c r="T176" s="57"/>
      <c r="AT176" s="10" t="s">
        <v>153</v>
      </c>
      <c r="AU176" s="10" t="s">
        <v>83</v>
      </c>
    </row>
    <row r="177" spans="2:63" s="139" customFormat="1" ht="30.75" customHeight="1">
      <c r="B177" s="140"/>
      <c r="C177" s="141"/>
      <c r="D177" s="141" t="s">
        <v>73</v>
      </c>
      <c r="E177" s="150" t="s">
        <v>206</v>
      </c>
      <c r="F177" s="150" t="s">
        <v>252</v>
      </c>
      <c r="G177" s="141"/>
      <c r="H177" s="141"/>
      <c r="J177" s="151">
        <f>$BK$177</f>
        <v>91204.2</v>
      </c>
      <c r="K177" s="141"/>
      <c r="L177" s="144"/>
      <c r="M177" s="145"/>
      <c r="N177" s="141"/>
      <c r="O177" s="141"/>
      <c r="P177" s="146">
        <f>SUM($P$178:$P$190)</f>
        <v>0</v>
      </c>
      <c r="Q177" s="141"/>
      <c r="R177" s="146">
        <f>SUM($R$178:$R$190)</f>
        <v>0</v>
      </c>
      <c r="S177" s="141"/>
      <c r="T177" s="147">
        <f>SUM($T$178:$T$190)</f>
        <v>0</v>
      </c>
      <c r="AR177" s="148" t="s">
        <v>23</v>
      </c>
      <c r="AT177" s="148" t="s">
        <v>73</v>
      </c>
      <c r="AU177" s="148" t="s">
        <v>23</v>
      </c>
      <c r="AY177" s="148" t="s">
        <v>145</v>
      </c>
      <c r="BK177" s="149">
        <f>SUM($BK$178:$BK$190)</f>
        <v>91204.2</v>
      </c>
    </row>
    <row r="178" spans="2:65" s="10" customFormat="1" ht="15.75" customHeight="1">
      <c r="B178" s="27"/>
      <c r="C178" s="152" t="s">
        <v>253</v>
      </c>
      <c r="D178" s="152" t="s">
        <v>148</v>
      </c>
      <c r="E178" s="153" t="s">
        <v>254</v>
      </c>
      <c r="F178" s="154" t="s">
        <v>255</v>
      </c>
      <c r="G178" s="155" t="s">
        <v>176</v>
      </c>
      <c r="H178" s="156">
        <v>3496.3</v>
      </c>
      <c r="I178" s="157">
        <v>14</v>
      </c>
      <c r="J178" s="158">
        <f>ROUND($I$178*$H$178,2)</f>
        <v>48948.2</v>
      </c>
      <c r="K178" s="154"/>
      <c r="L178" s="45"/>
      <c r="M178" s="159"/>
      <c r="N178" s="160" t="s">
        <v>45</v>
      </c>
      <c r="O178" s="28"/>
      <c r="P178" s="161">
        <f>$O$178*$H$178</f>
        <v>0</v>
      </c>
      <c r="Q178" s="161">
        <v>0</v>
      </c>
      <c r="R178" s="161">
        <f>$Q$178*$H$178</f>
        <v>0</v>
      </c>
      <c r="S178" s="161">
        <v>0</v>
      </c>
      <c r="T178" s="162">
        <f>$S$178*$H$178</f>
        <v>0</v>
      </c>
      <c r="AR178" s="93" t="s">
        <v>152</v>
      </c>
      <c r="AT178" s="93" t="s">
        <v>148</v>
      </c>
      <c r="AU178" s="93" t="s">
        <v>83</v>
      </c>
      <c r="AY178" s="10" t="s">
        <v>145</v>
      </c>
      <c r="BE178" s="163">
        <f>IF($N$178="základní",$J$178,0)</f>
        <v>48948.2</v>
      </c>
      <c r="BF178" s="163">
        <f>IF($N$178="snížená",$J$178,0)</f>
        <v>0</v>
      </c>
      <c r="BG178" s="163">
        <f>IF($N$178="zákl. přenesená",$J$178,0)</f>
        <v>0</v>
      </c>
      <c r="BH178" s="163">
        <f>IF($N$178="sníž. přenesená",$J$178,0)</f>
        <v>0</v>
      </c>
      <c r="BI178" s="163">
        <f>IF($N$178="nulová",$J$178,0)</f>
        <v>0</v>
      </c>
      <c r="BJ178" s="93" t="s">
        <v>23</v>
      </c>
      <c r="BK178" s="163">
        <f>ROUND($I$178*$H$178,2)</f>
        <v>48948.2</v>
      </c>
      <c r="BL178" s="93" t="s">
        <v>152</v>
      </c>
      <c r="BM178" s="93" t="s">
        <v>253</v>
      </c>
    </row>
    <row r="179" spans="2:47" s="10" customFormat="1" ht="16.5" customHeight="1">
      <c r="B179" s="27"/>
      <c r="C179" s="28"/>
      <c r="D179" s="164" t="s">
        <v>153</v>
      </c>
      <c r="E179" s="28"/>
      <c r="F179" s="165" t="s">
        <v>255</v>
      </c>
      <c r="G179" s="28"/>
      <c r="H179" s="28"/>
      <c r="J179" s="28"/>
      <c r="K179" s="28"/>
      <c r="L179" s="45"/>
      <c r="M179" s="166"/>
      <c r="N179" s="28"/>
      <c r="O179" s="28"/>
      <c r="P179" s="28"/>
      <c r="Q179" s="28"/>
      <c r="R179" s="28"/>
      <c r="S179" s="28"/>
      <c r="T179" s="57"/>
      <c r="AT179" s="10" t="s">
        <v>153</v>
      </c>
      <c r="AU179" s="10" t="s">
        <v>83</v>
      </c>
    </row>
    <row r="180" spans="2:65" s="10" customFormat="1" ht="15.75" customHeight="1">
      <c r="B180" s="27"/>
      <c r="C180" s="152" t="s">
        <v>256</v>
      </c>
      <c r="D180" s="152" t="s">
        <v>148</v>
      </c>
      <c r="E180" s="153" t="s">
        <v>257</v>
      </c>
      <c r="F180" s="154" t="s">
        <v>258</v>
      </c>
      <c r="G180" s="155" t="s">
        <v>176</v>
      </c>
      <c r="H180" s="156">
        <v>428.5</v>
      </c>
      <c r="I180" s="157">
        <v>12</v>
      </c>
      <c r="J180" s="158">
        <f>ROUND($I$180*$H$180,2)</f>
        <v>5142</v>
      </c>
      <c r="K180" s="154"/>
      <c r="L180" s="45"/>
      <c r="M180" s="159"/>
      <c r="N180" s="160" t="s">
        <v>45</v>
      </c>
      <c r="O180" s="28"/>
      <c r="P180" s="161">
        <f>$O$180*$H$180</f>
        <v>0</v>
      </c>
      <c r="Q180" s="161">
        <v>0</v>
      </c>
      <c r="R180" s="161">
        <f>$Q$180*$H$180</f>
        <v>0</v>
      </c>
      <c r="S180" s="161">
        <v>0</v>
      </c>
      <c r="T180" s="162">
        <f>$S$180*$H$180</f>
        <v>0</v>
      </c>
      <c r="AR180" s="93" t="s">
        <v>152</v>
      </c>
      <c r="AT180" s="93" t="s">
        <v>148</v>
      </c>
      <c r="AU180" s="93" t="s">
        <v>83</v>
      </c>
      <c r="AY180" s="10" t="s">
        <v>145</v>
      </c>
      <c r="BE180" s="163">
        <f>IF($N$180="základní",$J$180,0)</f>
        <v>5142</v>
      </c>
      <c r="BF180" s="163">
        <f>IF($N$180="snížená",$J$180,0)</f>
        <v>0</v>
      </c>
      <c r="BG180" s="163">
        <f>IF($N$180="zákl. přenesená",$J$180,0)</f>
        <v>0</v>
      </c>
      <c r="BH180" s="163">
        <f>IF($N$180="sníž. přenesená",$J$180,0)</f>
        <v>0</v>
      </c>
      <c r="BI180" s="163">
        <f>IF($N$180="nulová",$J$180,0)</f>
        <v>0</v>
      </c>
      <c r="BJ180" s="93" t="s">
        <v>23</v>
      </c>
      <c r="BK180" s="163">
        <f>ROUND($I$180*$H$180,2)</f>
        <v>5142</v>
      </c>
      <c r="BL180" s="93" t="s">
        <v>152</v>
      </c>
      <c r="BM180" s="93" t="s">
        <v>256</v>
      </c>
    </row>
    <row r="181" spans="2:47" s="10" customFormat="1" ht="16.5" customHeight="1">
      <c r="B181" s="27"/>
      <c r="C181" s="28"/>
      <c r="D181" s="164" t="s">
        <v>153</v>
      </c>
      <c r="E181" s="28"/>
      <c r="F181" s="165" t="s">
        <v>258</v>
      </c>
      <c r="G181" s="28"/>
      <c r="H181" s="28"/>
      <c r="J181" s="28"/>
      <c r="K181" s="28"/>
      <c r="L181" s="45"/>
      <c r="M181" s="166"/>
      <c r="N181" s="28"/>
      <c r="O181" s="28"/>
      <c r="P181" s="28"/>
      <c r="Q181" s="28"/>
      <c r="R181" s="28"/>
      <c r="S181" s="28"/>
      <c r="T181" s="57"/>
      <c r="AT181" s="10" t="s">
        <v>153</v>
      </c>
      <c r="AU181" s="10" t="s">
        <v>83</v>
      </c>
    </row>
    <row r="182" spans="2:65" s="10" customFormat="1" ht="15.75" customHeight="1">
      <c r="B182" s="27"/>
      <c r="C182" s="152" t="s">
        <v>259</v>
      </c>
      <c r="D182" s="152" t="s">
        <v>148</v>
      </c>
      <c r="E182" s="153" t="s">
        <v>260</v>
      </c>
      <c r="F182" s="154" t="s">
        <v>261</v>
      </c>
      <c r="G182" s="155" t="s">
        <v>176</v>
      </c>
      <c r="H182" s="156">
        <v>137</v>
      </c>
      <c r="I182" s="157">
        <v>16</v>
      </c>
      <c r="J182" s="158">
        <f>ROUND($I$182*$H$182,2)</f>
        <v>2192</v>
      </c>
      <c r="K182" s="154"/>
      <c r="L182" s="45"/>
      <c r="M182" s="159"/>
      <c r="N182" s="160" t="s">
        <v>45</v>
      </c>
      <c r="O182" s="28"/>
      <c r="P182" s="161">
        <f>$O$182*$H$182</f>
        <v>0</v>
      </c>
      <c r="Q182" s="161">
        <v>0</v>
      </c>
      <c r="R182" s="161">
        <f>$Q$182*$H$182</f>
        <v>0</v>
      </c>
      <c r="S182" s="161">
        <v>0</v>
      </c>
      <c r="T182" s="162">
        <f>$S$182*$H$182</f>
        <v>0</v>
      </c>
      <c r="AR182" s="93" t="s">
        <v>152</v>
      </c>
      <c r="AT182" s="93" t="s">
        <v>148</v>
      </c>
      <c r="AU182" s="93" t="s">
        <v>83</v>
      </c>
      <c r="AY182" s="10" t="s">
        <v>145</v>
      </c>
      <c r="BE182" s="163">
        <f>IF($N$182="základní",$J$182,0)</f>
        <v>2192</v>
      </c>
      <c r="BF182" s="163">
        <f>IF($N$182="snížená",$J$182,0)</f>
        <v>0</v>
      </c>
      <c r="BG182" s="163">
        <f>IF($N$182="zákl. přenesená",$J$182,0)</f>
        <v>0</v>
      </c>
      <c r="BH182" s="163">
        <f>IF($N$182="sníž. přenesená",$J$182,0)</f>
        <v>0</v>
      </c>
      <c r="BI182" s="163">
        <f>IF($N$182="nulová",$J$182,0)</f>
        <v>0</v>
      </c>
      <c r="BJ182" s="93" t="s">
        <v>23</v>
      </c>
      <c r="BK182" s="163">
        <f>ROUND($I$182*$H$182,2)</f>
        <v>2192</v>
      </c>
      <c r="BL182" s="93" t="s">
        <v>152</v>
      </c>
      <c r="BM182" s="93" t="s">
        <v>259</v>
      </c>
    </row>
    <row r="183" spans="2:47" s="10" customFormat="1" ht="16.5" customHeight="1">
      <c r="B183" s="27"/>
      <c r="C183" s="28"/>
      <c r="D183" s="164" t="s">
        <v>153</v>
      </c>
      <c r="E183" s="28"/>
      <c r="F183" s="165" t="s">
        <v>261</v>
      </c>
      <c r="G183" s="28"/>
      <c r="H183" s="28"/>
      <c r="J183" s="28"/>
      <c r="K183" s="28"/>
      <c r="L183" s="45"/>
      <c r="M183" s="166"/>
      <c r="N183" s="28"/>
      <c r="O183" s="28"/>
      <c r="P183" s="28"/>
      <c r="Q183" s="28"/>
      <c r="R183" s="28"/>
      <c r="S183" s="28"/>
      <c r="T183" s="57"/>
      <c r="AT183" s="10" t="s">
        <v>153</v>
      </c>
      <c r="AU183" s="10" t="s">
        <v>83</v>
      </c>
    </row>
    <row r="184" spans="2:65" s="10" customFormat="1" ht="15.75" customHeight="1">
      <c r="B184" s="27"/>
      <c r="C184" s="152" t="s">
        <v>262</v>
      </c>
      <c r="D184" s="152" t="s">
        <v>148</v>
      </c>
      <c r="E184" s="153" t="s">
        <v>263</v>
      </c>
      <c r="F184" s="154" t="s">
        <v>264</v>
      </c>
      <c r="G184" s="155" t="s">
        <v>176</v>
      </c>
      <c r="H184" s="156">
        <v>1033</v>
      </c>
      <c r="I184" s="157">
        <v>11</v>
      </c>
      <c r="J184" s="158">
        <f>ROUND($I$184*$H$184,2)</f>
        <v>11363</v>
      </c>
      <c r="K184" s="154"/>
      <c r="L184" s="45"/>
      <c r="M184" s="159"/>
      <c r="N184" s="160" t="s">
        <v>45</v>
      </c>
      <c r="O184" s="28"/>
      <c r="P184" s="161">
        <f>$O$184*$H$184</f>
        <v>0</v>
      </c>
      <c r="Q184" s="161">
        <v>0</v>
      </c>
      <c r="R184" s="161">
        <f>$Q$184*$H$184</f>
        <v>0</v>
      </c>
      <c r="S184" s="161">
        <v>0</v>
      </c>
      <c r="T184" s="162">
        <f>$S$184*$H$184</f>
        <v>0</v>
      </c>
      <c r="AR184" s="93" t="s">
        <v>152</v>
      </c>
      <c r="AT184" s="93" t="s">
        <v>148</v>
      </c>
      <c r="AU184" s="93" t="s">
        <v>83</v>
      </c>
      <c r="AY184" s="10" t="s">
        <v>145</v>
      </c>
      <c r="BE184" s="163">
        <f>IF($N$184="základní",$J$184,0)</f>
        <v>11363</v>
      </c>
      <c r="BF184" s="163">
        <f>IF($N$184="snížená",$J$184,0)</f>
        <v>0</v>
      </c>
      <c r="BG184" s="163">
        <f>IF($N$184="zákl. přenesená",$J$184,0)</f>
        <v>0</v>
      </c>
      <c r="BH184" s="163">
        <f>IF($N$184="sníž. přenesená",$J$184,0)</f>
        <v>0</v>
      </c>
      <c r="BI184" s="163">
        <f>IF($N$184="nulová",$J$184,0)</f>
        <v>0</v>
      </c>
      <c r="BJ184" s="93" t="s">
        <v>23</v>
      </c>
      <c r="BK184" s="163">
        <f>ROUND($I$184*$H$184,2)</f>
        <v>11363</v>
      </c>
      <c r="BL184" s="93" t="s">
        <v>152</v>
      </c>
      <c r="BM184" s="93" t="s">
        <v>262</v>
      </c>
    </row>
    <row r="185" spans="2:47" s="10" customFormat="1" ht="16.5" customHeight="1">
      <c r="B185" s="27"/>
      <c r="C185" s="28"/>
      <c r="D185" s="164" t="s">
        <v>153</v>
      </c>
      <c r="E185" s="28"/>
      <c r="F185" s="165" t="s">
        <v>264</v>
      </c>
      <c r="G185" s="28"/>
      <c r="H185" s="28"/>
      <c r="J185" s="28"/>
      <c r="K185" s="28"/>
      <c r="L185" s="45"/>
      <c r="M185" s="166"/>
      <c r="N185" s="28"/>
      <c r="O185" s="28"/>
      <c r="P185" s="28"/>
      <c r="Q185" s="28"/>
      <c r="R185" s="28"/>
      <c r="S185" s="28"/>
      <c r="T185" s="57"/>
      <c r="AT185" s="10" t="s">
        <v>153</v>
      </c>
      <c r="AU185" s="10" t="s">
        <v>83</v>
      </c>
    </row>
    <row r="186" spans="2:65" s="10" customFormat="1" ht="15.75" customHeight="1">
      <c r="B186" s="27"/>
      <c r="C186" s="152" t="s">
        <v>265</v>
      </c>
      <c r="D186" s="152" t="s">
        <v>148</v>
      </c>
      <c r="E186" s="153" t="s">
        <v>266</v>
      </c>
      <c r="F186" s="154" t="s">
        <v>267</v>
      </c>
      <c r="G186" s="155" t="s">
        <v>183</v>
      </c>
      <c r="H186" s="156">
        <v>6</v>
      </c>
      <c r="I186" s="157">
        <v>311</v>
      </c>
      <c r="J186" s="158">
        <f>ROUND($I$186*$H$186,2)</f>
        <v>1866</v>
      </c>
      <c r="K186" s="154"/>
      <c r="L186" s="45"/>
      <c r="M186" s="159"/>
      <c r="N186" s="160" t="s">
        <v>45</v>
      </c>
      <c r="O186" s="28"/>
      <c r="P186" s="161">
        <f>$O$186*$H$186</f>
        <v>0</v>
      </c>
      <c r="Q186" s="161">
        <v>0</v>
      </c>
      <c r="R186" s="161">
        <f>$Q$186*$H$186</f>
        <v>0</v>
      </c>
      <c r="S186" s="161">
        <v>0</v>
      </c>
      <c r="T186" s="162">
        <f>$S$186*$H$186</f>
        <v>0</v>
      </c>
      <c r="AR186" s="93" t="s">
        <v>152</v>
      </c>
      <c r="AT186" s="93" t="s">
        <v>148</v>
      </c>
      <c r="AU186" s="93" t="s">
        <v>83</v>
      </c>
      <c r="AY186" s="10" t="s">
        <v>145</v>
      </c>
      <c r="BE186" s="163">
        <f>IF($N$186="základní",$J$186,0)</f>
        <v>1866</v>
      </c>
      <c r="BF186" s="163">
        <f>IF($N$186="snížená",$J$186,0)</f>
        <v>0</v>
      </c>
      <c r="BG186" s="163">
        <f>IF($N$186="zákl. přenesená",$J$186,0)</f>
        <v>0</v>
      </c>
      <c r="BH186" s="163">
        <f>IF($N$186="sníž. přenesená",$J$186,0)</f>
        <v>0</v>
      </c>
      <c r="BI186" s="163">
        <f>IF($N$186="nulová",$J$186,0)</f>
        <v>0</v>
      </c>
      <c r="BJ186" s="93" t="s">
        <v>23</v>
      </c>
      <c r="BK186" s="163">
        <f>ROUND($I$186*$H$186,2)</f>
        <v>1866</v>
      </c>
      <c r="BL186" s="93" t="s">
        <v>152</v>
      </c>
      <c r="BM186" s="93" t="s">
        <v>265</v>
      </c>
    </row>
    <row r="187" spans="2:47" s="10" customFormat="1" ht="16.5" customHeight="1">
      <c r="B187" s="27"/>
      <c r="C187" s="28"/>
      <c r="D187" s="164" t="s">
        <v>153</v>
      </c>
      <c r="E187" s="28"/>
      <c r="F187" s="165" t="s">
        <v>267</v>
      </c>
      <c r="G187" s="28"/>
      <c r="H187" s="28"/>
      <c r="J187" s="28"/>
      <c r="K187" s="28"/>
      <c r="L187" s="45"/>
      <c r="M187" s="166"/>
      <c r="N187" s="28"/>
      <c r="O187" s="28"/>
      <c r="P187" s="28"/>
      <c r="Q187" s="28"/>
      <c r="R187" s="28"/>
      <c r="S187" s="28"/>
      <c r="T187" s="57"/>
      <c r="AT187" s="10" t="s">
        <v>153</v>
      </c>
      <c r="AU187" s="10" t="s">
        <v>83</v>
      </c>
    </row>
    <row r="188" spans="2:65" s="10" customFormat="1" ht="15.75" customHeight="1">
      <c r="B188" s="27"/>
      <c r="C188" s="152" t="s">
        <v>268</v>
      </c>
      <c r="D188" s="152" t="s">
        <v>148</v>
      </c>
      <c r="E188" s="153" t="s">
        <v>269</v>
      </c>
      <c r="F188" s="154" t="s">
        <v>270</v>
      </c>
      <c r="G188" s="155" t="s">
        <v>176</v>
      </c>
      <c r="H188" s="156">
        <v>1033</v>
      </c>
      <c r="I188" s="157">
        <v>21</v>
      </c>
      <c r="J188" s="158">
        <f>ROUND($I$188*$H$188,2)</f>
        <v>21693</v>
      </c>
      <c r="K188" s="154"/>
      <c r="L188" s="45"/>
      <c r="M188" s="159"/>
      <c r="N188" s="160" t="s">
        <v>45</v>
      </c>
      <c r="O188" s="28"/>
      <c r="P188" s="161">
        <f>$O$188*$H$188</f>
        <v>0</v>
      </c>
      <c r="Q188" s="161">
        <v>0</v>
      </c>
      <c r="R188" s="161">
        <f>$Q$188*$H$188</f>
        <v>0</v>
      </c>
      <c r="S188" s="161">
        <v>0</v>
      </c>
      <c r="T188" s="162">
        <f>$S$188*$H$188</f>
        <v>0</v>
      </c>
      <c r="AR188" s="93" t="s">
        <v>152</v>
      </c>
      <c r="AT188" s="93" t="s">
        <v>148</v>
      </c>
      <c r="AU188" s="93" t="s">
        <v>83</v>
      </c>
      <c r="AY188" s="10" t="s">
        <v>145</v>
      </c>
      <c r="BE188" s="163">
        <f>IF($N$188="základní",$J$188,0)</f>
        <v>21693</v>
      </c>
      <c r="BF188" s="163">
        <f>IF($N$188="snížená",$J$188,0)</f>
        <v>0</v>
      </c>
      <c r="BG188" s="163">
        <f>IF($N$188="zákl. přenesená",$J$188,0)</f>
        <v>0</v>
      </c>
      <c r="BH188" s="163">
        <f>IF($N$188="sníž. přenesená",$J$188,0)</f>
        <v>0</v>
      </c>
      <c r="BI188" s="163">
        <f>IF($N$188="nulová",$J$188,0)</f>
        <v>0</v>
      </c>
      <c r="BJ188" s="93" t="s">
        <v>23</v>
      </c>
      <c r="BK188" s="163">
        <f>ROUND($I$188*$H$188,2)</f>
        <v>21693</v>
      </c>
      <c r="BL188" s="93" t="s">
        <v>152</v>
      </c>
      <c r="BM188" s="93" t="s">
        <v>268</v>
      </c>
    </row>
    <row r="189" spans="2:47" s="10" customFormat="1" ht="16.5" customHeight="1">
      <c r="B189" s="27"/>
      <c r="C189" s="28"/>
      <c r="D189" s="164" t="s">
        <v>153</v>
      </c>
      <c r="E189" s="28"/>
      <c r="F189" s="165" t="s">
        <v>270</v>
      </c>
      <c r="G189" s="28"/>
      <c r="H189" s="28"/>
      <c r="J189" s="28"/>
      <c r="K189" s="28"/>
      <c r="L189" s="45"/>
      <c r="M189" s="166"/>
      <c r="N189" s="28"/>
      <c r="O189" s="28"/>
      <c r="P189" s="28"/>
      <c r="Q189" s="28"/>
      <c r="R189" s="28"/>
      <c r="S189" s="28"/>
      <c r="T189" s="57"/>
      <c r="AT189" s="10" t="s">
        <v>153</v>
      </c>
      <c r="AU189" s="10" t="s">
        <v>83</v>
      </c>
    </row>
    <row r="190" spans="2:47" s="10" customFormat="1" ht="30.75" customHeight="1">
      <c r="B190" s="27"/>
      <c r="C190" s="28"/>
      <c r="D190" s="167" t="s">
        <v>164</v>
      </c>
      <c r="E190" s="28"/>
      <c r="F190" s="168" t="s">
        <v>271</v>
      </c>
      <c r="G190" s="28"/>
      <c r="H190" s="28"/>
      <c r="J190" s="28"/>
      <c r="K190" s="28"/>
      <c r="L190" s="45"/>
      <c r="M190" s="166"/>
      <c r="N190" s="28"/>
      <c r="O190" s="28"/>
      <c r="P190" s="28"/>
      <c r="Q190" s="28"/>
      <c r="R190" s="28"/>
      <c r="S190" s="28"/>
      <c r="T190" s="57"/>
      <c r="AT190" s="10" t="s">
        <v>164</v>
      </c>
      <c r="AU190" s="10" t="s">
        <v>83</v>
      </c>
    </row>
    <row r="191" spans="2:63" s="139" customFormat="1" ht="30.75" customHeight="1">
      <c r="B191" s="140"/>
      <c r="C191" s="141"/>
      <c r="D191" s="141" t="s">
        <v>73</v>
      </c>
      <c r="E191" s="150" t="s">
        <v>209</v>
      </c>
      <c r="F191" s="150" t="s">
        <v>272</v>
      </c>
      <c r="G191" s="141"/>
      <c r="H191" s="141"/>
      <c r="J191" s="151">
        <f>$BK$191</f>
        <v>39976.75</v>
      </c>
      <c r="K191" s="141"/>
      <c r="L191" s="144"/>
      <c r="M191" s="145"/>
      <c r="N191" s="141"/>
      <c r="O191" s="141"/>
      <c r="P191" s="146">
        <f>SUM($P$192:$P$197)</f>
        <v>0</v>
      </c>
      <c r="Q191" s="141"/>
      <c r="R191" s="146">
        <f>SUM($R$192:$R$197)</f>
        <v>0</v>
      </c>
      <c r="S191" s="141"/>
      <c r="T191" s="147">
        <f>SUM($T$192:$T$197)</f>
        <v>0</v>
      </c>
      <c r="AR191" s="148" t="s">
        <v>23</v>
      </c>
      <c r="AT191" s="148" t="s">
        <v>73</v>
      </c>
      <c r="AU191" s="148" t="s">
        <v>23</v>
      </c>
      <c r="AY191" s="148" t="s">
        <v>145</v>
      </c>
      <c r="BK191" s="149">
        <f>SUM($BK$192:$BK$197)</f>
        <v>39976.75</v>
      </c>
    </row>
    <row r="192" spans="2:65" s="10" customFormat="1" ht="15.75" customHeight="1">
      <c r="B192" s="27"/>
      <c r="C192" s="152" t="s">
        <v>273</v>
      </c>
      <c r="D192" s="152" t="s">
        <v>148</v>
      </c>
      <c r="E192" s="153" t="s">
        <v>274</v>
      </c>
      <c r="F192" s="154" t="s">
        <v>275</v>
      </c>
      <c r="G192" s="155" t="s">
        <v>276</v>
      </c>
      <c r="H192" s="156">
        <v>334.71</v>
      </c>
      <c r="I192" s="157">
        <v>55</v>
      </c>
      <c r="J192" s="158">
        <f>ROUND($I$192*$H$192,2)</f>
        <v>18409.05</v>
      </c>
      <c r="K192" s="154"/>
      <c r="L192" s="45"/>
      <c r="M192" s="159"/>
      <c r="N192" s="160" t="s">
        <v>45</v>
      </c>
      <c r="O192" s="28"/>
      <c r="P192" s="161">
        <f>$O$192*$H$192</f>
        <v>0</v>
      </c>
      <c r="Q192" s="161">
        <v>0</v>
      </c>
      <c r="R192" s="161">
        <f>$Q$192*$H$192</f>
        <v>0</v>
      </c>
      <c r="S192" s="161">
        <v>0</v>
      </c>
      <c r="T192" s="162">
        <f>$S$192*$H$192</f>
        <v>0</v>
      </c>
      <c r="AR192" s="93" t="s">
        <v>152</v>
      </c>
      <c r="AT192" s="93" t="s">
        <v>148</v>
      </c>
      <c r="AU192" s="93" t="s">
        <v>83</v>
      </c>
      <c r="AY192" s="10" t="s">
        <v>145</v>
      </c>
      <c r="BE192" s="163">
        <f>IF($N$192="základní",$J$192,0)</f>
        <v>18409.05</v>
      </c>
      <c r="BF192" s="163">
        <f>IF($N$192="snížená",$J$192,0)</f>
        <v>0</v>
      </c>
      <c r="BG192" s="163">
        <f>IF($N$192="zákl. přenesená",$J$192,0)</f>
        <v>0</v>
      </c>
      <c r="BH192" s="163">
        <f>IF($N$192="sníž. přenesená",$J$192,0)</f>
        <v>0</v>
      </c>
      <c r="BI192" s="163">
        <f>IF($N$192="nulová",$J$192,0)</f>
        <v>0</v>
      </c>
      <c r="BJ192" s="93" t="s">
        <v>23</v>
      </c>
      <c r="BK192" s="163">
        <f>ROUND($I$192*$H$192,2)</f>
        <v>18409.05</v>
      </c>
      <c r="BL192" s="93" t="s">
        <v>152</v>
      </c>
      <c r="BM192" s="93" t="s">
        <v>273</v>
      </c>
    </row>
    <row r="193" spans="2:47" s="10" customFormat="1" ht="16.5" customHeight="1">
      <c r="B193" s="27"/>
      <c r="C193" s="28"/>
      <c r="D193" s="164" t="s">
        <v>153</v>
      </c>
      <c r="E193" s="28"/>
      <c r="F193" s="165" t="s">
        <v>275</v>
      </c>
      <c r="G193" s="28"/>
      <c r="H193" s="28"/>
      <c r="J193" s="28"/>
      <c r="K193" s="28"/>
      <c r="L193" s="45"/>
      <c r="M193" s="166"/>
      <c r="N193" s="28"/>
      <c r="O193" s="28"/>
      <c r="P193" s="28"/>
      <c r="Q193" s="28"/>
      <c r="R193" s="28"/>
      <c r="S193" s="28"/>
      <c r="T193" s="57"/>
      <c r="AT193" s="10" t="s">
        <v>153</v>
      </c>
      <c r="AU193" s="10" t="s">
        <v>83</v>
      </c>
    </row>
    <row r="194" spans="2:47" s="10" customFormat="1" ht="30.75" customHeight="1">
      <c r="B194" s="27"/>
      <c r="C194" s="28"/>
      <c r="D194" s="167" t="s">
        <v>164</v>
      </c>
      <c r="E194" s="28"/>
      <c r="F194" s="168" t="s">
        <v>277</v>
      </c>
      <c r="G194" s="28"/>
      <c r="H194" s="28"/>
      <c r="J194" s="28"/>
      <c r="K194" s="28"/>
      <c r="L194" s="45"/>
      <c r="M194" s="166"/>
      <c r="N194" s="28"/>
      <c r="O194" s="28"/>
      <c r="P194" s="28"/>
      <c r="Q194" s="28"/>
      <c r="R194" s="28"/>
      <c r="S194" s="28"/>
      <c r="T194" s="57"/>
      <c r="AT194" s="10" t="s">
        <v>164</v>
      </c>
      <c r="AU194" s="10" t="s">
        <v>83</v>
      </c>
    </row>
    <row r="195" spans="2:65" s="10" customFormat="1" ht="15.75" customHeight="1">
      <c r="B195" s="27"/>
      <c r="C195" s="152" t="s">
        <v>278</v>
      </c>
      <c r="D195" s="152" t="s">
        <v>148</v>
      </c>
      <c r="E195" s="153" t="s">
        <v>274</v>
      </c>
      <c r="F195" s="154" t="s">
        <v>275</v>
      </c>
      <c r="G195" s="155" t="s">
        <v>276</v>
      </c>
      <c r="H195" s="156">
        <v>392.14</v>
      </c>
      <c r="I195" s="157">
        <v>55</v>
      </c>
      <c r="J195" s="158">
        <f>ROUND($I$195*$H$195,2)</f>
        <v>21567.7</v>
      </c>
      <c r="K195" s="154"/>
      <c r="L195" s="45"/>
      <c r="M195" s="159"/>
      <c r="N195" s="160" t="s">
        <v>45</v>
      </c>
      <c r="O195" s="28"/>
      <c r="P195" s="161">
        <f>$O$195*$H$195</f>
        <v>0</v>
      </c>
      <c r="Q195" s="161">
        <v>0</v>
      </c>
      <c r="R195" s="161">
        <f>$Q$195*$H$195</f>
        <v>0</v>
      </c>
      <c r="S195" s="161">
        <v>0</v>
      </c>
      <c r="T195" s="162">
        <f>$S$195*$H$195</f>
        <v>0</v>
      </c>
      <c r="AR195" s="93" t="s">
        <v>152</v>
      </c>
      <c r="AT195" s="93" t="s">
        <v>148</v>
      </c>
      <c r="AU195" s="93" t="s">
        <v>83</v>
      </c>
      <c r="AY195" s="10" t="s">
        <v>145</v>
      </c>
      <c r="BE195" s="163">
        <f>IF($N$195="základní",$J$195,0)</f>
        <v>21567.7</v>
      </c>
      <c r="BF195" s="163">
        <f>IF($N$195="snížená",$J$195,0)</f>
        <v>0</v>
      </c>
      <c r="BG195" s="163">
        <f>IF($N$195="zákl. přenesená",$J$195,0)</f>
        <v>0</v>
      </c>
      <c r="BH195" s="163">
        <f>IF($N$195="sníž. přenesená",$J$195,0)</f>
        <v>0</v>
      </c>
      <c r="BI195" s="163">
        <f>IF($N$195="nulová",$J$195,0)</f>
        <v>0</v>
      </c>
      <c r="BJ195" s="93" t="s">
        <v>23</v>
      </c>
      <c r="BK195" s="163">
        <f>ROUND($I$195*$H$195,2)</f>
        <v>21567.7</v>
      </c>
      <c r="BL195" s="93" t="s">
        <v>152</v>
      </c>
      <c r="BM195" s="93" t="s">
        <v>278</v>
      </c>
    </row>
    <row r="196" spans="2:47" s="10" customFormat="1" ht="16.5" customHeight="1">
      <c r="B196" s="27"/>
      <c r="C196" s="28"/>
      <c r="D196" s="164" t="s">
        <v>153</v>
      </c>
      <c r="E196" s="28"/>
      <c r="F196" s="165" t="s">
        <v>275</v>
      </c>
      <c r="G196" s="28"/>
      <c r="H196" s="28"/>
      <c r="J196" s="28"/>
      <c r="K196" s="28"/>
      <c r="L196" s="45"/>
      <c r="M196" s="166"/>
      <c r="N196" s="28"/>
      <c r="O196" s="28"/>
      <c r="P196" s="28"/>
      <c r="Q196" s="28"/>
      <c r="R196" s="28"/>
      <c r="S196" s="28"/>
      <c r="T196" s="57"/>
      <c r="AT196" s="10" t="s">
        <v>153</v>
      </c>
      <c r="AU196" s="10" t="s">
        <v>83</v>
      </c>
    </row>
    <row r="197" spans="2:47" s="10" customFormat="1" ht="30.75" customHeight="1">
      <c r="B197" s="27"/>
      <c r="C197" s="28"/>
      <c r="D197" s="167" t="s">
        <v>164</v>
      </c>
      <c r="E197" s="28"/>
      <c r="F197" s="168" t="s">
        <v>279</v>
      </c>
      <c r="G197" s="28"/>
      <c r="H197" s="28"/>
      <c r="J197" s="28"/>
      <c r="K197" s="28"/>
      <c r="L197" s="45"/>
      <c r="M197" s="166"/>
      <c r="N197" s="28"/>
      <c r="O197" s="28"/>
      <c r="P197" s="28"/>
      <c r="Q197" s="28"/>
      <c r="R197" s="28"/>
      <c r="S197" s="28"/>
      <c r="T197" s="57"/>
      <c r="AT197" s="10" t="s">
        <v>164</v>
      </c>
      <c r="AU197" s="10" t="s">
        <v>83</v>
      </c>
    </row>
    <row r="198" spans="2:63" s="139" customFormat="1" ht="30.75" customHeight="1">
      <c r="B198" s="140"/>
      <c r="C198" s="141"/>
      <c r="D198" s="141" t="s">
        <v>73</v>
      </c>
      <c r="E198" s="150" t="s">
        <v>9</v>
      </c>
      <c r="F198" s="150" t="s">
        <v>280</v>
      </c>
      <c r="G198" s="141"/>
      <c r="H198" s="141"/>
      <c r="J198" s="151">
        <f>$BK$198</f>
        <v>37593.2</v>
      </c>
      <c r="K198" s="141"/>
      <c r="L198" s="144"/>
      <c r="M198" s="145"/>
      <c r="N198" s="141"/>
      <c r="O198" s="141"/>
      <c r="P198" s="146">
        <f>SUM($P$199:$P$206)</f>
        <v>0</v>
      </c>
      <c r="Q198" s="141"/>
      <c r="R198" s="146">
        <f>SUM($R$199:$R$206)</f>
        <v>125.21322</v>
      </c>
      <c r="S198" s="141"/>
      <c r="T198" s="147">
        <f>SUM($T$199:$T$206)</f>
        <v>0</v>
      </c>
      <c r="AR198" s="148" t="s">
        <v>23</v>
      </c>
      <c r="AT198" s="148" t="s">
        <v>73</v>
      </c>
      <c r="AU198" s="148" t="s">
        <v>23</v>
      </c>
      <c r="AY198" s="148" t="s">
        <v>145</v>
      </c>
      <c r="BK198" s="149">
        <f>SUM($BK$199:$BK$206)</f>
        <v>37593.2</v>
      </c>
    </row>
    <row r="199" spans="2:65" s="10" customFormat="1" ht="15.75" customHeight="1">
      <c r="B199" s="27"/>
      <c r="C199" s="152" t="s">
        <v>281</v>
      </c>
      <c r="D199" s="152" t="s">
        <v>148</v>
      </c>
      <c r="E199" s="153" t="s">
        <v>282</v>
      </c>
      <c r="F199" s="154" t="s">
        <v>283</v>
      </c>
      <c r="G199" s="155" t="s">
        <v>183</v>
      </c>
      <c r="H199" s="156">
        <v>41.4</v>
      </c>
      <c r="I199" s="157">
        <v>798</v>
      </c>
      <c r="J199" s="158">
        <f>ROUND($I$199*$H$199,2)</f>
        <v>33037.2</v>
      </c>
      <c r="K199" s="154"/>
      <c r="L199" s="45"/>
      <c r="M199" s="159"/>
      <c r="N199" s="160" t="s">
        <v>45</v>
      </c>
      <c r="O199" s="28"/>
      <c r="P199" s="161">
        <f>$O$199*$H$199</f>
        <v>0</v>
      </c>
      <c r="Q199" s="161">
        <v>1.63</v>
      </c>
      <c r="R199" s="161">
        <f>$Q$199*$H$199</f>
        <v>67.482</v>
      </c>
      <c r="S199" s="161">
        <v>0</v>
      </c>
      <c r="T199" s="162">
        <f>$S$199*$H$199</f>
        <v>0</v>
      </c>
      <c r="AR199" s="93" t="s">
        <v>152</v>
      </c>
      <c r="AT199" s="93" t="s">
        <v>148</v>
      </c>
      <c r="AU199" s="93" t="s">
        <v>83</v>
      </c>
      <c r="AY199" s="10" t="s">
        <v>145</v>
      </c>
      <c r="BE199" s="163">
        <f>IF($N$199="základní",$J$199,0)</f>
        <v>33037.2</v>
      </c>
      <c r="BF199" s="163">
        <f>IF($N$199="snížená",$J$199,0)</f>
        <v>0</v>
      </c>
      <c r="BG199" s="163">
        <f>IF($N$199="zákl. přenesená",$J$199,0)</f>
        <v>0</v>
      </c>
      <c r="BH199" s="163">
        <f>IF($N$199="sníž. přenesená",$J$199,0)</f>
        <v>0</v>
      </c>
      <c r="BI199" s="163">
        <f>IF($N$199="nulová",$J$199,0)</f>
        <v>0</v>
      </c>
      <c r="BJ199" s="93" t="s">
        <v>23</v>
      </c>
      <c r="BK199" s="163">
        <f>ROUND($I$199*$H$199,2)</f>
        <v>33037.2</v>
      </c>
      <c r="BL199" s="93" t="s">
        <v>152</v>
      </c>
      <c r="BM199" s="93" t="s">
        <v>281</v>
      </c>
    </row>
    <row r="200" spans="2:47" s="10" customFormat="1" ht="16.5" customHeight="1">
      <c r="B200" s="27"/>
      <c r="C200" s="28"/>
      <c r="D200" s="164" t="s">
        <v>153</v>
      </c>
      <c r="E200" s="28"/>
      <c r="F200" s="165" t="s">
        <v>283</v>
      </c>
      <c r="G200" s="28"/>
      <c r="H200" s="28"/>
      <c r="J200" s="28"/>
      <c r="K200" s="28"/>
      <c r="L200" s="45"/>
      <c r="M200" s="166"/>
      <c r="N200" s="28"/>
      <c r="O200" s="28"/>
      <c r="P200" s="28"/>
      <c r="Q200" s="28"/>
      <c r="R200" s="28"/>
      <c r="S200" s="28"/>
      <c r="T200" s="57"/>
      <c r="AT200" s="10" t="s">
        <v>153</v>
      </c>
      <c r="AU200" s="10" t="s">
        <v>83</v>
      </c>
    </row>
    <row r="201" spans="2:65" s="10" customFormat="1" ht="15.75" customHeight="1">
      <c r="B201" s="27"/>
      <c r="C201" s="152" t="s">
        <v>284</v>
      </c>
      <c r="D201" s="152" t="s">
        <v>148</v>
      </c>
      <c r="E201" s="153" t="s">
        <v>285</v>
      </c>
      <c r="F201" s="154" t="s">
        <v>286</v>
      </c>
      <c r="G201" s="155" t="s">
        <v>194</v>
      </c>
      <c r="H201" s="156">
        <v>69</v>
      </c>
      <c r="I201" s="169">
        <v>34</v>
      </c>
      <c r="J201" s="158">
        <f>ROUND($I$201*$H$201,2)</f>
        <v>2346</v>
      </c>
      <c r="K201" s="154"/>
      <c r="L201" s="45"/>
      <c r="M201" s="159"/>
      <c r="N201" s="160" t="s">
        <v>45</v>
      </c>
      <c r="O201" s="28"/>
      <c r="P201" s="161">
        <f>$O$201*$H$201</f>
        <v>0</v>
      </c>
      <c r="Q201" s="161">
        <v>0.43083</v>
      </c>
      <c r="R201" s="161">
        <f>$Q$201*$H$201</f>
        <v>29.72727</v>
      </c>
      <c r="S201" s="161">
        <v>0</v>
      </c>
      <c r="T201" s="162">
        <f>$S$201*$H$201</f>
        <v>0</v>
      </c>
      <c r="AR201" s="93" t="s">
        <v>152</v>
      </c>
      <c r="AT201" s="93" t="s">
        <v>148</v>
      </c>
      <c r="AU201" s="93" t="s">
        <v>83</v>
      </c>
      <c r="AY201" s="10" t="s">
        <v>145</v>
      </c>
      <c r="BE201" s="163">
        <f>IF($N$201="základní",$J$201,0)</f>
        <v>2346</v>
      </c>
      <c r="BF201" s="163">
        <f>IF($N$201="snížená",$J$201,0)</f>
        <v>0</v>
      </c>
      <c r="BG201" s="163">
        <f>IF($N$201="zákl. přenesená",$J$201,0)</f>
        <v>0</v>
      </c>
      <c r="BH201" s="163">
        <f>IF($N$201="sníž. přenesená",$J$201,0)</f>
        <v>0</v>
      </c>
      <c r="BI201" s="163">
        <f>IF($N$201="nulová",$J$201,0)</f>
        <v>0</v>
      </c>
      <c r="BJ201" s="93" t="s">
        <v>23</v>
      </c>
      <c r="BK201" s="163">
        <f>ROUND($I$201*$H$201,2)</f>
        <v>2346</v>
      </c>
      <c r="BL201" s="93" t="s">
        <v>152</v>
      </c>
      <c r="BM201" s="93" t="s">
        <v>284</v>
      </c>
    </row>
    <row r="202" spans="2:47" s="10" customFormat="1" ht="16.5" customHeight="1">
      <c r="B202" s="27"/>
      <c r="C202" s="28"/>
      <c r="D202" s="164" t="s">
        <v>153</v>
      </c>
      <c r="E202" s="28"/>
      <c r="F202" s="165" t="s">
        <v>286</v>
      </c>
      <c r="G202" s="28"/>
      <c r="H202" s="28"/>
      <c r="J202" s="28"/>
      <c r="K202" s="28"/>
      <c r="L202" s="45"/>
      <c r="M202" s="166"/>
      <c r="N202" s="28"/>
      <c r="O202" s="28"/>
      <c r="P202" s="28"/>
      <c r="Q202" s="28"/>
      <c r="R202" s="28"/>
      <c r="S202" s="28"/>
      <c r="T202" s="57"/>
      <c r="AT202" s="10" t="s">
        <v>153</v>
      </c>
      <c r="AU202" s="10" t="s">
        <v>83</v>
      </c>
    </row>
    <row r="203" spans="2:47" s="10" customFormat="1" ht="30.75" customHeight="1">
      <c r="B203" s="27"/>
      <c r="C203" s="28"/>
      <c r="D203" s="167" t="s">
        <v>164</v>
      </c>
      <c r="E203" s="28"/>
      <c r="F203" s="168" t="s">
        <v>287</v>
      </c>
      <c r="G203" s="28"/>
      <c r="H203" s="28"/>
      <c r="J203" s="28"/>
      <c r="K203" s="28"/>
      <c r="L203" s="45"/>
      <c r="M203" s="166"/>
      <c r="N203" s="28"/>
      <c r="O203" s="28"/>
      <c r="P203" s="28"/>
      <c r="Q203" s="28"/>
      <c r="R203" s="28"/>
      <c r="S203" s="28"/>
      <c r="T203" s="57"/>
      <c r="AT203" s="10" t="s">
        <v>164</v>
      </c>
      <c r="AU203" s="10" t="s">
        <v>83</v>
      </c>
    </row>
    <row r="204" spans="2:65" s="10" customFormat="1" ht="15.75" customHeight="1">
      <c r="B204" s="27"/>
      <c r="C204" s="152" t="s">
        <v>288</v>
      </c>
      <c r="D204" s="152" t="s">
        <v>148</v>
      </c>
      <c r="E204" s="153" t="s">
        <v>285</v>
      </c>
      <c r="F204" s="154" t="s">
        <v>286</v>
      </c>
      <c r="G204" s="155" t="s">
        <v>194</v>
      </c>
      <c r="H204" s="156">
        <v>65</v>
      </c>
      <c r="I204" s="169">
        <v>34</v>
      </c>
      <c r="J204" s="158">
        <f>ROUND($I$204*$H$204,2)</f>
        <v>2210</v>
      </c>
      <c r="K204" s="154"/>
      <c r="L204" s="45"/>
      <c r="M204" s="159"/>
      <c r="N204" s="160" t="s">
        <v>45</v>
      </c>
      <c r="O204" s="28"/>
      <c r="P204" s="161">
        <f>$O$204*$H$204</f>
        <v>0</v>
      </c>
      <c r="Q204" s="161">
        <v>0.43083</v>
      </c>
      <c r="R204" s="161">
        <f>$Q$204*$H$204</f>
        <v>28.00395</v>
      </c>
      <c r="S204" s="161">
        <v>0</v>
      </c>
      <c r="T204" s="162">
        <f>$S$204*$H$204</f>
        <v>0</v>
      </c>
      <c r="AR204" s="93" t="s">
        <v>152</v>
      </c>
      <c r="AT204" s="93" t="s">
        <v>148</v>
      </c>
      <c r="AU204" s="93" t="s">
        <v>83</v>
      </c>
      <c r="AY204" s="10" t="s">
        <v>145</v>
      </c>
      <c r="BE204" s="163">
        <f>IF($N$204="základní",$J$204,0)</f>
        <v>2210</v>
      </c>
      <c r="BF204" s="163">
        <f>IF($N$204="snížená",$J$204,0)</f>
        <v>0</v>
      </c>
      <c r="BG204" s="163">
        <f>IF($N$204="zákl. přenesená",$J$204,0)</f>
        <v>0</v>
      </c>
      <c r="BH204" s="163">
        <f>IF($N$204="sníž. přenesená",$J$204,0)</f>
        <v>0</v>
      </c>
      <c r="BI204" s="163">
        <f>IF($N$204="nulová",$J$204,0)</f>
        <v>0</v>
      </c>
      <c r="BJ204" s="93" t="s">
        <v>23</v>
      </c>
      <c r="BK204" s="163">
        <f>ROUND($I$204*$H$204,2)</f>
        <v>2210</v>
      </c>
      <c r="BL204" s="93" t="s">
        <v>152</v>
      </c>
      <c r="BM204" s="93" t="s">
        <v>288</v>
      </c>
    </row>
    <row r="205" spans="2:47" s="10" customFormat="1" ht="16.5" customHeight="1">
      <c r="B205" s="27"/>
      <c r="C205" s="28"/>
      <c r="D205" s="164" t="s">
        <v>153</v>
      </c>
      <c r="E205" s="28"/>
      <c r="F205" s="165" t="s">
        <v>286</v>
      </c>
      <c r="G205" s="28"/>
      <c r="H205" s="28"/>
      <c r="J205" s="28"/>
      <c r="K205" s="28"/>
      <c r="L205" s="45"/>
      <c r="M205" s="166"/>
      <c r="N205" s="28"/>
      <c r="O205" s="28"/>
      <c r="P205" s="28"/>
      <c r="Q205" s="28"/>
      <c r="R205" s="28"/>
      <c r="S205" s="28"/>
      <c r="T205" s="57"/>
      <c r="AT205" s="10" t="s">
        <v>153</v>
      </c>
      <c r="AU205" s="10" t="s">
        <v>83</v>
      </c>
    </row>
    <row r="206" spans="2:47" s="10" customFormat="1" ht="30.75" customHeight="1">
      <c r="B206" s="27"/>
      <c r="C206" s="28"/>
      <c r="D206" s="167" t="s">
        <v>164</v>
      </c>
      <c r="E206" s="28"/>
      <c r="F206" s="168" t="s">
        <v>289</v>
      </c>
      <c r="G206" s="28"/>
      <c r="H206" s="28"/>
      <c r="J206" s="28"/>
      <c r="K206" s="28"/>
      <c r="L206" s="45"/>
      <c r="M206" s="166"/>
      <c r="N206" s="28"/>
      <c r="O206" s="28"/>
      <c r="P206" s="28"/>
      <c r="Q206" s="28"/>
      <c r="R206" s="28"/>
      <c r="S206" s="28"/>
      <c r="T206" s="57"/>
      <c r="AT206" s="10" t="s">
        <v>164</v>
      </c>
      <c r="AU206" s="10" t="s">
        <v>83</v>
      </c>
    </row>
    <row r="207" spans="2:63" s="139" customFormat="1" ht="30.75" customHeight="1">
      <c r="B207" s="140"/>
      <c r="C207" s="141"/>
      <c r="D207" s="141" t="s">
        <v>73</v>
      </c>
      <c r="E207" s="150" t="s">
        <v>236</v>
      </c>
      <c r="F207" s="150" t="s">
        <v>290</v>
      </c>
      <c r="G207" s="141"/>
      <c r="H207" s="141"/>
      <c r="J207" s="151">
        <f>$BK$207</f>
        <v>24544.8</v>
      </c>
      <c r="K207" s="141"/>
      <c r="L207" s="144"/>
      <c r="M207" s="145"/>
      <c r="N207" s="141"/>
      <c r="O207" s="141"/>
      <c r="P207" s="146">
        <f>SUM($P$208:$P$213)</f>
        <v>0</v>
      </c>
      <c r="Q207" s="141"/>
      <c r="R207" s="146">
        <f>SUM($R$208:$R$213)</f>
        <v>11.6626032</v>
      </c>
      <c r="S207" s="141"/>
      <c r="T207" s="147">
        <f>SUM($T$208:$T$213)</f>
        <v>0</v>
      </c>
      <c r="AR207" s="148" t="s">
        <v>23</v>
      </c>
      <c r="AT207" s="148" t="s">
        <v>73</v>
      </c>
      <c r="AU207" s="148" t="s">
        <v>23</v>
      </c>
      <c r="AY207" s="148" t="s">
        <v>145</v>
      </c>
      <c r="BK207" s="149">
        <f>SUM($BK$208:$BK$213)</f>
        <v>24544.8</v>
      </c>
    </row>
    <row r="208" spans="2:65" s="10" customFormat="1" ht="15.75" customHeight="1">
      <c r="B208" s="27"/>
      <c r="C208" s="152" t="s">
        <v>291</v>
      </c>
      <c r="D208" s="152" t="s">
        <v>148</v>
      </c>
      <c r="E208" s="153" t="s">
        <v>292</v>
      </c>
      <c r="F208" s="154" t="s">
        <v>293</v>
      </c>
      <c r="G208" s="155" t="s">
        <v>183</v>
      </c>
      <c r="H208" s="156">
        <v>4.32</v>
      </c>
      <c r="I208" s="157">
        <v>3255</v>
      </c>
      <c r="J208" s="158">
        <f>ROUND($I$208*$H$208,2)</f>
        <v>14061.6</v>
      </c>
      <c r="K208" s="154"/>
      <c r="L208" s="45"/>
      <c r="M208" s="159"/>
      <c r="N208" s="160" t="s">
        <v>45</v>
      </c>
      <c r="O208" s="28"/>
      <c r="P208" s="161">
        <f>$O$208*$H$208</f>
        <v>0</v>
      </c>
      <c r="Q208" s="161">
        <v>2.525</v>
      </c>
      <c r="R208" s="161">
        <f>$Q$208*$H$208</f>
        <v>10.908</v>
      </c>
      <c r="S208" s="161">
        <v>0</v>
      </c>
      <c r="T208" s="162">
        <f>$S$208*$H$208</f>
        <v>0</v>
      </c>
      <c r="AR208" s="93" t="s">
        <v>152</v>
      </c>
      <c r="AT208" s="93" t="s">
        <v>148</v>
      </c>
      <c r="AU208" s="93" t="s">
        <v>83</v>
      </c>
      <c r="AY208" s="10" t="s">
        <v>145</v>
      </c>
      <c r="BE208" s="163">
        <f>IF($N$208="základní",$J$208,0)</f>
        <v>14061.6</v>
      </c>
      <c r="BF208" s="163">
        <f>IF($N$208="snížená",$J$208,0)</f>
        <v>0</v>
      </c>
      <c r="BG208" s="163">
        <f>IF($N$208="zákl. přenesená",$J$208,0)</f>
        <v>0</v>
      </c>
      <c r="BH208" s="163">
        <f>IF($N$208="sníž. přenesená",$J$208,0)</f>
        <v>0</v>
      </c>
      <c r="BI208" s="163">
        <f>IF($N$208="nulová",$J$208,0)</f>
        <v>0</v>
      </c>
      <c r="BJ208" s="93" t="s">
        <v>23</v>
      </c>
      <c r="BK208" s="163">
        <f>ROUND($I$208*$H$208,2)</f>
        <v>14061.6</v>
      </c>
      <c r="BL208" s="93" t="s">
        <v>152</v>
      </c>
      <c r="BM208" s="93" t="s">
        <v>291</v>
      </c>
    </row>
    <row r="209" spans="2:47" s="10" customFormat="1" ht="16.5" customHeight="1">
      <c r="B209" s="27"/>
      <c r="C209" s="28"/>
      <c r="D209" s="164" t="s">
        <v>153</v>
      </c>
      <c r="E209" s="28"/>
      <c r="F209" s="165" t="s">
        <v>293</v>
      </c>
      <c r="G209" s="28"/>
      <c r="H209" s="28"/>
      <c r="J209" s="28"/>
      <c r="K209" s="28"/>
      <c r="L209" s="45"/>
      <c r="M209" s="166"/>
      <c r="N209" s="28"/>
      <c r="O209" s="28"/>
      <c r="P209" s="28"/>
      <c r="Q209" s="28"/>
      <c r="R209" s="28"/>
      <c r="S209" s="28"/>
      <c r="T209" s="57"/>
      <c r="AT209" s="10" t="s">
        <v>153</v>
      </c>
      <c r="AU209" s="10" t="s">
        <v>83</v>
      </c>
    </row>
    <row r="210" spans="2:65" s="10" customFormat="1" ht="15.75" customHeight="1">
      <c r="B210" s="27"/>
      <c r="C210" s="152" t="s">
        <v>294</v>
      </c>
      <c r="D210" s="152" t="s">
        <v>148</v>
      </c>
      <c r="E210" s="153" t="s">
        <v>295</v>
      </c>
      <c r="F210" s="154" t="s">
        <v>296</v>
      </c>
      <c r="G210" s="155" t="s">
        <v>176</v>
      </c>
      <c r="H210" s="156">
        <v>18.72</v>
      </c>
      <c r="I210" s="157">
        <v>455</v>
      </c>
      <c r="J210" s="158">
        <f>ROUND($I$210*$H$210,2)</f>
        <v>8517.6</v>
      </c>
      <c r="K210" s="154"/>
      <c r="L210" s="45"/>
      <c r="M210" s="159"/>
      <c r="N210" s="160" t="s">
        <v>45</v>
      </c>
      <c r="O210" s="28"/>
      <c r="P210" s="161">
        <f>$O$210*$H$210</f>
        <v>0</v>
      </c>
      <c r="Q210" s="161">
        <v>0.04031</v>
      </c>
      <c r="R210" s="161">
        <f>$Q$210*$H$210</f>
        <v>0.7546031999999999</v>
      </c>
      <c r="S210" s="161">
        <v>0</v>
      </c>
      <c r="T210" s="162">
        <f>$S$210*$H$210</f>
        <v>0</v>
      </c>
      <c r="AR210" s="93" t="s">
        <v>152</v>
      </c>
      <c r="AT210" s="93" t="s">
        <v>148</v>
      </c>
      <c r="AU210" s="93" t="s">
        <v>83</v>
      </c>
      <c r="AY210" s="10" t="s">
        <v>145</v>
      </c>
      <c r="BE210" s="163">
        <f>IF($N$210="základní",$J$210,0)</f>
        <v>8517.6</v>
      </c>
      <c r="BF210" s="163">
        <f>IF($N$210="snížená",$J$210,0)</f>
        <v>0</v>
      </c>
      <c r="BG210" s="163">
        <f>IF($N$210="zákl. přenesená",$J$210,0)</f>
        <v>0</v>
      </c>
      <c r="BH210" s="163">
        <f>IF($N$210="sníž. přenesená",$J$210,0)</f>
        <v>0</v>
      </c>
      <c r="BI210" s="163">
        <f>IF($N$210="nulová",$J$210,0)</f>
        <v>0</v>
      </c>
      <c r="BJ210" s="93" t="s">
        <v>23</v>
      </c>
      <c r="BK210" s="163">
        <f>ROUND($I$210*$H$210,2)</f>
        <v>8517.6</v>
      </c>
      <c r="BL210" s="93" t="s">
        <v>152</v>
      </c>
      <c r="BM210" s="93" t="s">
        <v>294</v>
      </c>
    </row>
    <row r="211" spans="2:47" s="10" customFormat="1" ht="16.5" customHeight="1">
      <c r="B211" s="27"/>
      <c r="C211" s="28"/>
      <c r="D211" s="164" t="s">
        <v>153</v>
      </c>
      <c r="E211" s="28"/>
      <c r="F211" s="165" t="s">
        <v>296</v>
      </c>
      <c r="G211" s="28"/>
      <c r="H211" s="28"/>
      <c r="J211" s="28"/>
      <c r="K211" s="28"/>
      <c r="L211" s="45"/>
      <c r="M211" s="166"/>
      <c r="N211" s="28"/>
      <c r="O211" s="28"/>
      <c r="P211" s="28"/>
      <c r="Q211" s="28"/>
      <c r="R211" s="28"/>
      <c r="S211" s="28"/>
      <c r="T211" s="57"/>
      <c r="AT211" s="10" t="s">
        <v>153</v>
      </c>
      <c r="AU211" s="10" t="s">
        <v>83</v>
      </c>
    </row>
    <row r="212" spans="2:65" s="10" customFormat="1" ht="15.75" customHeight="1">
      <c r="B212" s="27"/>
      <c r="C212" s="152" t="s">
        <v>297</v>
      </c>
      <c r="D212" s="152" t="s">
        <v>148</v>
      </c>
      <c r="E212" s="153" t="s">
        <v>298</v>
      </c>
      <c r="F212" s="154" t="s">
        <v>299</v>
      </c>
      <c r="G212" s="155" t="s">
        <v>176</v>
      </c>
      <c r="H212" s="156">
        <v>18.72</v>
      </c>
      <c r="I212" s="157">
        <v>105</v>
      </c>
      <c r="J212" s="158">
        <f>ROUND($I$212*$H$212,2)</f>
        <v>1965.6</v>
      </c>
      <c r="K212" s="154"/>
      <c r="L212" s="45"/>
      <c r="M212" s="159"/>
      <c r="N212" s="160" t="s">
        <v>45</v>
      </c>
      <c r="O212" s="28"/>
      <c r="P212" s="161">
        <f>$O$212*$H$212</f>
        <v>0</v>
      </c>
      <c r="Q212" s="161">
        <v>0</v>
      </c>
      <c r="R212" s="161">
        <f>$Q$212*$H$212</f>
        <v>0</v>
      </c>
      <c r="S212" s="161">
        <v>0</v>
      </c>
      <c r="T212" s="162">
        <f>$S$212*$H$212</f>
        <v>0</v>
      </c>
      <c r="AR212" s="93" t="s">
        <v>152</v>
      </c>
      <c r="AT212" s="93" t="s">
        <v>148</v>
      </c>
      <c r="AU212" s="93" t="s">
        <v>83</v>
      </c>
      <c r="AY212" s="10" t="s">
        <v>145</v>
      </c>
      <c r="BE212" s="163">
        <f>IF($N$212="základní",$J$212,0)</f>
        <v>1965.6</v>
      </c>
      <c r="BF212" s="163">
        <f>IF($N$212="snížená",$J$212,0)</f>
        <v>0</v>
      </c>
      <c r="BG212" s="163">
        <f>IF($N$212="zákl. přenesená",$J$212,0)</f>
        <v>0</v>
      </c>
      <c r="BH212" s="163">
        <f>IF($N$212="sníž. přenesená",$J$212,0)</f>
        <v>0</v>
      </c>
      <c r="BI212" s="163">
        <f>IF($N$212="nulová",$J$212,0)</f>
        <v>0</v>
      </c>
      <c r="BJ212" s="93" t="s">
        <v>23</v>
      </c>
      <c r="BK212" s="163">
        <f>ROUND($I$212*$H$212,2)</f>
        <v>1965.6</v>
      </c>
      <c r="BL212" s="93" t="s">
        <v>152</v>
      </c>
      <c r="BM212" s="93" t="s">
        <v>297</v>
      </c>
    </row>
    <row r="213" spans="2:47" s="10" customFormat="1" ht="16.5" customHeight="1">
      <c r="B213" s="27"/>
      <c r="C213" s="28"/>
      <c r="D213" s="164" t="s">
        <v>153</v>
      </c>
      <c r="E213" s="28"/>
      <c r="F213" s="165" t="s">
        <v>299</v>
      </c>
      <c r="G213" s="28"/>
      <c r="H213" s="28"/>
      <c r="J213" s="28"/>
      <c r="K213" s="28"/>
      <c r="L213" s="45"/>
      <c r="M213" s="166"/>
      <c r="N213" s="28"/>
      <c r="O213" s="28"/>
      <c r="P213" s="28"/>
      <c r="Q213" s="28"/>
      <c r="R213" s="28"/>
      <c r="S213" s="28"/>
      <c r="T213" s="57"/>
      <c r="AT213" s="10" t="s">
        <v>153</v>
      </c>
      <c r="AU213" s="10" t="s">
        <v>83</v>
      </c>
    </row>
    <row r="214" spans="2:63" s="139" customFormat="1" ht="30.75" customHeight="1">
      <c r="B214" s="140"/>
      <c r="C214" s="141"/>
      <c r="D214" s="141" t="s">
        <v>73</v>
      </c>
      <c r="E214" s="150" t="s">
        <v>239</v>
      </c>
      <c r="F214" s="150" t="s">
        <v>300</v>
      </c>
      <c r="G214" s="141"/>
      <c r="H214" s="141"/>
      <c r="J214" s="151">
        <f>$BK$214</f>
        <v>10078.4</v>
      </c>
      <c r="K214" s="141"/>
      <c r="L214" s="144"/>
      <c r="M214" s="145"/>
      <c r="N214" s="141"/>
      <c r="O214" s="141"/>
      <c r="P214" s="146">
        <f>SUM($P$215:$P$216)</f>
        <v>0</v>
      </c>
      <c r="Q214" s="141"/>
      <c r="R214" s="146">
        <f>SUM($R$215:$R$216)</f>
        <v>0.157475</v>
      </c>
      <c r="S214" s="141"/>
      <c r="T214" s="147">
        <f>SUM($T$215:$T$216)</f>
        <v>0</v>
      </c>
      <c r="AR214" s="148" t="s">
        <v>23</v>
      </c>
      <c r="AT214" s="148" t="s">
        <v>73</v>
      </c>
      <c r="AU214" s="148" t="s">
        <v>23</v>
      </c>
      <c r="AY214" s="148" t="s">
        <v>145</v>
      </c>
      <c r="BK214" s="149">
        <f>SUM($BK$215:$BK$216)</f>
        <v>10078.4</v>
      </c>
    </row>
    <row r="215" spans="2:65" s="10" customFormat="1" ht="15.75" customHeight="1">
      <c r="B215" s="27"/>
      <c r="C215" s="152" t="s">
        <v>301</v>
      </c>
      <c r="D215" s="152" t="s">
        <v>148</v>
      </c>
      <c r="E215" s="153" t="s">
        <v>302</v>
      </c>
      <c r="F215" s="154" t="s">
        <v>303</v>
      </c>
      <c r="G215" s="155" t="s">
        <v>176</v>
      </c>
      <c r="H215" s="156">
        <v>314.95</v>
      </c>
      <c r="I215" s="157">
        <v>32</v>
      </c>
      <c r="J215" s="158">
        <f>ROUND($I$215*$H$215,2)</f>
        <v>10078.4</v>
      </c>
      <c r="K215" s="154"/>
      <c r="L215" s="45"/>
      <c r="M215" s="159"/>
      <c r="N215" s="160" t="s">
        <v>45</v>
      </c>
      <c r="O215" s="28"/>
      <c r="P215" s="161">
        <f>$O$215*$H$215</f>
        <v>0</v>
      </c>
      <c r="Q215" s="161">
        <v>0.0005</v>
      </c>
      <c r="R215" s="161">
        <f>$Q$215*$H$215</f>
        <v>0.157475</v>
      </c>
      <c r="S215" s="161">
        <v>0</v>
      </c>
      <c r="T215" s="162">
        <f>$S$215*$H$215</f>
        <v>0</v>
      </c>
      <c r="AR215" s="93" t="s">
        <v>152</v>
      </c>
      <c r="AT215" s="93" t="s">
        <v>148</v>
      </c>
      <c r="AU215" s="93" t="s">
        <v>83</v>
      </c>
      <c r="AY215" s="10" t="s">
        <v>145</v>
      </c>
      <c r="BE215" s="163">
        <f>IF($N$215="základní",$J$215,0)</f>
        <v>10078.4</v>
      </c>
      <c r="BF215" s="163">
        <f>IF($N$215="snížená",$J$215,0)</f>
        <v>0</v>
      </c>
      <c r="BG215" s="163">
        <f>IF($N$215="zákl. přenesená",$J$215,0)</f>
        <v>0</v>
      </c>
      <c r="BH215" s="163">
        <f>IF($N$215="sníž. přenesená",$J$215,0)</f>
        <v>0</v>
      </c>
      <c r="BI215" s="163">
        <f>IF($N$215="nulová",$J$215,0)</f>
        <v>0</v>
      </c>
      <c r="BJ215" s="93" t="s">
        <v>23</v>
      </c>
      <c r="BK215" s="163">
        <f>ROUND($I$215*$H$215,2)</f>
        <v>10078.4</v>
      </c>
      <c r="BL215" s="93" t="s">
        <v>152</v>
      </c>
      <c r="BM215" s="93" t="s">
        <v>301</v>
      </c>
    </row>
    <row r="216" spans="2:47" s="10" customFormat="1" ht="16.5" customHeight="1">
      <c r="B216" s="27"/>
      <c r="C216" s="28"/>
      <c r="D216" s="164" t="s">
        <v>153</v>
      </c>
      <c r="E216" s="28"/>
      <c r="F216" s="165" t="s">
        <v>303</v>
      </c>
      <c r="G216" s="28"/>
      <c r="H216" s="28"/>
      <c r="J216" s="28"/>
      <c r="K216" s="28"/>
      <c r="L216" s="45"/>
      <c r="M216" s="166"/>
      <c r="N216" s="28"/>
      <c r="O216" s="28"/>
      <c r="P216" s="28"/>
      <c r="Q216" s="28"/>
      <c r="R216" s="28"/>
      <c r="S216" s="28"/>
      <c r="T216" s="57"/>
      <c r="AT216" s="10" t="s">
        <v>153</v>
      </c>
      <c r="AU216" s="10" t="s">
        <v>83</v>
      </c>
    </row>
    <row r="217" spans="2:63" s="139" customFormat="1" ht="30.75" customHeight="1">
      <c r="B217" s="140"/>
      <c r="C217" s="141"/>
      <c r="D217" s="141" t="s">
        <v>73</v>
      </c>
      <c r="E217" s="150" t="s">
        <v>291</v>
      </c>
      <c r="F217" s="150" t="s">
        <v>304</v>
      </c>
      <c r="G217" s="141"/>
      <c r="H217" s="141"/>
      <c r="J217" s="151">
        <f>$BK$217</f>
        <v>68240</v>
      </c>
      <c r="K217" s="141"/>
      <c r="L217" s="144"/>
      <c r="M217" s="145"/>
      <c r="N217" s="141"/>
      <c r="O217" s="141"/>
      <c r="P217" s="146">
        <f>SUM($P$218:$P$220)</f>
        <v>0</v>
      </c>
      <c r="Q217" s="141"/>
      <c r="R217" s="146">
        <f>SUM($R$218:$R$220)</f>
        <v>0.17218</v>
      </c>
      <c r="S217" s="141"/>
      <c r="T217" s="147">
        <f>SUM($T$218:$T$220)</f>
        <v>0</v>
      </c>
      <c r="AR217" s="148" t="s">
        <v>23</v>
      </c>
      <c r="AT217" s="148" t="s">
        <v>73</v>
      </c>
      <c r="AU217" s="148" t="s">
        <v>23</v>
      </c>
      <c r="AY217" s="148" t="s">
        <v>145</v>
      </c>
      <c r="BK217" s="149">
        <f>SUM($BK$218:$BK$220)</f>
        <v>68240</v>
      </c>
    </row>
    <row r="218" spans="2:65" s="10" customFormat="1" ht="15.75" customHeight="1">
      <c r="B218" s="27"/>
      <c r="C218" s="152" t="s">
        <v>305</v>
      </c>
      <c r="D218" s="152" t="s">
        <v>148</v>
      </c>
      <c r="E218" s="153" t="s">
        <v>306</v>
      </c>
      <c r="F218" s="154" t="s">
        <v>307</v>
      </c>
      <c r="G218" s="155" t="s">
        <v>151</v>
      </c>
      <c r="H218" s="156">
        <v>2</v>
      </c>
      <c r="I218" s="157">
        <v>34120</v>
      </c>
      <c r="J218" s="158">
        <f>ROUND($I$218*$H$218,2)</f>
        <v>68240</v>
      </c>
      <c r="K218" s="154"/>
      <c r="L218" s="45"/>
      <c r="M218" s="159"/>
      <c r="N218" s="160" t="s">
        <v>45</v>
      </c>
      <c r="O218" s="28"/>
      <c r="P218" s="161">
        <f>$O$218*$H$218</f>
        <v>0</v>
      </c>
      <c r="Q218" s="161">
        <v>0.08609</v>
      </c>
      <c r="R218" s="161">
        <f>$Q$218*$H$218</f>
        <v>0.17218</v>
      </c>
      <c r="S218" s="161">
        <v>0</v>
      </c>
      <c r="T218" s="162">
        <f>$S$218*$H$218</f>
        <v>0</v>
      </c>
      <c r="AR218" s="93" t="s">
        <v>152</v>
      </c>
      <c r="AT218" s="93" t="s">
        <v>148</v>
      </c>
      <c r="AU218" s="93" t="s">
        <v>83</v>
      </c>
      <c r="AY218" s="10" t="s">
        <v>145</v>
      </c>
      <c r="BE218" s="163">
        <f>IF($N$218="základní",$J$218,0)</f>
        <v>68240</v>
      </c>
      <c r="BF218" s="163">
        <f>IF($N$218="snížená",$J$218,0)</f>
        <v>0</v>
      </c>
      <c r="BG218" s="163">
        <f>IF($N$218="zákl. přenesená",$J$218,0)</f>
        <v>0</v>
      </c>
      <c r="BH218" s="163">
        <f>IF($N$218="sníž. přenesená",$J$218,0)</f>
        <v>0</v>
      </c>
      <c r="BI218" s="163">
        <f>IF($N$218="nulová",$J$218,0)</f>
        <v>0</v>
      </c>
      <c r="BJ218" s="93" t="s">
        <v>23</v>
      </c>
      <c r="BK218" s="163">
        <f>ROUND($I$218*$H$218,2)</f>
        <v>68240</v>
      </c>
      <c r="BL218" s="93" t="s">
        <v>152</v>
      </c>
      <c r="BM218" s="93" t="s">
        <v>305</v>
      </c>
    </row>
    <row r="219" spans="2:47" s="10" customFormat="1" ht="16.5" customHeight="1">
      <c r="B219" s="27"/>
      <c r="C219" s="28"/>
      <c r="D219" s="164" t="s">
        <v>153</v>
      </c>
      <c r="E219" s="28"/>
      <c r="F219" s="165" t="s">
        <v>307</v>
      </c>
      <c r="G219" s="28"/>
      <c r="H219" s="28"/>
      <c r="J219" s="28"/>
      <c r="K219" s="28"/>
      <c r="L219" s="45"/>
      <c r="M219" s="166"/>
      <c r="N219" s="28"/>
      <c r="O219" s="28"/>
      <c r="P219" s="28"/>
      <c r="Q219" s="28"/>
      <c r="R219" s="28"/>
      <c r="S219" s="28"/>
      <c r="T219" s="57"/>
      <c r="AT219" s="10" t="s">
        <v>153</v>
      </c>
      <c r="AU219" s="10" t="s">
        <v>83</v>
      </c>
    </row>
    <row r="220" spans="2:47" s="10" customFormat="1" ht="57.75" customHeight="1">
      <c r="B220" s="27"/>
      <c r="C220" s="28"/>
      <c r="D220" s="167" t="s">
        <v>164</v>
      </c>
      <c r="E220" s="28"/>
      <c r="F220" s="168" t="s">
        <v>308</v>
      </c>
      <c r="G220" s="28"/>
      <c r="H220" s="28"/>
      <c r="J220" s="28"/>
      <c r="K220" s="28"/>
      <c r="L220" s="45"/>
      <c r="M220" s="166"/>
      <c r="N220" s="28"/>
      <c r="O220" s="28"/>
      <c r="P220" s="28"/>
      <c r="Q220" s="28"/>
      <c r="R220" s="28"/>
      <c r="S220" s="28"/>
      <c r="T220" s="57"/>
      <c r="AT220" s="10" t="s">
        <v>164</v>
      </c>
      <c r="AU220" s="10" t="s">
        <v>83</v>
      </c>
    </row>
    <row r="221" spans="2:63" s="139" customFormat="1" ht="30.75" customHeight="1">
      <c r="B221" s="140"/>
      <c r="C221" s="141"/>
      <c r="D221" s="141" t="s">
        <v>73</v>
      </c>
      <c r="E221" s="150" t="s">
        <v>297</v>
      </c>
      <c r="F221" s="150" t="s">
        <v>309</v>
      </c>
      <c r="G221" s="141"/>
      <c r="H221" s="141"/>
      <c r="J221" s="151">
        <f>$BK$221</f>
        <v>3068</v>
      </c>
      <c r="K221" s="141"/>
      <c r="L221" s="144"/>
      <c r="M221" s="145"/>
      <c r="N221" s="141"/>
      <c r="O221" s="141"/>
      <c r="P221" s="146">
        <f>SUM($P$222:$P$225)</f>
        <v>0</v>
      </c>
      <c r="Q221" s="141"/>
      <c r="R221" s="146">
        <f>SUM($R$222:$R$225)</f>
        <v>0.9316599999999999</v>
      </c>
      <c r="S221" s="141"/>
      <c r="T221" s="147">
        <f>SUM($T$222:$T$225)</f>
        <v>0</v>
      </c>
      <c r="AR221" s="148" t="s">
        <v>23</v>
      </c>
      <c r="AT221" s="148" t="s">
        <v>73</v>
      </c>
      <c r="AU221" s="148" t="s">
        <v>23</v>
      </c>
      <c r="AY221" s="148" t="s">
        <v>145</v>
      </c>
      <c r="BK221" s="149">
        <f>SUM($BK$222:$BK$225)</f>
        <v>3068</v>
      </c>
    </row>
    <row r="222" spans="2:65" s="10" customFormat="1" ht="15.75" customHeight="1">
      <c r="B222" s="27"/>
      <c r="C222" s="152" t="s">
        <v>310</v>
      </c>
      <c r="D222" s="152" t="s">
        <v>148</v>
      </c>
      <c r="E222" s="153" t="s">
        <v>311</v>
      </c>
      <c r="F222" s="154" t="s">
        <v>312</v>
      </c>
      <c r="G222" s="155" t="s">
        <v>151</v>
      </c>
      <c r="H222" s="156">
        <v>2</v>
      </c>
      <c r="I222" s="157">
        <v>1150</v>
      </c>
      <c r="J222" s="158">
        <f>ROUND($I$222*$H$222,2)</f>
        <v>2300</v>
      </c>
      <c r="K222" s="154"/>
      <c r="L222" s="45"/>
      <c r="M222" s="159"/>
      <c r="N222" s="160" t="s">
        <v>45</v>
      </c>
      <c r="O222" s="28"/>
      <c r="P222" s="161">
        <f>$O$222*$H$222</f>
        <v>0</v>
      </c>
      <c r="Q222" s="161">
        <v>0.09083</v>
      </c>
      <c r="R222" s="161">
        <f>$Q$222*$H$222</f>
        <v>0.18166</v>
      </c>
      <c r="S222" s="161">
        <v>0</v>
      </c>
      <c r="T222" s="162">
        <f>$S$222*$H$222</f>
        <v>0</v>
      </c>
      <c r="AR222" s="93" t="s">
        <v>152</v>
      </c>
      <c r="AT222" s="93" t="s">
        <v>148</v>
      </c>
      <c r="AU222" s="93" t="s">
        <v>83</v>
      </c>
      <c r="AY222" s="10" t="s">
        <v>145</v>
      </c>
      <c r="BE222" s="163">
        <f>IF($N$222="základní",$J$222,0)</f>
        <v>2300</v>
      </c>
      <c r="BF222" s="163">
        <f>IF($N$222="snížená",$J$222,0)</f>
        <v>0</v>
      </c>
      <c r="BG222" s="163">
        <f>IF($N$222="zákl. přenesená",$J$222,0)</f>
        <v>0</v>
      </c>
      <c r="BH222" s="163">
        <f>IF($N$222="sníž. přenesená",$J$222,0)</f>
        <v>0</v>
      </c>
      <c r="BI222" s="163">
        <f>IF($N$222="nulová",$J$222,0)</f>
        <v>0</v>
      </c>
      <c r="BJ222" s="93" t="s">
        <v>23</v>
      </c>
      <c r="BK222" s="163">
        <f>ROUND($I$222*$H$222,2)</f>
        <v>2300</v>
      </c>
      <c r="BL222" s="93" t="s">
        <v>152</v>
      </c>
      <c r="BM222" s="93" t="s">
        <v>310</v>
      </c>
    </row>
    <row r="223" spans="2:47" s="10" customFormat="1" ht="16.5" customHeight="1">
      <c r="B223" s="27"/>
      <c r="C223" s="28"/>
      <c r="D223" s="164" t="s">
        <v>153</v>
      </c>
      <c r="E223" s="28"/>
      <c r="F223" s="165" t="s">
        <v>312</v>
      </c>
      <c r="G223" s="28"/>
      <c r="H223" s="28"/>
      <c r="J223" s="28"/>
      <c r="K223" s="28"/>
      <c r="L223" s="45"/>
      <c r="M223" s="166"/>
      <c r="N223" s="28"/>
      <c r="O223" s="28"/>
      <c r="P223" s="28"/>
      <c r="Q223" s="28"/>
      <c r="R223" s="28"/>
      <c r="S223" s="28"/>
      <c r="T223" s="57"/>
      <c r="AT223" s="10" t="s">
        <v>153</v>
      </c>
      <c r="AU223" s="10" t="s">
        <v>83</v>
      </c>
    </row>
    <row r="224" spans="2:65" s="10" customFormat="1" ht="15.75" customHeight="1">
      <c r="B224" s="27"/>
      <c r="C224" s="152" t="s">
        <v>313</v>
      </c>
      <c r="D224" s="152" t="s">
        <v>148</v>
      </c>
      <c r="E224" s="153" t="s">
        <v>314</v>
      </c>
      <c r="F224" s="154" t="s">
        <v>315</v>
      </c>
      <c r="G224" s="155" t="s">
        <v>183</v>
      </c>
      <c r="H224" s="156">
        <v>0.3</v>
      </c>
      <c r="I224" s="157">
        <v>2560</v>
      </c>
      <c r="J224" s="158">
        <f>ROUND($I$224*$H$224,2)</f>
        <v>768</v>
      </c>
      <c r="K224" s="154"/>
      <c r="L224" s="45"/>
      <c r="M224" s="159"/>
      <c r="N224" s="160" t="s">
        <v>45</v>
      </c>
      <c r="O224" s="28"/>
      <c r="P224" s="161">
        <f>$O$224*$H$224</f>
        <v>0</v>
      </c>
      <c r="Q224" s="161">
        <v>2.5</v>
      </c>
      <c r="R224" s="161">
        <f>$Q$224*$H$224</f>
        <v>0.75</v>
      </c>
      <c r="S224" s="161">
        <v>0</v>
      </c>
      <c r="T224" s="162">
        <f>$S$224*$H$224</f>
        <v>0</v>
      </c>
      <c r="AR224" s="93" t="s">
        <v>152</v>
      </c>
      <c r="AT224" s="93" t="s">
        <v>148</v>
      </c>
      <c r="AU224" s="93" t="s">
        <v>83</v>
      </c>
      <c r="AY224" s="10" t="s">
        <v>145</v>
      </c>
      <c r="BE224" s="163">
        <f>IF($N$224="základní",$J$224,0)</f>
        <v>768</v>
      </c>
      <c r="BF224" s="163">
        <f>IF($N$224="snížená",$J$224,0)</f>
        <v>0</v>
      </c>
      <c r="BG224" s="163">
        <f>IF($N$224="zákl. přenesená",$J$224,0)</f>
        <v>0</v>
      </c>
      <c r="BH224" s="163">
        <f>IF($N$224="sníž. přenesená",$J$224,0)</f>
        <v>0</v>
      </c>
      <c r="BI224" s="163">
        <f>IF($N$224="nulová",$J$224,0)</f>
        <v>0</v>
      </c>
      <c r="BJ224" s="93" t="s">
        <v>23</v>
      </c>
      <c r="BK224" s="163">
        <f>ROUND($I$224*$H$224,2)</f>
        <v>768</v>
      </c>
      <c r="BL224" s="93" t="s">
        <v>152</v>
      </c>
      <c r="BM224" s="93" t="s">
        <v>313</v>
      </c>
    </row>
    <row r="225" spans="2:47" s="10" customFormat="1" ht="16.5" customHeight="1">
      <c r="B225" s="27"/>
      <c r="C225" s="28"/>
      <c r="D225" s="164" t="s">
        <v>153</v>
      </c>
      <c r="E225" s="28"/>
      <c r="F225" s="165" t="s">
        <v>315</v>
      </c>
      <c r="G225" s="28"/>
      <c r="H225" s="28"/>
      <c r="J225" s="28"/>
      <c r="K225" s="28"/>
      <c r="L225" s="45"/>
      <c r="M225" s="166"/>
      <c r="N225" s="28"/>
      <c r="O225" s="28"/>
      <c r="P225" s="28"/>
      <c r="Q225" s="28"/>
      <c r="R225" s="28"/>
      <c r="S225" s="28"/>
      <c r="T225" s="57"/>
      <c r="AT225" s="10" t="s">
        <v>153</v>
      </c>
      <c r="AU225" s="10" t="s">
        <v>83</v>
      </c>
    </row>
    <row r="226" spans="2:63" s="139" customFormat="1" ht="30.75" customHeight="1">
      <c r="B226" s="140"/>
      <c r="C226" s="141"/>
      <c r="D226" s="141" t="s">
        <v>73</v>
      </c>
      <c r="E226" s="150" t="s">
        <v>316</v>
      </c>
      <c r="F226" s="150" t="s">
        <v>317</v>
      </c>
      <c r="G226" s="141"/>
      <c r="H226" s="141"/>
      <c r="J226" s="151">
        <f>$BK$226</f>
        <v>1320343.2400000002</v>
      </c>
      <c r="K226" s="141"/>
      <c r="L226" s="144"/>
      <c r="M226" s="145"/>
      <c r="N226" s="141"/>
      <c r="O226" s="141"/>
      <c r="P226" s="146">
        <f>SUM($P$227:$P$258)</f>
        <v>0</v>
      </c>
      <c r="Q226" s="141"/>
      <c r="R226" s="146">
        <f>SUM($R$227:$R$258)</f>
        <v>2075.0902600000004</v>
      </c>
      <c r="S226" s="141"/>
      <c r="T226" s="147">
        <f>SUM($T$227:$T$258)</f>
        <v>0</v>
      </c>
      <c r="AR226" s="148" t="s">
        <v>23</v>
      </c>
      <c r="AT226" s="148" t="s">
        <v>73</v>
      </c>
      <c r="AU226" s="148" t="s">
        <v>23</v>
      </c>
      <c r="AY226" s="148" t="s">
        <v>145</v>
      </c>
      <c r="BK226" s="149">
        <f>SUM($BK$227:$BK$258)</f>
        <v>1320343.2400000002</v>
      </c>
    </row>
    <row r="227" spans="2:65" s="10" customFormat="1" ht="15.75" customHeight="1">
      <c r="B227" s="27"/>
      <c r="C227" s="152" t="s">
        <v>318</v>
      </c>
      <c r="D227" s="152" t="s">
        <v>148</v>
      </c>
      <c r="E227" s="153" t="s">
        <v>319</v>
      </c>
      <c r="F227" s="154" t="s">
        <v>320</v>
      </c>
      <c r="G227" s="155" t="s">
        <v>176</v>
      </c>
      <c r="H227" s="156">
        <v>946.7</v>
      </c>
      <c r="I227" s="157">
        <f>799*0.15</f>
        <v>119.85</v>
      </c>
      <c r="J227" s="158">
        <f>ROUND($I$227*$H$227,2)</f>
        <v>113462</v>
      </c>
      <c r="K227" s="154"/>
      <c r="L227" s="45"/>
      <c r="M227" s="159"/>
      <c r="N227" s="160" t="s">
        <v>45</v>
      </c>
      <c r="O227" s="28"/>
      <c r="P227" s="161">
        <f>$O$227*$H$227</f>
        <v>0</v>
      </c>
      <c r="Q227" s="161">
        <v>0.27994</v>
      </c>
      <c r="R227" s="161">
        <f>$Q$227*$H$227</f>
        <v>265.019198</v>
      </c>
      <c r="S227" s="161">
        <v>0</v>
      </c>
      <c r="T227" s="162">
        <f>$S$227*$H$227</f>
        <v>0</v>
      </c>
      <c r="AR227" s="93" t="s">
        <v>152</v>
      </c>
      <c r="AT227" s="93" t="s">
        <v>148</v>
      </c>
      <c r="AU227" s="93" t="s">
        <v>83</v>
      </c>
      <c r="AY227" s="10" t="s">
        <v>145</v>
      </c>
      <c r="BE227" s="163">
        <f>IF($N$227="základní",$J$227,0)</f>
        <v>113462</v>
      </c>
      <c r="BF227" s="163">
        <f>IF($N$227="snížená",$J$227,0)</f>
        <v>0</v>
      </c>
      <c r="BG227" s="163">
        <f>IF($N$227="zákl. přenesená",$J$227,0)</f>
        <v>0</v>
      </c>
      <c r="BH227" s="163">
        <f>IF($N$227="sníž. přenesená",$J$227,0)</f>
        <v>0</v>
      </c>
      <c r="BI227" s="163">
        <f>IF($N$227="nulová",$J$227,0)</f>
        <v>0</v>
      </c>
      <c r="BJ227" s="93" t="s">
        <v>23</v>
      </c>
      <c r="BK227" s="163">
        <f>ROUND($I$227*$H$227,2)</f>
        <v>113462</v>
      </c>
      <c r="BL227" s="93" t="s">
        <v>152</v>
      </c>
      <c r="BM227" s="93" t="s">
        <v>318</v>
      </c>
    </row>
    <row r="228" spans="2:47" s="10" customFormat="1" ht="16.5" customHeight="1">
      <c r="B228" s="27"/>
      <c r="C228" s="28"/>
      <c r="D228" s="164" t="s">
        <v>153</v>
      </c>
      <c r="E228" s="28"/>
      <c r="F228" s="165" t="s">
        <v>320</v>
      </c>
      <c r="G228" s="28"/>
      <c r="H228" s="28"/>
      <c r="J228" s="28"/>
      <c r="K228" s="28"/>
      <c r="L228" s="45"/>
      <c r="M228" s="166"/>
      <c r="N228" s="28"/>
      <c r="O228" s="28"/>
      <c r="P228" s="28"/>
      <c r="Q228" s="28"/>
      <c r="R228" s="28"/>
      <c r="S228" s="28"/>
      <c r="T228" s="57"/>
      <c r="AT228" s="10" t="s">
        <v>153</v>
      </c>
      <c r="AU228" s="10" t="s">
        <v>83</v>
      </c>
    </row>
    <row r="229" spans="2:65" s="10" customFormat="1" ht="15.75" customHeight="1">
      <c r="B229" s="27"/>
      <c r="C229" s="152" t="s">
        <v>321</v>
      </c>
      <c r="D229" s="152" t="s">
        <v>148</v>
      </c>
      <c r="E229" s="153" t="s">
        <v>322</v>
      </c>
      <c r="F229" s="154" t="s">
        <v>323</v>
      </c>
      <c r="G229" s="155" t="s">
        <v>176</v>
      </c>
      <c r="H229" s="156">
        <v>519</v>
      </c>
      <c r="I229" s="157">
        <f>I227/15*25</f>
        <v>199.74999999999997</v>
      </c>
      <c r="J229" s="158">
        <f>ROUND($I$229*$H$229,2)</f>
        <v>103670.25</v>
      </c>
      <c r="K229" s="154"/>
      <c r="L229" s="45"/>
      <c r="M229" s="159"/>
      <c r="N229" s="160" t="s">
        <v>45</v>
      </c>
      <c r="O229" s="28"/>
      <c r="P229" s="161">
        <f>$O$229*$H$229</f>
        <v>0</v>
      </c>
      <c r="Q229" s="161">
        <v>0.46166</v>
      </c>
      <c r="R229" s="161">
        <f>$Q$229*$H$229</f>
        <v>239.60154</v>
      </c>
      <c r="S229" s="161">
        <v>0</v>
      </c>
      <c r="T229" s="162">
        <f>$S$229*$H$229</f>
        <v>0</v>
      </c>
      <c r="AR229" s="93" t="s">
        <v>152</v>
      </c>
      <c r="AT229" s="93" t="s">
        <v>148</v>
      </c>
      <c r="AU229" s="93" t="s">
        <v>83</v>
      </c>
      <c r="AY229" s="10" t="s">
        <v>145</v>
      </c>
      <c r="BE229" s="163">
        <f>IF($N$229="základní",$J$229,0)</f>
        <v>103670.25</v>
      </c>
      <c r="BF229" s="163">
        <f>IF($N$229="snížená",$J$229,0)</f>
        <v>0</v>
      </c>
      <c r="BG229" s="163">
        <f>IF($N$229="zákl. přenesená",$J$229,0)</f>
        <v>0</v>
      </c>
      <c r="BH229" s="163">
        <f>IF($N$229="sníž. přenesená",$J$229,0)</f>
        <v>0</v>
      </c>
      <c r="BI229" s="163">
        <f>IF($N$229="nulová",$J$229,0)</f>
        <v>0</v>
      </c>
      <c r="BJ229" s="93" t="s">
        <v>23</v>
      </c>
      <c r="BK229" s="163">
        <f>ROUND($I$229*$H$229,2)</f>
        <v>103670.25</v>
      </c>
      <c r="BL229" s="93" t="s">
        <v>152</v>
      </c>
      <c r="BM229" s="93" t="s">
        <v>321</v>
      </c>
    </row>
    <row r="230" spans="2:47" s="10" customFormat="1" ht="16.5" customHeight="1">
      <c r="B230" s="27"/>
      <c r="C230" s="28"/>
      <c r="D230" s="164" t="s">
        <v>153</v>
      </c>
      <c r="E230" s="28"/>
      <c r="F230" s="165" t="s">
        <v>323</v>
      </c>
      <c r="G230" s="28"/>
      <c r="H230" s="28"/>
      <c r="J230" s="28"/>
      <c r="K230" s="28"/>
      <c r="L230" s="45"/>
      <c r="M230" s="166"/>
      <c r="N230" s="28"/>
      <c r="O230" s="28"/>
      <c r="P230" s="28"/>
      <c r="Q230" s="28"/>
      <c r="R230" s="28"/>
      <c r="S230" s="28"/>
      <c r="T230" s="57"/>
      <c r="AT230" s="10" t="s">
        <v>153</v>
      </c>
      <c r="AU230" s="10" t="s">
        <v>83</v>
      </c>
    </row>
    <row r="231" spans="2:65" s="10" customFormat="1" ht="15.75" customHeight="1">
      <c r="B231" s="27"/>
      <c r="C231" s="152" t="s">
        <v>324</v>
      </c>
      <c r="D231" s="152" t="s">
        <v>148</v>
      </c>
      <c r="E231" s="153" t="s">
        <v>325</v>
      </c>
      <c r="F231" s="154" t="s">
        <v>326</v>
      </c>
      <c r="G231" s="155" t="s">
        <v>176</v>
      </c>
      <c r="H231" s="156">
        <v>746.3</v>
      </c>
      <c r="I231" s="157">
        <v>82</v>
      </c>
      <c r="J231" s="158">
        <f>ROUND($I$231*$H$231,2)</f>
        <v>61196.6</v>
      </c>
      <c r="K231" s="154"/>
      <c r="L231" s="45"/>
      <c r="M231" s="159"/>
      <c r="N231" s="160" t="s">
        <v>45</v>
      </c>
      <c r="O231" s="28"/>
      <c r="P231" s="161">
        <f>$O$231*$H$231</f>
        <v>0</v>
      </c>
      <c r="Q231" s="161">
        <v>0.18907</v>
      </c>
      <c r="R231" s="161">
        <f>$Q$231*$H$231</f>
        <v>141.102941</v>
      </c>
      <c r="S231" s="161">
        <v>0</v>
      </c>
      <c r="T231" s="162">
        <f>$S$231*$H$231</f>
        <v>0</v>
      </c>
      <c r="AR231" s="93" t="s">
        <v>152</v>
      </c>
      <c r="AT231" s="93" t="s">
        <v>148</v>
      </c>
      <c r="AU231" s="93" t="s">
        <v>83</v>
      </c>
      <c r="AY231" s="10" t="s">
        <v>145</v>
      </c>
      <c r="BE231" s="163">
        <f>IF($N$231="základní",$J$231,0)</f>
        <v>61196.6</v>
      </c>
      <c r="BF231" s="163">
        <f>IF($N$231="snížená",$J$231,0)</f>
        <v>0</v>
      </c>
      <c r="BG231" s="163">
        <f>IF($N$231="zákl. přenesená",$J$231,0)</f>
        <v>0</v>
      </c>
      <c r="BH231" s="163">
        <f>IF($N$231="sníž. přenesená",$J$231,0)</f>
        <v>0</v>
      </c>
      <c r="BI231" s="163">
        <f>IF($N$231="nulová",$J$231,0)</f>
        <v>0</v>
      </c>
      <c r="BJ231" s="93" t="s">
        <v>23</v>
      </c>
      <c r="BK231" s="163">
        <f>ROUND($I$231*$H$231,2)</f>
        <v>61196.6</v>
      </c>
      <c r="BL231" s="93" t="s">
        <v>152</v>
      </c>
      <c r="BM231" s="93" t="s">
        <v>324</v>
      </c>
    </row>
    <row r="232" spans="2:47" s="10" customFormat="1" ht="16.5" customHeight="1">
      <c r="B232" s="27"/>
      <c r="C232" s="28"/>
      <c r="D232" s="164" t="s">
        <v>153</v>
      </c>
      <c r="E232" s="28"/>
      <c r="F232" s="165" t="s">
        <v>326</v>
      </c>
      <c r="G232" s="28"/>
      <c r="H232" s="28"/>
      <c r="J232" s="28"/>
      <c r="K232" s="28"/>
      <c r="L232" s="45"/>
      <c r="M232" s="166"/>
      <c r="N232" s="28"/>
      <c r="O232" s="28"/>
      <c r="P232" s="28"/>
      <c r="Q232" s="28"/>
      <c r="R232" s="28"/>
      <c r="S232" s="28"/>
      <c r="T232" s="57"/>
      <c r="AT232" s="10" t="s">
        <v>153</v>
      </c>
      <c r="AU232" s="10" t="s">
        <v>83</v>
      </c>
    </row>
    <row r="233" spans="2:47" s="10" customFormat="1" ht="30.75" customHeight="1">
      <c r="B233" s="27"/>
      <c r="C233" s="28"/>
      <c r="D233" s="167" t="s">
        <v>164</v>
      </c>
      <c r="E233" s="28"/>
      <c r="F233" s="168" t="s">
        <v>327</v>
      </c>
      <c r="G233" s="28"/>
      <c r="H233" s="28"/>
      <c r="J233" s="28"/>
      <c r="K233" s="28"/>
      <c r="L233" s="45"/>
      <c r="M233" s="166"/>
      <c r="N233" s="28"/>
      <c r="O233" s="28"/>
      <c r="P233" s="28"/>
      <c r="Q233" s="28"/>
      <c r="R233" s="28"/>
      <c r="S233" s="28"/>
      <c r="T233" s="57"/>
      <c r="AT233" s="10" t="s">
        <v>164</v>
      </c>
      <c r="AU233" s="10" t="s">
        <v>83</v>
      </c>
    </row>
    <row r="234" spans="2:65" s="10" customFormat="1" ht="15.75" customHeight="1">
      <c r="B234" s="27"/>
      <c r="C234" s="152" t="s">
        <v>328</v>
      </c>
      <c r="D234" s="152" t="s">
        <v>148</v>
      </c>
      <c r="E234" s="153" t="s">
        <v>325</v>
      </c>
      <c r="F234" s="154" t="s">
        <v>326</v>
      </c>
      <c r="G234" s="155" t="s">
        <v>176</v>
      </c>
      <c r="H234" s="156">
        <v>304.7</v>
      </c>
      <c r="I234" s="157">
        <f>I231</f>
        <v>82</v>
      </c>
      <c r="J234" s="158">
        <f>ROUND($I$234*$H$234,2)</f>
        <v>24985.4</v>
      </c>
      <c r="K234" s="154"/>
      <c r="L234" s="45"/>
      <c r="M234" s="159"/>
      <c r="N234" s="160" t="s">
        <v>45</v>
      </c>
      <c r="O234" s="28"/>
      <c r="P234" s="161">
        <f>$O$234*$H$234</f>
        <v>0</v>
      </c>
      <c r="Q234" s="161">
        <v>0.18907</v>
      </c>
      <c r="R234" s="161">
        <f>$Q$234*$H$234</f>
        <v>57.60962899999999</v>
      </c>
      <c r="S234" s="161">
        <v>0</v>
      </c>
      <c r="T234" s="162">
        <f>$S$234*$H$234</f>
        <v>0</v>
      </c>
      <c r="AR234" s="93" t="s">
        <v>152</v>
      </c>
      <c r="AT234" s="93" t="s">
        <v>148</v>
      </c>
      <c r="AU234" s="93" t="s">
        <v>83</v>
      </c>
      <c r="AY234" s="10" t="s">
        <v>145</v>
      </c>
      <c r="BE234" s="163">
        <f>IF($N$234="základní",$J$234,0)</f>
        <v>24985.4</v>
      </c>
      <c r="BF234" s="163">
        <f>IF($N$234="snížená",$J$234,0)</f>
        <v>0</v>
      </c>
      <c r="BG234" s="163">
        <f>IF($N$234="zákl. přenesená",$J$234,0)</f>
        <v>0</v>
      </c>
      <c r="BH234" s="163">
        <f>IF($N$234="sníž. přenesená",$J$234,0)</f>
        <v>0</v>
      </c>
      <c r="BI234" s="163">
        <f>IF($N$234="nulová",$J$234,0)</f>
        <v>0</v>
      </c>
      <c r="BJ234" s="93" t="s">
        <v>23</v>
      </c>
      <c r="BK234" s="163">
        <f>ROUND($I$234*$H$234,2)</f>
        <v>24985.4</v>
      </c>
      <c r="BL234" s="93" t="s">
        <v>152</v>
      </c>
      <c r="BM234" s="93" t="s">
        <v>328</v>
      </c>
    </row>
    <row r="235" spans="2:47" s="10" customFormat="1" ht="16.5" customHeight="1">
      <c r="B235" s="27"/>
      <c r="C235" s="28"/>
      <c r="D235" s="164" t="s">
        <v>153</v>
      </c>
      <c r="E235" s="28"/>
      <c r="F235" s="165" t="s">
        <v>326</v>
      </c>
      <c r="G235" s="28"/>
      <c r="H235" s="28"/>
      <c r="J235" s="28"/>
      <c r="K235" s="28"/>
      <c r="L235" s="45"/>
      <c r="M235" s="166"/>
      <c r="N235" s="28"/>
      <c r="O235" s="28"/>
      <c r="P235" s="28"/>
      <c r="Q235" s="28"/>
      <c r="R235" s="28"/>
      <c r="S235" s="28"/>
      <c r="T235" s="57"/>
      <c r="AT235" s="10" t="s">
        <v>153</v>
      </c>
      <c r="AU235" s="10" t="s">
        <v>83</v>
      </c>
    </row>
    <row r="236" spans="2:47" s="10" customFormat="1" ht="30.75" customHeight="1">
      <c r="B236" s="27"/>
      <c r="C236" s="28"/>
      <c r="D236" s="167" t="s">
        <v>164</v>
      </c>
      <c r="E236" s="28"/>
      <c r="F236" s="168" t="s">
        <v>329</v>
      </c>
      <c r="G236" s="28"/>
      <c r="H236" s="28"/>
      <c r="J236" s="28"/>
      <c r="K236" s="28"/>
      <c r="L236" s="45"/>
      <c r="M236" s="166"/>
      <c r="N236" s="28"/>
      <c r="O236" s="28"/>
      <c r="P236" s="28"/>
      <c r="Q236" s="28"/>
      <c r="R236" s="28"/>
      <c r="S236" s="28"/>
      <c r="T236" s="57"/>
      <c r="AT236" s="10" t="s">
        <v>164</v>
      </c>
      <c r="AU236" s="10" t="s">
        <v>83</v>
      </c>
    </row>
    <row r="237" spans="2:65" s="10" customFormat="1" ht="15.75" customHeight="1">
      <c r="B237" s="27"/>
      <c r="C237" s="152" t="s">
        <v>330</v>
      </c>
      <c r="D237" s="152" t="s">
        <v>148</v>
      </c>
      <c r="E237" s="153" t="s">
        <v>319</v>
      </c>
      <c r="F237" s="154" t="s">
        <v>320</v>
      </c>
      <c r="G237" s="155" t="s">
        <v>176</v>
      </c>
      <c r="H237" s="156">
        <v>1694.9</v>
      </c>
      <c r="I237" s="157">
        <f>I227</f>
        <v>119.85</v>
      </c>
      <c r="J237" s="158">
        <f>ROUND($I$237*$H$237,2)</f>
        <v>203133.77</v>
      </c>
      <c r="K237" s="154"/>
      <c r="L237" s="45"/>
      <c r="M237" s="159"/>
      <c r="N237" s="160" t="s">
        <v>45</v>
      </c>
      <c r="O237" s="28"/>
      <c r="P237" s="161">
        <f>$O$237*$H$237</f>
        <v>0</v>
      </c>
      <c r="Q237" s="161">
        <v>0.27994</v>
      </c>
      <c r="R237" s="161">
        <f>$Q$237*$H$237</f>
        <v>474.47030600000005</v>
      </c>
      <c r="S237" s="161">
        <v>0</v>
      </c>
      <c r="T237" s="162">
        <f>$S$237*$H$237</f>
        <v>0</v>
      </c>
      <c r="AR237" s="93" t="s">
        <v>152</v>
      </c>
      <c r="AT237" s="93" t="s">
        <v>148</v>
      </c>
      <c r="AU237" s="93" t="s">
        <v>83</v>
      </c>
      <c r="AY237" s="10" t="s">
        <v>145</v>
      </c>
      <c r="BE237" s="163">
        <f>IF($N$237="základní",$J$237,0)</f>
        <v>203133.77</v>
      </c>
      <c r="BF237" s="163">
        <f>IF($N$237="snížená",$J$237,0)</f>
        <v>0</v>
      </c>
      <c r="BG237" s="163">
        <f>IF($N$237="zákl. přenesená",$J$237,0)</f>
        <v>0</v>
      </c>
      <c r="BH237" s="163">
        <f>IF($N$237="sníž. přenesená",$J$237,0)</f>
        <v>0</v>
      </c>
      <c r="BI237" s="163">
        <f>IF($N$237="nulová",$J$237,0)</f>
        <v>0</v>
      </c>
      <c r="BJ237" s="93" t="s">
        <v>23</v>
      </c>
      <c r="BK237" s="163">
        <f>ROUND($I$237*$H$237,2)</f>
        <v>203133.77</v>
      </c>
      <c r="BL237" s="93" t="s">
        <v>152</v>
      </c>
      <c r="BM237" s="93" t="s">
        <v>330</v>
      </c>
    </row>
    <row r="238" spans="2:47" s="10" customFormat="1" ht="16.5" customHeight="1">
      <c r="B238" s="27"/>
      <c r="C238" s="28"/>
      <c r="D238" s="164" t="s">
        <v>153</v>
      </c>
      <c r="E238" s="28"/>
      <c r="F238" s="165" t="s">
        <v>320</v>
      </c>
      <c r="G238" s="28"/>
      <c r="H238" s="28"/>
      <c r="J238" s="28"/>
      <c r="K238" s="28"/>
      <c r="L238" s="45"/>
      <c r="M238" s="166"/>
      <c r="N238" s="28"/>
      <c r="O238" s="28"/>
      <c r="P238" s="28"/>
      <c r="Q238" s="28"/>
      <c r="R238" s="28"/>
      <c r="S238" s="28"/>
      <c r="T238" s="57"/>
      <c r="AT238" s="10" t="s">
        <v>153</v>
      </c>
      <c r="AU238" s="10" t="s">
        <v>83</v>
      </c>
    </row>
    <row r="239" spans="2:47" s="10" customFormat="1" ht="30.75" customHeight="1">
      <c r="B239" s="27"/>
      <c r="C239" s="28"/>
      <c r="D239" s="167" t="s">
        <v>164</v>
      </c>
      <c r="E239" s="28"/>
      <c r="F239" s="168" t="s">
        <v>331</v>
      </c>
      <c r="G239" s="28"/>
      <c r="H239" s="28"/>
      <c r="J239" s="28"/>
      <c r="K239" s="28"/>
      <c r="L239" s="45"/>
      <c r="M239" s="166"/>
      <c r="N239" s="28"/>
      <c r="O239" s="28"/>
      <c r="P239" s="28"/>
      <c r="Q239" s="28"/>
      <c r="R239" s="28"/>
      <c r="S239" s="28"/>
      <c r="T239" s="57"/>
      <c r="AT239" s="10" t="s">
        <v>164</v>
      </c>
      <c r="AU239" s="10" t="s">
        <v>83</v>
      </c>
    </row>
    <row r="240" spans="2:65" s="10" customFormat="1" ht="15.75" customHeight="1">
      <c r="B240" s="27"/>
      <c r="C240" s="152" t="s">
        <v>332</v>
      </c>
      <c r="D240" s="152" t="s">
        <v>148</v>
      </c>
      <c r="E240" s="153" t="s">
        <v>319</v>
      </c>
      <c r="F240" s="154" t="s">
        <v>320</v>
      </c>
      <c r="G240" s="155" t="s">
        <v>176</v>
      </c>
      <c r="H240" s="156">
        <v>1694.9</v>
      </c>
      <c r="I240" s="157">
        <f>I237</f>
        <v>119.85</v>
      </c>
      <c r="J240" s="158">
        <f>ROUND($I$240*$H$240,2)</f>
        <v>203133.77</v>
      </c>
      <c r="K240" s="154"/>
      <c r="L240" s="45"/>
      <c r="M240" s="159"/>
      <c r="N240" s="160" t="s">
        <v>45</v>
      </c>
      <c r="O240" s="28"/>
      <c r="P240" s="161">
        <f>$O$240*$H$240</f>
        <v>0</v>
      </c>
      <c r="Q240" s="161">
        <v>0.27994</v>
      </c>
      <c r="R240" s="161">
        <f>$Q$240*$H$240</f>
        <v>474.47030600000005</v>
      </c>
      <c r="S240" s="161">
        <v>0</v>
      </c>
      <c r="T240" s="162">
        <f>$S$240*$H$240</f>
        <v>0</v>
      </c>
      <c r="AR240" s="93" t="s">
        <v>152</v>
      </c>
      <c r="AT240" s="93" t="s">
        <v>148</v>
      </c>
      <c r="AU240" s="93" t="s">
        <v>83</v>
      </c>
      <c r="AY240" s="10" t="s">
        <v>145</v>
      </c>
      <c r="BE240" s="163">
        <f>IF($N$240="základní",$J$240,0)</f>
        <v>203133.77</v>
      </c>
      <c r="BF240" s="163">
        <f>IF($N$240="snížená",$J$240,0)</f>
        <v>0</v>
      </c>
      <c r="BG240" s="163">
        <f>IF($N$240="zákl. přenesená",$J$240,0)</f>
        <v>0</v>
      </c>
      <c r="BH240" s="163">
        <f>IF($N$240="sníž. přenesená",$J$240,0)</f>
        <v>0</v>
      </c>
      <c r="BI240" s="163">
        <f>IF($N$240="nulová",$J$240,0)</f>
        <v>0</v>
      </c>
      <c r="BJ240" s="93" t="s">
        <v>23</v>
      </c>
      <c r="BK240" s="163">
        <f>ROUND($I$240*$H$240,2)</f>
        <v>203133.77</v>
      </c>
      <c r="BL240" s="93" t="s">
        <v>152</v>
      </c>
      <c r="BM240" s="93" t="s">
        <v>332</v>
      </c>
    </row>
    <row r="241" spans="2:47" s="10" customFormat="1" ht="16.5" customHeight="1">
      <c r="B241" s="27"/>
      <c r="C241" s="28"/>
      <c r="D241" s="164" t="s">
        <v>153</v>
      </c>
      <c r="E241" s="28"/>
      <c r="F241" s="165" t="s">
        <v>320</v>
      </c>
      <c r="G241" s="28"/>
      <c r="H241" s="28"/>
      <c r="J241" s="28"/>
      <c r="K241" s="28"/>
      <c r="L241" s="45"/>
      <c r="M241" s="166"/>
      <c r="N241" s="28"/>
      <c r="O241" s="28"/>
      <c r="P241" s="28"/>
      <c r="Q241" s="28"/>
      <c r="R241" s="28"/>
      <c r="S241" s="28"/>
      <c r="T241" s="57"/>
      <c r="AT241" s="10" t="s">
        <v>153</v>
      </c>
      <c r="AU241" s="10" t="s">
        <v>83</v>
      </c>
    </row>
    <row r="242" spans="2:47" s="10" customFormat="1" ht="30.75" customHeight="1">
      <c r="B242" s="27"/>
      <c r="C242" s="28"/>
      <c r="D242" s="167" t="s">
        <v>164</v>
      </c>
      <c r="E242" s="28"/>
      <c r="F242" s="168" t="s">
        <v>333</v>
      </c>
      <c r="G242" s="28"/>
      <c r="H242" s="28"/>
      <c r="J242" s="28"/>
      <c r="K242" s="28"/>
      <c r="L242" s="45"/>
      <c r="M242" s="166"/>
      <c r="N242" s="28"/>
      <c r="O242" s="28"/>
      <c r="P242" s="28"/>
      <c r="Q242" s="28"/>
      <c r="R242" s="28"/>
      <c r="S242" s="28"/>
      <c r="T242" s="57"/>
      <c r="AT242" s="10" t="s">
        <v>164</v>
      </c>
      <c r="AU242" s="10" t="s">
        <v>83</v>
      </c>
    </row>
    <row r="243" spans="2:65" s="10" customFormat="1" ht="15.75" customHeight="1">
      <c r="B243" s="27"/>
      <c r="C243" s="152" t="s">
        <v>316</v>
      </c>
      <c r="D243" s="152" t="s">
        <v>148</v>
      </c>
      <c r="E243" s="153" t="s">
        <v>325</v>
      </c>
      <c r="F243" s="154" t="s">
        <v>326</v>
      </c>
      <c r="G243" s="155" t="s">
        <v>176</v>
      </c>
      <c r="H243" s="156">
        <v>62.8</v>
      </c>
      <c r="I243" s="157">
        <f>I234</f>
        <v>82</v>
      </c>
      <c r="J243" s="158">
        <f>ROUND($I$243*$H$243,2)</f>
        <v>5149.6</v>
      </c>
      <c r="K243" s="154"/>
      <c r="L243" s="45"/>
      <c r="M243" s="159"/>
      <c r="N243" s="160" t="s">
        <v>45</v>
      </c>
      <c r="O243" s="28"/>
      <c r="P243" s="161">
        <f>$O$243*$H$243</f>
        <v>0</v>
      </c>
      <c r="Q243" s="161">
        <v>0.18907</v>
      </c>
      <c r="R243" s="161">
        <f>$Q$243*$H$243</f>
        <v>11.873596</v>
      </c>
      <c r="S243" s="161">
        <v>0</v>
      </c>
      <c r="T243" s="162">
        <f>$S$243*$H$243</f>
        <v>0</v>
      </c>
      <c r="AR243" s="93" t="s">
        <v>152</v>
      </c>
      <c r="AT243" s="93" t="s">
        <v>148</v>
      </c>
      <c r="AU243" s="93" t="s">
        <v>83</v>
      </c>
      <c r="AY243" s="10" t="s">
        <v>145</v>
      </c>
      <c r="BE243" s="163">
        <f>IF($N$243="základní",$J$243,0)</f>
        <v>5149.6</v>
      </c>
      <c r="BF243" s="163">
        <f>IF($N$243="snížená",$J$243,0)</f>
        <v>0</v>
      </c>
      <c r="BG243" s="163">
        <f>IF($N$243="zákl. přenesená",$J$243,0)</f>
        <v>0</v>
      </c>
      <c r="BH243" s="163">
        <f>IF($N$243="sníž. přenesená",$J$243,0)</f>
        <v>0</v>
      </c>
      <c r="BI243" s="163">
        <f>IF($N$243="nulová",$J$243,0)</f>
        <v>0</v>
      </c>
      <c r="BJ243" s="93" t="s">
        <v>23</v>
      </c>
      <c r="BK243" s="163">
        <f>ROUND($I$243*$H$243,2)</f>
        <v>5149.6</v>
      </c>
      <c r="BL243" s="93" t="s">
        <v>152</v>
      </c>
      <c r="BM243" s="93" t="s">
        <v>316</v>
      </c>
    </row>
    <row r="244" spans="2:47" s="10" customFormat="1" ht="16.5" customHeight="1">
      <c r="B244" s="27"/>
      <c r="C244" s="28"/>
      <c r="D244" s="164" t="s">
        <v>153</v>
      </c>
      <c r="E244" s="28"/>
      <c r="F244" s="165" t="s">
        <v>326</v>
      </c>
      <c r="G244" s="28"/>
      <c r="H244" s="28"/>
      <c r="J244" s="28"/>
      <c r="K244" s="28"/>
      <c r="L244" s="45"/>
      <c r="M244" s="166"/>
      <c r="N244" s="28"/>
      <c r="O244" s="28"/>
      <c r="P244" s="28"/>
      <c r="Q244" s="28"/>
      <c r="R244" s="28"/>
      <c r="S244" s="28"/>
      <c r="T244" s="57"/>
      <c r="AT244" s="10" t="s">
        <v>153</v>
      </c>
      <c r="AU244" s="10" t="s">
        <v>83</v>
      </c>
    </row>
    <row r="245" spans="2:47" s="10" customFormat="1" ht="30.75" customHeight="1">
      <c r="B245" s="27"/>
      <c r="C245" s="28"/>
      <c r="D245" s="167" t="s">
        <v>164</v>
      </c>
      <c r="E245" s="28"/>
      <c r="F245" s="168" t="s">
        <v>334</v>
      </c>
      <c r="G245" s="28"/>
      <c r="H245" s="28"/>
      <c r="J245" s="28"/>
      <c r="K245" s="28"/>
      <c r="L245" s="45"/>
      <c r="M245" s="166"/>
      <c r="N245" s="28"/>
      <c r="O245" s="28"/>
      <c r="P245" s="28"/>
      <c r="Q245" s="28"/>
      <c r="R245" s="28"/>
      <c r="S245" s="28"/>
      <c r="T245" s="57"/>
      <c r="AT245" s="10" t="s">
        <v>164</v>
      </c>
      <c r="AU245" s="10" t="s">
        <v>83</v>
      </c>
    </row>
    <row r="246" spans="2:65" s="10" customFormat="1" ht="15.75" customHeight="1">
      <c r="B246" s="27"/>
      <c r="C246" s="152" t="s">
        <v>335</v>
      </c>
      <c r="D246" s="152" t="s">
        <v>148</v>
      </c>
      <c r="E246" s="153" t="s">
        <v>319</v>
      </c>
      <c r="F246" s="154" t="s">
        <v>320</v>
      </c>
      <c r="G246" s="155" t="s">
        <v>176</v>
      </c>
      <c r="H246" s="156">
        <v>335.7</v>
      </c>
      <c r="I246" s="157">
        <f>I237</f>
        <v>119.85</v>
      </c>
      <c r="J246" s="158">
        <f>ROUND($I$246*$H$246,2)</f>
        <v>40233.65</v>
      </c>
      <c r="K246" s="154"/>
      <c r="L246" s="45"/>
      <c r="M246" s="159"/>
      <c r="N246" s="160" t="s">
        <v>45</v>
      </c>
      <c r="O246" s="28"/>
      <c r="P246" s="161">
        <f>$O$246*$H$246</f>
        <v>0</v>
      </c>
      <c r="Q246" s="161">
        <v>0.27994</v>
      </c>
      <c r="R246" s="161">
        <f>$Q$246*$H$246</f>
        <v>93.975858</v>
      </c>
      <c r="S246" s="161">
        <v>0</v>
      </c>
      <c r="T246" s="162">
        <f>$S$246*$H$246</f>
        <v>0</v>
      </c>
      <c r="AR246" s="93" t="s">
        <v>152</v>
      </c>
      <c r="AT246" s="93" t="s">
        <v>148</v>
      </c>
      <c r="AU246" s="93" t="s">
        <v>83</v>
      </c>
      <c r="AY246" s="10" t="s">
        <v>145</v>
      </c>
      <c r="BE246" s="163">
        <f>IF($N$246="základní",$J$246,0)</f>
        <v>40233.65</v>
      </c>
      <c r="BF246" s="163">
        <f>IF($N$246="snížená",$J$246,0)</f>
        <v>0</v>
      </c>
      <c r="BG246" s="163">
        <f>IF($N$246="zákl. přenesená",$J$246,0)</f>
        <v>0</v>
      </c>
      <c r="BH246" s="163">
        <f>IF($N$246="sníž. přenesená",$J$246,0)</f>
        <v>0</v>
      </c>
      <c r="BI246" s="163">
        <f>IF($N$246="nulová",$J$246,0)</f>
        <v>0</v>
      </c>
      <c r="BJ246" s="93" t="s">
        <v>23</v>
      </c>
      <c r="BK246" s="163">
        <f>ROUND($I$246*$H$246,2)</f>
        <v>40233.65</v>
      </c>
      <c r="BL246" s="93" t="s">
        <v>152</v>
      </c>
      <c r="BM246" s="93" t="s">
        <v>335</v>
      </c>
    </row>
    <row r="247" spans="2:47" s="10" customFormat="1" ht="16.5" customHeight="1">
      <c r="B247" s="27"/>
      <c r="C247" s="28"/>
      <c r="D247" s="164" t="s">
        <v>153</v>
      </c>
      <c r="E247" s="28"/>
      <c r="F247" s="165" t="s">
        <v>320</v>
      </c>
      <c r="G247" s="28"/>
      <c r="H247" s="28"/>
      <c r="J247" s="28"/>
      <c r="K247" s="28"/>
      <c r="L247" s="45"/>
      <c r="M247" s="166"/>
      <c r="N247" s="28"/>
      <c r="O247" s="28"/>
      <c r="P247" s="28"/>
      <c r="Q247" s="28"/>
      <c r="R247" s="28"/>
      <c r="S247" s="28"/>
      <c r="T247" s="57"/>
      <c r="AT247" s="10" t="s">
        <v>153</v>
      </c>
      <c r="AU247" s="10" t="s">
        <v>83</v>
      </c>
    </row>
    <row r="248" spans="2:47" s="10" customFormat="1" ht="30.75" customHeight="1">
      <c r="B248" s="27"/>
      <c r="C248" s="28"/>
      <c r="D248" s="167" t="s">
        <v>164</v>
      </c>
      <c r="E248" s="28"/>
      <c r="F248" s="168" t="s">
        <v>336</v>
      </c>
      <c r="G248" s="28"/>
      <c r="H248" s="28"/>
      <c r="J248" s="28"/>
      <c r="K248" s="28"/>
      <c r="L248" s="45"/>
      <c r="M248" s="166"/>
      <c r="N248" s="28"/>
      <c r="O248" s="28"/>
      <c r="P248" s="28"/>
      <c r="Q248" s="28"/>
      <c r="R248" s="28"/>
      <c r="S248" s="28"/>
      <c r="T248" s="57"/>
      <c r="AT248" s="10" t="s">
        <v>164</v>
      </c>
      <c r="AU248" s="10" t="s">
        <v>83</v>
      </c>
    </row>
    <row r="249" spans="2:65" s="10" customFormat="1" ht="15.75" customHeight="1">
      <c r="B249" s="27"/>
      <c r="C249" s="152" t="s">
        <v>337</v>
      </c>
      <c r="D249" s="152" t="s">
        <v>148</v>
      </c>
      <c r="E249" s="153" t="s">
        <v>338</v>
      </c>
      <c r="F249" s="154" t="s">
        <v>339</v>
      </c>
      <c r="G249" s="155" t="s">
        <v>176</v>
      </c>
      <c r="H249" s="156">
        <v>55.8</v>
      </c>
      <c r="I249" s="157">
        <v>85</v>
      </c>
      <c r="J249" s="158">
        <f>ROUND($I$249*$H$249,2)</f>
        <v>4743</v>
      </c>
      <c r="K249" s="154"/>
      <c r="L249" s="45"/>
      <c r="M249" s="159"/>
      <c r="N249" s="160" t="s">
        <v>45</v>
      </c>
      <c r="O249" s="28"/>
      <c r="P249" s="161">
        <f>$O$249*$H$249</f>
        <v>0</v>
      </c>
      <c r="Q249" s="161">
        <v>0.2024</v>
      </c>
      <c r="R249" s="161">
        <f>$Q$249*$H$249</f>
        <v>11.29392</v>
      </c>
      <c r="S249" s="161">
        <v>0</v>
      </c>
      <c r="T249" s="162">
        <f>$S$249*$H$249</f>
        <v>0</v>
      </c>
      <c r="AR249" s="93" t="s">
        <v>152</v>
      </c>
      <c r="AT249" s="93" t="s">
        <v>148</v>
      </c>
      <c r="AU249" s="93" t="s">
        <v>83</v>
      </c>
      <c r="AY249" s="10" t="s">
        <v>145</v>
      </c>
      <c r="BE249" s="163">
        <f>IF($N$249="základní",$J$249,0)</f>
        <v>4743</v>
      </c>
      <c r="BF249" s="163">
        <f>IF($N$249="snížená",$J$249,0)</f>
        <v>0</v>
      </c>
      <c r="BG249" s="163">
        <f>IF($N$249="zákl. přenesená",$J$249,0)</f>
        <v>0</v>
      </c>
      <c r="BH249" s="163">
        <f>IF($N$249="sníž. přenesená",$J$249,0)</f>
        <v>0</v>
      </c>
      <c r="BI249" s="163">
        <f>IF($N$249="nulová",$J$249,0)</f>
        <v>0</v>
      </c>
      <c r="BJ249" s="93" t="s">
        <v>23</v>
      </c>
      <c r="BK249" s="163">
        <f>ROUND($I$249*$H$249,2)</f>
        <v>4743</v>
      </c>
      <c r="BL249" s="93" t="s">
        <v>152</v>
      </c>
      <c r="BM249" s="93" t="s">
        <v>337</v>
      </c>
    </row>
    <row r="250" spans="2:47" s="10" customFormat="1" ht="16.5" customHeight="1">
      <c r="B250" s="27"/>
      <c r="C250" s="28"/>
      <c r="D250" s="164" t="s">
        <v>153</v>
      </c>
      <c r="E250" s="28"/>
      <c r="F250" s="165" t="s">
        <v>339</v>
      </c>
      <c r="G250" s="28"/>
      <c r="H250" s="28"/>
      <c r="J250" s="28"/>
      <c r="K250" s="28"/>
      <c r="L250" s="45"/>
      <c r="M250" s="166"/>
      <c r="N250" s="28"/>
      <c r="O250" s="28"/>
      <c r="P250" s="28"/>
      <c r="Q250" s="28"/>
      <c r="R250" s="28"/>
      <c r="S250" s="28"/>
      <c r="T250" s="57"/>
      <c r="AT250" s="10" t="s">
        <v>153</v>
      </c>
      <c r="AU250" s="10" t="s">
        <v>83</v>
      </c>
    </row>
    <row r="251" spans="2:65" s="10" customFormat="1" ht="15.75" customHeight="1">
      <c r="B251" s="27"/>
      <c r="C251" s="152" t="s">
        <v>340</v>
      </c>
      <c r="D251" s="152" t="s">
        <v>148</v>
      </c>
      <c r="E251" s="153" t="s">
        <v>341</v>
      </c>
      <c r="F251" s="154" t="s">
        <v>342</v>
      </c>
      <c r="G251" s="155" t="s">
        <v>176</v>
      </c>
      <c r="H251" s="156">
        <v>1034.9</v>
      </c>
      <c r="I251" s="157">
        <v>299</v>
      </c>
      <c r="J251" s="158">
        <f>ROUND($I$251*$H$251,2)</f>
        <v>309435.1</v>
      </c>
      <c r="K251" s="154"/>
      <c r="L251" s="45"/>
      <c r="M251" s="159"/>
      <c r="N251" s="160" t="s">
        <v>45</v>
      </c>
      <c r="O251" s="28"/>
      <c r="P251" s="161">
        <f>$O$251*$H$251</f>
        <v>0</v>
      </c>
      <c r="Q251" s="161">
        <v>0.15826</v>
      </c>
      <c r="R251" s="161">
        <f>$Q$251*$H$251</f>
        <v>163.78327400000003</v>
      </c>
      <c r="S251" s="161">
        <v>0</v>
      </c>
      <c r="T251" s="162">
        <f>$S$251*$H$251</f>
        <v>0</v>
      </c>
      <c r="AR251" s="93" t="s">
        <v>152</v>
      </c>
      <c r="AT251" s="93" t="s">
        <v>148</v>
      </c>
      <c r="AU251" s="93" t="s">
        <v>83</v>
      </c>
      <c r="AY251" s="10" t="s">
        <v>145</v>
      </c>
      <c r="BE251" s="163">
        <f>IF($N$251="základní",$J$251,0)</f>
        <v>309435.1</v>
      </c>
      <c r="BF251" s="163">
        <f>IF($N$251="snížená",$J$251,0)</f>
        <v>0</v>
      </c>
      <c r="BG251" s="163">
        <f>IF($N$251="zákl. přenesená",$J$251,0)</f>
        <v>0</v>
      </c>
      <c r="BH251" s="163">
        <f>IF($N$251="sníž. přenesená",$J$251,0)</f>
        <v>0</v>
      </c>
      <c r="BI251" s="163">
        <f>IF($N$251="nulová",$J$251,0)</f>
        <v>0</v>
      </c>
      <c r="BJ251" s="93" t="s">
        <v>23</v>
      </c>
      <c r="BK251" s="163">
        <f>ROUND($I$251*$H$251,2)</f>
        <v>309435.1</v>
      </c>
      <c r="BL251" s="93" t="s">
        <v>152</v>
      </c>
      <c r="BM251" s="93" t="s">
        <v>340</v>
      </c>
    </row>
    <row r="252" spans="2:47" s="10" customFormat="1" ht="16.5" customHeight="1">
      <c r="B252" s="27"/>
      <c r="C252" s="28"/>
      <c r="D252" s="164" t="s">
        <v>153</v>
      </c>
      <c r="E252" s="28"/>
      <c r="F252" s="165" t="s">
        <v>342</v>
      </c>
      <c r="G252" s="28"/>
      <c r="H252" s="28"/>
      <c r="J252" s="28"/>
      <c r="K252" s="28"/>
      <c r="L252" s="45"/>
      <c r="M252" s="166"/>
      <c r="N252" s="28"/>
      <c r="O252" s="28"/>
      <c r="P252" s="28"/>
      <c r="Q252" s="28"/>
      <c r="R252" s="28"/>
      <c r="S252" s="28"/>
      <c r="T252" s="57"/>
      <c r="AT252" s="10" t="s">
        <v>153</v>
      </c>
      <c r="AU252" s="10" t="s">
        <v>83</v>
      </c>
    </row>
    <row r="253" spans="2:65" s="10" customFormat="1" ht="15.75" customHeight="1">
      <c r="B253" s="27"/>
      <c r="C253" s="152" t="s">
        <v>343</v>
      </c>
      <c r="D253" s="152" t="s">
        <v>148</v>
      </c>
      <c r="E253" s="153" t="s">
        <v>344</v>
      </c>
      <c r="F253" s="154" t="s">
        <v>345</v>
      </c>
      <c r="G253" s="155" t="s">
        <v>176</v>
      </c>
      <c r="H253" s="156">
        <v>415.9</v>
      </c>
      <c r="I253" s="157">
        <v>239</v>
      </c>
      <c r="J253" s="158">
        <f>ROUND($I$253*$H$253,2)</f>
        <v>99400.1</v>
      </c>
      <c r="K253" s="154"/>
      <c r="L253" s="45"/>
      <c r="M253" s="159"/>
      <c r="N253" s="160" t="s">
        <v>45</v>
      </c>
      <c r="O253" s="28"/>
      <c r="P253" s="161">
        <f>$O$253*$H$253</f>
        <v>0</v>
      </c>
      <c r="Q253" s="161">
        <v>0.13188</v>
      </c>
      <c r="R253" s="161">
        <f>$Q$253*$H$253</f>
        <v>54.848892</v>
      </c>
      <c r="S253" s="161">
        <v>0</v>
      </c>
      <c r="T253" s="162">
        <f>$S$253*$H$253</f>
        <v>0</v>
      </c>
      <c r="AR253" s="93" t="s">
        <v>152</v>
      </c>
      <c r="AT253" s="93" t="s">
        <v>148</v>
      </c>
      <c r="AU253" s="93" t="s">
        <v>83</v>
      </c>
      <c r="AY253" s="10" t="s">
        <v>145</v>
      </c>
      <c r="BE253" s="163">
        <f>IF($N$253="základní",$J$253,0)</f>
        <v>99400.1</v>
      </c>
      <c r="BF253" s="163">
        <f>IF($N$253="snížená",$J$253,0)</f>
        <v>0</v>
      </c>
      <c r="BG253" s="163">
        <f>IF($N$253="zákl. přenesená",$J$253,0)</f>
        <v>0</v>
      </c>
      <c r="BH253" s="163">
        <f>IF($N$253="sníž. přenesená",$J$253,0)</f>
        <v>0</v>
      </c>
      <c r="BI253" s="163">
        <f>IF($N$253="nulová",$J$253,0)</f>
        <v>0</v>
      </c>
      <c r="BJ253" s="93" t="s">
        <v>23</v>
      </c>
      <c r="BK253" s="163">
        <f>ROUND($I$253*$H$253,2)</f>
        <v>99400.1</v>
      </c>
      <c r="BL253" s="93" t="s">
        <v>152</v>
      </c>
      <c r="BM253" s="93" t="s">
        <v>343</v>
      </c>
    </row>
    <row r="254" spans="2:47" s="10" customFormat="1" ht="16.5" customHeight="1">
      <c r="B254" s="27"/>
      <c r="C254" s="28"/>
      <c r="D254" s="164" t="s">
        <v>153</v>
      </c>
      <c r="E254" s="28"/>
      <c r="F254" s="165" t="s">
        <v>345</v>
      </c>
      <c r="G254" s="28"/>
      <c r="H254" s="28"/>
      <c r="J254" s="28"/>
      <c r="K254" s="28"/>
      <c r="L254" s="45"/>
      <c r="M254" s="166"/>
      <c r="N254" s="28"/>
      <c r="O254" s="28"/>
      <c r="P254" s="28"/>
      <c r="Q254" s="28"/>
      <c r="R254" s="28"/>
      <c r="S254" s="28"/>
      <c r="T254" s="57"/>
      <c r="AT254" s="10" t="s">
        <v>153</v>
      </c>
      <c r="AU254" s="10" t="s">
        <v>83</v>
      </c>
    </row>
    <row r="255" spans="2:47" s="10" customFormat="1" ht="30.75" customHeight="1">
      <c r="B255" s="27"/>
      <c r="C255" s="28"/>
      <c r="D255" s="167" t="s">
        <v>164</v>
      </c>
      <c r="E255" s="28"/>
      <c r="F255" s="168" t="s">
        <v>346</v>
      </c>
      <c r="G255" s="28"/>
      <c r="H255" s="28"/>
      <c r="J255" s="28"/>
      <c r="K255" s="28"/>
      <c r="L255" s="45"/>
      <c r="M255" s="166"/>
      <c r="N255" s="28"/>
      <c r="O255" s="28"/>
      <c r="P255" s="28"/>
      <c r="Q255" s="28"/>
      <c r="R255" s="28"/>
      <c r="S255" s="28"/>
      <c r="T255" s="57"/>
      <c r="AT255" s="10" t="s">
        <v>164</v>
      </c>
      <c r="AU255" s="10" t="s">
        <v>83</v>
      </c>
    </row>
    <row r="256" spans="2:65" s="10" customFormat="1" ht="15.75" customHeight="1">
      <c r="B256" s="27"/>
      <c r="C256" s="152" t="s">
        <v>347</v>
      </c>
      <c r="D256" s="152" t="s">
        <v>148</v>
      </c>
      <c r="E256" s="153" t="s">
        <v>344</v>
      </c>
      <c r="F256" s="154" t="s">
        <v>345</v>
      </c>
      <c r="G256" s="155" t="s">
        <v>176</v>
      </c>
      <c r="H256" s="156">
        <v>660</v>
      </c>
      <c r="I256" s="157">
        <v>230</v>
      </c>
      <c r="J256" s="158">
        <f>ROUND($I$256*$H$256,2)</f>
        <v>151800</v>
      </c>
      <c r="K256" s="154"/>
      <c r="L256" s="45"/>
      <c r="M256" s="159"/>
      <c r="N256" s="160" t="s">
        <v>45</v>
      </c>
      <c r="O256" s="28"/>
      <c r="P256" s="161">
        <f>$O$256*$H$256</f>
        <v>0</v>
      </c>
      <c r="Q256" s="161">
        <v>0.13188</v>
      </c>
      <c r="R256" s="161">
        <f>$Q$256*$H$256</f>
        <v>87.0408</v>
      </c>
      <c r="S256" s="161">
        <v>0</v>
      </c>
      <c r="T256" s="162">
        <f>$S$256*$H$256</f>
        <v>0</v>
      </c>
      <c r="AR256" s="93" t="s">
        <v>152</v>
      </c>
      <c r="AT256" s="93" t="s">
        <v>148</v>
      </c>
      <c r="AU256" s="93" t="s">
        <v>83</v>
      </c>
      <c r="AY256" s="10" t="s">
        <v>145</v>
      </c>
      <c r="BE256" s="163">
        <f>IF($N$256="základní",$J$256,0)</f>
        <v>151800</v>
      </c>
      <c r="BF256" s="163">
        <f>IF($N$256="snížená",$J$256,0)</f>
        <v>0</v>
      </c>
      <c r="BG256" s="163">
        <f>IF($N$256="zákl. přenesená",$J$256,0)</f>
        <v>0</v>
      </c>
      <c r="BH256" s="163">
        <f>IF($N$256="sníž. přenesená",$J$256,0)</f>
        <v>0</v>
      </c>
      <c r="BI256" s="163">
        <f>IF($N$256="nulová",$J$256,0)</f>
        <v>0</v>
      </c>
      <c r="BJ256" s="93" t="s">
        <v>23</v>
      </c>
      <c r="BK256" s="163">
        <f>ROUND($I$256*$H$256,2)</f>
        <v>151800</v>
      </c>
      <c r="BL256" s="93" t="s">
        <v>152</v>
      </c>
      <c r="BM256" s="93" t="s">
        <v>347</v>
      </c>
    </row>
    <row r="257" spans="2:47" s="10" customFormat="1" ht="16.5" customHeight="1">
      <c r="B257" s="27"/>
      <c r="C257" s="28"/>
      <c r="D257" s="164" t="s">
        <v>153</v>
      </c>
      <c r="E257" s="28"/>
      <c r="F257" s="165" t="s">
        <v>345</v>
      </c>
      <c r="G257" s="28"/>
      <c r="H257" s="28"/>
      <c r="J257" s="28"/>
      <c r="K257" s="28"/>
      <c r="L257" s="45"/>
      <c r="M257" s="166"/>
      <c r="N257" s="28"/>
      <c r="O257" s="28"/>
      <c r="P257" s="28"/>
      <c r="Q257" s="28"/>
      <c r="R257" s="28"/>
      <c r="S257" s="28"/>
      <c r="T257" s="57"/>
      <c r="AT257" s="10" t="s">
        <v>153</v>
      </c>
      <c r="AU257" s="10" t="s">
        <v>83</v>
      </c>
    </row>
    <row r="258" spans="2:47" s="10" customFormat="1" ht="30.75" customHeight="1">
      <c r="B258" s="27"/>
      <c r="C258" s="28"/>
      <c r="D258" s="167" t="s">
        <v>164</v>
      </c>
      <c r="E258" s="28"/>
      <c r="F258" s="168" t="s">
        <v>348</v>
      </c>
      <c r="G258" s="28"/>
      <c r="H258" s="28"/>
      <c r="J258" s="28"/>
      <c r="K258" s="28"/>
      <c r="L258" s="45"/>
      <c r="M258" s="166"/>
      <c r="N258" s="28"/>
      <c r="O258" s="28"/>
      <c r="P258" s="28"/>
      <c r="Q258" s="28"/>
      <c r="R258" s="28"/>
      <c r="S258" s="28"/>
      <c r="T258" s="57"/>
      <c r="AT258" s="10" t="s">
        <v>164</v>
      </c>
      <c r="AU258" s="10" t="s">
        <v>83</v>
      </c>
    </row>
    <row r="259" spans="2:63" s="139" customFormat="1" ht="30.75" customHeight="1">
      <c r="B259" s="140"/>
      <c r="C259" s="141"/>
      <c r="D259" s="141" t="s">
        <v>73</v>
      </c>
      <c r="E259" s="150" t="s">
        <v>335</v>
      </c>
      <c r="F259" s="150" t="s">
        <v>349</v>
      </c>
      <c r="G259" s="141"/>
      <c r="H259" s="141"/>
      <c r="J259" s="151">
        <f>$BK$259</f>
        <v>1246454.1</v>
      </c>
      <c r="K259" s="141"/>
      <c r="L259" s="144"/>
      <c r="M259" s="145"/>
      <c r="N259" s="141"/>
      <c r="O259" s="141"/>
      <c r="P259" s="146">
        <f>SUM($P$260:$P$267)</f>
        <v>0</v>
      </c>
      <c r="Q259" s="141"/>
      <c r="R259" s="146">
        <f>SUM($R$260:$R$267)</f>
        <v>597.191411</v>
      </c>
      <c r="S259" s="141"/>
      <c r="T259" s="147">
        <f>SUM($T$260:$T$267)</f>
        <v>0</v>
      </c>
      <c r="AR259" s="148" t="s">
        <v>23</v>
      </c>
      <c r="AT259" s="148" t="s">
        <v>73</v>
      </c>
      <c r="AU259" s="148" t="s">
        <v>23</v>
      </c>
      <c r="AY259" s="148" t="s">
        <v>145</v>
      </c>
      <c r="BK259" s="149">
        <f>SUM($BK$260:$BK$267)</f>
        <v>1246454.1</v>
      </c>
    </row>
    <row r="260" spans="2:65" s="10" customFormat="1" ht="15.75" customHeight="1">
      <c r="B260" s="27"/>
      <c r="C260" s="152" t="s">
        <v>350</v>
      </c>
      <c r="D260" s="152" t="s">
        <v>148</v>
      </c>
      <c r="E260" s="153" t="s">
        <v>351</v>
      </c>
      <c r="F260" s="154" t="s">
        <v>352</v>
      </c>
      <c r="G260" s="155" t="s">
        <v>176</v>
      </c>
      <c r="H260" s="156">
        <v>4344.2</v>
      </c>
      <c r="I260" s="157">
        <v>16</v>
      </c>
      <c r="J260" s="158">
        <f>ROUND($I$260*$H$260,2)</f>
        <v>69507.2</v>
      </c>
      <c r="K260" s="154"/>
      <c r="L260" s="45"/>
      <c r="M260" s="159"/>
      <c r="N260" s="160" t="s">
        <v>45</v>
      </c>
      <c r="O260" s="28"/>
      <c r="P260" s="161">
        <f>$O$260*$H$260</f>
        <v>0</v>
      </c>
      <c r="Q260" s="161">
        <v>0.00061</v>
      </c>
      <c r="R260" s="161">
        <f>$Q$260*$H$260</f>
        <v>2.649962</v>
      </c>
      <c r="S260" s="161">
        <v>0</v>
      </c>
      <c r="T260" s="162">
        <f>$S$260*$H$260</f>
        <v>0</v>
      </c>
      <c r="AR260" s="93" t="s">
        <v>152</v>
      </c>
      <c r="AT260" s="93" t="s">
        <v>148</v>
      </c>
      <c r="AU260" s="93" t="s">
        <v>83</v>
      </c>
      <c r="AY260" s="10" t="s">
        <v>145</v>
      </c>
      <c r="BE260" s="163">
        <f>IF($N$260="základní",$J$260,0)</f>
        <v>69507.2</v>
      </c>
      <c r="BF260" s="163">
        <f>IF($N$260="snížená",$J$260,0)</f>
        <v>0</v>
      </c>
      <c r="BG260" s="163">
        <f>IF($N$260="zákl. přenesená",$J$260,0)</f>
        <v>0</v>
      </c>
      <c r="BH260" s="163">
        <f>IF($N$260="sníž. přenesená",$J$260,0)</f>
        <v>0</v>
      </c>
      <c r="BI260" s="163">
        <f>IF($N$260="nulová",$J$260,0)</f>
        <v>0</v>
      </c>
      <c r="BJ260" s="93" t="s">
        <v>23</v>
      </c>
      <c r="BK260" s="163">
        <f>ROUND($I$260*$H$260,2)</f>
        <v>69507.2</v>
      </c>
      <c r="BL260" s="93" t="s">
        <v>152</v>
      </c>
      <c r="BM260" s="93" t="s">
        <v>350</v>
      </c>
    </row>
    <row r="261" spans="2:47" s="10" customFormat="1" ht="16.5" customHeight="1">
      <c r="B261" s="27"/>
      <c r="C261" s="28"/>
      <c r="D261" s="164" t="s">
        <v>153</v>
      </c>
      <c r="E261" s="28"/>
      <c r="F261" s="165" t="s">
        <v>352</v>
      </c>
      <c r="G261" s="28"/>
      <c r="H261" s="28"/>
      <c r="J261" s="28"/>
      <c r="K261" s="28"/>
      <c r="L261" s="45"/>
      <c r="M261" s="166"/>
      <c r="N261" s="28"/>
      <c r="O261" s="28"/>
      <c r="P261" s="28"/>
      <c r="Q261" s="28"/>
      <c r="R261" s="28"/>
      <c r="S261" s="28"/>
      <c r="T261" s="57"/>
      <c r="AT261" s="10" t="s">
        <v>153</v>
      </c>
      <c r="AU261" s="10" t="s">
        <v>83</v>
      </c>
    </row>
    <row r="262" spans="2:65" s="10" customFormat="1" ht="15.75" customHeight="1">
      <c r="B262" s="27"/>
      <c r="C262" s="152" t="s">
        <v>353</v>
      </c>
      <c r="D262" s="152" t="s">
        <v>148</v>
      </c>
      <c r="E262" s="153" t="s">
        <v>354</v>
      </c>
      <c r="F262" s="154" t="s">
        <v>355</v>
      </c>
      <c r="G262" s="155" t="s">
        <v>176</v>
      </c>
      <c r="H262" s="156">
        <v>415.9</v>
      </c>
      <c r="I262" s="157">
        <v>229</v>
      </c>
      <c r="J262" s="158">
        <f>ROUND($I$262*$H$262,2)</f>
        <v>95241.1</v>
      </c>
      <c r="K262" s="154"/>
      <c r="L262" s="45"/>
      <c r="M262" s="159"/>
      <c r="N262" s="160" t="s">
        <v>45</v>
      </c>
      <c r="O262" s="28"/>
      <c r="P262" s="161">
        <f>$O$262*$H$262</f>
        <v>0</v>
      </c>
      <c r="Q262" s="161">
        <v>0.10141</v>
      </c>
      <c r="R262" s="161">
        <f>$Q$262*$H$262</f>
        <v>42.176418999999996</v>
      </c>
      <c r="S262" s="161">
        <v>0</v>
      </c>
      <c r="T262" s="162">
        <f>$S$262*$H$262</f>
        <v>0</v>
      </c>
      <c r="AR262" s="93" t="s">
        <v>152</v>
      </c>
      <c r="AT262" s="93" t="s">
        <v>148</v>
      </c>
      <c r="AU262" s="93" t="s">
        <v>83</v>
      </c>
      <c r="AY262" s="10" t="s">
        <v>145</v>
      </c>
      <c r="BE262" s="163">
        <f>IF($N$262="základní",$J$262,0)</f>
        <v>95241.1</v>
      </c>
      <c r="BF262" s="163">
        <f>IF($N$262="snížená",$J$262,0)</f>
        <v>0</v>
      </c>
      <c r="BG262" s="163">
        <f>IF($N$262="zákl. přenesená",$J$262,0)</f>
        <v>0</v>
      </c>
      <c r="BH262" s="163">
        <f>IF($N$262="sníž. přenesená",$J$262,0)</f>
        <v>0</v>
      </c>
      <c r="BI262" s="163">
        <f>IF($N$262="nulová",$J$262,0)</f>
        <v>0</v>
      </c>
      <c r="BJ262" s="93" t="s">
        <v>23</v>
      </c>
      <c r="BK262" s="163">
        <f>ROUND($I$262*$H$262,2)</f>
        <v>95241.1</v>
      </c>
      <c r="BL262" s="93" t="s">
        <v>152</v>
      </c>
      <c r="BM262" s="93" t="s">
        <v>353</v>
      </c>
    </row>
    <row r="263" spans="2:47" s="10" customFormat="1" ht="16.5" customHeight="1">
      <c r="B263" s="27"/>
      <c r="C263" s="28"/>
      <c r="D263" s="164" t="s">
        <v>153</v>
      </c>
      <c r="E263" s="28"/>
      <c r="F263" s="165" t="s">
        <v>355</v>
      </c>
      <c r="G263" s="28"/>
      <c r="H263" s="28"/>
      <c r="J263" s="28"/>
      <c r="K263" s="28"/>
      <c r="L263" s="45"/>
      <c r="M263" s="166"/>
      <c r="N263" s="28"/>
      <c r="O263" s="28"/>
      <c r="P263" s="28"/>
      <c r="Q263" s="28"/>
      <c r="R263" s="28"/>
      <c r="S263" s="28"/>
      <c r="T263" s="57"/>
      <c r="AT263" s="10" t="s">
        <v>153</v>
      </c>
      <c r="AU263" s="10" t="s">
        <v>83</v>
      </c>
    </row>
    <row r="264" spans="2:47" s="10" customFormat="1" ht="30.75" customHeight="1">
      <c r="B264" s="27"/>
      <c r="C264" s="28"/>
      <c r="D264" s="167" t="s">
        <v>164</v>
      </c>
      <c r="E264" s="28"/>
      <c r="F264" s="168" t="s">
        <v>356</v>
      </c>
      <c r="G264" s="28"/>
      <c r="H264" s="28"/>
      <c r="J264" s="28"/>
      <c r="K264" s="28"/>
      <c r="L264" s="45"/>
      <c r="M264" s="166"/>
      <c r="N264" s="28"/>
      <c r="O264" s="28"/>
      <c r="P264" s="28"/>
      <c r="Q264" s="28"/>
      <c r="R264" s="28"/>
      <c r="S264" s="28"/>
      <c r="T264" s="57"/>
      <c r="AT264" s="10" t="s">
        <v>164</v>
      </c>
      <c r="AU264" s="10" t="s">
        <v>83</v>
      </c>
    </row>
    <row r="265" spans="2:65" s="10" customFormat="1" ht="15.75" customHeight="1">
      <c r="B265" s="27"/>
      <c r="C265" s="152" t="s">
        <v>357</v>
      </c>
      <c r="D265" s="152" t="s">
        <v>148</v>
      </c>
      <c r="E265" s="153" t="s">
        <v>358</v>
      </c>
      <c r="F265" s="154" t="s">
        <v>359</v>
      </c>
      <c r="G265" s="155" t="s">
        <v>176</v>
      </c>
      <c r="H265" s="156">
        <v>4344.2</v>
      </c>
      <c r="I265" s="157">
        <v>249</v>
      </c>
      <c r="J265" s="158">
        <f>ROUND($I$265*$H$265,2)</f>
        <v>1081705.8</v>
      </c>
      <c r="K265" s="154"/>
      <c r="L265" s="45"/>
      <c r="M265" s="159"/>
      <c r="N265" s="160" t="s">
        <v>45</v>
      </c>
      <c r="O265" s="28"/>
      <c r="P265" s="161">
        <f>$O$265*$H$265</f>
        <v>0</v>
      </c>
      <c r="Q265" s="161">
        <v>0.12715</v>
      </c>
      <c r="R265" s="161">
        <f>$Q$265*$H$265</f>
        <v>552.36503</v>
      </c>
      <c r="S265" s="161">
        <v>0</v>
      </c>
      <c r="T265" s="162">
        <f>$S$265*$H$265</f>
        <v>0</v>
      </c>
      <c r="AR265" s="93" t="s">
        <v>152</v>
      </c>
      <c r="AT265" s="93" t="s">
        <v>148</v>
      </c>
      <c r="AU265" s="93" t="s">
        <v>83</v>
      </c>
      <c r="AY265" s="10" t="s">
        <v>145</v>
      </c>
      <c r="BE265" s="163">
        <f>IF($N$265="základní",$J$265,0)</f>
        <v>1081705.8</v>
      </c>
      <c r="BF265" s="163">
        <f>IF($N$265="snížená",$J$265,0)</f>
        <v>0</v>
      </c>
      <c r="BG265" s="163">
        <f>IF($N$265="zákl. přenesená",$J$265,0)</f>
        <v>0</v>
      </c>
      <c r="BH265" s="163">
        <f>IF($N$265="sníž. přenesená",$J$265,0)</f>
        <v>0</v>
      </c>
      <c r="BI265" s="163">
        <f>IF($N$265="nulová",$J$265,0)</f>
        <v>0</v>
      </c>
      <c r="BJ265" s="93" t="s">
        <v>23</v>
      </c>
      <c r="BK265" s="163">
        <f>ROUND($I$265*$H$265,2)</f>
        <v>1081705.8</v>
      </c>
      <c r="BL265" s="93" t="s">
        <v>152</v>
      </c>
      <c r="BM265" s="93" t="s">
        <v>357</v>
      </c>
    </row>
    <row r="266" spans="2:47" s="10" customFormat="1" ht="16.5" customHeight="1">
      <c r="B266" s="27"/>
      <c r="C266" s="28"/>
      <c r="D266" s="164" t="s">
        <v>153</v>
      </c>
      <c r="E266" s="28"/>
      <c r="F266" s="165" t="s">
        <v>359</v>
      </c>
      <c r="G266" s="28"/>
      <c r="H266" s="28"/>
      <c r="J266" s="28"/>
      <c r="K266" s="28"/>
      <c r="L266" s="45"/>
      <c r="M266" s="166"/>
      <c r="N266" s="28"/>
      <c r="O266" s="28"/>
      <c r="P266" s="28"/>
      <c r="Q266" s="28"/>
      <c r="R266" s="28"/>
      <c r="S266" s="28"/>
      <c r="T266" s="57"/>
      <c r="AT266" s="10" t="s">
        <v>153</v>
      </c>
      <c r="AU266" s="10" t="s">
        <v>83</v>
      </c>
    </row>
    <row r="267" spans="2:47" s="10" customFormat="1" ht="30.75" customHeight="1">
      <c r="B267" s="27"/>
      <c r="C267" s="28"/>
      <c r="D267" s="167" t="s">
        <v>164</v>
      </c>
      <c r="E267" s="28"/>
      <c r="F267" s="168" t="s">
        <v>360</v>
      </c>
      <c r="G267" s="28"/>
      <c r="H267" s="28"/>
      <c r="J267" s="28"/>
      <c r="K267" s="28"/>
      <c r="L267" s="45"/>
      <c r="M267" s="166"/>
      <c r="N267" s="28"/>
      <c r="O267" s="28"/>
      <c r="P267" s="28"/>
      <c r="Q267" s="28"/>
      <c r="R267" s="28"/>
      <c r="S267" s="28"/>
      <c r="T267" s="57"/>
      <c r="AT267" s="10" t="s">
        <v>164</v>
      </c>
      <c r="AU267" s="10" t="s">
        <v>83</v>
      </c>
    </row>
    <row r="268" spans="2:63" s="139" customFormat="1" ht="30.75" customHeight="1">
      <c r="B268" s="140"/>
      <c r="C268" s="141"/>
      <c r="D268" s="141" t="s">
        <v>73</v>
      </c>
      <c r="E268" s="150" t="s">
        <v>337</v>
      </c>
      <c r="F268" s="150" t="s">
        <v>361</v>
      </c>
      <c r="G268" s="141"/>
      <c r="H268" s="141"/>
      <c r="J268" s="151">
        <f>$BK$268</f>
        <v>22923.6</v>
      </c>
      <c r="K268" s="141"/>
      <c r="L268" s="144"/>
      <c r="M268" s="145"/>
      <c r="N268" s="141"/>
      <c r="O268" s="141"/>
      <c r="P268" s="146">
        <f>SUM($P$269:$P$270)</f>
        <v>0</v>
      </c>
      <c r="Q268" s="141"/>
      <c r="R268" s="146">
        <f>SUM($R$269:$R$270)</f>
        <v>82.82515</v>
      </c>
      <c r="S268" s="141"/>
      <c r="T268" s="147">
        <f>SUM($T$269:$T$270)</f>
        <v>0</v>
      </c>
      <c r="AR268" s="148" t="s">
        <v>23</v>
      </c>
      <c r="AT268" s="148" t="s">
        <v>73</v>
      </c>
      <c r="AU268" s="148" t="s">
        <v>23</v>
      </c>
      <c r="AY268" s="148" t="s">
        <v>145</v>
      </c>
      <c r="BK268" s="149">
        <f>SUM($BK$269:$BK$270)</f>
        <v>22923.6</v>
      </c>
    </row>
    <row r="269" spans="2:65" s="10" customFormat="1" ht="15.75" customHeight="1">
      <c r="B269" s="27"/>
      <c r="C269" s="152" t="s">
        <v>362</v>
      </c>
      <c r="D269" s="152" t="s">
        <v>148</v>
      </c>
      <c r="E269" s="153" t="s">
        <v>363</v>
      </c>
      <c r="F269" s="154" t="s">
        <v>364</v>
      </c>
      <c r="G269" s="155" t="s">
        <v>176</v>
      </c>
      <c r="H269" s="156">
        <v>545.8</v>
      </c>
      <c r="I269" s="157">
        <v>42</v>
      </c>
      <c r="J269" s="158">
        <f>ROUND($I$269*$H$269,2)</f>
        <v>22923.6</v>
      </c>
      <c r="K269" s="154"/>
      <c r="L269" s="45"/>
      <c r="M269" s="159"/>
      <c r="N269" s="160" t="s">
        <v>45</v>
      </c>
      <c r="O269" s="28"/>
      <c r="P269" s="161">
        <f>$O$269*$H$269</f>
        <v>0</v>
      </c>
      <c r="Q269" s="161">
        <v>0.15175</v>
      </c>
      <c r="R269" s="161">
        <f>$Q$269*$H$269</f>
        <v>82.82515</v>
      </c>
      <c r="S269" s="161">
        <v>0</v>
      </c>
      <c r="T269" s="162">
        <f>$S$269*$H$269</f>
        <v>0</v>
      </c>
      <c r="AR269" s="93" t="s">
        <v>152</v>
      </c>
      <c r="AT269" s="93" t="s">
        <v>148</v>
      </c>
      <c r="AU269" s="93" t="s">
        <v>83</v>
      </c>
      <c r="AY269" s="10" t="s">
        <v>145</v>
      </c>
      <c r="BE269" s="163">
        <f>IF($N$269="základní",$J$269,0)</f>
        <v>22923.6</v>
      </c>
      <c r="BF269" s="163">
        <f>IF($N$269="snížená",$J$269,0)</f>
        <v>0</v>
      </c>
      <c r="BG269" s="163">
        <f>IF($N$269="zákl. přenesená",$J$269,0)</f>
        <v>0</v>
      </c>
      <c r="BH269" s="163">
        <f>IF($N$269="sníž. přenesená",$J$269,0)</f>
        <v>0</v>
      </c>
      <c r="BI269" s="163">
        <f>IF($N$269="nulová",$J$269,0)</f>
        <v>0</v>
      </c>
      <c r="BJ269" s="93" t="s">
        <v>23</v>
      </c>
      <c r="BK269" s="163">
        <f>ROUND($I$269*$H$269,2)</f>
        <v>22923.6</v>
      </c>
      <c r="BL269" s="93" t="s">
        <v>152</v>
      </c>
      <c r="BM269" s="93" t="s">
        <v>362</v>
      </c>
    </row>
    <row r="270" spans="2:47" s="10" customFormat="1" ht="16.5" customHeight="1">
      <c r="B270" s="27"/>
      <c r="C270" s="28"/>
      <c r="D270" s="164" t="s">
        <v>153</v>
      </c>
      <c r="E270" s="28"/>
      <c r="F270" s="165" t="s">
        <v>364</v>
      </c>
      <c r="G270" s="28"/>
      <c r="H270" s="28"/>
      <c r="J270" s="28"/>
      <c r="K270" s="28"/>
      <c r="L270" s="45"/>
      <c r="M270" s="166"/>
      <c r="N270" s="28"/>
      <c r="O270" s="28"/>
      <c r="P270" s="28"/>
      <c r="Q270" s="28"/>
      <c r="R270" s="28"/>
      <c r="S270" s="28"/>
      <c r="T270" s="57"/>
      <c r="AT270" s="10" t="s">
        <v>153</v>
      </c>
      <c r="AU270" s="10" t="s">
        <v>83</v>
      </c>
    </row>
    <row r="271" spans="2:63" s="139" customFormat="1" ht="30.75" customHeight="1">
      <c r="B271" s="140"/>
      <c r="C271" s="141"/>
      <c r="D271" s="141" t="s">
        <v>73</v>
      </c>
      <c r="E271" s="150" t="s">
        <v>340</v>
      </c>
      <c r="F271" s="150" t="s">
        <v>365</v>
      </c>
      <c r="G271" s="141"/>
      <c r="H271" s="141"/>
      <c r="J271" s="151">
        <f>$BK$271</f>
        <v>507319.6</v>
      </c>
      <c r="K271" s="141"/>
      <c r="L271" s="144"/>
      <c r="M271" s="145"/>
      <c r="N271" s="141"/>
      <c r="O271" s="141"/>
      <c r="P271" s="146">
        <f>SUM($P$272:$P$284)</f>
        <v>0</v>
      </c>
      <c r="Q271" s="141"/>
      <c r="R271" s="146">
        <f>SUM($R$272:$R$284)</f>
        <v>166.61768999999998</v>
      </c>
      <c r="S271" s="141"/>
      <c r="T271" s="147">
        <f>SUM($T$272:$T$284)</f>
        <v>0</v>
      </c>
      <c r="AR271" s="148" t="s">
        <v>23</v>
      </c>
      <c r="AT271" s="148" t="s">
        <v>73</v>
      </c>
      <c r="AU271" s="148" t="s">
        <v>23</v>
      </c>
      <c r="AY271" s="148" t="s">
        <v>145</v>
      </c>
      <c r="BK271" s="149">
        <f>SUM($BK$272:$BK$284)</f>
        <v>507319.6</v>
      </c>
    </row>
    <row r="272" spans="2:65" s="10" customFormat="1" ht="15.75" customHeight="1">
      <c r="B272" s="27"/>
      <c r="C272" s="152" t="s">
        <v>366</v>
      </c>
      <c r="D272" s="152" t="s">
        <v>148</v>
      </c>
      <c r="E272" s="153" t="s">
        <v>367</v>
      </c>
      <c r="F272" s="154" t="s">
        <v>368</v>
      </c>
      <c r="G272" s="155" t="s">
        <v>176</v>
      </c>
      <c r="H272" s="156">
        <v>51</v>
      </c>
      <c r="I272" s="157">
        <v>386</v>
      </c>
      <c r="J272" s="158">
        <f>ROUND($I$272*$H$272,2)</f>
        <v>19686</v>
      </c>
      <c r="K272" s="154"/>
      <c r="L272" s="45"/>
      <c r="M272" s="159"/>
      <c r="N272" s="160" t="s">
        <v>45</v>
      </c>
      <c r="O272" s="28"/>
      <c r="P272" s="161">
        <f>$O$272*$H$272</f>
        <v>0</v>
      </c>
      <c r="Q272" s="161">
        <v>0.16848</v>
      </c>
      <c r="R272" s="161">
        <f>$Q$272*$H$272</f>
        <v>8.59248</v>
      </c>
      <c r="S272" s="161">
        <v>0</v>
      </c>
      <c r="T272" s="162">
        <f>$S$272*$H$272</f>
        <v>0</v>
      </c>
      <c r="AR272" s="93" t="s">
        <v>152</v>
      </c>
      <c r="AT272" s="93" t="s">
        <v>148</v>
      </c>
      <c r="AU272" s="93" t="s">
        <v>83</v>
      </c>
      <c r="AY272" s="10" t="s">
        <v>145</v>
      </c>
      <c r="BE272" s="163">
        <f>IF($N$272="základní",$J$272,0)</f>
        <v>19686</v>
      </c>
      <c r="BF272" s="163">
        <f>IF($N$272="snížená",$J$272,0)</f>
        <v>0</v>
      </c>
      <c r="BG272" s="163">
        <f>IF($N$272="zákl. přenesená",$J$272,0)</f>
        <v>0</v>
      </c>
      <c r="BH272" s="163">
        <f>IF($N$272="sníž. přenesená",$J$272,0)</f>
        <v>0</v>
      </c>
      <c r="BI272" s="163">
        <f>IF($N$272="nulová",$J$272,0)</f>
        <v>0</v>
      </c>
      <c r="BJ272" s="93" t="s">
        <v>23</v>
      </c>
      <c r="BK272" s="163">
        <f>ROUND($I$272*$H$272,2)</f>
        <v>19686</v>
      </c>
      <c r="BL272" s="93" t="s">
        <v>152</v>
      </c>
      <c r="BM272" s="93" t="s">
        <v>366</v>
      </c>
    </row>
    <row r="273" spans="2:47" s="10" customFormat="1" ht="16.5" customHeight="1">
      <c r="B273" s="27"/>
      <c r="C273" s="28"/>
      <c r="D273" s="164" t="s">
        <v>153</v>
      </c>
      <c r="E273" s="28"/>
      <c r="F273" s="165" t="s">
        <v>368</v>
      </c>
      <c r="G273" s="28"/>
      <c r="H273" s="28"/>
      <c r="J273" s="28"/>
      <c r="K273" s="28"/>
      <c r="L273" s="45"/>
      <c r="M273" s="166"/>
      <c r="N273" s="28"/>
      <c r="O273" s="28"/>
      <c r="P273" s="28"/>
      <c r="Q273" s="28"/>
      <c r="R273" s="28"/>
      <c r="S273" s="28"/>
      <c r="T273" s="57"/>
      <c r="AT273" s="10" t="s">
        <v>153</v>
      </c>
      <c r="AU273" s="10" t="s">
        <v>83</v>
      </c>
    </row>
    <row r="274" spans="2:65" s="10" customFormat="1" ht="15.75" customHeight="1">
      <c r="B274" s="27"/>
      <c r="C274" s="152" t="s">
        <v>369</v>
      </c>
      <c r="D274" s="152" t="s">
        <v>148</v>
      </c>
      <c r="E274" s="153" t="s">
        <v>370</v>
      </c>
      <c r="F274" s="154" t="s">
        <v>371</v>
      </c>
      <c r="G274" s="155" t="s">
        <v>176</v>
      </c>
      <c r="H274" s="156">
        <v>76.9</v>
      </c>
      <c r="I274" s="157">
        <v>489</v>
      </c>
      <c r="J274" s="158">
        <f>ROUND($I$274*$H$274,2)</f>
        <v>37604.1</v>
      </c>
      <c r="K274" s="154"/>
      <c r="L274" s="45"/>
      <c r="M274" s="159"/>
      <c r="N274" s="160" t="s">
        <v>45</v>
      </c>
      <c r="O274" s="28"/>
      <c r="P274" s="161">
        <f>$O$274*$H$274</f>
        <v>0</v>
      </c>
      <c r="Q274" s="161">
        <v>0.11</v>
      </c>
      <c r="R274" s="161">
        <f>$Q$274*$H$274</f>
        <v>8.459000000000001</v>
      </c>
      <c r="S274" s="161">
        <v>0</v>
      </c>
      <c r="T274" s="162">
        <f>$S$274*$H$274</f>
        <v>0</v>
      </c>
      <c r="AR274" s="93" t="s">
        <v>152</v>
      </c>
      <c r="AT274" s="93" t="s">
        <v>148</v>
      </c>
      <c r="AU274" s="93" t="s">
        <v>83</v>
      </c>
      <c r="AY274" s="10" t="s">
        <v>145</v>
      </c>
      <c r="BE274" s="163">
        <f>IF($N$274="základní",$J$274,0)</f>
        <v>37604.1</v>
      </c>
      <c r="BF274" s="163">
        <f>IF($N$274="snížená",$J$274,0)</f>
        <v>0</v>
      </c>
      <c r="BG274" s="163">
        <f>IF($N$274="zákl. přenesená",$J$274,0)</f>
        <v>0</v>
      </c>
      <c r="BH274" s="163">
        <f>IF($N$274="sníž. přenesená",$J$274,0)</f>
        <v>0</v>
      </c>
      <c r="BI274" s="163">
        <f>IF($N$274="nulová",$J$274,0)</f>
        <v>0</v>
      </c>
      <c r="BJ274" s="93" t="s">
        <v>23</v>
      </c>
      <c r="BK274" s="163">
        <f>ROUND($I$274*$H$274,2)</f>
        <v>37604.1</v>
      </c>
      <c r="BL274" s="93" t="s">
        <v>152</v>
      </c>
      <c r="BM274" s="93" t="s">
        <v>369</v>
      </c>
    </row>
    <row r="275" spans="2:47" s="10" customFormat="1" ht="16.5" customHeight="1">
      <c r="B275" s="27"/>
      <c r="C275" s="28"/>
      <c r="D275" s="164" t="s">
        <v>153</v>
      </c>
      <c r="E275" s="28"/>
      <c r="F275" s="165" t="s">
        <v>371</v>
      </c>
      <c r="G275" s="28"/>
      <c r="H275" s="28"/>
      <c r="J275" s="28"/>
      <c r="K275" s="28"/>
      <c r="L275" s="45"/>
      <c r="M275" s="166"/>
      <c r="N275" s="28"/>
      <c r="O275" s="28"/>
      <c r="P275" s="28"/>
      <c r="Q275" s="28"/>
      <c r="R275" s="28"/>
      <c r="S275" s="28"/>
      <c r="T275" s="57"/>
      <c r="AT275" s="10" t="s">
        <v>153</v>
      </c>
      <c r="AU275" s="10" t="s">
        <v>83</v>
      </c>
    </row>
    <row r="276" spans="2:65" s="10" customFormat="1" ht="15.75" customHeight="1">
      <c r="B276" s="27"/>
      <c r="C276" s="152" t="s">
        <v>372</v>
      </c>
      <c r="D276" s="152" t="s">
        <v>148</v>
      </c>
      <c r="E276" s="153" t="s">
        <v>373</v>
      </c>
      <c r="F276" s="154" t="s">
        <v>374</v>
      </c>
      <c r="G276" s="155" t="s">
        <v>176</v>
      </c>
      <c r="H276" s="156">
        <v>519</v>
      </c>
      <c r="I276" s="157">
        <v>198</v>
      </c>
      <c r="J276" s="158">
        <f>ROUND($I$276*$H$276,2)</f>
        <v>102762</v>
      </c>
      <c r="K276" s="154"/>
      <c r="L276" s="45"/>
      <c r="M276" s="159"/>
      <c r="N276" s="160" t="s">
        <v>45</v>
      </c>
      <c r="O276" s="28"/>
      <c r="P276" s="161">
        <f>$O$276*$H$276</f>
        <v>0</v>
      </c>
      <c r="Q276" s="161">
        <v>0.0739</v>
      </c>
      <c r="R276" s="161">
        <f>$Q$276*$H$276</f>
        <v>38.354099999999995</v>
      </c>
      <c r="S276" s="161">
        <v>0</v>
      </c>
      <c r="T276" s="162">
        <f>$S$276*$H$276</f>
        <v>0</v>
      </c>
      <c r="AR276" s="93" t="s">
        <v>152</v>
      </c>
      <c r="AT276" s="93" t="s">
        <v>148</v>
      </c>
      <c r="AU276" s="93" t="s">
        <v>83</v>
      </c>
      <c r="AY276" s="10" t="s">
        <v>145</v>
      </c>
      <c r="BE276" s="163">
        <f>IF($N$276="základní",$J$276,0)</f>
        <v>102762</v>
      </c>
      <c r="BF276" s="163">
        <f>IF($N$276="snížená",$J$276,0)</f>
        <v>0</v>
      </c>
      <c r="BG276" s="163">
        <f>IF($N$276="zákl. přenesená",$J$276,0)</f>
        <v>0</v>
      </c>
      <c r="BH276" s="163">
        <f>IF($N$276="sníž. přenesená",$J$276,0)</f>
        <v>0</v>
      </c>
      <c r="BI276" s="163">
        <f>IF($N$276="nulová",$J$276,0)</f>
        <v>0</v>
      </c>
      <c r="BJ276" s="93" t="s">
        <v>23</v>
      </c>
      <c r="BK276" s="163">
        <f>ROUND($I$276*$H$276,2)</f>
        <v>102762</v>
      </c>
      <c r="BL276" s="93" t="s">
        <v>152</v>
      </c>
      <c r="BM276" s="93" t="s">
        <v>372</v>
      </c>
    </row>
    <row r="277" spans="2:47" s="10" customFormat="1" ht="16.5" customHeight="1">
      <c r="B277" s="27"/>
      <c r="C277" s="28"/>
      <c r="D277" s="164" t="s">
        <v>153</v>
      </c>
      <c r="E277" s="28"/>
      <c r="F277" s="165" t="s">
        <v>374</v>
      </c>
      <c r="G277" s="28"/>
      <c r="H277" s="28"/>
      <c r="J277" s="28"/>
      <c r="K277" s="28"/>
      <c r="L277" s="45"/>
      <c r="M277" s="166"/>
      <c r="N277" s="28"/>
      <c r="O277" s="28"/>
      <c r="P277" s="28"/>
      <c r="Q277" s="28"/>
      <c r="R277" s="28"/>
      <c r="S277" s="28"/>
      <c r="T277" s="57"/>
      <c r="AT277" s="10" t="s">
        <v>153</v>
      </c>
      <c r="AU277" s="10" t="s">
        <v>83</v>
      </c>
    </row>
    <row r="278" spans="2:65" s="10" customFormat="1" ht="15.75" customHeight="1">
      <c r="B278" s="27"/>
      <c r="C278" s="152" t="s">
        <v>375</v>
      </c>
      <c r="D278" s="152" t="s">
        <v>148</v>
      </c>
      <c r="E278" s="153" t="s">
        <v>376</v>
      </c>
      <c r="F278" s="154" t="s">
        <v>377</v>
      </c>
      <c r="G278" s="155" t="s">
        <v>176</v>
      </c>
      <c r="H278" s="156">
        <v>1504.9</v>
      </c>
      <c r="I278" s="157">
        <v>195</v>
      </c>
      <c r="J278" s="158">
        <f>ROUND($I$278*$H$278,2)</f>
        <v>293455.5</v>
      </c>
      <c r="K278" s="154"/>
      <c r="L278" s="45"/>
      <c r="M278" s="159"/>
      <c r="N278" s="160" t="s">
        <v>45</v>
      </c>
      <c r="O278" s="28"/>
      <c r="P278" s="161">
        <f>$O$278*$H$278</f>
        <v>0</v>
      </c>
      <c r="Q278" s="161">
        <v>0.0739</v>
      </c>
      <c r="R278" s="161">
        <f>$Q$278*$H$278</f>
        <v>111.21211</v>
      </c>
      <c r="S278" s="161">
        <v>0</v>
      </c>
      <c r="T278" s="162">
        <f>$S$278*$H$278</f>
        <v>0</v>
      </c>
      <c r="AR278" s="93" t="s">
        <v>152</v>
      </c>
      <c r="AT278" s="93" t="s">
        <v>148</v>
      </c>
      <c r="AU278" s="93" t="s">
        <v>83</v>
      </c>
      <c r="AY278" s="10" t="s">
        <v>145</v>
      </c>
      <c r="BE278" s="163">
        <f>IF($N$278="základní",$J$278,0)</f>
        <v>293455.5</v>
      </c>
      <c r="BF278" s="163">
        <f>IF($N$278="snížená",$J$278,0)</f>
        <v>0</v>
      </c>
      <c r="BG278" s="163">
        <f>IF($N$278="zákl. přenesená",$J$278,0)</f>
        <v>0</v>
      </c>
      <c r="BH278" s="163">
        <f>IF($N$278="sníž. přenesená",$J$278,0)</f>
        <v>0</v>
      </c>
      <c r="BI278" s="163">
        <f>IF($N$278="nulová",$J$278,0)</f>
        <v>0</v>
      </c>
      <c r="BJ278" s="93" t="s">
        <v>23</v>
      </c>
      <c r="BK278" s="163">
        <f>ROUND($I$278*$H$278,2)</f>
        <v>293455.5</v>
      </c>
      <c r="BL278" s="93" t="s">
        <v>152</v>
      </c>
      <c r="BM278" s="93" t="s">
        <v>375</v>
      </c>
    </row>
    <row r="279" spans="2:47" s="10" customFormat="1" ht="16.5" customHeight="1">
      <c r="B279" s="27"/>
      <c r="C279" s="28"/>
      <c r="D279" s="164" t="s">
        <v>153</v>
      </c>
      <c r="E279" s="28"/>
      <c r="F279" s="165" t="s">
        <v>377</v>
      </c>
      <c r="G279" s="28"/>
      <c r="H279" s="28"/>
      <c r="J279" s="28"/>
      <c r="K279" s="28"/>
      <c r="L279" s="45"/>
      <c r="M279" s="166"/>
      <c r="N279" s="28"/>
      <c r="O279" s="28"/>
      <c r="P279" s="28"/>
      <c r="Q279" s="28"/>
      <c r="R279" s="28"/>
      <c r="S279" s="28"/>
      <c r="T279" s="57"/>
      <c r="AT279" s="10" t="s">
        <v>153</v>
      </c>
      <c r="AU279" s="10" t="s">
        <v>83</v>
      </c>
    </row>
    <row r="280" spans="2:47" s="10" customFormat="1" ht="30.75" customHeight="1">
      <c r="B280" s="27"/>
      <c r="C280" s="28"/>
      <c r="D280" s="167" t="s">
        <v>164</v>
      </c>
      <c r="E280" s="28"/>
      <c r="F280" s="168" t="s">
        <v>378</v>
      </c>
      <c r="G280" s="28"/>
      <c r="H280" s="28"/>
      <c r="J280" s="28"/>
      <c r="K280" s="28"/>
      <c r="L280" s="45"/>
      <c r="M280" s="166"/>
      <c r="N280" s="28"/>
      <c r="O280" s="28"/>
      <c r="P280" s="28"/>
      <c r="Q280" s="28"/>
      <c r="R280" s="28"/>
      <c r="S280" s="28"/>
      <c r="T280" s="57"/>
      <c r="AT280" s="10" t="s">
        <v>164</v>
      </c>
      <c r="AU280" s="10" t="s">
        <v>83</v>
      </c>
    </row>
    <row r="281" spans="2:65" s="10" customFormat="1" ht="15.75" customHeight="1">
      <c r="B281" s="27"/>
      <c r="C281" s="152" t="s">
        <v>379</v>
      </c>
      <c r="D281" s="152" t="s">
        <v>148</v>
      </c>
      <c r="E281" s="153" t="s">
        <v>380</v>
      </c>
      <c r="F281" s="154" t="s">
        <v>381</v>
      </c>
      <c r="G281" s="155" t="s">
        <v>176</v>
      </c>
      <c r="H281" s="156">
        <v>489.2</v>
      </c>
      <c r="I281" s="157">
        <v>56</v>
      </c>
      <c r="J281" s="158">
        <f>ROUND($I$281*$H$281,2)</f>
        <v>27395.2</v>
      </c>
      <c r="K281" s="154"/>
      <c r="L281" s="45"/>
      <c r="M281" s="159"/>
      <c r="N281" s="160" t="s">
        <v>45</v>
      </c>
      <c r="O281" s="28"/>
      <c r="P281" s="161">
        <f>$O$281*$H$281</f>
        <v>0</v>
      </c>
      <c r="Q281" s="161">
        <v>0</v>
      </c>
      <c r="R281" s="161">
        <f>$Q$281*$H$281</f>
        <v>0</v>
      </c>
      <c r="S281" s="161">
        <v>0</v>
      </c>
      <c r="T281" s="162">
        <f>$S$281*$H$281</f>
        <v>0</v>
      </c>
      <c r="AR281" s="93" t="s">
        <v>152</v>
      </c>
      <c r="AT281" s="93" t="s">
        <v>148</v>
      </c>
      <c r="AU281" s="93" t="s">
        <v>83</v>
      </c>
      <c r="AY281" s="10" t="s">
        <v>145</v>
      </c>
      <c r="BE281" s="163">
        <f>IF($N$281="základní",$J$281,0)</f>
        <v>27395.2</v>
      </c>
      <c r="BF281" s="163">
        <f>IF($N$281="snížená",$J$281,0)</f>
        <v>0</v>
      </c>
      <c r="BG281" s="163">
        <f>IF($N$281="zákl. přenesená",$J$281,0)</f>
        <v>0</v>
      </c>
      <c r="BH281" s="163">
        <f>IF($N$281="sníž. přenesená",$J$281,0)</f>
        <v>0</v>
      </c>
      <c r="BI281" s="163">
        <f>IF($N$281="nulová",$J$281,0)</f>
        <v>0</v>
      </c>
      <c r="BJ281" s="93" t="s">
        <v>23</v>
      </c>
      <c r="BK281" s="163">
        <f>ROUND($I$281*$H$281,2)</f>
        <v>27395.2</v>
      </c>
      <c r="BL281" s="93" t="s">
        <v>152</v>
      </c>
      <c r="BM281" s="93" t="s">
        <v>379</v>
      </c>
    </row>
    <row r="282" spans="2:47" s="10" customFormat="1" ht="16.5" customHeight="1">
      <c r="B282" s="27"/>
      <c r="C282" s="28"/>
      <c r="D282" s="164" t="s">
        <v>153</v>
      </c>
      <c r="E282" s="28"/>
      <c r="F282" s="165" t="s">
        <v>381</v>
      </c>
      <c r="G282" s="28"/>
      <c r="H282" s="28"/>
      <c r="J282" s="28"/>
      <c r="K282" s="28"/>
      <c r="L282" s="45"/>
      <c r="M282" s="166"/>
      <c r="N282" s="28"/>
      <c r="O282" s="28"/>
      <c r="P282" s="28"/>
      <c r="Q282" s="28"/>
      <c r="R282" s="28"/>
      <c r="S282" s="28"/>
      <c r="T282" s="57"/>
      <c r="AT282" s="10" t="s">
        <v>153</v>
      </c>
      <c r="AU282" s="10" t="s">
        <v>83</v>
      </c>
    </row>
    <row r="283" spans="2:65" s="10" customFormat="1" ht="15.75" customHeight="1">
      <c r="B283" s="27"/>
      <c r="C283" s="152" t="s">
        <v>382</v>
      </c>
      <c r="D283" s="152" t="s">
        <v>148</v>
      </c>
      <c r="E283" s="153" t="s">
        <v>383</v>
      </c>
      <c r="F283" s="154" t="s">
        <v>384</v>
      </c>
      <c r="G283" s="155" t="s">
        <v>176</v>
      </c>
      <c r="H283" s="156">
        <v>489.2</v>
      </c>
      <c r="I283" s="157">
        <v>54</v>
      </c>
      <c r="J283" s="158">
        <f>ROUND($I$283*$H$283,2)</f>
        <v>26416.8</v>
      </c>
      <c r="K283" s="154"/>
      <c r="L283" s="45"/>
      <c r="M283" s="159"/>
      <c r="N283" s="160" t="s">
        <v>45</v>
      </c>
      <c r="O283" s="28"/>
      <c r="P283" s="161">
        <f>$O$283*$H$283</f>
        <v>0</v>
      </c>
      <c r="Q283" s="161">
        <v>0</v>
      </c>
      <c r="R283" s="161">
        <f>$Q$283*$H$283</f>
        <v>0</v>
      </c>
      <c r="S283" s="161">
        <v>0</v>
      </c>
      <c r="T283" s="162">
        <f>$S$283*$H$283</f>
        <v>0</v>
      </c>
      <c r="AR283" s="93" t="s">
        <v>152</v>
      </c>
      <c r="AT283" s="93" t="s">
        <v>148</v>
      </c>
      <c r="AU283" s="93" t="s">
        <v>83</v>
      </c>
      <c r="AY283" s="10" t="s">
        <v>145</v>
      </c>
      <c r="BE283" s="163">
        <f>IF($N$283="základní",$J$283,0)</f>
        <v>26416.8</v>
      </c>
      <c r="BF283" s="163">
        <f>IF($N$283="snížená",$J$283,0)</f>
        <v>0</v>
      </c>
      <c r="BG283" s="163">
        <f>IF($N$283="zákl. přenesená",$J$283,0)</f>
        <v>0</v>
      </c>
      <c r="BH283" s="163">
        <f>IF($N$283="sníž. přenesená",$J$283,0)</f>
        <v>0</v>
      </c>
      <c r="BI283" s="163">
        <f>IF($N$283="nulová",$J$283,0)</f>
        <v>0</v>
      </c>
      <c r="BJ283" s="93" t="s">
        <v>23</v>
      </c>
      <c r="BK283" s="163">
        <f>ROUND($I$283*$H$283,2)</f>
        <v>26416.8</v>
      </c>
      <c r="BL283" s="93" t="s">
        <v>152</v>
      </c>
      <c r="BM283" s="93" t="s">
        <v>382</v>
      </c>
    </row>
    <row r="284" spans="2:47" s="10" customFormat="1" ht="16.5" customHeight="1">
      <c r="B284" s="27"/>
      <c r="C284" s="28"/>
      <c r="D284" s="164" t="s">
        <v>153</v>
      </c>
      <c r="E284" s="28"/>
      <c r="F284" s="165" t="s">
        <v>384</v>
      </c>
      <c r="G284" s="28"/>
      <c r="H284" s="28"/>
      <c r="J284" s="28"/>
      <c r="K284" s="28"/>
      <c r="L284" s="45"/>
      <c r="M284" s="166"/>
      <c r="N284" s="28"/>
      <c r="O284" s="28"/>
      <c r="P284" s="28"/>
      <c r="Q284" s="28"/>
      <c r="R284" s="28"/>
      <c r="S284" s="28"/>
      <c r="T284" s="57"/>
      <c r="AT284" s="10" t="s">
        <v>153</v>
      </c>
      <c r="AU284" s="10" t="s">
        <v>83</v>
      </c>
    </row>
    <row r="285" spans="2:63" s="139" customFormat="1" ht="30.75" customHeight="1">
      <c r="B285" s="140"/>
      <c r="C285" s="141"/>
      <c r="D285" s="141" t="s">
        <v>73</v>
      </c>
      <c r="E285" s="150" t="s">
        <v>385</v>
      </c>
      <c r="F285" s="150" t="s">
        <v>386</v>
      </c>
      <c r="G285" s="141"/>
      <c r="H285" s="141"/>
      <c r="J285" s="151">
        <f>$BK$285</f>
        <v>24655</v>
      </c>
      <c r="K285" s="141"/>
      <c r="L285" s="144"/>
      <c r="M285" s="145"/>
      <c r="N285" s="141"/>
      <c r="O285" s="141"/>
      <c r="P285" s="146">
        <f>SUM($P$286:$P$291)</f>
        <v>0</v>
      </c>
      <c r="Q285" s="141"/>
      <c r="R285" s="146">
        <f>SUM($R$286:$R$291)</f>
        <v>0.4904</v>
      </c>
      <c r="S285" s="141"/>
      <c r="T285" s="147">
        <f>SUM($T$286:$T$291)</f>
        <v>0</v>
      </c>
      <c r="AR285" s="148" t="s">
        <v>23</v>
      </c>
      <c r="AT285" s="148" t="s">
        <v>73</v>
      </c>
      <c r="AU285" s="148" t="s">
        <v>23</v>
      </c>
      <c r="AY285" s="148" t="s">
        <v>145</v>
      </c>
      <c r="BK285" s="149">
        <f>SUM($BK$286:$BK$291)</f>
        <v>24655</v>
      </c>
    </row>
    <row r="286" spans="2:65" s="10" customFormat="1" ht="15.75" customHeight="1">
      <c r="B286" s="27"/>
      <c r="C286" s="152" t="s">
        <v>387</v>
      </c>
      <c r="D286" s="152" t="s">
        <v>148</v>
      </c>
      <c r="E286" s="153" t="s">
        <v>388</v>
      </c>
      <c r="F286" s="154" t="s">
        <v>389</v>
      </c>
      <c r="G286" s="155" t="s">
        <v>390</v>
      </c>
      <c r="H286" s="156">
        <v>400</v>
      </c>
      <c r="I286" s="157">
        <v>29</v>
      </c>
      <c r="J286" s="158">
        <f>ROUND($I$286*$H$286,2)</f>
        <v>11600</v>
      </c>
      <c r="K286" s="154"/>
      <c r="L286" s="45"/>
      <c r="M286" s="159"/>
      <c r="N286" s="160" t="s">
        <v>45</v>
      </c>
      <c r="O286" s="28"/>
      <c r="P286" s="161">
        <f>$O$286*$H$286</f>
        <v>0</v>
      </c>
      <c r="Q286" s="161">
        <v>0.001</v>
      </c>
      <c r="R286" s="161">
        <f>$Q$286*$H$286</f>
        <v>0.4</v>
      </c>
      <c r="S286" s="161">
        <v>0</v>
      </c>
      <c r="T286" s="162">
        <f>$S$286*$H$286</f>
        <v>0</v>
      </c>
      <c r="AR286" s="93" t="s">
        <v>152</v>
      </c>
      <c r="AT286" s="93" t="s">
        <v>148</v>
      </c>
      <c r="AU286" s="93" t="s">
        <v>83</v>
      </c>
      <c r="AY286" s="10" t="s">
        <v>145</v>
      </c>
      <c r="BE286" s="163">
        <f>IF($N$286="základní",$J$286,0)</f>
        <v>11600</v>
      </c>
      <c r="BF286" s="163">
        <f>IF($N$286="snížená",$J$286,0)</f>
        <v>0</v>
      </c>
      <c r="BG286" s="163">
        <f>IF($N$286="zákl. přenesená",$J$286,0)</f>
        <v>0</v>
      </c>
      <c r="BH286" s="163">
        <f>IF($N$286="sníž. přenesená",$J$286,0)</f>
        <v>0</v>
      </c>
      <c r="BI286" s="163">
        <f>IF($N$286="nulová",$J$286,0)</f>
        <v>0</v>
      </c>
      <c r="BJ286" s="93" t="s">
        <v>23</v>
      </c>
      <c r="BK286" s="163">
        <f>ROUND($I$286*$H$286,2)</f>
        <v>11600</v>
      </c>
      <c r="BL286" s="93" t="s">
        <v>152</v>
      </c>
      <c r="BM286" s="93" t="s">
        <v>387</v>
      </c>
    </row>
    <row r="287" spans="2:47" s="10" customFormat="1" ht="16.5" customHeight="1">
      <c r="B287" s="27"/>
      <c r="C287" s="28"/>
      <c r="D287" s="164" t="s">
        <v>153</v>
      </c>
      <c r="E287" s="28"/>
      <c r="F287" s="165" t="s">
        <v>389</v>
      </c>
      <c r="G287" s="28"/>
      <c r="H287" s="28"/>
      <c r="J287" s="28"/>
      <c r="K287" s="28"/>
      <c r="L287" s="45"/>
      <c r="M287" s="166"/>
      <c r="N287" s="28"/>
      <c r="O287" s="28"/>
      <c r="P287" s="28"/>
      <c r="Q287" s="28"/>
      <c r="R287" s="28"/>
      <c r="S287" s="28"/>
      <c r="T287" s="57"/>
      <c r="AT287" s="10" t="s">
        <v>153</v>
      </c>
      <c r="AU287" s="10" t="s">
        <v>83</v>
      </c>
    </row>
    <row r="288" spans="2:47" s="10" customFormat="1" ht="30.75" customHeight="1">
      <c r="B288" s="27"/>
      <c r="C288" s="28"/>
      <c r="D288" s="167" t="s">
        <v>164</v>
      </c>
      <c r="E288" s="28"/>
      <c r="F288" s="168" t="s">
        <v>391</v>
      </c>
      <c r="G288" s="28"/>
      <c r="H288" s="28"/>
      <c r="J288" s="28"/>
      <c r="K288" s="28"/>
      <c r="L288" s="45"/>
      <c r="M288" s="166"/>
      <c r="N288" s="28"/>
      <c r="O288" s="28"/>
      <c r="P288" s="28"/>
      <c r="Q288" s="28"/>
      <c r="R288" s="28"/>
      <c r="S288" s="28"/>
      <c r="T288" s="57"/>
      <c r="AT288" s="10" t="s">
        <v>164</v>
      </c>
      <c r="AU288" s="10" t="s">
        <v>83</v>
      </c>
    </row>
    <row r="289" spans="2:65" s="10" customFormat="1" ht="15.75" customHeight="1">
      <c r="B289" s="27"/>
      <c r="C289" s="152" t="s">
        <v>392</v>
      </c>
      <c r="D289" s="152" t="s">
        <v>148</v>
      </c>
      <c r="E289" s="153" t="s">
        <v>393</v>
      </c>
      <c r="F289" s="154" t="s">
        <v>394</v>
      </c>
      <c r="G289" s="155" t="s">
        <v>194</v>
      </c>
      <c r="H289" s="156">
        <v>5</v>
      </c>
      <c r="I289" s="157">
        <v>2611</v>
      </c>
      <c r="J289" s="158">
        <f>ROUND($I$289*$H$289,2)</f>
        <v>13055</v>
      </c>
      <c r="K289" s="154"/>
      <c r="L289" s="45"/>
      <c r="M289" s="159"/>
      <c r="N289" s="160" t="s">
        <v>45</v>
      </c>
      <c r="O289" s="28"/>
      <c r="P289" s="161">
        <f>$O$289*$H$289</f>
        <v>0</v>
      </c>
      <c r="Q289" s="161">
        <v>0.01808</v>
      </c>
      <c r="R289" s="161">
        <f>$Q$289*$H$289</f>
        <v>0.0904</v>
      </c>
      <c r="S289" s="161">
        <v>0</v>
      </c>
      <c r="T289" s="162">
        <f>$S$289*$H$289</f>
        <v>0</v>
      </c>
      <c r="AR289" s="93" t="s">
        <v>152</v>
      </c>
      <c r="AT289" s="93" t="s">
        <v>148</v>
      </c>
      <c r="AU289" s="93" t="s">
        <v>83</v>
      </c>
      <c r="AY289" s="10" t="s">
        <v>145</v>
      </c>
      <c r="BE289" s="163">
        <f>IF($N$289="základní",$J$289,0)</f>
        <v>13055</v>
      </c>
      <c r="BF289" s="163">
        <f>IF($N$289="snížená",$J$289,0)</f>
        <v>0</v>
      </c>
      <c r="BG289" s="163">
        <f>IF($N$289="zákl. přenesená",$J$289,0)</f>
        <v>0</v>
      </c>
      <c r="BH289" s="163">
        <f>IF($N$289="sníž. přenesená",$J$289,0)</f>
        <v>0</v>
      </c>
      <c r="BI289" s="163">
        <f>IF($N$289="nulová",$J$289,0)</f>
        <v>0</v>
      </c>
      <c r="BJ289" s="93" t="s">
        <v>23</v>
      </c>
      <c r="BK289" s="163">
        <f>ROUND($I$289*$H$289,2)</f>
        <v>13055</v>
      </c>
      <c r="BL289" s="93" t="s">
        <v>152</v>
      </c>
      <c r="BM289" s="93" t="s">
        <v>392</v>
      </c>
    </row>
    <row r="290" spans="2:47" s="10" customFormat="1" ht="16.5" customHeight="1">
      <c r="B290" s="27"/>
      <c r="C290" s="28"/>
      <c r="D290" s="164" t="s">
        <v>153</v>
      </c>
      <c r="E290" s="28"/>
      <c r="F290" s="165" t="s">
        <v>394</v>
      </c>
      <c r="G290" s="28"/>
      <c r="H290" s="28"/>
      <c r="J290" s="28"/>
      <c r="K290" s="28"/>
      <c r="L290" s="45"/>
      <c r="M290" s="166"/>
      <c r="N290" s="28"/>
      <c r="O290" s="28"/>
      <c r="P290" s="28"/>
      <c r="Q290" s="28"/>
      <c r="R290" s="28"/>
      <c r="S290" s="28"/>
      <c r="T290" s="57"/>
      <c r="AT290" s="10" t="s">
        <v>153</v>
      </c>
      <c r="AU290" s="10" t="s">
        <v>83</v>
      </c>
    </row>
    <row r="291" spans="2:47" s="10" customFormat="1" ht="30.75" customHeight="1">
      <c r="B291" s="27"/>
      <c r="C291" s="28"/>
      <c r="D291" s="167" t="s">
        <v>164</v>
      </c>
      <c r="E291" s="28"/>
      <c r="F291" s="168" t="s">
        <v>395</v>
      </c>
      <c r="G291" s="28"/>
      <c r="H291" s="28"/>
      <c r="J291" s="28"/>
      <c r="K291" s="28"/>
      <c r="L291" s="45"/>
      <c r="M291" s="166"/>
      <c r="N291" s="28"/>
      <c r="O291" s="28"/>
      <c r="P291" s="28"/>
      <c r="Q291" s="28"/>
      <c r="R291" s="28"/>
      <c r="S291" s="28"/>
      <c r="T291" s="57"/>
      <c r="AT291" s="10" t="s">
        <v>164</v>
      </c>
      <c r="AU291" s="10" t="s">
        <v>83</v>
      </c>
    </row>
    <row r="292" spans="2:63" s="139" customFormat="1" ht="30.75" customHeight="1">
      <c r="B292" s="140"/>
      <c r="C292" s="141"/>
      <c r="D292" s="141" t="s">
        <v>73</v>
      </c>
      <c r="E292" s="150" t="s">
        <v>396</v>
      </c>
      <c r="F292" s="150" t="s">
        <v>397</v>
      </c>
      <c r="G292" s="141"/>
      <c r="H292" s="141"/>
      <c r="J292" s="151">
        <f>$BK$292</f>
        <v>1170</v>
      </c>
      <c r="K292" s="141"/>
      <c r="L292" s="144"/>
      <c r="M292" s="145"/>
      <c r="N292" s="141"/>
      <c r="O292" s="141"/>
      <c r="P292" s="146">
        <f>SUM($P$293:$P$295)</f>
        <v>0</v>
      </c>
      <c r="Q292" s="141"/>
      <c r="R292" s="146">
        <f>SUM($R$293:$R$295)</f>
        <v>0</v>
      </c>
      <c r="S292" s="141"/>
      <c r="T292" s="147">
        <f>SUM($T$293:$T$295)</f>
        <v>0</v>
      </c>
      <c r="AR292" s="148" t="s">
        <v>23</v>
      </c>
      <c r="AT292" s="148" t="s">
        <v>73</v>
      </c>
      <c r="AU292" s="148" t="s">
        <v>23</v>
      </c>
      <c r="AY292" s="148" t="s">
        <v>145</v>
      </c>
      <c r="BK292" s="149">
        <f>SUM($BK$293:$BK$295)</f>
        <v>1170</v>
      </c>
    </row>
    <row r="293" spans="2:65" s="10" customFormat="1" ht="15.75" customHeight="1">
      <c r="B293" s="27"/>
      <c r="C293" s="152" t="s">
        <v>398</v>
      </c>
      <c r="D293" s="152" t="s">
        <v>148</v>
      </c>
      <c r="E293" s="153" t="s">
        <v>399</v>
      </c>
      <c r="F293" s="154" t="s">
        <v>400</v>
      </c>
      <c r="G293" s="155" t="s">
        <v>194</v>
      </c>
      <c r="H293" s="156">
        <v>15</v>
      </c>
      <c r="I293" s="157">
        <v>78</v>
      </c>
      <c r="J293" s="158">
        <f>ROUND($I$293*$H$293,2)</f>
        <v>1170</v>
      </c>
      <c r="K293" s="154"/>
      <c r="L293" s="45"/>
      <c r="M293" s="159"/>
      <c r="N293" s="160" t="s">
        <v>45</v>
      </c>
      <c r="O293" s="28"/>
      <c r="P293" s="161">
        <f>$O$293*$H$293</f>
        <v>0</v>
      </c>
      <c r="Q293" s="161">
        <v>0</v>
      </c>
      <c r="R293" s="161">
        <f>$Q$293*$H$293</f>
        <v>0</v>
      </c>
      <c r="S293" s="161">
        <v>0</v>
      </c>
      <c r="T293" s="162">
        <f>$S$293*$H$293</f>
        <v>0</v>
      </c>
      <c r="AR293" s="93" t="s">
        <v>152</v>
      </c>
      <c r="AT293" s="93" t="s">
        <v>148</v>
      </c>
      <c r="AU293" s="93" t="s">
        <v>83</v>
      </c>
      <c r="AY293" s="10" t="s">
        <v>145</v>
      </c>
      <c r="BE293" s="163">
        <f>IF($N$293="základní",$J$293,0)</f>
        <v>1170</v>
      </c>
      <c r="BF293" s="163">
        <f>IF($N$293="snížená",$J$293,0)</f>
        <v>0</v>
      </c>
      <c r="BG293" s="163">
        <f>IF($N$293="zákl. přenesená",$J$293,0)</f>
        <v>0</v>
      </c>
      <c r="BH293" s="163">
        <f>IF($N$293="sníž. přenesená",$J$293,0)</f>
        <v>0</v>
      </c>
      <c r="BI293" s="163">
        <f>IF($N$293="nulová",$J$293,0)</f>
        <v>0</v>
      </c>
      <c r="BJ293" s="93" t="s">
        <v>23</v>
      </c>
      <c r="BK293" s="163">
        <f>ROUND($I$293*$H$293,2)</f>
        <v>1170</v>
      </c>
      <c r="BL293" s="93" t="s">
        <v>152</v>
      </c>
      <c r="BM293" s="93" t="s">
        <v>398</v>
      </c>
    </row>
    <row r="294" spans="2:47" s="10" customFormat="1" ht="16.5" customHeight="1">
      <c r="B294" s="27"/>
      <c r="C294" s="28"/>
      <c r="D294" s="164" t="s">
        <v>153</v>
      </c>
      <c r="E294" s="28"/>
      <c r="F294" s="165" t="s">
        <v>400</v>
      </c>
      <c r="G294" s="28"/>
      <c r="H294" s="28"/>
      <c r="J294" s="28"/>
      <c r="K294" s="28"/>
      <c r="L294" s="45"/>
      <c r="M294" s="166"/>
      <c r="N294" s="28"/>
      <c r="O294" s="28"/>
      <c r="P294" s="28"/>
      <c r="Q294" s="28"/>
      <c r="R294" s="28"/>
      <c r="S294" s="28"/>
      <c r="T294" s="57"/>
      <c r="AT294" s="10" t="s">
        <v>153</v>
      </c>
      <c r="AU294" s="10" t="s">
        <v>83</v>
      </c>
    </row>
    <row r="295" spans="2:47" s="10" customFormat="1" ht="44.25" customHeight="1">
      <c r="B295" s="27"/>
      <c r="C295" s="28"/>
      <c r="D295" s="167" t="s">
        <v>164</v>
      </c>
      <c r="E295" s="28"/>
      <c r="F295" s="168" t="s">
        <v>401</v>
      </c>
      <c r="G295" s="28"/>
      <c r="H295" s="28"/>
      <c r="J295" s="28"/>
      <c r="K295" s="28"/>
      <c r="L295" s="45"/>
      <c r="M295" s="166"/>
      <c r="N295" s="28"/>
      <c r="O295" s="28"/>
      <c r="P295" s="28"/>
      <c r="Q295" s="28"/>
      <c r="R295" s="28"/>
      <c r="S295" s="28"/>
      <c r="T295" s="57"/>
      <c r="AT295" s="10" t="s">
        <v>164</v>
      </c>
      <c r="AU295" s="10" t="s">
        <v>83</v>
      </c>
    </row>
    <row r="296" spans="2:63" s="139" customFormat="1" ht="30.75" customHeight="1">
      <c r="B296" s="140"/>
      <c r="C296" s="141"/>
      <c r="D296" s="141" t="s">
        <v>73</v>
      </c>
      <c r="E296" s="150" t="s">
        <v>402</v>
      </c>
      <c r="F296" s="150" t="s">
        <v>403</v>
      </c>
      <c r="G296" s="141"/>
      <c r="H296" s="141"/>
      <c r="J296" s="151">
        <f>$BK$296</f>
        <v>24765.2</v>
      </c>
      <c r="K296" s="141"/>
      <c r="L296" s="144"/>
      <c r="M296" s="145"/>
      <c r="N296" s="141"/>
      <c r="O296" s="141"/>
      <c r="P296" s="146">
        <f>SUM($P$297:$P$307)</f>
        <v>0</v>
      </c>
      <c r="Q296" s="141"/>
      <c r="R296" s="146">
        <f>SUM($R$297:$R$307)</f>
        <v>8.07606</v>
      </c>
      <c r="S296" s="141"/>
      <c r="T296" s="147">
        <f>SUM($T$297:$T$307)</f>
        <v>0</v>
      </c>
      <c r="AR296" s="148" t="s">
        <v>23</v>
      </c>
      <c r="AT296" s="148" t="s">
        <v>73</v>
      </c>
      <c r="AU296" s="148" t="s">
        <v>23</v>
      </c>
      <c r="AY296" s="148" t="s">
        <v>145</v>
      </c>
      <c r="BK296" s="149">
        <f>SUM($BK$297:$BK$307)</f>
        <v>24765.2</v>
      </c>
    </row>
    <row r="297" spans="2:65" s="10" customFormat="1" ht="15.75" customHeight="1">
      <c r="B297" s="27"/>
      <c r="C297" s="152" t="s">
        <v>404</v>
      </c>
      <c r="D297" s="152" t="s">
        <v>148</v>
      </c>
      <c r="E297" s="153" t="s">
        <v>405</v>
      </c>
      <c r="F297" s="154" t="s">
        <v>406</v>
      </c>
      <c r="G297" s="155" t="s">
        <v>151</v>
      </c>
      <c r="H297" s="156">
        <v>2</v>
      </c>
      <c r="I297" s="169">
        <v>6850</v>
      </c>
      <c r="J297" s="158">
        <f>ROUND($I$297*$H$297,2)</f>
        <v>13700</v>
      </c>
      <c r="K297" s="154"/>
      <c r="L297" s="45"/>
      <c r="M297" s="159"/>
      <c r="N297" s="160" t="s">
        <v>45</v>
      </c>
      <c r="O297" s="28"/>
      <c r="P297" s="161">
        <f>$O$297*$H$297</f>
        <v>0</v>
      </c>
      <c r="Q297" s="161">
        <v>3.05967</v>
      </c>
      <c r="R297" s="161">
        <f>$Q$297*$H$297</f>
        <v>6.11934</v>
      </c>
      <c r="S297" s="161">
        <v>0</v>
      </c>
      <c r="T297" s="162">
        <f>$S$297*$H$297</f>
        <v>0</v>
      </c>
      <c r="AR297" s="93" t="s">
        <v>152</v>
      </c>
      <c r="AT297" s="93" t="s">
        <v>148</v>
      </c>
      <c r="AU297" s="93" t="s">
        <v>83</v>
      </c>
      <c r="AY297" s="10" t="s">
        <v>145</v>
      </c>
      <c r="BE297" s="163">
        <f>IF($N$297="základní",$J$297,0)</f>
        <v>13700</v>
      </c>
      <c r="BF297" s="163">
        <f>IF($N$297="snížená",$J$297,0)</f>
        <v>0</v>
      </c>
      <c r="BG297" s="163">
        <f>IF($N$297="zákl. přenesená",$J$297,0)</f>
        <v>0</v>
      </c>
      <c r="BH297" s="163">
        <f>IF($N$297="sníž. přenesená",$J$297,0)</f>
        <v>0</v>
      </c>
      <c r="BI297" s="163">
        <f>IF($N$297="nulová",$J$297,0)</f>
        <v>0</v>
      </c>
      <c r="BJ297" s="93" t="s">
        <v>23</v>
      </c>
      <c r="BK297" s="163">
        <f>ROUND($I$297*$H$297,2)</f>
        <v>13700</v>
      </c>
      <c r="BL297" s="93" t="s">
        <v>152</v>
      </c>
      <c r="BM297" s="93" t="s">
        <v>404</v>
      </c>
    </row>
    <row r="298" spans="2:47" s="10" customFormat="1" ht="16.5" customHeight="1">
      <c r="B298" s="27"/>
      <c r="C298" s="28"/>
      <c r="D298" s="164" t="s">
        <v>153</v>
      </c>
      <c r="E298" s="28"/>
      <c r="F298" s="165" t="s">
        <v>406</v>
      </c>
      <c r="G298" s="28"/>
      <c r="H298" s="28"/>
      <c r="J298" s="28"/>
      <c r="K298" s="28"/>
      <c r="L298" s="45"/>
      <c r="M298" s="166"/>
      <c r="N298" s="28"/>
      <c r="O298" s="28"/>
      <c r="P298" s="28"/>
      <c r="Q298" s="28"/>
      <c r="R298" s="28"/>
      <c r="S298" s="28"/>
      <c r="T298" s="57"/>
      <c r="AT298" s="10" t="s">
        <v>153</v>
      </c>
      <c r="AU298" s="10" t="s">
        <v>83</v>
      </c>
    </row>
    <row r="299" spans="2:47" s="10" customFormat="1" ht="30.75" customHeight="1">
      <c r="B299" s="27"/>
      <c r="C299" s="28"/>
      <c r="D299" s="167" t="s">
        <v>164</v>
      </c>
      <c r="E299" s="28"/>
      <c r="F299" s="168" t="s">
        <v>407</v>
      </c>
      <c r="G299" s="28"/>
      <c r="H299" s="28"/>
      <c r="J299" s="28"/>
      <c r="K299" s="28"/>
      <c r="L299" s="45"/>
      <c r="M299" s="166"/>
      <c r="N299" s="28"/>
      <c r="O299" s="28"/>
      <c r="P299" s="28"/>
      <c r="Q299" s="28"/>
      <c r="R299" s="28"/>
      <c r="S299" s="28"/>
      <c r="T299" s="57"/>
      <c r="AT299" s="10" t="s">
        <v>164</v>
      </c>
      <c r="AU299" s="10" t="s">
        <v>83</v>
      </c>
    </row>
    <row r="300" spans="2:65" s="10" customFormat="1" ht="15.75" customHeight="1">
      <c r="B300" s="27"/>
      <c r="C300" s="152" t="s">
        <v>408</v>
      </c>
      <c r="D300" s="152" t="s">
        <v>148</v>
      </c>
      <c r="E300" s="153" t="s">
        <v>409</v>
      </c>
      <c r="F300" s="154" t="s">
        <v>410</v>
      </c>
      <c r="G300" s="155" t="s">
        <v>151</v>
      </c>
      <c r="H300" s="156">
        <v>2</v>
      </c>
      <c r="I300" s="169">
        <v>2560</v>
      </c>
      <c r="J300" s="158">
        <f>ROUND($I$300*$H$300,2)</f>
        <v>5120</v>
      </c>
      <c r="K300" s="154"/>
      <c r="L300" s="45"/>
      <c r="M300" s="159"/>
      <c r="N300" s="160" t="s">
        <v>45</v>
      </c>
      <c r="O300" s="28"/>
      <c r="P300" s="161">
        <f>$O$300*$H$300</f>
        <v>0</v>
      </c>
      <c r="Q300" s="161">
        <v>0.11986</v>
      </c>
      <c r="R300" s="161">
        <f>$Q$300*$H$300</f>
        <v>0.23972</v>
      </c>
      <c r="S300" s="161">
        <v>0</v>
      </c>
      <c r="T300" s="162">
        <f>$S$300*$H$300</f>
        <v>0</v>
      </c>
      <c r="AR300" s="93" t="s">
        <v>152</v>
      </c>
      <c r="AT300" s="93" t="s">
        <v>148</v>
      </c>
      <c r="AU300" s="93" t="s">
        <v>83</v>
      </c>
      <c r="AY300" s="10" t="s">
        <v>145</v>
      </c>
      <c r="BE300" s="163">
        <f>IF($N$300="základní",$J$300,0)</f>
        <v>5120</v>
      </c>
      <c r="BF300" s="163">
        <f>IF($N$300="snížená",$J$300,0)</f>
        <v>0</v>
      </c>
      <c r="BG300" s="163">
        <f>IF($N$300="zákl. přenesená",$J$300,0)</f>
        <v>0</v>
      </c>
      <c r="BH300" s="163">
        <f>IF($N$300="sníž. přenesená",$J$300,0)</f>
        <v>0</v>
      </c>
      <c r="BI300" s="163">
        <f>IF($N$300="nulová",$J$300,0)</f>
        <v>0</v>
      </c>
      <c r="BJ300" s="93" t="s">
        <v>23</v>
      </c>
      <c r="BK300" s="163">
        <f>ROUND($I$300*$H$300,2)</f>
        <v>5120</v>
      </c>
      <c r="BL300" s="93" t="s">
        <v>152</v>
      </c>
      <c r="BM300" s="93" t="s">
        <v>408</v>
      </c>
    </row>
    <row r="301" spans="2:47" s="10" customFormat="1" ht="16.5" customHeight="1">
      <c r="B301" s="27"/>
      <c r="C301" s="28"/>
      <c r="D301" s="164" t="s">
        <v>153</v>
      </c>
      <c r="E301" s="28"/>
      <c r="F301" s="165" t="s">
        <v>410</v>
      </c>
      <c r="G301" s="28"/>
      <c r="H301" s="28"/>
      <c r="J301" s="28"/>
      <c r="K301" s="28"/>
      <c r="L301" s="45"/>
      <c r="M301" s="166"/>
      <c r="N301" s="28"/>
      <c r="O301" s="28"/>
      <c r="P301" s="28"/>
      <c r="Q301" s="28"/>
      <c r="R301" s="28"/>
      <c r="S301" s="28"/>
      <c r="T301" s="57"/>
      <c r="AT301" s="10" t="s">
        <v>153</v>
      </c>
      <c r="AU301" s="10" t="s">
        <v>83</v>
      </c>
    </row>
    <row r="302" spans="2:47" s="10" customFormat="1" ht="30.75" customHeight="1">
      <c r="B302" s="27"/>
      <c r="C302" s="28"/>
      <c r="D302" s="167" t="s">
        <v>164</v>
      </c>
      <c r="E302" s="28"/>
      <c r="F302" s="168" t="s">
        <v>411</v>
      </c>
      <c r="G302" s="28"/>
      <c r="H302" s="28"/>
      <c r="J302" s="28"/>
      <c r="K302" s="28"/>
      <c r="L302" s="45"/>
      <c r="M302" s="166"/>
      <c r="N302" s="28"/>
      <c r="O302" s="28"/>
      <c r="P302" s="28"/>
      <c r="Q302" s="28"/>
      <c r="R302" s="28"/>
      <c r="S302" s="28"/>
      <c r="T302" s="57"/>
      <c r="AT302" s="10" t="s">
        <v>164</v>
      </c>
      <c r="AU302" s="10" t="s">
        <v>83</v>
      </c>
    </row>
    <row r="303" spans="2:65" s="10" customFormat="1" ht="15.75" customHeight="1">
      <c r="B303" s="27"/>
      <c r="C303" s="152" t="s">
        <v>412</v>
      </c>
      <c r="D303" s="152" t="s">
        <v>148</v>
      </c>
      <c r="E303" s="153" t="s">
        <v>413</v>
      </c>
      <c r="F303" s="154" t="s">
        <v>414</v>
      </c>
      <c r="G303" s="155" t="s">
        <v>151</v>
      </c>
      <c r="H303" s="156">
        <v>1</v>
      </c>
      <c r="I303" s="169">
        <v>3980</v>
      </c>
      <c r="J303" s="158">
        <f>ROUND($I$303*$H$303,2)</f>
        <v>3980</v>
      </c>
      <c r="K303" s="154"/>
      <c r="L303" s="45"/>
      <c r="M303" s="159"/>
      <c r="N303" s="160" t="s">
        <v>45</v>
      </c>
      <c r="O303" s="28"/>
      <c r="P303" s="161">
        <f>$O$303*$H$303</f>
        <v>0</v>
      </c>
      <c r="Q303" s="161">
        <v>0</v>
      </c>
      <c r="R303" s="161">
        <f>$Q$303*$H$303</f>
        <v>0</v>
      </c>
      <c r="S303" s="161">
        <v>0</v>
      </c>
      <c r="T303" s="162">
        <f>$S$303*$H$303</f>
        <v>0</v>
      </c>
      <c r="AR303" s="93" t="s">
        <v>152</v>
      </c>
      <c r="AT303" s="93" t="s">
        <v>148</v>
      </c>
      <c r="AU303" s="93" t="s">
        <v>83</v>
      </c>
      <c r="AY303" s="10" t="s">
        <v>145</v>
      </c>
      <c r="BE303" s="163">
        <f>IF($N$303="základní",$J$303,0)</f>
        <v>3980</v>
      </c>
      <c r="BF303" s="163">
        <f>IF($N$303="snížená",$J$303,0)</f>
        <v>0</v>
      </c>
      <c r="BG303" s="163">
        <f>IF($N$303="zákl. přenesená",$J$303,0)</f>
        <v>0</v>
      </c>
      <c r="BH303" s="163">
        <f>IF($N$303="sníž. přenesená",$J$303,0)</f>
        <v>0</v>
      </c>
      <c r="BI303" s="163">
        <f>IF($N$303="nulová",$J$303,0)</f>
        <v>0</v>
      </c>
      <c r="BJ303" s="93" t="s">
        <v>23</v>
      </c>
      <c r="BK303" s="163">
        <f>ROUND($I$303*$H$303,2)</f>
        <v>3980</v>
      </c>
      <c r="BL303" s="93" t="s">
        <v>152</v>
      </c>
      <c r="BM303" s="93" t="s">
        <v>412</v>
      </c>
    </row>
    <row r="304" spans="2:47" s="10" customFormat="1" ht="16.5" customHeight="1">
      <c r="B304" s="27"/>
      <c r="C304" s="28"/>
      <c r="D304" s="164" t="s">
        <v>153</v>
      </c>
      <c r="E304" s="28"/>
      <c r="F304" s="165" t="s">
        <v>414</v>
      </c>
      <c r="G304" s="28"/>
      <c r="H304" s="28"/>
      <c r="J304" s="28"/>
      <c r="K304" s="28"/>
      <c r="L304" s="45"/>
      <c r="M304" s="166"/>
      <c r="N304" s="28"/>
      <c r="O304" s="28"/>
      <c r="P304" s="28"/>
      <c r="Q304" s="28"/>
      <c r="R304" s="28"/>
      <c r="S304" s="28"/>
      <c r="T304" s="57"/>
      <c r="AT304" s="10" t="s">
        <v>153</v>
      </c>
      <c r="AU304" s="10" t="s">
        <v>83</v>
      </c>
    </row>
    <row r="305" spans="2:47" s="10" customFormat="1" ht="30.75" customHeight="1">
      <c r="B305" s="27"/>
      <c r="C305" s="28"/>
      <c r="D305" s="167" t="s">
        <v>164</v>
      </c>
      <c r="E305" s="28"/>
      <c r="F305" s="168" t="s">
        <v>415</v>
      </c>
      <c r="G305" s="28"/>
      <c r="H305" s="28"/>
      <c r="J305" s="28"/>
      <c r="K305" s="28"/>
      <c r="L305" s="45"/>
      <c r="M305" s="166"/>
      <c r="N305" s="28"/>
      <c r="O305" s="28"/>
      <c r="P305" s="28"/>
      <c r="Q305" s="28"/>
      <c r="R305" s="28"/>
      <c r="S305" s="28"/>
      <c r="T305" s="57"/>
      <c r="AT305" s="10" t="s">
        <v>164</v>
      </c>
      <c r="AU305" s="10" t="s">
        <v>83</v>
      </c>
    </row>
    <row r="306" spans="2:65" s="10" customFormat="1" ht="15.75" customHeight="1">
      <c r="B306" s="27"/>
      <c r="C306" s="152" t="s">
        <v>416</v>
      </c>
      <c r="D306" s="152" t="s">
        <v>148</v>
      </c>
      <c r="E306" s="153" t="s">
        <v>417</v>
      </c>
      <c r="F306" s="154" t="s">
        <v>418</v>
      </c>
      <c r="G306" s="155" t="s">
        <v>183</v>
      </c>
      <c r="H306" s="156">
        <v>0.68</v>
      </c>
      <c r="I306" s="157">
        <v>2890</v>
      </c>
      <c r="J306" s="158">
        <f>ROUND($I$306*$H$306,2)</f>
        <v>1965.2</v>
      </c>
      <c r="K306" s="154"/>
      <c r="L306" s="45"/>
      <c r="M306" s="159"/>
      <c r="N306" s="160" t="s">
        <v>45</v>
      </c>
      <c r="O306" s="28"/>
      <c r="P306" s="161">
        <f>$O$306*$H$306</f>
        <v>0</v>
      </c>
      <c r="Q306" s="161">
        <v>2.525</v>
      </c>
      <c r="R306" s="161">
        <f>$Q$306*$H$306</f>
        <v>1.717</v>
      </c>
      <c r="S306" s="161">
        <v>0</v>
      </c>
      <c r="T306" s="162">
        <f>$S$306*$H$306</f>
        <v>0</v>
      </c>
      <c r="AR306" s="93" t="s">
        <v>152</v>
      </c>
      <c r="AT306" s="93" t="s">
        <v>148</v>
      </c>
      <c r="AU306" s="93" t="s">
        <v>83</v>
      </c>
      <c r="AY306" s="10" t="s">
        <v>145</v>
      </c>
      <c r="BE306" s="163">
        <f>IF($N$306="základní",$J$306,0)</f>
        <v>1965.2</v>
      </c>
      <c r="BF306" s="163">
        <f>IF($N$306="snížená",$J$306,0)</f>
        <v>0</v>
      </c>
      <c r="BG306" s="163">
        <f>IF($N$306="zákl. přenesená",$J$306,0)</f>
        <v>0</v>
      </c>
      <c r="BH306" s="163">
        <f>IF($N$306="sníž. přenesená",$J$306,0)</f>
        <v>0</v>
      </c>
      <c r="BI306" s="163">
        <f>IF($N$306="nulová",$J$306,0)</f>
        <v>0</v>
      </c>
      <c r="BJ306" s="93" t="s">
        <v>23</v>
      </c>
      <c r="BK306" s="163">
        <f>ROUND($I$306*$H$306,2)</f>
        <v>1965.2</v>
      </c>
      <c r="BL306" s="93" t="s">
        <v>152</v>
      </c>
      <c r="BM306" s="93" t="s">
        <v>416</v>
      </c>
    </row>
    <row r="307" spans="2:47" s="10" customFormat="1" ht="16.5" customHeight="1">
      <c r="B307" s="27"/>
      <c r="C307" s="28"/>
      <c r="D307" s="164" t="s">
        <v>153</v>
      </c>
      <c r="E307" s="28"/>
      <c r="F307" s="165" t="s">
        <v>418</v>
      </c>
      <c r="G307" s="28"/>
      <c r="H307" s="28"/>
      <c r="J307" s="28"/>
      <c r="K307" s="28"/>
      <c r="L307" s="45"/>
      <c r="M307" s="166"/>
      <c r="N307" s="28"/>
      <c r="O307" s="28"/>
      <c r="P307" s="28"/>
      <c r="Q307" s="28"/>
      <c r="R307" s="28"/>
      <c r="S307" s="28"/>
      <c r="T307" s="57"/>
      <c r="AT307" s="10" t="s">
        <v>153</v>
      </c>
      <c r="AU307" s="10" t="s">
        <v>83</v>
      </c>
    </row>
    <row r="308" spans="2:63" s="139" customFormat="1" ht="30.75" customHeight="1">
      <c r="B308" s="140"/>
      <c r="C308" s="141"/>
      <c r="D308" s="141" t="s">
        <v>73</v>
      </c>
      <c r="E308" s="150" t="s">
        <v>419</v>
      </c>
      <c r="F308" s="150" t="s">
        <v>420</v>
      </c>
      <c r="G308" s="141"/>
      <c r="H308" s="141"/>
      <c r="J308" s="151">
        <f>$BK$308</f>
        <v>843290.5</v>
      </c>
      <c r="K308" s="141"/>
      <c r="L308" s="144"/>
      <c r="M308" s="145"/>
      <c r="N308" s="141"/>
      <c r="O308" s="141"/>
      <c r="P308" s="146">
        <f>SUM($P$309:$P$343)</f>
        <v>0</v>
      </c>
      <c r="Q308" s="141"/>
      <c r="R308" s="146">
        <f>SUM($R$309:$R$343)</f>
        <v>482.55496000000005</v>
      </c>
      <c r="S308" s="141"/>
      <c r="T308" s="147">
        <f>SUM($T$309:$T$343)</f>
        <v>0</v>
      </c>
      <c r="AR308" s="148" t="s">
        <v>23</v>
      </c>
      <c r="AT308" s="148" t="s">
        <v>73</v>
      </c>
      <c r="AU308" s="148" t="s">
        <v>23</v>
      </c>
      <c r="AY308" s="148" t="s">
        <v>145</v>
      </c>
      <c r="BK308" s="149">
        <f>SUM($BK$309:$BK$343)</f>
        <v>843290.5</v>
      </c>
    </row>
    <row r="309" spans="2:65" s="10" customFormat="1" ht="15.75" customHeight="1">
      <c r="B309" s="27"/>
      <c r="C309" s="152" t="s">
        <v>421</v>
      </c>
      <c r="D309" s="152" t="s">
        <v>148</v>
      </c>
      <c r="E309" s="153" t="s">
        <v>422</v>
      </c>
      <c r="F309" s="154" t="s">
        <v>423</v>
      </c>
      <c r="G309" s="155" t="s">
        <v>194</v>
      </c>
      <c r="H309" s="156">
        <v>85</v>
      </c>
      <c r="I309" s="157">
        <v>75</v>
      </c>
      <c r="J309" s="158">
        <f>ROUND($I$309*$H$309,2)</f>
        <v>6375</v>
      </c>
      <c r="K309" s="154"/>
      <c r="L309" s="45"/>
      <c r="M309" s="159"/>
      <c r="N309" s="160" t="s">
        <v>45</v>
      </c>
      <c r="O309" s="28"/>
      <c r="P309" s="161">
        <f>$O$309*$H$309</f>
        <v>0</v>
      </c>
      <c r="Q309" s="161">
        <v>0</v>
      </c>
      <c r="R309" s="161">
        <f>$Q$309*$H$309</f>
        <v>0</v>
      </c>
      <c r="S309" s="161">
        <v>0</v>
      </c>
      <c r="T309" s="162">
        <f>$S$309*$H$309</f>
        <v>0</v>
      </c>
      <c r="AR309" s="93" t="s">
        <v>152</v>
      </c>
      <c r="AT309" s="93" t="s">
        <v>148</v>
      </c>
      <c r="AU309" s="93" t="s">
        <v>83</v>
      </c>
      <c r="AY309" s="10" t="s">
        <v>145</v>
      </c>
      <c r="BE309" s="163">
        <f>IF($N$309="základní",$J$309,0)</f>
        <v>6375</v>
      </c>
      <c r="BF309" s="163">
        <f>IF($N$309="snížená",$J$309,0)</f>
        <v>0</v>
      </c>
      <c r="BG309" s="163">
        <f>IF($N$309="zákl. přenesená",$J$309,0)</f>
        <v>0</v>
      </c>
      <c r="BH309" s="163">
        <f>IF($N$309="sníž. přenesená",$J$309,0)</f>
        <v>0</v>
      </c>
      <c r="BI309" s="163">
        <f>IF($N$309="nulová",$J$309,0)</f>
        <v>0</v>
      </c>
      <c r="BJ309" s="93" t="s">
        <v>23</v>
      </c>
      <c r="BK309" s="163">
        <f>ROUND($I$309*$H$309,2)</f>
        <v>6375</v>
      </c>
      <c r="BL309" s="93" t="s">
        <v>152</v>
      </c>
      <c r="BM309" s="93" t="s">
        <v>421</v>
      </c>
    </row>
    <row r="310" spans="2:47" s="10" customFormat="1" ht="16.5" customHeight="1">
      <c r="B310" s="27"/>
      <c r="C310" s="28"/>
      <c r="D310" s="164" t="s">
        <v>153</v>
      </c>
      <c r="E310" s="28"/>
      <c r="F310" s="165" t="s">
        <v>423</v>
      </c>
      <c r="G310" s="28"/>
      <c r="H310" s="28"/>
      <c r="J310" s="28"/>
      <c r="K310" s="28"/>
      <c r="L310" s="45"/>
      <c r="M310" s="166"/>
      <c r="N310" s="28"/>
      <c r="O310" s="28"/>
      <c r="P310" s="28"/>
      <c r="Q310" s="28"/>
      <c r="R310" s="28"/>
      <c r="S310" s="28"/>
      <c r="T310" s="57"/>
      <c r="AT310" s="10" t="s">
        <v>153</v>
      </c>
      <c r="AU310" s="10" t="s">
        <v>83</v>
      </c>
    </row>
    <row r="311" spans="2:65" s="10" customFormat="1" ht="15.75" customHeight="1">
      <c r="B311" s="27"/>
      <c r="C311" s="152" t="s">
        <v>424</v>
      </c>
      <c r="D311" s="152" t="s">
        <v>148</v>
      </c>
      <c r="E311" s="153" t="s">
        <v>425</v>
      </c>
      <c r="F311" s="154" t="s">
        <v>426</v>
      </c>
      <c r="G311" s="155" t="s">
        <v>194</v>
      </c>
      <c r="H311" s="156">
        <v>85</v>
      </c>
      <c r="I311" s="157">
        <v>112</v>
      </c>
      <c r="J311" s="158">
        <f>ROUND($I$311*$H$311,2)</f>
        <v>9520</v>
      </c>
      <c r="K311" s="154"/>
      <c r="L311" s="45"/>
      <c r="M311" s="159"/>
      <c r="N311" s="160" t="s">
        <v>45</v>
      </c>
      <c r="O311" s="28"/>
      <c r="P311" s="161">
        <f>$O$311*$H$311</f>
        <v>0</v>
      </c>
      <c r="Q311" s="161">
        <v>0</v>
      </c>
      <c r="R311" s="161">
        <f>$Q$311*$H$311</f>
        <v>0</v>
      </c>
      <c r="S311" s="161">
        <v>0</v>
      </c>
      <c r="T311" s="162">
        <f>$S$311*$H$311</f>
        <v>0</v>
      </c>
      <c r="AR311" s="93" t="s">
        <v>152</v>
      </c>
      <c r="AT311" s="93" t="s">
        <v>148</v>
      </c>
      <c r="AU311" s="93" t="s">
        <v>83</v>
      </c>
      <c r="AY311" s="10" t="s">
        <v>145</v>
      </c>
      <c r="BE311" s="163">
        <f>IF($N$311="základní",$J$311,0)</f>
        <v>9520</v>
      </c>
      <c r="BF311" s="163">
        <f>IF($N$311="snížená",$J$311,0)</f>
        <v>0</v>
      </c>
      <c r="BG311" s="163">
        <f>IF($N$311="zákl. přenesená",$J$311,0)</f>
        <v>0</v>
      </c>
      <c r="BH311" s="163">
        <f>IF($N$311="sníž. přenesená",$J$311,0)</f>
        <v>0</v>
      </c>
      <c r="BI311" s="163">
        <f>IF($N$311="nulová",$J$311,0)</f>
        <v>0</v>
      </c>
      <c r="BJ311" s="93" t="s">
        <v>23</v>
      </c>
      <c r="BK311" s="163">
        <f>ROUND($I$311*$H$311,2)</f>
        <v>9520</v>
      </c>
      <c r="BL311" s="93" t="s">
        <v>152</v>
      </c>
      <c r="BM311" s="93" t="s">
        <v>424</v>
      </c>
    </row>
    <row r="312" spans="2:47" s="10" customFormat="1" ht="16.5" customHeight="1">
      <c r="B312" s="27"/>
      <c r="C312" s="28"/>
      <c r="D312" s="164" t="s">
        <v>153</v>
      </c>
      <c r="E312" s="28"/>
      <c r="F312" s="165" t="s">
        <v>426</v>
      </c>
      <c r="G312" s="28"/>
      <c r="H312" s="28"/>
      <c r="J312" s="28"/>
      <c r="K312" s="28"/>
      <c r="L312" s="45"/>
      <c r="M312" s="166"/>
      <c r="N312" s="28"/>
      <c r="O312" s="28"/>
      <c r="P312" s="28"/>
      <c r="Q312" s="28"/>
      <c r="R312" s="28"/>
      <c r="S312" s="28"/>
      <c r="T312" s="57"/>
      <c r="AT312" s="10" t="s">
        <v>153</v>
      </c>
      <c r="AU312" s="10" t="s">
        <v>83</v>
      </c>
    </row>
    <row r="313" spans="2:65" s="10" customFormat="1" ht="15.75" customHeight="1">
      <c r="B313" s="27"/>
      <c r="C313" s="152" t="s">
        <v>427</v>
      </c>
      <c r="D313" s="152" t="s">
        <v>148</v>
      </c>
      <c r="E313" s="153" t="s">
        <v>428</v>
      </c>
      <c r="F313" s="154" t="s">
        <v>429</v>
      </c>
      <c r="G313" s="155" t="s">
        <v>194</v>
      </c>
      <c r="H313" s="156">
        <v>1054.5</v>
      </c>
      <c r="I313" s="169">
        <v>289</v>
      </c>
      <c r="J313" s="158">
        <f>ROUND($I$313*$H$313,2)</f>
        <v>304750.5</v>
      </c>
      <c r="K313" s="154"/>
      <c r="L313" s="45"/>
      <c r="M313" s="159"/>
      <c r="N313" s="160" t="s">
        <v>45</v>
      </c>
      <c r="O313" s="28"/>
      <c r="P313" s="161">
        <f>$O$313*$H$313</f>
        <v>0</v>
      </c>
      <c r="Q313" s="161">
        <v>0.22487</v>
      </c>
      <c r="R313" s="161">
        <f>$Q$313*$H$313</f>
        <v>237.12541499999998</v>
      </c>
      <c r="S313" s="161">
        <v>0</v>
      </c>
      <c r="T313" s="162">
        <f>$S$313*$H$313</f>
        <v>0</v>
      </c>
      <c r="AR313" s="93" t="s">
        <v>152</v>
      </c>
      <c r="AT313" s="93" t="s">
        <v>148</v>
      </c>
      <c r="AU313" s="93" t="s">
        <v>83</v>
      </c>
      <c r="AY313" s="10" t="s">
        <v>145</v>
      </c>
      <c r="BE313" s="163">
        <f>IF($N$313="základní",$J$313,0)</f>
        <v>304750.5</v>
      </c>
      <c r="BF313" s="163">
        <f>IF($N$313="snížená",$J$313,0)</f>
        <v>0</v>
      </c>
      <c r="BG313" s="163">
        <f>IF($N$313="zákl. přenesená",$J$313,0)</f>
        <v>0</v>
      </c>
      <c r="BH313" s="163">
        <f>IF($N$313="sníž. přenesená",$J$313,0)</f>
        <v>0</v>
      </c>
      <c r="BI313" s="163">
        <f>IF($N$313="nulová",$J$313,0)</f>
        <v>0</v>
      </c>
      <c r="BJ313" s="93" t="s">
        <v>23</v>
      </c>
      <c r="BK313" s="163">
        <f>ROUND($I$313*$H$313,2)</f>
        <v>304750.5</v>
      </c>
      <c r="BL313" s="93" t="s">
        <v>152</v>
      </c>
      <c r="BM313" s="93" t="s">
        <v>427</v>
      </c>
    </row>
    <row r="314" spans="2:47" s="10" customFormat="1" ht="16.5" customHeight="1">
      <c r="B314" s="27"/>
      <c r="C314" s="28"/>
      <c r="D314" s="164" t="s">
        <v>153</v>
      </c>
      <c r="E314" s="28"/>
      <c r="F314" s="165" t="s">
        <v>429</v>
      </c>
      <c r="G314" s="28"/>
      <c r="H314" s="28"/>
      <c r="J314" s="28"/>
      <c r="K314" s="28"/>
      <c r="L314" s="45"/>
      <c r="M314" s="166"/>
      <c r="N314" s="28"/>
      <c r="O314" s="28"/>
      <c r="P314" s="28"/>
      <c r="Q314" s="28"/>
      <c r="R314" s="28"/>
      <c r="S314" s="28"/>
      <c r="T314" s="57"/>
      <c r="AT314" s="10" t="s">
        <v>153</v>
      </c>
      <c r="AU314" s="10" t="s">
        <v>83</v>
      </c>
    </row>
    <row r="315" spans="2:47" s="10" customFormat="1" ht="30.75" customHeight="1">
      <c r="B315" s="27"/>
      <c r="C315" s="28"/>
      <c r="D315" s="167" t="s">
        <v>164</v>
      </c>
      <c r="E315" s="28"/>
      <c r="F315" s="168" t="s">
        <v>430</v>
      </c>
      <c r="G315" s="28"/>
      <c r="H315" s="28"/>
      <c r="J315" s="28"/>
      <c r="K315" s="28"/>
      <c r="L315" s="45"/>
      <c r="M315" s="166"/>
      <c r="N315" s="28"/>
      <c r="O315" s="28"/>
      <c r="P315" s="28"/>
      <c r="Q315" s="28"/>
      <c r="R315" s="28"/>
      <c r="S315" s="28"/>
      <c r="T315" s="57"/>
      <c r="AT315" s="10" t="s">
        <v>164</v>
      </c>
      <c r="AU315" s="10" t="s">
        <v>83</v>
      </c>
    </row>
    <row r="316" spans="2:65" s="10" customFormat="1" ht="15.75" customHeight="1">
      <c r="B316" s="27"/>
      <c r="C316" s="152" t="s">
        <v>431</v>
      </c>
      <c r="D316" s="152" t="s">
        <v>148</v>
      </c>
      <c r="E316" s="153" t="s">
        <v>432</v>
      </c>
      <c r="F316" s="154" t="s">
        <v>433</v>
      </c>
      <c r="G316" s="155" t="s">
        <v>194</v>
      </c>
      <c r="H316" s="156">
        <v>33</v>
      </c>
      <c r="I316" s="169">
        <f>85+211+15</f>
        <v>311</v>
      </c>
      <c r="J316" s="158">
        <f>ROUND($I$316*$H$316,2)</f>
        <v>10263</v>
      </c>
      <c r="K316" s="154"/>
      <c r="L316" s="45"/>
      <c r="M316" s="159"/>
      <c r="N316" s="160" t="s">
        <v>45</v>
      </c>
      <c r="O316" s="28"/>
      <c r="P316" s="161">
        <f>$O$316*$H$316</f>
        <v>0</v>
      </c>
      <c r="Q316" s="161">
        <v>0.26987</v>
      </c>
      <c r="R316" s="161">
        <f>$Q$316*$H$316</f>
        <v>8.90571</v>
      </c>
      <c r="S316" s="161">
        <v>0</v>
      </c>
      <c r="T316" s="162">
        <f>$S$316*$H$316</f>
        <v>0</v>
      </c>
      <c r="AR316" s="93" t="s">
        <v>152</v>
      </c>
      <c r="AT316" s="93" t="s">
        <v>148</v>
      </c>
      <c r="AU316" s="93" t="s">
        <v>83</v>
      </c>
      <c r="AY316" s="10" t="s">
        <v>145</v>
      </c>
      <c r="BE316" s="163">
        <f>IF($N$316="základní",$J$316,0)</f>
        <v>10263</v>
      </c>
      <c r="BF316" s="163">
        <f>IF($N$316="snížená",$J$316,0)</f>
        <v>0</v>
      </c>
      <c r="BG316" s="163">
        <f>IF($N$316="zákl. přenesená",$J$316,0)</f>
        <v>0</v>
      </c>
      <c r="BH316" s="163">
        <f>IF($N$316="sníž. přenesená",$J$316,0)</f>
        <v>0</v>
      </c>
      <c r="BI316" s="163">
        <f>IF($N$316="nulová",$J$316,0)</f>
        <v>0</v>
      </c>
      <c r="BJ316" s="93" t="s">
        <v>23</v>
      </c>
      <c r="BK316" s="163">
        <f>ROUND($I$316*$H$316,2)</f>
        <v>10263</v>
      </c>
      <c r="BL316" s="93" t="s">
        <v>152</v>
      </c>
      <c r="BM316" s="93" t="s">
        <v>431</v>
      </c>
    </row>
    <row r="317" spans="2:47" s="10" customFormat="1" ht="16.5" customHeight="1">
      <c r="B317" s="27"/>
      <c r="C317" s="28"/>
      <c r="D317" s="164" t="s">
        <v>153</v>
      </c>
      <c r="E317" s="28"/>
      <c r="F317" s="165" t="s">
        <v>433</v>
      </c>
      <c r="G317" s="28"/>
      <c r="H317" s="28"/>
      <c r="J317" s="28"/>
      <c r="K317" s="28"/>
      <c r="L317" s="45"/>
      <c r="M317" s="166"/>
      <c r="N317" s="28"/>
      <c r="O317" s="28"/>
      <c r="P317" s="28"/>
      <c r="Q317" s="28"/>
      <c r="R317" s="28"/>
      <c r="S317" s="28"/>
      <c r="T317" s="57"/>
      <c r="AT317" s="10" t="s">
        <v>153</v>
      </c>
      <c r="AU317" s="10" t="s">
        <v>83</v>
      </c>
    </row>
    <row r="318" spans="2:47" s="10" customFormat="1" ht="30.75" customHeight="1">
      <c r="B318" s="27"/>
      <c r="C318" s="28"/>
      <c r="D318" s="167" t="s">
        <v>164</v>
      </c>
      <c r="E318" s="28"/>
      <c r="F318" s="168" t="s">
        <v>434</v>
      </c>
      <c r="G318" s="28"/>
      <c r="H318" s="28"/>
      <c r="J318" s="28"/>
      <c r="K318" s="28"/>
      <c r="L318" s="45"/>
      <c r="M318" s="166"/>
      <c r="N318" s="28"/>
      <c r="O318" s="28"/>
      <c r="P318" s="28"/>
      <c r="Q318" s="28"/>
      <c r="R318" s="28"/>
      <c r="S318" s="28"/>
      <c r="T318" s="57"/>
      <c r="AT318" s="10" t="s">
        <v>164</v>
      </c>
      <c r="AU318" s="10" t="s">
        <v>83</v>
      </c>
    </row>
    <row r="319" spans="2:65" s="10" customFormat="1" ht="15.75" customHeight="1">
      <c r="B319" s="27"/>
      <c r="C319" s="152" t="s">
        <v>435</v>
      </c>
      <c r="D319" s="152" t="s">
        <v>148</v>
      </c>
      <c r="E319" s="153" t="s">
        <v>436</v>
      </c>
      <c r="F319" s="154" t="s">
        <v>437</v>
      </c>
      <c r="G319" s="155" t="s">
        <v>194</v>
      </c>
      <c r="H319" s="156">
        <v>1593</v>
      </c>
      <c r="I319" s="169">
        <v>210</v>
      </c>
      <c r="J319" s="158">
        <f>ROUND($I$319*$H$319,2)</f>
        <v>334530</v>
      </c>
      <c r="K319" s="154"/>
      <c r="L319" s="45"/>
      <c r="M319" s="159"/>
      <c r="N319" s="160" t="s">
        <v>45</v>
      </c>
      <c r="O319" s="28"/>
      <c r="P319" s="161">
        <f>$O$319*$H$319</f>
        <v>0</v>
      </c>
      <c r="Q319" s="161">
        <v>0.12501</v>
      </c>
      <c r="R319" s="161">
        <f>$Q$319*$H$319</f>
        <v>199.14093000000003</v>
      </c>
      <c r="S319" s="161">
        <v>0</v>
      </c>
      <c r="T319" s="162">
        <f>$S$319*$H$319</f>
        <v>0</v>
      </c>
      <c r="AR319" s="93" t="s">
        <v>152</v>
      </c>
      <c r="AT319" s="93" t="s">
        <v>148</v>
      </c>
      <c r="AU319" s="93" t="s">
        <v>83</v>
      </c>
      <c r="AY319" s="10" t="s">
        <v>145</v>
      </c>
      <c r="BE319" s="163">
        <f>IF($N$319="základní",$J$319,0)</f>
        <v>334530</v>
      </c>
      <c r="BF319" s="163">
        <f>IF($N$319="snížená",$J$319,0)</f>
        <v>0</v>
      </c>
      <c r="BG319" s="163">
        <f>IF($N$319="zákl. přenesená",$J$319,0)</f>
        <v>0</v>
      </c>
      <c r="BH319" s="163">
        <f>IF($N$319="sníž. přenesená",$J$319,0)</f>
        <v>0</v>
      </c>
      <c r="BI319" s="163">
        <f>IF($N$319="nulová",$J$319,0)</f>
        <v>0</v>
      </c>
      <c r="BJ319" s="93" t="s">
        <v>23</v>
      </c>
      <c r="BK319" s="163">
        <f>ROUND($I$319*$H$319,2)</f>
        <v>334530</v>
      </c>
      <c r="BL319" s="93" t="s">
        <v>152</v>
      </c>
      <c r="BM319" s="93" t="s">
        <v>435</v>
      </c>
    </row>
    <row r="320" spans="2:47" s="10" customFormat="1" ht="16.5" customHeight="1">
      <c r="B320" s="27"/>
      <c r="C320" s="28"/>
      <c r="D320" s="164" t="s">
        <v>153</v>
      </c>
      <c r="E320" s="28"/>
      <c r="F320" s="165" t="s">
        <v>437</v>
      </c>
      <c r="G320" s="28"/>
      <c r="H320" s="28"/>
      <c r="J320" s="28"/>
      <c r="K320" s="28"/>
      <c r="L320" s="45"/>
      <c r="M320" s="166"/>
      <c r="N320" s="28"/>
      <c r="O320" s="28"/>
      <c r="P320" s="28"/>
      <c r="Q320" s="28"/>
      <c r="R320" s="28"/>
      <c r="S320" s="28"/>
      <c r="T320" s="57"/>
      <c r="AT320" s="10" t="s">
        <v>153</v>
      </c>
      <c r="AU320" s="10" t="s">
        <v>83</v>
      </c>
    </row>
    <row r="321" spans="2:47" s="10" customFormat="1" ht="30.75" customHeight="1">
      <c r="B321" s="27"/>
      <c r="C321" s="28"/>
      <c r="D321" s="167" t="s">
        <v>164</v>
      </c>
      <c r="E321" s="28"/>
      <c r="F321" s="168" t="s">
        <v>438</v>
      </c>
      <c r="G321" s="28"/>
      <c r="H321" s="28"/>
      <c r="J321" s="28"/>
      <c r="K321" s="28"/>
      <c r="L321" s="45"/>
      <c r="M321" s="166"/>
      <c r="N321" s="28"/>
      <c r="O321" s="28"/>
      <c r="P321" s="28"/>
      <c r="Q321" s="28"/>
      <c r="R321" s="28"/>
      <c r="S321" s="28"/>
      <c r="T321" s="57"/>
      <c r="AT321" s="10" t="s">
        <v>164</v>
      </c>
      <c r="AU321" s="10" t="s">
        <v>83</v>
      </c>
    </row>
    <row r="322" spans="2:65" s="10" customFormat="1" ht="15.75" customHeight="1">
      <c r="B322" s="27"/>
      <c r="C322" s="152" t="s">
        <v>439</v>
      </c>
      <c r="D322" s="152" t="s">
        <v>148</v>
      </c>
      <c r="E322" s="153" t="s">
        <v>440</v>
      </c>
      <c r="F322" s="154" t="s">
        <v>437</v>
      </c>
      <c r="G322" s="155" t="s">
        <v>194</v>
      </c>
      <c r="H322" s="156">
        <v>270</v>
      </c>
      <c r="I322" s="169">
        <f>I319</f>
        <v>210</v>
      </c>
      <c r="J322" s="158">
        <f>ROUND($I$322*$H$322,2)</f>
        <v>56700</v>
      </c>
      <c r="K322" s="154"/>
      <c r="L322" s="45"/>
      <c r="M322" s="159"/>
      <c r="N322" s="160" t="s">
        <v>45</v>
      </c>
      <c r="O322" s="28"/>
      <c r="P322" s="161">
        <f>$O$322*$H$322</f>
        <v>0</v>
      </c>
      <c r="Q322" s="161">
        <v>0.11693</v>
      </c>
      <c r="R322" s="161">
        <f>$Q$322*$H$322</f>
        <v>31.5711</v>
      </c>
      <c r="S322" s="161">
        <v>0</v>
      </c>
      <c r="T322" s="162">
        <f>$S$322*$H$322</f>
        <v>0</v>
      </c>
      <c r="AR322" s="93" t="s">
        <v>152</v>
      </c>
      <c r="AT322" s="93" t="s">
        <v>148</v>
      </c>
      <c r="AU322" s="93" t="s">
        <v>83</v>
      </c>
      <c r="AY322" s="10" t="s">
        <v>145</v>
      </c>
      <c r="BE322" s="163">
        <f>IF($N$322="základní",$J$322,0)</f>
        <v>56700</v>
      </c>
      <c r="BF322" s="163">
        <f>IF($N$322="snížená",$J$322,0)</f>
        <v>0</v>
      </c>
      <c r="BG322" s="163">
        <f>IF($N$322="zákl. přenesená",$J$322,0)</f>
        <v>0</v>
      </c>
      <c r="BH322" s="163">
        <f>IF($N$322="sníž. přenesená",$J$322,0)</f>
        <v>0</v>
      </c>
      <c r="BI322" s="163">
        <f>IF($N$322="nulová",$J$322,0)</f>
        <v>0</v>
      </c>
      <c r="BJ322" s="93" t="s">
        <v>23</v>
      </c>
      <c r="BK322" s="163">
        <f>ROUND($I$322*$H$322,2)</f>
        <v>56700</v>
      </c>
      <c r="BL322" s="93" t="s">
        <v>152</v>
      </c>
      <c r="BM322" s="93" t="s">
        <v>439</v>
      </c>
    </row>
    <row r="323" spans="2:47" s="10" customFormat="1" ht="16.5" customHeight="1">
      <c r="B323" s="27"/>
      <c r="C323" s="28"/>
      <c r="D323" s="164" t="s">
        <v>153</v>
      </c>
      <c r="E323" s="28"/>
      <c r="F323" s="165" t="s">
        <v>437</v>
      </c>
      <c r="G323" s="28"/>
      <c r="H323" s="28"/>
      <c r="J323" s="28"/>
      <c r="K323" s="28"/>
      <c r="L323" s="45"/>
      <c r="M323" s="166"/>
      <c r="N323" s="28"/>
      <c r="O323" s="28"/>
      <c r="P323" s="28"/>
      <c r="Q323" s="28"/>
      <c r="R323" s="28"/>
      <c r="S323" s="28"/>
      <c r="T323" s="57"/>
      <c r="AT323" s="10" t="s">
        <v>153</v>
      </c>
      <c r="AU323" s="10" t="s">
        <v>83</v>
      </c>
    </row>
    <row r="324" spans="2:47" s="10" customFormat="1" ht="30.75" customHeight="1">
      <c r="B324" s="27"/>
      <c r="C324" s="28"/>
      <c r="D324" s="167" t="s">
        <v>164</v>
      </c>
      <c r="E324" s="28"/>
      <c r="F324" s="168" t="s">
        <v>441</v>
      </c>
      <c r="G324" s="28"/>
      <c r="H324" s="28"/>
      <c r="J324" s="28"/>
      <c r="K324" s="28"/>
      <c r="L324" s="45"/>
      <c r="M324" s="166"/>
      <c r="N324" s="28"/>
      <c r="O324" s="28"/>
      <c r="P324" s="28"/>
      <c r="Q324" s="28"/>
      <c r="R324" s="28"/>
      <c r="S324" s="28"/>
      <c r="T324" s="57"/>
      <c r="AT324" s="10" t="s">
        <v>164</v>
      </c>
      <c r="AU324" s="10" t="s">
        <v>83</v>
      </c>
    </row>
    <row r="325" spans="2:65" s="10" customFormat="1" ht="15.75" customHeight="1">
      <c r="B325" s="27"/>
      <c r="C325" s="152" t="s">
        <v>442</v>
      </c>
      <c r="D325" s="152" t="s">
        <v>148</v>
      </c>
      <c r="E325" s="153" t="s">
        <v>443</v>
      </c>
      <c r="F325" s="154" t="s">
        <v>444</v>
      </c>
      <c r="G325" s="155" t="s">
        <v>194</v>
      </c>
      <c r="H325" s="156">
        <v>532.5</v>
      </c>
      <c r="I325" s="157">
        <v>21</v>
      </c>
      <c r="J325" s="158">
        <f>ROUND($I$325*$H$325,2)</f>
        <v>11182.5</v>
      </c>
      <c r="K325" s="154"/>
      <c r="L325" s="45"/>
      <c r="M325" s="159"/>
      <c r="N325" s="160" t="s">
        <v>45</v>
      </c>
      <c r="O325" s="28"/>
      <c r="P325" s="161">
        <f>$O$325*$H$325</f>
        <v>0</v>
      </c>
      <c r="Q325" s="161">
        <v>9E-05</v>
      </c>
      <c r="R325" s="161">
        <f>$Q$325*$H$325</f>
        <v>0.047925</v>
      </c>
      <c r="S325" s="161">
        <v>0</v>
      </c>
      <c r="T325" s="162">
        <f>$S$325*$H$325</f>
        <v>0</v>
      </c>
      <c r="AR325" s="93" t="s">
        <v>152</v>
      </c>
      <c r="AT325" s="93" t="s">
        <v>148</v>
      </c>
      <c r="AU325" s="93" t="s">
        <v>83</v>
      </c>
      <c r="AY325" s="10" t="s">
        <v>145</v>
      </c>
      <c r="BE325" s="163">
        <f>IF($N$325="základní",$J$325,0)</f>
        <v>11182.5</v>
      </c>
      <c r="BF325" s="163">
        <f>IF($N$325="snížená",$J$325,0)</f>
        <v>0</v>
      </c>
      <c r="BG325" s="163">
        <f>IF($N$325="zákl. přenesená",$J$325,0)</f>
        <v>0</v>
      </c>
      <c r="BH325" s="163">
        <f>IF($N$325="sníž. přenesená",$J$325,0)</f>
        <v>0</v>
      </c>
      <c r="BI325" s="163">
        <f>IF($N$325="nulová",$J$325,0)</f>
        <v>0</v>
      </c>
      <c r="BJ325" s="93" t="s">
        <v>23</v>
      </c>
      <c r="BK325" s="163">
        <f>ROUND($I$325*$H$325,2)</f>
        <v>11182.5</v>
      </c>
      <c r="BL325" s="93" t="s">
        <v>152</v>
      </c>
      <c r="BM325" s="93" t="s">
        <v>442</v>
      </c>
    </row>
    <row r="326" spans="2:47" s="10" customFormat="1" ht="16.5" customHeight="1">
      <c r="B326" s="27"/>
      <c r="C326" s="28"/>
      <c r="D326" s="164" t="s">
        <v>153</v>
      </c>
      <c r="E326" s="28"/>
      <c r="F326" s="165" t="s">
        <v>444</v>
      </c>
      <c r="G326" s="28"/>
      <c r="H326" s="28"/>
      <c r="J326" s="28"/>
      <c r="K326" s="28"/>
      <c r="L326" s="45"/>
      <c r="M326" s="166"/>
      <c r="N326" s="28"/>
      <c r="O326" s="28"/>
      <c r="P326" s="28"/>
      <c r="Q326" s="28"/>
      <c r="R326" s="28"/>
      <c r="S326" s="28"/>
      <c r="T326" s="57"/>
      <c r="AT326" s="10" t="s">
        <v>153</v>
      </c>
      <c r="AU326" s="10" t="s">
        <v>83</v>
      </c>
    </row>
    <row r="327" spans="2:47" s="10" customFormat="1" ht="30.75" customHeight="1">
      <c r="B327" s="27"/>
      <c r="C327" s="28"/>
      <c r="D327" s="167" t="s">
        <v>164</v>
      </c>
      <c r="E327" s="28"/>
      <c r="F327" s="168" t="s">
        <v>445</v>
      </c>
      <c r="G327" s="28"/>
      <c r="H327" s="28"/>
      <c r="J327" s="28"/>
      <c r="K327" s="28"/>
      <c r="L327" s="45"/>
      <c r="M327" s="166"/>
      <c r="N327" s="28"/>
      <c r="O327" s="28"/>
      <c r="P327" s="28"/>
      <c r="Q327" s="28"/>
      <c r="R327" s="28"/>
      <c r="S327" s="28"/>
      <c r="T327" s="57"/>
      <c r="AT327" s="10" t="s">
        <v>164</v>
      </c>
      <c r="AU327" s="10" t="s">
        <v>83</v>
      </c>
    </row>
    <row r="328" spans="2:65" s="10" customFormat="1" ht="15.75" customHeight="1">
      <c r="B328" s="27"/>
      <c r="C328" s="152" t="s">
        <v>446</v>
      </c>
      <c r="D328" s="152" t="s">
        <v>148</v>
      </c>
      <c r="E328" s="153" t="s">
        <v>447</v>
      </c>
      <c r="F328" s="154" t="s">
        <v>448</v>
      </c>
      <c r="G328" s="155" t="s">
        <v>194</v>
      </c>
      <c r="H328" s="156">
        <v>550.5</v>
      </c>
      <c r="I328" s="157">
        <v>3</v>
      </c>
      <c r="J328" s="158">
        <f>ROUND($I$328*$H$328,2)</f>
        <v>1651.5</v>
      </c>
      <c r="K328" s="154"/>
      <c r="L328" s="45"/>
      <c r="M328" s="159"/>
      <c r="N328" s="160" t="s">
        <v>45</v>
      </c>
      <c r="O328" s="28"/>
      <c r="P328" s="161">
        <f>$O$328*$H$328</f>
        <v>0</v>
      </c>
      <c r="Q328" s="161">
        <v>0</v>
      </c>
      <c r="R328" s="161">
        <f>$Q$328*$H$328</f>
        <v>0</v>
      </c>
      <c r="S328" s="161">
        <v>0</v>
      </c>
      <c r="T328" s="162">
        <f>$S$328*$H$328</f>
        <v>0</v>
      </c>
      <c r="AR328" s="93" t="s">
        <v>152</v>
      </c>
      <c r="AT328" s="93" t="s">
        <v>148</v>
      </c>
      <c r="AU328" s="93" t="s">
        <v>83</v>
      </c>
      <c r="AY328" s="10" t="s">
        <v>145</v>
      </c>
      <c r="BE328" s="163">
        <f>IF($N$328="základní",$J$328,0)</f>
        <v>1651.5</v>
      </c>
      <c r="BF328" s="163">
        <f>IF($N$328="snížená",$J$328,0)</f>
        <v>0</v>
      </c>
      <c r="BG328" s="163">
        <f>IF($N$328="zákl. přenesená",$J$328,0)</f>
        <v>0</v>
      </c>
      <c r="BH328" s="163">
        <f>IF($N$328="sníž. přenesená",$J$328,0)</f>
        <v>0</v>
      </c>
      <c r="BI328" s="163">
        <f>IF($N$328="nulová",$J$328,0)</f>
        <v>0</v>
      </c>
      <c r="BJ328" s="93" t="s">
        <v>23</v>
      </c>
      <c r="BK328" s="163">
        <f>ROUND($I$328*$H$328,2)</f>
        <v>1651.5</v>
      </c>
      <c r="BL328" s="93" t="s">
        <v>152</v>
      </c>
      <c r="BM328" s="93" t="s">
        <v>446</v>
      </c>
    </row>
    <row r="329" spans="2:47" s="10" customFormat="1" ht="16.5" customHeight="1">
      <c r="B329" s="27"/>
      <c r="C329" s="28"/>
      <c r="D329" s="164" t="s">
        <v>153</v>
      </c>
      <c r="E329" s="28"/>
      <c r="F329" s="165" t="s">
        <v>448</v>
      </c>
      <c r="G329" s="28"/>
      <c r="H329" s="28"/>
      <c r="J329" s="28"/>
      <c r="K329" s="28"/>
      <c r="L329" s="45"/>
      <c r="M329" s="166"/>
      <c r="N329" s="28"/>
      <c r="O329" s="28"/>
      <c r="P329" s="28"/>
      <c r="Q329" s="28"/>
      <c r="R329" s="28"/>
      <c r="S329" s="28"/>
      <c r="T329" s="57"/>
      <c r="AT329" s="10" t="s">
        <v>153</v>
      </c>
      <c r="AU329" s="10" t="s">
        <v>83</v>
      </c>
    </row>
    <row r="330" spans="2:47" s="10" customFormat="1" ht="30.75" customHeight="1">
      <c r="B330" s="27"/>
      <c r="C330" s="28"/>
      <c r="D330" s="167" t="s">
        <v>164</v>
      </c>
      <c r="E330" s="28"/>
      <c r="F330" s="168" t="s">
        <v>449</v>
      </c>
      <c r="G330" s="28"/>
      <c r="H330" s="28"/>
      <c r="J330" s="28"/>
      <c r="K330" s="28"/>
      <c r="L330" s="45"/>
      <c r="M330" s="166"/>
      <c r="N330" s="28"/>
      <c r="O330" s="28"/>
      <c r="P330" s="28"/>
      <c r="Q330" s="28"/>
      <c r="R330" s="28"/>
      <c r="S330" s="28"/>
      <c r="T330" s="57"/>
      <c r="AT330" s="10" t="s">
        <v>164</v>
      </c>
      <c r="AU330" s="10" t="s">
        <v>83</v>
      </c>
    </row>
    <row r="331" spans="2:65" s="10" customFormat="1" ht="15.75" customHeight="1">
      <c r="B331" s="27"/>
      <c r="C331" s="152" t="s">
        <v>396</v>
      </c>
      <c r="D331" s="152" t="s">
        <v>148</v>
      </c>
      <c r="E331" s="153" t="s">
        <v>450</v>
      </c>
      <c r="F331" s="154" t="s">
        <v>451</v>
      </c>
      <c r="G331" s="155" t="s">
        <v>194</v>
      </c>
      <c r="H331" s="156">
        <v>18</v>
      </c>
      <c r="I331" s="157">
        <v>48</v>
      </c>
      <c r="J331" s="158">
        <f>ROUND($I$331*$H$331,2)</f>
        <v>864</v>
      </c>
      <c r="K331" s="154"/>
      <c r="L331" s="45"/>
      <c r="M331" s="159"/>
      <c r="N331" s="160" t="s">
        <v>45</v>
      </c>
      <c r="O331" s="28"/>
      <c r="P331" s="161">
        <f>$O$331*$H$331</f>
        <v>0</v>
      </c>
      <c r="Q331" s="161">
        <v>0.00018</v>
      </c>
      <c r="R331" s="161">
        <f>$Q$331*$H$331</f>
        <v>0.0032400000000000003</v>
      </c>
      <c r="S331" s="161">
        <v>0</v>
      </c>
      <c r="T331" s="162">
        <f>$S$331*$H$331</f>
        <v>0</v>
      </c>
      <c r="AR331" s="93" t="s">
        <v>152</v>
      </c>
      <c r="AT331" s="93" t="s">
        <v>148</v>
      </c>
      <c r="AU331" s="93" t="s">
        <v>83</v>
      </c>
      <c r="AY331" s="10" t="s">
        <v>145</v>
      </c>
      <c r="BE331" s="163">
        <f>IF($N$331="základní",$J$331,0)</f>
        <v>864</v>
      </c>
      <c r="BF331" s="163">
        <f>IF($N$331="snížená",$J$331,0)</f>
        <v>0</v>
      </c>
      <c r="BG331" s="163">
        <f>IF($N$331="zákl. přenesená",$J$331,0)</f>
        <v>0</v>
      </c>
      <c r="BH331" s="163">
        <f>IF($N$331="sníž. přenesená",$J$331,0)</f>
        <v>0</v>
      </c>
      <c r="BI331" s="163">
        <f>IF($N$331="nulová",$J$331,0)</f>
        <v>0</v>
      </c>
      <c r="BJ331" s="93" t="s">
        <v>23</v>
      </c>
      <c r="BK331" s="163">
        <f>ROUND($I$331*$H$331,2)</f>
        <v>864</v>
      </c>
      <c r="BL331" s="93" t="s">
        <v>152</v>
      </c>
      <c r="BM331" s="93" t="s">
        <v>396</v>
      </c>
    </row>
    <row r="332" spans="2:47" s="10" customFormat="1" ht="16.5" customHeight="1">
      <c r="B332" s="27"/>
      <c r="C332" s="28"/>
      <c r="D332" s="164" t="s">
        <v>153</v>
      </c>
      <c r="E332" s="28"/>
      <c r="F332" s="165" t="s">
        <v>451</v>
      </c>
      <c r="G332" s="28"/>
      <c r="H332" s="28"/>
      <c r="J332" s="28"/>
      <c r="K332" s="28"/>
      <c r="L332" s="45"/>
      <c r="M332" s="166"/>
      <c r="N332" s="28"/>
      <c r="O332" s="28"/>
      <c r="P332" s="28"/>
      <c r="Q332" s="28"/>
      <c r="R332" s="28"/>
      <c r="S332" s="28"/>
      <c r="T332" s="57"/>
      <c r="AT332" s="10" t="s">
        <v>153</v>
      </c>
      <c r="AU332" s="10" t="s">
        <v>83</v>
      </c>
    </row>
    <row r="333" spans="2:47" s="10" customFormat="1" ht="30.75" customHeight="1">
      <c r="B333" s="27"/>
      <c r="C333" s="28"/>
      <c r="D333" s="167" t="s">
        <v>164</v>
      </c>
      <c r="E333" s="28"/>
      <c r="F333" s="168" t="s">
        <v>452</v>
      </c>
      <c r="G333" s="28"/>
      <c r="H333" s="28"/>
      <c r="J333" s="28"/>
      <c r="K333" s="28"/>
      <c r="L333" s="45"/>
      <c r="M333" s="166"/>
      <c r="N333" s="28"/>
      <c r="O333" s="28"/>
      <c r="P333" s="28"/>
      <c r="Q333" s="28"/>
      <c r="R333" s="28"/>
      <c r="S333" s="28"/>
      <c r="T333" s="57"/>
      <c r="AT333" s="10" t="s">
        <v>164</v>
      </c>
      <c r="AU333" s="10" t="s">
        <v>83</v>
      </c>
    </row>
    <row r="334" spans="2:65" s="10" customFormat="1" ht="15.75" customHeight="1">
      <c r="B334" s="27"/>
      <c r="C334" s="152" t="s">
        <v>453</v>
      </c>
      <c r="D334" s="152" t="s">
        <v>148</v>
      </c>
      <c r="E334" s="153" t="s">
        <v>454</v>
      </c>
      <c r="F334" s="154" t="s">
        <v>455</v>
      </c>
      <c r="G334" s="155" t="s">
        <v>176</v>
      </c>
      <c r="H334" s="156">
        <v>14</v>
      </c>
      <c r="I334" s="157">
        <v>168</v>
      </c>
      <c r="J334" s="158">
        <f>ROUND($I$334*$H$334,2)</f>
        <v>2352</v>
      </c>
      <c r="K334" s="154"/>
      <c r="L334" s="45"/>
      <c r="M334" s="159"/>
      <c r="N334" s="160" t="s">
        <v>45</v>
      </c>
      <c r="O334" s="28"/>
      <c r="P334" s="161">
        <f>$O$334*$H$334</f>
        <v>0</v>
      </c>
      <c r="Q334" s="161">
        <v>0.00076</v>
      </c>
      <c r="R334" s="161">
        <f>$Q$334*$H$334</f>
        <v>0.01064</v>
      </c>
      <c r="S334" s="161">
        <v>0</v>
      </c>
      <c r="T334" s="162">
        <f>$S$334*$H$334</f>
        <v>0</v>
      </c>
      <c r="AR334" s="93" t="s">
        <v>152</v>
      </c>
      <c r="AT334" s="93" t="s">
        <v>148</v>
      </c>
      <c r="AU334" s="93" t="s">
        <v>83</v>
      </c>
      <c r="AY334" s="10" t="s">
        <v>145</v>
      </c>
      <c r="BE334" s="163">
        <f>IF($N$334="základní",$J$334,0)</f>
        <v>2352</v>
      </c>
      <c r="BF334" s="163">
        <f>IF($N$334="snížená",$J$334,0)</f>
        <v>0</v>
      </c>
      <c r="BG334" s="163">
        <f>IF($N$334="zákl. přenesená",$J$334,0)</f>
        <v>0</v>
      </c>
      <c r="BH334" s="163">
        <f>IF($N$334="sníž. přenesená",$J$334,0)</f>
        <v>0</v>
      </c>
      <c r="BI334" s="163">
        <f>IF($N$334="nulová",$J$334,0)</f>
        <v>0</v>
      </c>
      <c r="BJ334" s="93" t="s">
        <v>23</v>
      </c>
      <c r="BK334" s="163">
        <f>ROUND($I$334*$H$334,2)</f>
        <v>2352</v>
      </c>
      <c r="BL334" s="93" t="s">
        <v>152</v>
      </c>
      <c r="BM334" s="93" t="s">
        <v>453</v>
      </c>
    </row>
    <row r="335" spans="2:47" s="10" customFormat="1" ht="16.5" customHeight="1">
      <c r="B335" s="27"/>
      <c r="C335" s="28"/>
      <c r="D335" s="164" t="s">
        <v>153</v>
      </c>
      <c r="E335" s="28"/>
      <c r="F335" s="165" t="s">
        <v>455</v>
      </c>
      <c r="G335" s="28"/>
      <c r="H335" s="28"/>
      <c r="J335" s="28"/>
      <c r="K335" s="28"/>
      <c r="L335" s="45"/>
      <c r="M335" s="166"/>
      <c r="N335" s="28"/>
      <c r="O335" s="28"/>
      <c r="P335" s="28"/>
      <c r="Q335" s="28"/>
      <c r="R335" s="28"/>
      <c r="S335" s="28"/>
      <c r="T335" s="57"/>
      <c r="AT335" s="10" t="s">
        <v>153</v>
      </c>
      <c r="AU335" s="10" t="s">
        <v>83</v>
      </c>
    </row>
    <row r="336" spans="2:65" s="10" customFormat="1" ht="15.75" customHeight="1">
      <c r="B336" s="27"/>
      <c r="C336" s="152" t="s">
        <v>402</v>
      </c>
      <c r="D336" s="152" t="s">
        <v>148</v>
      </c>
      <c r="E336" s="153" t="s">
        <v>456</v>
      </c>
      <c r="F336" s="154" t="s">
        <v>457</v>
      </c>
      <c r="G336" s="155" t="s">
        <v>176</v>
      </c>
      <c r="H336" s="156">
        <v>14</v>
      </c>
      <c r="I336" s="157">
        <v>12</v>
      </c>
      <c r="J336" s="158">
        <f>ROUND($I$336*$H$336,2)</f>
        <v>168</v>
      </c>
      <c r="K336" s="154"/>
      <c r="L336" s="45"/>
      <c r="M336" s="159"/>
      <c r="N336" s="160" t="s">
        <v>45</v>
      </c>
      <c r="O336" s="28"/>
      <c r="P336" s="161">
        <f>$O$336*$H$336</f>
        <v>0</v>
      </c>
      <c r="Q336" s="161">
        <v>0</v>
      </c>
      <c r="R336" s="161">
        <f>$Q$336*$H$336</f>
        <v>0</v>
      </c>
      <c r="S336" s="161">
        <v>0</v>
      </c>
      <c r="T336" s="162">
        <f>$S$336*$H$336</f>
        <v>0</v>
      </c>
      <c r="AR336" s="93" t="s">
        <v>152</v>
      </c>
      <c r="AT336" s="93" t="s">
        <v>148</v>
      </c>
      <c r="AU336" s="93" t="s">
        <v>83</v>
      </c>
      <c r="AY336" s="10" t="s">
        <v>145</v>
      </c>
      <c r="BE336" s="163">
        <f>IF($N$336="základní",$J$336,0)</f>
        <v>168</v>
      </c>
      <c r="BF336" s="163">
        <f>IF($N$336="snížená",$J$336,0)</f>
        <v>0</v>
      </c>
      <c r="BG336" s="163">
        <f>IF($N$336="zákl. přenesená",$J$336,0)</f>
        <v>0</v>
      </c>
      <c r="BH336" s="163">
        <f>IF($N$336="sníž. přenesená",$J$336,0)</f>
        <v>0</v>
      </c>
      <c r="BI336" s="163">
        <f>IF($N$336="nulová",$J$336,0)</f>
        <v>0</v>
      </c>
      <c r="BJ336" s="93" t="s">
        <v>23</v>
      </c>
      <c r="BK336" s="163">
        <f>ROUND($I$336*$H$336,2)</f>
        <v>168</v>
      </c>
      <c r="BL336" s="93" t="s">
        <v>152</v>
      </c>
      <c r="BM336" s="93" t="s">
        <v>402</v>
      </c>
    </row>
    <row r="337" spans="2:47" s="10" customFormat="1" ht="16.5" customHeight="1">
      <c r="B337" s="27"/>
      <c r="C337" s="28"/>
      <c r="D337" s="164" t="s">
        <v>153</v>
      </c>
      <c r="E337" s="28"/>
      <c r="F337" s="165" t="s">
        <v>457</v>
      </c>
      <c r="G337" s="28"/>
      <c r="H337" s="28"/>
      <c r="J337" s="28"/>
      <c r="K337" s="28"/>
      <c r="L337" s="45"/>
      <c r="M337" s="166"/>
      <c r="N337" s="28"/>
      <c r="O337" s="28"/>
      <c r="P337" s="28"/>
      <c r="Q337" s="28"/>
      <c r="R337" s="28"/>
      <c r="S337" s="28"/>
      <c r="T337" s="57"/>
      <c r="AT337" s="10" t="s">
        <v>153</v>
      </c>
      <c r="AU337" s="10" t="s">
        <v>83</v>
      </c>
    </row>
    <row r="338" spans="2:47" s="10" customFormat="1" ht="30.75" customHeight="1">
      <c r="B338" s="27"/>
      <c r="C338" s="28"/>
      <c r="D338" s="167" t="s">
        <v>164</v>
      </c>
      <c r="E338" s="28"/>
      <c r="F338" s="168" t="s">
        <v>458</v>
      </c>
      <c r="G338" s="28"/>
      <c r="H338" s="28"/>
      <c r="J338" s="28"/>
      <c r="K338" s="28"/>
      <c r="L338" s="45"/>
      <c r="M338" s="166"/>
      <c r="N338" s="28"/>
      <c r="O338" s="28"/>
      <c r="P338" s="28"/>
      <c r="Q338" s="28"/>
      <c r="R338" s="28"/>
      <c r="S338" s="28"/>
      <c r="T338" s="57"/>
      <c r="AT338" s="10" t="s">
        <v>164</v>
      </c>
      <c r="AU338" s="10" t="s">
        <v>83</v>
      </c>
    </row>
    <row r="339" spans="2:65" s="10" customFormat="1" ht="15.75" customHeight="1">
      <c r="B339" s="27"/>
      <c r="C339" s="152" t="s">
        <v>459</v>
      </c>
      <c r="D339" s="152" t="s">
        <v>148</v>
      </c>
      <c r="E339" s="153" t="s">
        <v>460</v>
      </c>
      <c r="F339" s="154" t="s">
        <v>461</v>
      </c>
      <c r="G339" s="155" t="s">
        <v>151</v>
      </c>
      <c r="H339" s="156">
        <v>23</v>
      </c>
      <c r="I339" s="157">
        <v>762</v>
      </c>
      <c r="J339" s="158">
        <f>ROUND($I$339*$H$339,2)</f>
        <v>17526</v>
      </c>
      <c r="K339" s="154"/>
      <c r="L339" s="45"/>
      <c r="M339" s="159"/>
      <c r="N339" s="160" t="s">
        <v>45</v>
      </c>
      <c r="O339" s="28"/>
      <c r="P339" s="161">
        <f>$O$339*$H$339</f>
        <v>0</v>
      </c>
      <c r="Q339" s="161">
        <v>0.25</v>
      </c>
      <c r="R339" s="161">
        <f>$Q$339*$H$339</f>
        <v>5.75</v>
      </c>
      <c r="S339" s="161">
        <v>0</v>
      </c>
      <c r="T339" s="162">
        <f>$S$339*$H$339</f>
        <v>0</v>
      </c>
      <c r="AR339" s="93" t="s">
        <v>152</v>
      </c>
      <c r="AT339" s="93" t="s">
        <v>148</v>
      </c>
      <c r="AU339" s="93" t="s">
        <v>83</v>
      </c>
      <c r="AY339" s="10" t="s">
        <v>145</v>
      </c>
      <c r="BE339" s="163">
        <f>IF($N$339="základní",$J$339,0)</f>
        <v>17526</v>
      </c>
      <c r="BF339" s="163">
        <f>IF($N$339="snížená",$J$339,0)</f>
        <v>0</v>
      </c>
      <c r="BG339" s="163">
        <f>IF($N$339="zákl. přenesená",$J$339,0)</f>
        <v>0</v>
      </c>
      <c r="BH339" s="163">
        <f>IF($N$339="sníž. přenesená",$J$339,0)</f>
        <v>0</v>
      </c>
      <c r="BI339" s="163">
        <f>IF($N$339="nulová",$J$339,0)</f>
        <v>0</v>
      </c>
      <c r="BJ339" s="93" t="s">
        <v>23</v>
      </c>
      <c r="BK339" s="163">
        <f>ROUND($I$339*$H$339,2)</f>
        <v>17526</v>
      </c>
      <c r="BL339" s="93" t="s">
        <v>152</v>
      </c>
      <c r="BM339" s="93" t="s">
        <v>459</v>
      </c>
    </row>
    <row r="340" spans="2:47" s="10" customFormat="1" ht="16.5" customHeight="1">
      <c r="B340" s="27"/>
      <c r="C340" s="28"/>
      <c r="D340" s="164" t="s">
        <v>153</v>
      </c>
      <c r="E340" s="28"/>
      <c r="F340" s="165" t="s">
        <v>461</v>
      </c>
      <c r="G340" s="28"/>
      <c r="H340" s="28"/>
      <c r="J340" s="28"/>
      <c r="K340" s="28"/>
      <c r="L340" s="45"/>
      <c r="M340" s="166"/>
      <c r="N340" s="28"/>
      <c r="O340" s="28"/>
      <c r="P340" s="28"/>
      <c r="Q340" s="28"/>
      <c r="R340" s="28"/>
      <c r="S340" s="28"/>
      <c r="T340" s="57"/>
      <c r="AT340" s="10" t="s">
        <v>153</v>
      </c>
      <c r="AU340" s="10" t="s">
        <v>83</v>
      </c>
    </row>
    <row r="341" spans="2:47" s="10" customFormat="1" ht="30.75" customHeight="1">
      <c r="B341" s="27"/>
      <c r="C341" s="28"/>
      <c r="D341" s="167" t="s">
        <v>164</v>
      </c>
      <c r="E341" s="28"/>
      <c r="F341" s="168" t="s">
        <v>462</v>
      </c>
      <c r="G341" s="28"/>
      <c r="H341" s="28"/>
      <c r="J341" s="28"/>
      <c r="K341" s="28"/>
      <c r="L341" s="45"/>
      <c r="M341" s="166"/>
      <c r="N341" s="28"/>
      <c r="O341" s="28"/>
      <c r="P341" s="28"/>
      <c r="Q341" s="28"/>
      <c r="R341" s="28"/>
      <c r="S341" s="28"/>
      <c r="T341" s="57"/>
      <c r="AT341" s="10" t="s">
        <v>164</v>
      </c>
      <c r="AU341" s="10" t="s">
        <v>83</v>
      </c>
    </row>
    <row r="342" spans="2:65" s="10" customFormat="1" ht="15.75" customHeight="1">
      <c r="B342" s="27"/>
      <c r="C342" s="152" t="s">
        <v>419</v>
      </c>
      <c r="D342" s="152" t="s">
        <v>148</v>
      </c>
      <c r="E342" s="153" t="s">
        <v>463</v>
      </c>
      <c r="F342" s="154" t="s">
        <v>464</v>
      </c>
      <c r="G342" s="155" t="s">
        <v>194</v>
      </c>
      <c r="H342" s="156">
        <v>1214</v>
      </c>
      <c r="I342" s="157">
        <v>72</v>
      </c>
      <c r="J342" s="158">
        <f>ROUND($I$342*$H$342,2)</f>
        <v>87408</v>
      </c>
      <c r="K342" s="154"/>
      <c r="L342" s="45"/>
      <c r="M342" s="159"/>
      <c r="N342" s="160" t="s">
        <v>45</v>
      </c>
      <c r="O342" s="28"/>
      <c r="P342" s="161">
        <f>$O$342*$H$342</f>
        <v>0</v>
      </c>
      <c r="Q342" s="161">
        <v>0</v>
      </c>
      <c r="R342" s="161">
        <f>$Q$342*$H$342</f>
        <v>0</v>
      </c>
      <c r="S342" s="161">
        <v>0</v>
      </c>
      <c r="T342" s="162">
        <f>$S$342*$H$342</f>
        <v>0</v>
      </c>
      <c r="AR342" s="93" t="s">
        <v>152</v>
      </c>
      <c r="AT342" s="93" t="s">
        <v>148</v>
      </c>
      <c r="AU342" s="93" t="s">
        <v>83</v>
      </c>
      <c r="AY342" s="10" t="s">
        <v>145</v>
      </c>
      <c r="BE342" s="163">
        <f>IF($N$342="základní",$J$342,0)</f>
        <v>87408</v>
      </c>
      <c r="BF342" s="163">
        <f>IF($N$342="snížená",$J$342,0)</f>
        <v>0</v>
      </c>
      <c r="BG342" s="163">
        <f>IF($N$342="zákl. přenesená",$J$342,0)</f>
        <v>0</v>
      </c>
      <c r="BH342" s="163">
        <f>IF($N$342="sníž. přenesená",$J$342,0)</f>
        <v>0</v>
      </c>
      <c r="BI342" s="163">
        <f>IF($N$342="nulová",$J$342,0)</f>
        <v>0</v>
      </c>
      <c r="BJ342" s="93" t="s">
        <v>23</v>
      </c>
      <c r="BK342" s="163">
        <f>ROUND($I$342*$H$342,2)</f>
        <v>87408</v>
      </c>
      <c r="BL342" s="93" t="s">
        <v>152</v>
      </c>
      <c r="BM342" s="93" t="s">
        <v>419</v>
      </c>
    </row>
    <row r="343" spans="2:47" s="10" customFormat="1" ht="16.5" customHeight="1">
      <c r="B343" s="27"/>
      <c r="C343" s="28"/>
      <c r="D343" s="164" t="s">
        <v>153</v>
      </c>
      <c r="E343" s="28"/>
      <c r="F343" s="165" t="s">
        <v>464</v>
      </c>
      <c r="G343" s="28"/>
      <c r="H343" s="28"/>
      <c r="J343" s="28"/>
      <c r="K343" s="28"/>
      <c r="L343" s="45"/>
      <c r="M343" s="166"/>
      <c r="N343" s="28"/>
      <c r="O343" s="28"/>
      <c r="P343" s="28"/>
      <c r="Q343" s="28"/>
      <c r="R343" s="28"/>
      <c r="S343" s="28"/>
      <c r="T343" s="57"/>
      <c r="AT343" s="10" t="s">
        <v>153</v>
      </c>
      <c r="AU343" s="10" t="s">
        <v>83</v>
      </c>
    </row>
    <row r="344" spans="2:63" s="139" customFormat="1" ht="30.75" customHeight="1">
      <c r="B344" s="140"/>
      <c r="C344" s="141"/>
      <c r="D344" s="141" t="s">
        <v>73</v>
      </c>
      <c r="E344" s="150" t="s">
        <v>465</v>
      </c>
      <c r="F344" s="150" t="s">
        <v>466</v>
      </c>
      <c r="G344" s="141"/>
      <c r="H344" s="141"/>
      <c r="J344" s="151">
        <f>$BK$344</f>
        <v>20800</v>
      </c>
      <c r="K344" s="141"/>
      <c r="L344" s="144"/>
      <c r="M344" s="145"/>
      <c r="N344" s="141"/>
      <c r="O344" s="141"/>
      <c r="P344" s="146">
        <f>SUM($P$345:$P$347)</f>
        <v>0</v>
      </c>
      <c r="Q344" s="141"/>
      <c r="R344" s="146">
        <f>SUM($R$345:$R$347)</f>
        <v>0</v>
      </c>
      <c r="S344" s="141"/>
      <c r="T344" s="147">
        <f>SUM($T$345:$T$347)</f>
        <v>0</v>
      </c>
      <c r="AR344" s="148" t="s">
        <v>23</v>
      </c>
      <c r="AT344" s="148" t="s">
        <v>73</v>
      </c>
      <c r="AU344" s="148" t="s">
        <v>23</v>
      </c>
      <c r="AY344" s="148" t="s">
        <v>145</v>
      </c>
      <c r="BK344" s="149">
        <f>SUM($BK$345:$BK$347)</f>
        <v>20800</v>
      </c>
    </row>
    <row r="345" spans="2:65" s="10" customFormat="1" ht="15.75" customHeight="1">
      <c r="B345" s="27"/>
      <c r="C345" s="152" t="s">
        <v>467</v>
      </c>
      <c r="D345" s="152" t="s">
        <v>148</v>
      </c>
      <c r="E345" s="153" t="s">
        <v>468</v>
      </c>
      <c r="F345" s="154" t="s">
        <v>469</v>
      </c>
      <c r="G345" s="155" t="s">
        <v>390</v>
      </c>
      <c r="H345" s="156">
        <v>400</v>
      </c>
      <c r="I345" s="157">
        <v>52</v>
      </c>
      <c r="J345" s="158">
        <f>ROUND($I$345*$H$345,2)</f>
        <v>20800</v>
      </c>
      <c r="K345" s="154"/>
      <c r="L345" s="45"/>
      <c r="M345" s="159"/>
      <c r="N345" s="160" t="s">
        <v>45</v>
      </c>
      <c r="O345" s="28"/>
      <c r="P345" s="161">
        <f>$O$345*$H$345</f>
        <v>0</v>
      </c>
      <c r="Q345" s="161">
        <v>0</v>
      </c>
      <c r="R345" s="161">
        <f>$Q$345*$H$345</f>
        <v>0</v>
      </c>
      <c r="S345" s="161">
        <v>0</v>
      </c>
      <c r="T345" s="162">
        <f>$S$345*$H$345</f>
        <v>0</v>
      </c>
      <c r="AR345" s="93" t="s">
        <v>152</v>
      </c>
      <c r="AT345" s="93" t="s">
        <v>148</v>
      </c>
      <c r="AU345" s="93" t="s">
        <v>83</v>
      </c>
      <c r="AY345" s="10" t="s">
        <v>145</v>
      </c>
      <c r="BE345" s="163">
        <f>IF($N$345="základní",$J$345,0)</f>
        <v>20800</v>
      </c>
      <c r="BF345" s="163">
        <f>IF($N$345="snížená",$J$345,0)</f>
        <v>0</v>
      </c>
      <c r="BG345" s="163">
        <f>IF($N$345="zákl. přenesená",$J$345,0)</f>
        <v>0</v>
      </c>
      <c r="BH345" s="163">
        <f>IF($N$345="sníž. přenesená",$J$345,0)</f>
        <v>0</v>
      </c>
      <c r="BI345" s="163">
        <f>IF($N$345="nulová",$J$345,0)</f>
        <v>0</v>
      </c>
      <c r="BJ345" s="93" t="s">
        <v>23</v>
      </c>
      <c r="BK345" s="163">
        <f>ROUND($I$345*$H$345,2)</f>
        <v>20800</v>
      </c>
      <c r="BL345" s="93" t="s">
        <v>152</v>
      </c>
      <c r="BM345" s="93" t="s">
        <v>467</v>
      </c>
    </row>
    <row r="346" spans="2:47" s="10" customFormat="1" ht="16.5" customHeight="1">
      <c r="B346" s="27"/>
      <c r="C346" s="28"/>
      <c r="D346" s="164" t="s">
        <v>153</v>
      </c>
      <c r="E346" s="28"/>
      <c r="F346" s="165" t="s">
        <v>469</v>
      </c>
      <c r="G346" s="28"/>
      <c r="H346" s="28"/>
      <c r="J346" s="28"/>
      <c r="K346" s="28"/>
      <c r="L346" s="45"/>
      <c r="M346" s="166"/>
      <c r="N346" s="28"/>
      <c r="O346" s="28"/>
      <c r="P346" s="28"/>
      <c r="Q346" s="28"/>
      <c r="R346" s="28"/>
      <c r="S346" s="28"/>
      <c r="T346" s="57"/>
      <c r="AT346" s="10" t="s">
        <v>153</v>
      </c>
      <c r="AU346" s="10" t="s">
        <v>83</v>
      </c>
    </row>
    <row r="347" spans="2:47" s="10" customFormat="1" ht="30.75" customHeight="1">
      <c r="B347" s="27"/>
      <c r="C347" s="28"/>
      <c r="D347" s="167" t="s">
        <v>164</v>
      </c>
      <c r="E347" s="28"/>
      <c r="F347" s="168" t="s">
        <v>470</v>
      </c>
      <c r="G347" s="28"/>
      <c r="H347" s="28"/>
      <c r="J347" s="28"/>
      <c r="K347" s="28"/>
      <c r="L347" s="45"/>
      <c r="M347" s="166"/>
      <c r="N347" s="28"/>
      <c r="O347" s="28"/>
      <c r="P347" s="28"/>
      <c r="Q347" s="28"/>
      <c r="R347" s="28"/>
      <c r="S347" s="28"/>
      <c r="T347" s="57"/>
      <c r="AT347" s="10" t="s">
        <v>164</v>
      </c>
      <c r="AU347" s="10" t="s">
        <v>83</v>
      </c>
    </row>
    <row r="348" spans="2:63" s="139" customFormat="1" ht="30.75" customHeight="1">
      <c r="B348" s="140"/>
      <c r="C348" s="141"/>
      <c r="D348" s="141" t="s">
        <v>73</v>
      </c>
      <c r="E348" s="150" t="s">
        <v>471</v>
      </c>
      <c r="F348" s="150" t="s">
        <v>472</v>
      </c>
      <c r="G348" s="141"/>
      <c r="H348" s="141"/>
      <c r="J348" s="151">
        <f>$BK$348</f>
        <v>41483.7</v>
      </c>
      <c r="K348" s="141"/>
      <c r="L348" s="144"/>
      <c r="M348" s="145"/>
      <c r="N348" s="141"/>
      <c r="O348" s="141"/>
      <c r="P348" s="146">
        <f>SUM($P$349:$P$362)</f>
        <v>0</v>
      </c>
      <c r="Q348" s="141"/>
      <c r="R348" s="146">
        <f>SUM($R$349:$R$362)</f>
        <v>30.764939999999996</v>
      </c>
      <c r="S348" s="141"/>
      <c r="T348" s="147">
        <f>SUM($T$349:$T$362)</f>
        <v>0</v>
      </c>
      <c r="AR348" s="148" t="s">
        <v>23</v>
      </c>
      <c r="AT348" s="148" t="s">
        <v>73</v>
      </c>
      <c r="AU348" s="148" t="s">
        <v>23</v>
      </c>
      <c r="AY348" s="148" t="s">
        <v>145</v>
      </c>
      <c r="BK348" s="149">
        <f>SUM($BK$349:$BK$362)</f>
        <v>41483.7</v>
      </c>
    </row>
    <row r="349" spans="2:65" s="10" customFormat="1" ht="15.75" customHeight="1">
      <c r="B349" s="27"/>
      <c r="C349" s="152" t="s">
        <v>465</v>
      </c>
      <c r="D349" s="152" t="s">
        <v>148</v>
      </c>
      <c r="E349" s="153" t="s">
        <v>473</v>
      </c>
      <c r="F349" s="154" t="s">
        <v>474</v>
      </c>
      <c r="G349" s="155" t="s">
        <v>183</v>
      </c>
      <c r="H349" s="156">
        <v>1.4</v>
      </c>
      <c r="I349" s="157">
        <v>6140</v>
      </c>
      <c r="J349" s="158">
        <f>ROUND($I$349*$H$349,2)</f>
        <v>8596</v>
      </c>
      <c r="K349" s="154"/>
      <c r="L349" s="45"/>
      <c r="M349" s="159"/>
      <c r="N349" s="160" t="s">
        <v>45</v>
      </c>
      <c r="O349" s="28"/>
      <c r="P349" s="161">
        <f>$O$349*$H$349</f>
        <v>0</v>
      </c>
      <c r="Q349" s="161">
        <v>2.4</v>
      </c>
      <c r="R349" s="161">
        <f>$Q$349*$H$349</f>
        <v>3.36</v>
      </c>
      <c r="S349" s="161">
        <v>0</v>
      </c>
      <c r="T349" s="162">
        <f>$S$349*$H$349</f>
        <v>0</v>
      </c>
      <c r="AR349" s="93" t="s">
        <v>152</v>
      </c>
      <c r="AT349" s="93" t="s">
        <v>148</v>
      </c>
      <c r="AU349" s="93" t="s">
        <v>83</v>
      </c>
      <c r="AY349" s="10" t="s">
        <v>145</v>
      </c>
      <c r="BE349" s="163">
        <f>IF($N$349="základní",$J$349,0)</f>
        <v>8596</v>
      </c>
      <c r="BF349" s="163">
        <f>IF($N$349="snížená",$J$349,0)</f>
        <v>0</v>
      </c>
      <c r="BG349" s="163">
        <f>IF($N$349="zákl. přenesená",$J$349,0)</f>
        <v>0</v>
      </c>
      <c r="BH349" s="163">
        <f>IF($N$349="sníž. přenesená",$J$349,0)</f>
        <v>0</v>
      </c>
      <c r="BI349" s="163">
        <f>IF($N$349="nulová",$J$349,0)</f>
        <v>0</v>
      </c>
      <c r="BJ349" s="93" t="s">
        <v>23</v>
      </c>
      <c r="BK349" s="163">
        <f>ROUND($I$349*$H$349,2)</f>
        <v>8596</v>
      </c>
      <c r="BL349" s="93" t="s">
        <v>152</v>
      </c>
      <c r="BM349" s="93" t="s">
        <v>465</v>
      </c>
    </row>
    <row r="350" spans="2:47" s="10" customFormat="1" ht="16.5" customHeight="1">
      <c r="B350" s="27"/>
      <c r="C350" s="28"/>
      <c r="D350" s="164" t="s">
        <v>153</v>
      </c>
      <c r="E350" s="28"/>
      <c r="F350" s="165" t="s">
        <v>474</v>
      </c>
      <c r="G350" s="28"/>
      <c r="H350" s="28"/>
      <c r="J350" s="28"/>
      <c r="K350" s="28"/>
      <c r="L350" s="45"/>
      <c r="M350" s="166"/>
      <c r="N350" s="28"/>
      <c r="O350" s="28"/>
      <c r="P350" s="28"/>
      <c r="Q350" s="28"/>
      <c r="R350" s="28"/>
      <c r="S350" s="28"/>
      <c r="T350" s="57"/>
      <c r="AT350" s="10" t="s">
        <v>153</v>
      </c>
      <c r="AU350" s="10" t="s">
        <v>83</v>
      </c>
    </row>
    <row r="351" spans="2:65" s="10" customFormat="1" ht="15.75" customHeight="1">
      <c r="B351" s="27"/>
      <c r="C351" s="152" t="s">
        <v>475</v>
      </c>
      <c r="D351" s="152" t="s">
        <v>148</v>
      </c>
      <c r="E351" s="153" t="s">
        <v>476</v>
      </c>
      <c r="F351" s="154" t="s">
        <v>477</v>
      </c>
      <c r="G351" s="155" t="s">
        <v>183</v>
      </c>
      <c r="H351" s="156">
        <v>4.02</v>
      </c>
      <c r="I351" s="157">
        <v>2860</v>
      </c>
      <c r="J351" s="158">
        <f>ROUND($I$351*$H$351,2)</f>
        <v>11497.2</v>
      </c>
      <c r="K351" s="154"/>
      <c r="L351" s="45"/>
      <c r="M351" s="159"/>
      <c r="N351" s="160" t="s">
        <v>45</v>
      </c>
      <c r="O351" s="28"/>
      <c r="P351" s="161">
        <f>$O$351*$H$351</f>
        <v>0</v>
      </c>
      <c r="Q351" s="161">
        <v>2.447</v>
      </c>
      <c r="R351" s="161">
        <f>$Q$351*$H$351</f>
        <v>9.836939999999998</v>
      </c>
      <c r="S351" s="161">
        <v>0</v>
      </c>
      <c r="T351" s="162">
        <f>$S$351*$H$351</f>
        <v>0</v>
      </c>
      <c r="AR351" s="93" t="s">
        <v>152</v>
      </c>
      <c r="AT351" s="93" t="s">
        <v>148</v>
      </c>
      <c r="AU351" s="93" t="s">
        <v>83</v>
      </c>
      <c r="AY351" s="10" t="s">
        <v>145</v>
      </c>
      <c r="BE351" s="163">
        <f>IF($N$351="základní",$J$351,0)</f>
        <v>11497.2</v>
      </c>
      <c r="BF351" s="163">
        <f>IF($N$351="snížená",$J$351,0)</f>
        <v>0</v>
      </c>
      <c r="BG351" s="163">
        <f>IF($N$351="zákl. přenesená",$J$351,0)</f>
        <v>0</v>
      </c>
      <c r="BH351" s="163">
        <f>IF($N$351="sníž. přenesená",$J$351,0)</f>
        <v>0</v>
      </c>
      <c r="BI351" s="163">
        <f>IF($N$351="nulová",$J$351,0)</f>
        <v>0</v>
      </c>
      <c r="BJ351" s="93" t="s">
        <v>23</v>
      </c>
      <c r="BK351" s="163">
        <f>ROUND($I$351*$H$351,2)</f>
        <v>11497.2</v>
      </c>
      <c r="BL351" s="93" t="s">
        <v>152</v>
      </c>
      <c r="BM351" s="93" t="s">
        <v>475</v>
      </c>
    </row>
    <row r="352" spans="2:47" s="10" customFormat="1" ht="16.5" customHeight="1">
      <c r="B352" s="27"/>
      <c r="C352" s="28"/>
      <c r="D352" s="164" t="s">
        <v>153</v>
      </c>
      <c r="E352" s="28"/>
      <c r="F352" s="165" t="s">
        <v>477</v>
      </c>
      <c r="G352" s="28"/>
      <c r="H352" s="28"/>
      <c r="J352" s="28"/>
      <c r="K352" s="28"/>
      <c r="L352" s="45"/>
      <c r="M352" s="166"/>
      <c r="N352" s="28"/>
      <c r="O352" s="28"/>
      <c r="P352" s="28"/>
      <c r="Q352" s="28"/>
      <c r="R352" s="28"/>
      <c r="S352" s="28"/>
      <c r="T352" s="57"/>
      <c r="AT352" s="10" t="s">
        <v>153</v>
      </c>
      <c r="AU352" s="10" t="s">
        <v>83</v>
      </c>
    </row>
    <row r="353" spans="2:65" s="10" customFormat="1" ht="15.75" customHeight="1">
      <c r="B353" s="27"/>
      <c r="C353" s="152" t="s">
        <v>478</v>
      </c>
      <c r="D353" s="152" t="s">
        <v>148</v>
      </c>
      <c r="E353" s="153" t="s">
        <v>479</v>
      </c>
      <c r="F353" s="154" t="s">
        <v>480</v>
      </c>
      <c r="G353" s="155" t="s">
        <v>151</v>
      </c>
      <c r="H353" s="156">
        <v>17</v>
      </c>
      <c r="I353" s="157">
        <v>185</v>
      </c>
      <c r="J353" s="158">
        <f>ROUND($I$353*$H$353,2)</f>
        <v>3145</v>
      </c>
      <c r="K353" s="154"/>
      <c r="L353" s="45"/>
      <c r="M353" s="159"/>
      <c r="N353" s="160" t="s">
        <v>45</v>
      </c>
      <c r="O353" s="28"/>
      <c r="P353" s="161">
        <f>$O$353*$H$353</f>
        <v>0</v>
      </c>
      <c r="Q353" s="161">
        <v>0.375</v>
      </c>
      <c r="R353" s="161">
        <f>$Q$353*$H$353</f>
        <v>6.375</v>
      </c>
      <c r="S353" s="161">
        <v>0</v>
      </c>
      <c r="T353" s="162">
        <f>$S$353*$H$353</f>
        <v>0</v>
      </c>
      <c r="AR353" s="93" t="s">
        <v>152</v>
      </c>
      <c r="AT353" s="93" t="s">
        <v>148</v>
      </c>
      <c r="AU353" s="93" t="s">
        <v>83</v>
      </c>
      <c r="AY353" s="10" t="s">
        <v>145</v>
      </c>
      <c r="BE353" s="163">
        <f>IF($N$353="základní",$J$353,0)</f>
        <v>3145</v>
      </c>
      <c r="BF353" s="163">
        <f>IF($N$353="snížená",$J$353,0)</f>
        <v>0</v>
      </c>
      <c r="BG353" s="163">
        <f>IF($N$353="zákl. přenesená",$J$353,0)</f>
        <v>0</v>
      </c>
      <c r="BH353" s="163">
        <f>IF($N$353="sníž. přenesená",$J$353,0)</f>
        <v>0</v>
      </c>
      <c r="BI353" s="163">
        <f>IF($N$353="nulová",$J$353,0)</f>
        <v>0</v>
      </c>
      <c r="BJ353" s="93" t="s">
        <v>23</v>
      </c>
      <c r="BK353" s="163">
        <f>ROUND($I$353*$H$353,2)</f>
        <v>3145</v>
      </c>
      <c r="BL353" s="93" t="s">
        <v>152</v>
      </c>
      <c r="BM353" s="93" t="s">
        <v>478</v>
      </c>
    </row>
    <row r="354" spans="2:47" s="10" customFormat="1" ht="16.5" customHeight="1">
      <c r="B354" s="27"/>
      <c r="C354" s="28"/>
      <c r="D354" s="164" t="s">
        <v>153</v>
      </c>
      <c r="E354" s="28"/>
      <c r="F354" s="165" t="s">
        <v>480</v>
      </c>
      <c r="G354" s="28"/>
      <c r="H354" s="28"/>
      <c r="J354" s="28"/>
      <c r="K354" s="28"/>
      <c r="L354" s="45"/>
      <c r="M354" s="166"/>
      <c r="N354" s="28"/>
      <c r="O354" s="28"/>
      <c r="P354" s="28"/>
      <c r="Q354" s="28"/>
      <c r="R354" s="28"/>
      <c r="S354" s="28"/>
      <c r="T354" s="57"/>
      <c r="AT354" s="10" t="s">
        <v>153</v>
      </c>
      <c r="AU354" s="10" t="s">
        <v>83</v>
      </c>
    </row>
    <row r="355" spans="2:65" s="10" customFormat="1" ht="15.75" customHeight="1">
      <c r="B355" s="27"/>
      <c r="C355" s="152" t="s">
        <v>471</v>
      </c>
      <c r="D355" s="152" t="s">
        <v>148</v>
      </c>
      <c r="E355" s="153" t="s">
        <v>481</v>
      </c>
      <c r="F355" s="154" t="s">
        <v>482</v>
      </c>
      <c r="G355" s="155" t="s">
        <v>183</v>
      </c>
      <c r="H355" s="156">
        <v>4.25</v>
      </c>
      <c r="I355" s="157">
        <v>3250</v>
      </c>
      <c r="J355" s="158">
        <f>ROUND($I$355*$H$355,2)</f>
        <v>13812.5</v>
      </c>
      <c r="K355" s="154"/>
      <c r="L355" s="45"/>
      <c r="M355" s="159"/>
      <c r="N355" s="160" t="s">
        <v>45</v>
      </c>
      <c r="O355" s="28"/>
      <c r="P355" s="161">
        <f>$O$355*$H$355</f>
        <v>0</v>
      </c>
      <c r="Q355" s="161">
        <v>2</v>
      </c>
      <c r="R355" s="161">
        <f>$Q$355*$H$355</f>
        <v>8.5</v>
      </c>
      <c r="S355" s="161">
        <v>0</v>
      </c>
      <c r="T355" s="162">
        <f>$S$355*$H$355</f>
        <v>0</v>
      </c>
      <c r="AR355" s="93" t="s">
        <v>152</v>
      </c>
      <c r="AT355" s="93" t="s">
        <v>148</v>
      </c>
      <c r="AU355" s="93" t="s">
        <v>83</v>
      </c>
      <c r="AY355" s="10" t="s">
        <v>145</v>
      </c>
      <c r="BE355" s="163">
        <f>IF($N$355="základní",$J$355,0)</f>
        <v>13812.5</v>
      </c>
      <c r="BF355" s="163">
        <f>IF($N$355="snížená",$J$355,0)</f>
        <v>0</v>
      </c>
      <c r="BG355" s="163">
        <f>IF($N$355="zákl. přenesená",$J$355,0)</f>
        <v>0</v>
      </c>
      <c r="BH355" s="163">
        <f>IF($N$355="sníž. přenesená",$J$355,0)</f>
        <v>0</v>
      </c>
      <c r="BI355" s="163">
        <f>IF($N$355="nulová",$J$355,0)</f>
        <v>0</v>
      </c>
      <c r="BJ355" s="93" t="s">
        <v>23</v>
      </c>
      <c r="BK355" s="163">
        <f>ROUND($I$355*$H$355,2)</f>
        <v>13812.5</v>
      </c>
      <c r="BL355" s="93" t="s">
        <v>152</v>
      </c>
      <c r="BM355" s="93" t="s">
        <v>471</v>
      </c>
    </row>
    <row r="356" spans="2:47" s="10" customFormat="1" ht="16.5" customHeight="1">
      <c r="B356" s="27"/>
      <c r="C356" s="28"/>
      <c r="D356" s="164" t="s">
        <v>153</v>
      </c>
      <c r="E356" s="28"/>
      <c r="F356" s="165" t="s">
        <v>482</v>
      </c>
      <c r="G356" s="28"/>
      <c r="H356" s="28"/>
      <c r="J356" s="28"/>
      <c r="K356" s="28"/>
      <c r="L356" s="45"/>
      <c r="M356" s="166"/>
      <c r="N356" s="28"/>
      <c r="O356" s="28"/>
      <c r="P356" s="28"/>
      <c r="Q356" s="28"/>
      <c r="R356" s="28"/>
      <c r="S356" s="28"/>
      <c r="T356" s="57"/>
      <c r="AT356" s="10" t="s">
        <v>153</v>
      </c>
      <c r="AU356" s="10" t="s">
        <v>83</v>
      </c>
    </row>
    <row r="357" spans="2:65" s="10" customFormat="1" ht="15.75" customHeight="1">
      <c r="B357" s="27"/>
      <c r="C357" s="152" t="s">
        <v>483</v>
      </c>
      <c r="D357" s="152" t="s">
        <v>148</v>
      </c>
      <c r="E357" s="153" t="s">
        <v>476</v>
      </c>
      <c r="F357" s="154" t="s">
        <v>477</v>
      </c>
      <c r="G357" s="155" t="s">
        <v>183</v>
      </c>
      <c r="H357" s="156">
        <v>1</v>
      </c>
      <c r="I357" s="157">
        <v>3200</v>
      </c>
      <c r="J357" s="158">
        <f>ROUND($I$357*$H$357,2)</f>
        <v>3200</v>
      </c>
      <c r="K357" s="154"/>
      <c r="L357" s="45"/>
      <c r="M357" s="159"/>
      <c r="N357" s="160" t="s">
        <v>45</v>
      </c>
      <c r="O357" s="28"/>
      <c r="P357" s="161">
        <f>$O$357*$H$357</f>
        <v>0</v>
      </c>
      <c r="Q357" s="161">
        <v>2.447</v>
      </c>
      <c r="R357" s="161">
        <f>$Q$357*$H$357</f>
        <v>2.447</v>
      </c>
      <c r="S357" s="161">
        <v>0</v>
      </c>
      <c r="T357" s="162">
        <f>$S$357*$H$357</f>
        <v>0</v>
      </c>
      <c r="AR357" s="93" t="s">
        <v>152</v>
      </c>
      <c r="AT357" s="93" t="s">
        <v>148</v>
      </c>
      <c r="AU357" s="93" t="s">
        <v>83</v>
      </c>
      <c r="AY357" s="10" t="s">
        <v>145</v>
      </c>
      <c r="BE357" s="163">
        <f>IF($N$357="základní",$J$357,0)</f>
        <v>3200</v>
      </c>
      <c r="BF357" s="163">
        <f>IF($N$357="snížená",$J$357,0)</f>
        <v>0</v>
      </c>
      <c r="BG357" s="163">
        <f>IF($N$357="zákl. přenesená",$J$357,0)</f>
        <v>0</v>
      </c>
      <c r="BH357" s="163">
        <f>IF($N$357="sníž. přenesená",$J$357,0)</f>
        <v>0</v>
      </c>
      <c r="BI357" s="163">
        <f>IF($N$357="nulová",$J$357,0)</f>
        <v>0</v>
      </c>
      <c r="BJ357" s="93" t="s">
        <v>23</v>
      </c>
      <c r="BK357" s="163">
        <f>ROUND($I$357*$H$357,2)</f>
        <v>3200</v>
      </c>
      <c r="BL357" s="93" t="s">
        <v>152</v>
      </c>
      <c r="BM357" s="93" t="s">
        <v>483</v>
      </c>
    </row>
    <row r="358" spans="2:47" s="10" customFormat="1" ht="16.5" customHeight="1">
      <c r="B358" s="27"/>
      <c r="C358" s="28"/>
      <c r="D358" s="164" t="s">
        <v>153</v>
      </c>
      <c r="E358" s="28"/>
      <c r="F358" s="165" t="s">
        <v>477</v>
      </c>
      <c r="G358" s="28"/>
      <c r="H358" s="28"/>
      <c r="J358" s="28"/>
      <c r="K358" s="28"/>
      <c r="L358" s="45"/>
      <c r="M358" s="166"/>
      <c r="N358" s="28"/>
      <c r="O358" s="28"/>
      <c r="P358" s="28"/>
      <c r="Q358" s="28"/>
      <c r="R358" s="28"/>
      <c r="S358" s="28"/>
      <c r="T358" s="57"/>
      <c r="AT358" s="10" t="s">
        <v>153</v>
      </c>
      <c r="AU358" s="10" t="s">
        <v>83</v>
      </c>
    </row>
    <row r="359" spans="2:47" s="10" customFormat="1" ht="30.75" customHeight="1">
      <c r="B359" s="27"/>
      <c r="C359" s="28"/>
      <c r="D359" s="167" t="s">
        <v>164</v>
      </c>
      <c r="E359" s="28"/>
      <c r="F359" s="168" t="s">
        <v>484</v>
      </c>
      <c r="G359" s="28"/>
      <c r="H359" s="28"/>
      <c r="J359" s="28"/>
      <c r="K359" s="28"/>
      <c r="L359" s="45"/>
      <c r="M359" s="166"/>
      <c r="N359" s="28"/>
      <c r="O359" s="28"/>
      <c r="P359" s="28"/>
      <c r="Q359" s="28"/>
      <c r="R359" s="28"/>
      <c r="S359" s="28"/>
      <c r="T359" s="57"/>
      <c r="AT359" s="10" t="s">
        <v>164</v>
      </c>
      <c r="AU359" s="10" t="s">
        <v>83</v>
      </c>
    </row>
    <row r="360" spans="2:65" s="10" customFormat="1" ht="15.75" customHeight="1">
      <c r="B360" s="27"/>
      <c r="C360" s="152" t="s">
        <v>485</v>
      </c>
      <c r="D360" s="152" t="s">
        <v>148</v>
      </c>
      <c r="E360" s="153" t="s">
        <v>486</v>
      </c>
      <c r="F360" s="154" t="s">
        <v>487</v>
      </c>
      <c r="G360" s="155" t="s">
        <v>151</v>
      </c>
      <c r="H360" s="156">
        <v>3</v>
      </c>
      <c r="I360" s="157">
        <v>411</v>
      </c>
      <c r="J360" s="158">
        <f>ROUND($I$360*$H$360,2)</f>
        <v>1233</v>
      </c>
      <c r="K360" s="154"/>
      <c r="L360" s="45"/>
      <c r="M360" s="159"/>
      <c r="N360" s="160" t="s">
        <v>45</v>
      </c>
      <c r="O360" s="28"/>
      <c r="P360" s="161">
        <f>$O$360*$H$360</f>
        <v>0</v>
      </c>
      <c r="Q360" s="161">
        <v>0.082</v>
      </c>
      <c r="R360" s="161">
        <f>$Q$360*$H$360</f>
        <v>0.246</v>
      </c>
      <c r="S360" s="161">
        <v>0</v>
      </c>
      <c r="T360" s="162">
        <f>$S$360*$H$360</f>
        <v>0</v>
      </c>
      <c r="AR360" s="93" t="s">
        <v>152</v>
      </c>
      <c r="AT360" s="93" t="s">
        <v>148</v>
      </c>
      <c r="AU360" s="93" t="s">
        <v>83</v>
      </c>
      <c r="AY360" s="10" t="s">
        <v>145</v>
      </c>
      <c r="BE360" s="163">
        <f>IF($N$360="základní",$J$360,0)</f>
        <v>1233</v>
      </c>
      <c r="BF360" s="163">
        <f>IF($N$360="snížená",$J$360,0)</f>
        <v>0</v>
      </c>
      <c r="BG360" s="163">
        <f>IF($N$360="zákl. přenesená",$J$360,0)</f>
        <v>0</v>
      </c>
      <c r="BH360" s="163">
        <f>IF($N$360="sníž. přenesená",$J$360,0)</f>
        <v>0</v>
      </c>
      <c r="BI360" s="163">
        <f>IF($N$360="nulová",$J$360,0)</f>
        <v>0</v>
      </c>
      <c r="BJ360" s="93" t="s">
        <v>23</v>
      </c>
      <c r="BK360" s="163">
        <f>ROUND($I$360*$H$360,2)</f>
        <v>1233</v>
      </c>
      <c r="BL360" s="93" t="s">
        <v>152</v>
      </c>
      <c r="BM360" s="93" t="s">
        <v>485</v>
      </c>
    </row>
    <row r="361" spans="2:47" s="10" customFormat="1" ht="16.5" customHeight="1">
      <c r="B361" s="27"/>
      <c r="C361" s="28"/>
      <c r="D361" s="164" t="s">
        <v>153</v>
      </c>
      <c r="E361" s="28"/>
      <c r="F361" s="165" t="s">
        <v>487</v>
      </c>
      <c r="G361" s="28"/>
      <c r="H361" s="28"/>
      <c r="J361" s="28"/>
      <c r="K361" s="28"/>
      <c r="L361" s="45"/>
      <c r="M361" s="166"/>
      <c r="N361" s="28"/>
      <c r="O361" s="28"/>
      <c r="P361" s="28"/>
      <c r="Q361" s="28"/>
      <c r="R361" s="28"/>
      <c r="S361" s="28"/>
      <c r="T361" s="57"/>
      <c r="AT361" s="10" t="s">
        <v>153</v>
      </c>
      <c r="AU361" s="10" t="s">
        <v>83</v>
      </c>
    </row>
    <row r="362" spans="2:47" s="10" customFormat="1" ht="30.75" customHeight="1">
      <c r="B362" s="27"/>
      <c r="C362" s="28"/>
      <c r="D362" s="167" t="s">
        <v>164</v>
      </c>
      <c r="E362" s="28"/>
      <c r="F362" s="168" t="s">
        <v>488</v>
      </c>
      <c r="G362" s="28"/>
      <c r="H362" s="28"/>
      <c r="J362" s="28"/>
      <c r="K362" s="28"/>
      <c r="L362" s="45"/>
      <c r="M362" s="166"/>
      <c r="N362" s="28"/>
      <c r="O362" s="28"/>
      <c r="P362" s="28"/>
      <c r="Q362" s="28"/>
      <c r="R362" s="28"/>
      <c r="S362" s="28"/>
      <c r="T362" s="57"/>
      <c r="AT362" s="10" t="s">
        <v>164</v>
      </c>
      <c r="AU362" s="10" t="s">
        <v>83</v>
      </c>
    </row>
    <row r="363" spans="2:63" s="139" customFormat="1" ht="30.75" customHeight="1">
      <c r="B363" s="140"/>
      <c r="C363" s="141"/>
      <c r="D363" s="141" t="s">
        <v>73</v>
      </c>
      <c r="E363" s="150" t="s">
        <v>489</v>
      </c>
      <c r="F363" s="150" t="s">
        <v>490</v>
      </c>
      <c r="G363" s="141"/>
      <c r="H363" s="141"/>
      <c r="J363" s="151">
        <f>$BK$363</f>
        <v>71500</v>
      </c>
      <c r="K363" s="141"/>
      <c r="L363" s="144"/>
      <c r="M363" s="145"/>
      <c r="N363" s="141"/>
      <c r="O363" s="141"/>
      <c r="P363" s="146">
        <f>SUM($P$364:$P$365)</f>
        <v>0</v>
      </c>
      <c r="Q363" s="141"/>
      <c r="R363" s="146">
        <f>SUM($R$364:$R$365)</f>
        <v>0</v>
      </c>
      <c r="S363" s="141"/>
      <c r="T363" s="147">
        <f>SUM($T$364:$T$365)</f>
        <v>0</v>
      </c>
      <c r="AR363" s="148" t="s">
        <v>23</v>
      </c>
      <c r="AT363" s="148" t="s">
        <v>73</v>
      </c>
      <c r="AU363" s="148" t="s">
        <v>23</v>
      </c>
      <c r="AY363" s="148" t="s">
        <v>145</v>
      </c>
      <c r="BK363" s="149">
        <f>SUM($BK$364:$BK$365)</f>
        <v>71500</v>
      </c>
    </row>
    <row r="364" spans="2:65" s="10" customFormat="1" ht="15.75" customHeight="1">
      <c r="B364" s="27"/>
      <c r="C364" s="152" t="s">
        <v>491</v>
      </c>
      <c r="D364" s="152" t="s">
        <v>148</v>
      </c>
      <c r="E364" s="153" t="s">
        <v>492</v>
      </c>
      <c r="F364" s="154" t="s">
        <v>493</v>
      </c>
      <c r="G364" s="155" t="s">
        <v>276</v>
      </c>
      <c r="H364" s="156">
        <v>5500</v>
      </c>
      <c r="I364" s="157">
        <v>13</v>
      </c>
      <c r="J364" s="158">
        <f>ROUND($I$364*$H$364,2)</f>
        <v>71500</v>
      </c>
      <c r="K364" s="154"/>
      <c r="L364" s="45"/>
      <c r="M364" s="159"/>
      <c r="N364" s="160" t="s">
        <v>45</v>
      </c>
      <c r="O364" s="28"/>
      <c r="P364" s="161">
        <f>$O$364*$H$364</f>
        <v>0</v>
      </c>
      <c r="Q364" s="161">
        <v>0</v>
      </c>
      <c r="R364" s="161">
        <f>$Q$364*$H$364</f>
        <v>0</v>
      </c>
      <c r="S364" s="161">
        <v>0</v>
      </c>
      <c r="T364" s="162">
        <f>$S$364*$H$364</f>
        <v>0</v>
      </c>
      <c r="AR364" s="93" t="s">
        <v>152</v>
      </c>
      <c r="AT364" s="93" t="s">
        <v>148</v>
      </c>
      <c r="AU364" s="93" t="s">
        <v>83</v>
      </c>
      <c r="AY364" s="10" t="s">
        <v>145</v>
      </c>
      <c r="BE364" s="163">
        <f>IF($N$364="základní",$J$364,0)</f>
        <v>71500</v>
      </c>
      <c r="BF364" s="163">
        <f>IF($N$364="snížená",$J$364,0)</f>
        <v>0</v>
      </c>
      <c r="BG364" s="163">
        <f>IF($N$364="zákl. přenesená",$J$364,0)</f>
        <v>0</v>
      </c>
      <c r="BH364" s="163">
        <f>IF($N$364="sníž. přenesená",$J$364,0)</f>
        <v>0</v>
      </c>
      <c r="BI364" s="163">
        <f>IF($N$364="nulová",$J$364,0)</f>
        <v>0</v>
      </c>
      <c r="BJ364" s="93" t="s">
        <v>23</v>
      </c>
      <c r="BK364" s="163">
        <f>ROUND($I$364*$H$364,2)</f>
        <v>71500</v>
      </c>
      <c r="BL364" s="93" t="s">
        <v>152</v>
      </c>
      <c r="BM364" s="93" t="s">
        <v>491</v>
      </c>
    </row>
    <row r="365" spans="2:47" s="10" customFormat="1" ht="16.5" customHeight="1">
      <c r="B365" s="27"/>
      <c r="C365" s="28"/>
      <c r="D365" s="164" t="s">
        <v>153</v>
      </c>
      <c r="E365" s="28"/>
      <c r="F365" s="165" t="s">
        <v>493</v>
      </c>
      <c r="G365" s="28"/>
      <c r="H365" s="28"/>
      <c r="J365" s="28"/>
      <c r="K365" s="28"/>
      <c r="L365" s="45"/>
      <c r="M365" s="166"/>
      <c r="N365" s="28"/>
      <c r="O365" s="28"/>
      <c r="P365" s="28"/>
      <c r="Q365" s="28"/>
      <c r="R365" s="28"/>
      <c r="S365" s="28"/>
      <c r="T365" s="57"/>
      <c r="AT365" s="10" t="s">
        <v>153</v>
      </c>
      <c r="AU365" s="10" t="s">
        <v>83</v>
      </c>
    </row>
    <row r="366" spans="2:63" s="139" customFormat="1" ht="30.75" customHeight="1">
      <c r="B366" s="140"/>
      <c r="C366" s="141"/>
      <c r="D366" s="141" t="s">
        <v>73</v>
      </c>
      <c r="E366" s="150" t="s">
        <v>494</v>
      </c>
      <c r="F366" s="150" t="s">
        <v>495</v>
      </c>
      <c r="G366" s="141"/>
      <c r="H366" s="141"/>
      <c r="J366" s="151">
        <f>$BK$366</f>
        <v>413807.45</v>
      </c>
      <c r="K366" s="141"/>
      <c r="L366" s="144"/>
      <c r="M366" s="145"/>
      <c r="N366" s="141"/>
      <c r="O366" s="141"/>
      <c r="P366" s="146">
        <f>SUM($P$367:$P$386)</f>
        <v>0</v>
      </c>
      <c r="Q366" s="141"/>
      <c r="R366" s="146">
        <f>SUM($R$367:$R$386)</f>
        <v>0</v>
      </c>
      <c r="S366" s="141"/>
      <c r="T366" s="147">
        <f>SUM($T$367:$T$386)</f>
        <v>0</v>
      </c>
      <c r="AR366" s="148" t="s">
        <v>23</v>
      </c>
      <c r="AT366" s="148" t="s">
        <v>73</v>
      </c>
      <c r="AU366" s="148" t="s">
        <v>23</v>
      </c>
      <c r="AY366" s="148" t="s">
        <v>145</v>
      </c>
      <c r="BK366" s="149">
        <f>SUM($BK$367:$BK$386)</f>
        <v>413807.45</v>
      </c>
    </row>
    <row r="367" spans="2:65" s="10" customFormat="1" ht="15.75" customHeight="1">
      <c r="B367" s="27"/>
      <c r="C367" s="152" t="s">
        <v>29</v>
      </c>
      <c r="D367" s="152" t="s">
        <v>148</v>
      </c>
      <c r="E367" s="153" t="s">
        <v>496</v>
      </c>
      <c r="F367" s="154" t="s">
        <v>497</v>
      </c>
      <c r="G367" s="155" t="s">
        <v>276</v>
      </c>
      <c r="H367" s="156">
        <v>1771.68</v>
      </c>
      <c r="I367" s="157">
        <v>125</v>
      </c>
      <c r="J367" s="158">
        <f>ROUND($I$367*$H$367,2)</f>
        <v>221460</v>
      </c>
      <c r="K367" s="154"/>
      <c r="L367" s="45"/>
      <c r="M367" s="159"/>
      <c r="N367" s="160" t="s">
        <v>45</v>
      </c>
      <c r="O367" s="28"/>
      <c r="P367" s="161">
        <f>$O$367*$H$367</f>
        <v>0</v>
      </c>
      <c r="Q367" s="161">
        <v>0</v>
      </c>
      <c r="R367" s="161">
        <f>$Q$367*$H$367</f>
        <v>0</v>
      </c>
      <c r="S367" s="161">
        <v>0</v>
      </c>
      <c r="T367" s="162">
        <f>$S$367*$H$367</f>
        <v>0</v>
      </c>
      <c r="AR367" s="93" t="s">
        <v>152</v>
      </c>
      <c r="AT367" s="93" t="s">
        <v>148</v>
      </c>
      <c r="AU367" s="93" t="s">
        <v>83</v>
      </c>
      <c r="AY367" s="10" t="s">
        <v>145</v>
      </c>
      <c r="BE367" s="163">
        <f>IF($N$367="základní",$J$367,0)</f>
        <v>221460</v>
      </c>
      <c r="BF367" s="163">
        <f>IF($N$367="snížená",$J$367,0)</f>
        <v>0</v>
      </c>
      <c r="BG367" s="163">
        <f>IF($N$367="zákl. přenesená",$J$367,0)</f>
        <v>0</v>
      </c>
      <c r="BH367" s="163">
        <f>IF($N$367="sníž. přenesená",$J$367,0)</f>
        <v>0</v>
      </c>
      <c r="BI367" s="163">
        <f>IF($N$367="nulová",$J$367,0)</f>
        <v>0</v>
      </c>
      <c r="BJ367" s="93" t="s">
        <v>23</v>
      </c>
      <c r="BK367" s="163">
        <f>ROUND($I$367*$H$367,2)</f>
        <v>221460</v>
      </c>
      <c r="BL367" s="93" t="s">
        <v>152</v>
      </c>
      <c r="BM367" s="93" t="s">
        <v>29</v>
      </c>
    </row>
    <row r="368" spans="2:47" s="10" customFormat="1" ht="16.5" customHeight="1">
      <c r="B368" s="27"/>
      <c r="C368" s="28"/>
      <c r="D368" s="164" t="s">
        <v>153</v>
      </c>
      <c r="E368" s="28"/>
      <c r="F368" s="165" t="s">
        <v>497</v>
      </c>
      <c r="G368" s="28"/>
      <c r="H368" s="28"/>
      <c r="J368" s="28"/>
      <c r="K368" s="28"/>
      <c r="L368" s="45"/>
      <c r="M368" s="166"/>
      <c r="N368" s="28"/>
      <c r="O368" s="28"/>
      <c r="P368" s="28"/>
      <c r="Q368" s="28"/>
      <c r="R368" s="28"/>
      <c r="S368" s="28"/>
      <c r="T368" s="57"/>
      <c r="AT368" s="10" t="s">
        <v>153</v>
      </c>
      <c r="AU368" s="10" t="s">
        <v>83</v>
      </c>
    </row>
    <row r="369" spans="2:65" s="10" customFormat="1" ht="15.75" customHeight="1">
      <c r="B369" s="27"/>
      <c r="C369" s="152" t="s">
        <v>498</v>
      </c>
      <c r="D369" s="152" t="s">
        <v>148</v>
      </c>
      <c r="E369" s="153" t="s">
        <v>499</v>
      </c>
      <c r="F369" s="154" t="s">
        <v>500</v>
      </c>
      <c r="G369" s="155" t="s">
        <v>276</v>
      </c>
      <c r="H369" s="156">
        <v>10849.08</v>
      </c>
      <c r="I369" s="157">
        <v>4</v>
      </c>
      <c r="J369" s="158">
        <f>ROUND($I$369*$H$369,2)</f>
        <v>43396.32</v>
      </c>
      <c r="K369" s="154"/>
      <c r="L369" s="45"/>
      <c r="M369" s="159"/>
      <c r="N369" s="160" t="s">
        <v>45</v>
      </c>
      <c r="O369" s="28"/>
      <c r="P369" s="161">
        <f>$O$369*$H$369</f>
        <v>0</v>
      </c>
      <c r="Q369" s="161">
        <v>0</v>
      </c>
      <c r="R369" s="161">
        <f>$Q$369*$H$369</f>
        <v>0</v>
      </c>
      <c r="S369" s="161">
        <v>0</v>
      </c>
      <c r="T369" s="162">
        <f>$S$369*$H$369</f>
        <v>0</v>
      </c>
      <c r="AR369" s="93" t="s">
        <v>152</v>
      </c>
      <c r="AT369" s="93" t="s">
        <v>148</v>
      </c>
      <c r="AU369" s="93" t="s">
        <v>83</v>
      </c>
      <c r="AY369" s="10" t="s">
        <v>145</v>
      </c>
      <c r="BE369" s="163">
        <f>IF($N$369="základní",$J$369,0)</f>
        <v>43396.32</v>
      </c>
      <c r="BF369" s="163">
        <f>IF($N$369="snížená",$J$369,0)</f>
        <v>0</v>
      </c>
      <c r="BG369" s="163">
        <f>IF($N$369="zákl. přenesená",$J$369,0)</f>
        <v>0</v>
      </c>
      <c r="BH369" s="163">
        <f>IF($N$369="sníž. přenesená",$J$369,0)</f>
        <v>0</v>
      </c>
      <c r="BI369" s="163">
        <f>IF($N$369="nulová",$J$369,0)</f>
        <v>0</v>
      </c>
      <c r="BJ369" s="93" t="s">
        <v>23</v>
      </c>
      <c r="BK369" s="163">
        <f>ROUND($I$369*$H$369,2)</f>
        <v>43396.32</v>
      </c>
      <c r="BL369" s="93" t="s">
        <v>152</v>
      </c>
      <c r="BM369" s="93" t="s">
        <v>498</v>
      </c>
    </row>
    <row r="370" spans="2:47" s="10" customFormat="1" ht="16.5" customHeight="1">
      <c r="B370" s="27"/>
      <c r="C370" s="28"/>
      <c r="D370" s="164" t="s">
        <v>153</v>
      </c>
      <c r="E370" s="28"/>
      <c r="F370" s="165" t="s">
        <v>500</v>
      </c>
      <c r="G370" s="28"/>
      <c r="H370" s="28"/>
      <c r="J370" s="28"/>
      <c r="K370" s="28"/>
      <c r="L370" s="45"/>
      <c r="M370" s="166"/>
      <c r="N370" s="28"/>
      <c r="O370" s="28"/>
      <c r="P370" s="28"/>
      <c r="Q370" s="28"/>
      <c r="R370" s="28"/>
      <c r="S370" s="28"/>
      <c r="T370" s="57"/>
      <c r="AT370" s="10" t="s">
        <v>153</v>
      </c>
      <c r="AU370" s="10" t="s">
        <v>83</v>
      </c>
    </row>
    <row r="371" spans="2:65" s="10" customFormat="1" ht="15.75" customHeight="1">
      <c r="B371" s="27"/>
      <c r="C371" s="152" t="s">
        <v>501</v>
      </c>
      <c r="D371" s="152" t="s">
        <v>148</v>
      </c>
      <c r="E371" s="153" t="s">
        <v>502</v>
      </c>
      <c r="F371" s="154" t="s">
        <v>503</v>
      </c>
      <c r="G371" s="155" t="s">
        <v>276</v>
      </c>
      <c r="H371" s="156">
        <v>1792.12</v>
      </c>
      <c r="I371" s="157">
        <v>25</v>
      </c>
      <c r="J371" s="158">
        <f>ROUND($I$371*$H$371,2)</f>
        <v>44803</v>
      </c>
      <c r="K371" s="154"/>
      <c r="L371" s="45"/>
      <c r="M371" s="159"/>
      <c r="N371" s="160" t="s">
        <v>45</v>
      </c>
      <c r="O371" s="28"/>
      <c r="P371" s="161">
        <f>$O$371*$H$371</f>
        <v>0</v>
      </c>
      <c r="Q371" s="161">
        <v>0</v>
      </c>
      <c r="R371" s="161">
        <f>$Q$371*$H$371</f>
        <v>0</v>
      </c>
      <c r="S371" s="161">
        <v>0</v>
      </c>
      <c r="T371" s="162">
        <f>$S$371*$H$371</f>
        <v>0</v>
      </c>
      <c r="AR371" s="93" t="s">
        <v>152</v>
      </c>
      <c r="AT371" s="93" t="s">
        <v>148</v>
      </c>
      <c r="AU371" s="93" t="s">
        <v>83</v>
      </c>
      <c r="AY371" s="10" t="s">
        <v>145</v>
      </c>
      <c r="BE371" s="163">
        <f>IF($N$371="základní",$J$371,0)</f>
        <v>44803</v>
      </c>
      <c r="BF371" s="163">
        <f>IF($N$371="snížená",$J$371,0)</f>
        <v>0</v>
      </c>
      <c r="BG371" s="163">
        <f>IF($N$371="zákl. přenesená",$J$371,0)</f>
        <v>0</v>
      </c>
      <c r="BH371" s="163">
        <f>IF($N$371="sníž. přenesená",$J$371,0)</f>
        <v>0</v>
      </c>
      <c r="BI371" s="163">
        <f>IF($N$371="nulová",$J$371,0)</f>
        <v>0</v>
      </c>
      <c r="BJ371" s="93" t="s">
        <v>23</v>
      </c>
      <c r="BK371" s="163">
        <f>ROUND($I$371*$H$371,2)</f>
        <v>44803</v>
      </c>
      <c r="BL371" s="93" t="s">
        <v>152</v>
      </c>
      <c r="BM371" s="93" t="s">
        <v>501</v>
      </c>
    </row>
    <row r="372" spans="2:47" s="10" customFormat="1" ht="16.5" customHeight="1">
      <c r="B372" s="27"/>
      <c r="C372" s="28"/>
      <c r="D372" s="164" t="s">
        <v>153</v>
      </c>
      <c r="E372" s="28"/>
      <c r="F372" s="165" t="s">
        <v>503</v>
      </c>
      <c r="G372" s="28"/>
      <c r="H372" s="28"/>
      <c r="J372" s="28"/>
      <c r="K372" s="28"/>
      <c r="L372" s="45"/>
      <c r="M372" s="166"/>
      <c r="N372" s="28"/>
      <c r="O372" s="28"/>
      <c r="P372" s="28"/>
      <c r="Q372" s="28"/>
      <c r="R372" s="28"/>
      <c r="S372" s="28"/>
      <c r="T372" s="57"/>
      <c r="AT372" s="10" t="s">
        <v>153</v>
      </c>
      <c r="AU372" s="10" t="s">
        <v>83</v>
      </c>
    </row>
    <row r="373" spans="2:65" s="10" customFormat="1" ht="15.75" customHeight="1">
      <c r="B373" s="27"/>
      <c r="C373" s="152" t="s">
        <v>504</v>
      </c>
      <c r="D373" s="152" t="s">
        <v>148</v>
      </c>
      <c r="E373" s="153" t="s">
        <v>505</v>
      </c>
      <c r="F373" s="154" t="s">
        <v>506</v>
      </c>
      <c r="G373" s="155" t="s">
        <v>276</v>
      </c>
      <c r="H373" s="156">
        <v>1771.68</v>
      </c>
      <c r="I373" s="157">
        <v>6</v>
      </c>
      <c r="J373" s="158">
        <f>ROUND($I$373*$H$373,2)</f>
        <v>10630.08</v>
      </c>
      <c r="K373" s="154"/>
      <c r="L373" s="45"/>
      <c r="M373" s="159"/>
      <c r="N373" s="160" t="s">
        <v>45</v>
      </c>
      <c r="O373" s="28"/>
      <c r="P373" s="161">
        <f>$O$373*$H$373</f>
        <v>0</v>
      </c>
      <c r="Q373" s="161">
        <v>0</v>
      </c>
      <c r="R373" s="161">
        <f>$Q$373*$H$373</f>
        <v>0</v>
      </c>
      <c r="S373" s="161">
        <v>0</v>
      </c>
      <c r="T373" s="162">
        <f>$S$373*$H$373</f>
        <v>0</v>
      </c>
      <c r="AR373" s="93" t="s">
        <v>152</v>
      </c>
      <c r="AT373" s="93" t="s">
        <v>148</v>
      </c>
      <c r="AU373" s="93" t="s">
        <v>83</v>
      </c>
      <c r="AY373" s="10" t="s">
        <v>145</v>
      </c>
      <c r="BE373" s="163">
        <f>IF($N$373="základní",$J$373,0)</f>
        <v>10630.08</v>
      </c>
      <c r="BF373" s="163">
        <f>IF($N$373="snížená",$J$373,0)</f>
        <v>0</v>
      </c>
      <c r="BG373" s="163">
        <f>IF($N$373="zákl. přenesená",$J$373,0)</f>
        <v>0</v>
      </c>
      <c r="BH373" s="163">
        <f>IF($N$373="sníž. přenesená",$J$373,0)</f>
        <v>0</v>
      </c>
      <c r="BI373" s="163">
        <f>IF($N$373="nulová",$J$373,0)</f>
        <v>0</v>
      </c>
      <c r="BJ373" s="93" t="s">
        <v>23</v>
      </c>
      <c r="BK373" s="163">
        <f>ROUND($I$373*$H$373,2)</f>
        <v>10630.08</v>
      </c>
      <c r="BL373" s="93" t="s">
        <v>152</v>
      </c>
      <c r="BM373" s="93" t="s">
        <v>504</v>
      </c>
    </row>
    <row r="374" spans="2:47" s="10" customFormat="1" ht="16.5" customHeight="1">
      <c r="B374" s="27"/>
      <c r="C374" s="28"/>
      <c r="D374" s="164" t="s">
        <v>153</v>
      </c>
      <c r="E374" s="28"/>
      <c r="F374" s="165" t="s">
        <v>506</v>
      </c>
      <c r="G374" s="28"/>
      <c r="H374" s="28"/>
      <c r="J374" s="28"/>
      <c r="K374" s="28"/>
      <c r="L374" s="45"/>
      <c r="M374" s="166"/>
      <c r="N374" s="28"/>
      <c r="O374" s="28"/>
      <c r="P374" s="28"/>
      <c r="Q374" s="28"/>
      <c r="R374" s="28"/>
      <c r="S374" s="28"/>
      <c r="T374" s="57"/>
      <c r="AT374" s="10" t="s">
        <v>153</v>
      </c>
      <c r="AU374" s="10" t="s">
        <v>83</v>
      </c>
    </row>
    <row r="375" spans="2:65" s="10" customFormat="1" ht="15.75" customHeight="1">
      <c r="B375" s="27"/>
      <c r="C375" s="152" t="s">
        <v>507</v>
      </c>
      <c r="D375" s="152" t="s">
        <v>148</v>
      </c>
      <c r="E375" s="153" t="s">
        <v>508</v>
      </c>
      <c r="F375" s="154" t="s">
        <v>509</v>
      </c>
      <c r="G375" s="155" t="s">
        <v>276</v>
      </c>
      <c r="H375" s="156">
        <v>537.39</v>
      </c>
      <c r="I375" s="157">
        <v>110</v>
      </c>
      <c r="J375" s="158">
        <f>ROUND($I$375*$H$375,2)</f>
        <v>59112.9</v>
      </c>
      <c r="K375" s="154"/>
      <c r="L375" s="45"/>
      <c r="M375" s="159"/>
      <c r="N375" s="160" t="s">
        <v>45</v>
      </c>
      <c r="O375" s="28"/>
      <c r="P375" s="161">
        <f>$O$375*$H$375</f>
        <v>0</v>
      </c>
      <c r="Q375" s="161">
        <v>0</v>
      </c>
      <c r="R375" s="161">
        <f>$Q$375*$H$375</f>
        <v>0</v>
      </c>
      <c r="S375" s="161">
        <v>0</v>
      </c>
      <c r="T375" s="162">
        <f>$S$375*$H$375</f>
        <v>0</v>
      </c>
      <c r="AR375" s="93" t="s">
        <v>152</v>
      </c>
      <c r="AT375" s="93" t="s">
        <v>148</v>
      </c>
      <c r="AU375" s="93" t="s">
        <v>83</v>
      </c>
      <c r="AY375" s="10" t="s">
        <v>145</v>
      </c>
      <c r="BE375" s="163">
        <f>IF($N$375="základní",$J$375,0)</f>
        <v>59112.9</v>
      </c>
      <c r="BF375" s="163">
        <f>IF($N$375="snížená",$J$375,0)</f>
        <v>0</v>
      </c>
      <c r="BG375" s="163">
        <f>IF($N$375="zákl. přenesená",$J$375,0)</f>
        <v>0</v>
      </c>
      <c r="BH375" s="163">
        <f>IF($N$375="sníž. přenesená",$J$375,0)</f>
        <v>0</v>
      </c>
      <c r="BI375" s="163">
        <f>IF($N$375="nulová",$J$375,0)</f>
        <v>0</v>
      </c>
      <c r="BJ375" s="93" t="s">
        <v>23</v>
      </c>
      <c r="BK375" s="163">
        <f>ROUND($I$375*$H$375,2)</f>
        <v>59112.9</v>
      </c>
      <c r="BL375" s="93" t="s">
        <v>152</v>
      </c>
      <c r="BM375" s="93" t="s">
        <v>507</v>
      </c>
    </row>
    <row r="376" spans="2:47" s="10" customFormat="1" ht="16.5" customHeight="1">
      <c r="B376" s="27"/>
      <c r="C376" s="28"/>
      <c r="D376" s="164" t="s">
        <v>153</v>
      </c>
      <c r="E376" s="28"/>
      <c r="F376" s="165" t="s">
        <v>509</v>
      </c>
      <c r="G376" s="28"/>
      <c r="H376" s="28"/>
      <c r="J376" s="28"/>
      <c r="K376" s="28"/>
      <c r="L376" s="45"/>
      <c r="M376" s="166"/>
      <c r="N376" s="28"/>
      <c r="O376" s="28"/>
      <c r="P376" s="28"/>
      <c r="Q376" s="28"/>
      <c r="R376" s="28"/>
      <c r="S376" s="28"/>
      <c r="T376" s="57"/>
      <c r="AT376" s="10" t="s">
        <v>153</v>
      </c>
      <c r="AU376" s="10" t="s">
        <v>83</v>
      </c>
    </row>
    <row r="377" spans="2:65" s="10" customFormat="1" ht="15.75" customHeight="1">
      <c r="B377" s="27"/>
      <c r="C377" s="152" t="s">
        <v>510</v>
      </c>
      <c r="D377" s="152" t="s">
        <v>148</v>
      </c>
      <c r="E377" s="153" t="s">
        <v>511</v>
      </c>
      <c r="F377" s="154" t="s">
        <v>512</v>
      </c>
      <c r="G377" s="155" t="s">
        <v>276</v>
      </c>
      <c r="H377" s="156">
        <v>8.5</v>
      </c>
      <c r="I377" s="157">
        <v>135</v>
      </c>
      <c r="J377" s="158">
        <f>ROUND($I$377*$H$377,2)</f>
        <v>1147.5</v>
      </c>
      <c r="K377" s="154"/>
      <c r="L377" s="45"/>
      <c r="M377" s="159"/>
      <c r="N377" s="160" t="s">
        <v>45</v>
      </c>
      <c r="O377" s="28"/>
      <c r="P377" s="161">
        <f>$O$377*$H$377</f>
        <v>0</v>
      </c>
      <c r="Q377" s="161">
        <v>0</v>
      </c>
      <c r="R377" s="161">
        <f>$Q$377*$H$377</f>
        <v>0</v>
      </c>
      <c r="S377" s="161">
        <v>0</v>
      </c>
      <c r="T377" s="162">
        <f>$S$377*$H$377</f>
        <v>0</v>
      </c>
      <c r="AR377" s="93" t="s">
        <v>152</v>
      </c>
      <c r="AT377" s="93" t="s">
        <v>148</v>
      </c>
      <c r="AU377" s="93" t="s">
        <v>83</v>
      </c>
      <c r="AY377" s="10" t="s">
        <v>145</v>
      </c>
      <c r="BE377" s="163">
        <f>IF($N$377="základní",$J$377,0)</f>
        <v>1147.5</v>
      </c>
      <c r="BF377" s="163">
        <f>IF($N$377="snížená",$J$377,0)</f>
        <v>0</v>
      </c>
      <c r="BG377" s="163">
        <f>IF($N$377="zákl. přenesená",$J$377,0)</f>
        <v>0</v>
      </c>
      <c r="BH377" s="163">
        <f>IF($N$377="sníž. přenesená",$J$377,0)</f>
        <v>0</v>
      </c>
      <c r="BI377" s="163">
        <f>IF($N$377="nulová",$J$377,0)</f>
        <v>0</v>
      </c>
      <c r="BJ377" s="93" t="s">
        <v>23</v>
      </c>
      <c r="BK377" s="163">
        <f>ROUND($I$377*$H$377,2)</f>
        <v>1147.5</v>
      </c>
      <c r="BL377" s="93" t="s">
        <v>152</v>
      </c>
      <c r="BM377" s="93" t="s">
        <v>510</v>
      </c>
    </row>
    <row r="378" spans="2:47" s="10" customFormat="1" ht="16.5" customHeight="1">
      <c r="B378" s="27"/>
      <c r="C378" s="28"/>
      <c r="D378" s="164" t="s">
        <v>153</v>
      </c>
      <c r="E378" s="28"/>
      <c r="F378" s="165" t="s">
        <v>512</v>
      </c>
      <c r="G378" s="28"/>
      <c r="H378" s="28"/>
      <c r="J378" s="28"/>
      <c r="K378" s="28"/>
      <c r="L378" s="45"/>
      <c r="M378" s="166"/>
      <c r="N378" s="28"/>
      <c r="O378" s="28"/>
      <c r="P378" s="28"/>
      <c r="Q378" s="28"/>
      <c r="R378" s="28"/>
      <c r="S378" s="28"/>
      <c r="T378" s="57"/>
      <c r="AT378" s="10" t="s">
        <v>153</v>
      </c>
      <c r="AU378" s="10" t="s">
        <v>83</v>
      </c>
    </row>
    <row r="379" spans="2:65" s="10" customFormat="1" ht="15.75" customHeight="1">
      <c r="B379" s="27"/>
      <c r="C379" s="152" t="s">
        <v>513</v>
      </c>
      <c r="D379" s="152" t="s">
        <v>148</v>
      </c>
      <c r="E379" s="153" t="s">
        <v>514</v>
      </c>
      <c r="F379" s="154" t="s">
        <v>515</v>
      </c>
      <c r="G379" s="155" t="s">
        <v>276</v>
      </c>
      <c r="H379" s="156">
        <v>380.25</v>
      </c>
      <c r="I379" s="157">
        <v>85</v>
      </c>
      <c r="J379" s="158">
        <f>ROUND($I$379*$H$379,2)</f>
        <v>32321.25</v>
      </c>
      <c r="K379" s="154"/>
      <c r="L379" s="45"/>
      <c r="M379" s="159"/>
      <c r="N379" s="160" t="s">
        <v>45</v>
      </c>
      <c r="O379" s="28"/>
      <c r="P379" s="161">
        <f>$O$379*$H$379</f>
        <v>0</v>
      </c>
      <c r="Q379" s="161">
        <v>0</v>
      </c>
      <c r="R379" s="161">
        <f>$Q$379*$H$379</f>
        <v>0</v>
      </c>
      <c r="S379" s="161">
        <v>0</v>
      </c>
      <c r="T379" s="162">
        <f>$S$379*$H$379</f>
        <v>0</v>
      </c>
      <c r="AR379" s="93" t="s">
        <v>152</v>
      </c>
      <c r="AT379" s="93" t="s">
        <v>148</v>
      </c>
      <c r="AU379" s="93" t="s">
        <v>83</v>
      </c>
      <c r="AY379" s="10" t="s">
        <v>145</v>
      </c>
      <c r="BE379" s="163">
        <f>IF($N$379="základní",$J$379,0)</f>
        <v>32321.25</v>
      </c>
      <c r="BF379" s="163">
        <f>IF($N$379="snížená",$J$379,0)</f>
        <v>0</v>
      </c>
      <c r="BG379" s="163">
        <f>IF($N$379="zákl. přenesená",$J$379,0)</f>
        <v>0</v>
      </c>
      <c r="BH379" s="163">
        <f>IF($N$379="sníž. přenesená",$J$379,0)</f>
        <v>0</v>
      </c>
      <c r="BI379" s="163">
        <f>IF($N$379="nulová",$J$379,0)</f>
        <v>0</v>
      </c>
      <c r="BJ379" s="93" t="s">
        <v>23</v>
      </c>
      <c r="BK379" s="163">
        <f>ROUND($I$379*$H$379,2)</f>
        <v>32321.25</v>
      </c>
      <c r="BL379" s="93" t="s">
        <v>152</v>
      </c>
      <c r="BM379" s="93" t="s">
        <v>513</v>
      </c>
    </row>
    <row r="380" spans="2:47" s="10" customFormat="1" ht="16.5" customHeight="1">
      <c r="B380" s="27"/>
      <c r="C380" s="28"/>
      <c r="D380" s="164" t="s">
        <v>153</v>
      </c>
      <c r="E380" s="28"/>
      <c r="F380" s="165" t="s">
        <v>515</v>
      </c>
      <c r="G380" s="28"/>
      <c r="H380" s="28"/>
      <c r="J380" s="28"/>
      <c r="K380" s="28"/>
      <c r="L380" s="45"/>
      <c r="M380" s="166"/>
      <c r="N380" s="28"/>
      <c r="O380" s="28"/>
      <c r="P380" s="28"/>
      <c r="Q380" s="28"/>
      <c r="R380" s="28"/>
      <c r="S380" s="28"/>
      <c r="T380" s="57"/>
      <c r="AT380" s="10" t="s">
        <v>153</v>
      </c>
      <c r="AU380" s="10" t="s">
        <v>83</v>
      </c>
    </row>
    <row r="381" spans="2:65" s="10" customFormat="1" ht="15.75" customHeight="1">
      <c r="B381" s="27"/>
      <c r="C381" s="152" t="s">
        <v>516</v>
      </c>
      <c r="D381" s="152" t="s">
        <v>148</v>
      </c>
      <c r="E381" s="153" t="s">
        <v>517</v>
      </c>
      <c r="F381" s="154" t="s">
        <v>518</v>
      </c>
      <c r="G381" s="155" t="s">
        <v>276</v>
      </c>
      <c r="H381" s="156">
        <v>20.34</v>
      </c>
      <c r="I381" s="157">
        <v>45</v>
      </c>
      <c r="J381" s="158">
        <f>ROUND($I$381*$H$381,2)</f>
        <v>915.3</v>
      </c>
      <c r="K381" s="154"/>
      <c r="L381" s="45"/>
      <c r="M381" s="159"/>
      <c r="N381" s="160" t="s">
        <v>45</v>
      </c>
      <c r="O381" s="28"/>
      <c r="P381" s="161">
        <f>$O$381*$H$381</f>
        <v>0</v>
      </c>
      <c r="Q381" s="161">
        <v>0</v>
      </c>
      <c r="R381" s="161">
        <f>$Q$381*$H$381</f>
        <v>0</v>
      </c>
      <c r="S381" s="161">
        <v>0</v>
      </c>
      <c r="T381" s="162">
        <f>$S$381*$H$381</f>
        <v>0</v>
      </c>
      <c r="AR381" s="93" t="s">
        <v>152</v>
      </c>
      <c r="AT381" s="93" t="s">
        <v>148</v>
      </c>
      <c r="AU381" s="93" t="s">
        <v>83</v>
      </c>
      <c r="AY381" s="10" t="s">
        <v>145</v>
      </c>
      <c r="BE381" s="163">
        <f>IF($N$381="základní",$J$381,0)</f>
        <v>915.3</v>
      </c>
      <c r="BF381" s="163">
        <f>IF($N$381="snížená",$J$381,0)</f>
        <v>0</v>
      </c>
      <c r="BG381" s="163">
        <f>IF($N$381="zákl. přenesená",$J$381,0)</f>
        <v>0</v>
      </c>
      <c r="BH381" s="163">
        <f>IF($N$381="sníž. přenesená",$J$381,0)</f>
        <v>0</v>
      </c>
      <c r="BI381" s="163">
        <f>IF($N$381="nulová",$J$381,0)</f>
        <v>0</v>
      </c>
      <c r="BJ381" s="93" t="s">
        <v>23</v>
      </c>
      <c r="BK381" s="163">
        <f>ROUND($I$381*$H$381,2)</f>
        <v>915.3</v>
      </c>
      <c r="BL381" s="93" t="s">
        <v>152</v>
      </c>
      <c r="BM381" s="93" t="s">
        <v>516</v>
      </c>
    </row>
    <row r="382" spans="2:47" s="10" customFormat="1" ht="16.5" customHeight="1">
      <c r="B382" s="27"/>
      <c r="C382" s="28"/>
      <c r="D382" s="164" t="s">
        <v>153</v>
      </c>
      <c r="E382" s="28"/>
      <c r="F382" s="165" t="s">
        <v>518</v>
      </c>
      <c r="G382" s="28"/>
      <c r="H382" s="28"/>
      <c r="J382" s="28"/>
      <c r="K382" s="28"/>
      <c r="L382" s="45"/>
      <c r="M382" s="166"/>
      <c r="N382" s="28"/>
      <c r="O382" s="28"/>
      <c r="P382" s="28"/>
      <c r="Q382" s="28"/>
      <c r="R382" s="28"/>
      <c r="S382" s="28"/>
      <c r="T382" s="57"/>
      <c r="AT382" s="10" t="s">
        <v>153</v>
      </c>
      <c r="AU382" s="10" t="s">
        <v>83</v>
      </c>
    </row>
    <row r="383" spans="2:47" s="10" customFormat="1" ht="30.75" customHeight="1">
      <c r="B383" s="27"/>
      <c r="C383" s="28"/>
      <c r="D383" s="167" t="s">
        <v>164</v>
      </c>
      <c r="E383" s="28"/>
      <c r="F383" s="168" t="s">
        <v>519</v>
      </c>
      <c r="G383" s="28"/>
      <c r="H383" s="28"/>
      <c r="J383" s="28"/>
      <c r="K383" s="28"/>
      <c r="L383" s="45"/>
      <c r="M383" s="166"/>
      <c r="N383" s="28"/>
      <c r="O383" s="28"/>
      <c r="P383" s="28"/>
      <c r="Q383" s="28"/>
      <c r="R383" s="28"/>
      <c r="S383" s="28"/>
      <c r="T383" s="57"/>
      <c r="AT383" s="10" t="s">
        <v>164</v>
      </c>
      <c r="AU383" s="10" t="s">
        <v>83</v>
      </c>
    </row>
    <row r="384" spans="2:65" s="10" customFormat="1" ht="15.75" customHeight="1">
      <c r="B384" s="27"/>
      <c r="C384" s="152" t="s">
        <v>520</v>
      </c>
      <c r="D384" s="152" t="s">
        <v>148</v>
      </c>
      <c r="E384" s="153" t="s">
        <v>521</v>
      </c>
      <c r="F384" s="154" t="s">
        <v>522</v>
      </c>
      <c r="G384" s="155" t="s">
        <v>276</v>
      </c>
      <c r="H384" s="156">
        <v>0.1</v>
      </c>
      <c r="I384" s="157">
        <v>211</v>
      </c>
      <c r="J384" s="158">
        <f>ROUND($I$384*$H$384,2)</f>
        <v>21.1</v>
      </c>
      <c r="K384" s="154"/>
      <c r="L384" s="45"/>
      <c r="M384" s="159"/>
      <c r="N384" s="160" t="s">
        <v>45</v>
      </c>
      <c r="O384" s="28"/>
      <c r="P384" s="161">
        <f>$O$384*$H$384</f>
        <v>0</v>
      </c>
      <c r="Q384" s="161">
        <v>0</v>
      </c>
      <c r="R384" s="161">
        <f>$Q$384*$H$384</f>
        <v>0</v>
      </c>
      <c r="S384" s="161">
        <v>0</v>
      </c>
      <c r="T384" s="162">
        <f>$S$384*$H$384</f>
        <v>0</v>
      </c>
      <c r="AR384" s="93" t="s">
        <v>152</v>
      </c>
      <c r="AT384" s="93" t="s">
        <v>148</v>
      </c>
      <c r="AU384" s="93" t="s">
        <v>83</v>
      </c>
      <c r="AY384" s="10" t="s">
        <v>145</v>
      </c>
      <c r="BE384" s="163">
        <f>IF($N$384="základní",$J$384,0)</f>
        <v>21.1</v>
      </c>
      <c r="BF384" s="163">
        <f>IF($N$384="snížená",$J$384,0)</f>
        <v>0</v>
      </c>
      <c r="BG384" s="163">
        <f>IF($N$384="zákl. přenesená",$J$384,0)</f>
        <v>0</v>
      </c>
      <c r="BH384" s="163">
        <f>IF($N$384="sníž. přenesená",$J$384,0)</f>
        <v>0</v>
      </c>
      <c r="BI384" s="163">
        <f>IF($N$384="nulová",$J$384,0)</f>
        <v>0</v>
      </c>
      <c r="BJ384" s="93" t="s">
        <v>23</v>
      </c>
      <c r="BK384" s="163">
        <f>ROUND($I$384*$H$384,2)</f>
        <v>21.1</v>
      </c>
      <c r="BL384" s="93" t="s">
        <v>152</v>
      </c>
      <c r="BM384" s="93" t="s">
        <v>520</v>
      </c>
    </row>
    <row r="385" spans="2:47" s="10" customFormat="1" ht="16.5" customHeight="1">
      <c r="B385" s="27"/>
      <c r="C385" s="28"/>
      <c r="D385" s="164" t="s">
        <v>153</v>
      </c>
      <c r="E385" s="28"/>
      <c r="F385" s="165" t="s">
        <v>522</v>
      </c>
      <c r="G385" s="28"/>
      <c r="H385" s="28"/>
      <c r="J385" s="28"/>
      <c r="K385" s="28"/>
      <c r="L385" s="45"/>
      <c r="M385" s="166"/>
      <c r="N385" s="28"/>
      <c r="O385" s="28"/>
      <c r="P385" s="28"/>
      <c r="Q385" s="28"/>
      <c r="R385" s="28"/>
      <c r="S385" s="28"/>
      <c r="T385" s="57"/>
      <c r="AT385" s="10" t="s">
        <v>153</v>
      </c>
      <c r="AU385" s="10" t="s">
        <v>83</v>
      </c>
    </row>
    <row r="386" spans="2:47" s="10" customFormat="1" ht="30.75" customHeight="1">
      <c r="B386" s="27"/>
      <c r="C386" s="28"/>
      <c r="D386" s="167" t="s">
        <v>164</v>
      </c>
      <c r="E386" s="28"/>
      <c r="F386" s="168" t="s">
        <v>523</v>
      </c>
      <c r="G386" s="28"/>
      <c r="H386" s="28"/>
      <c r="J386" s="28"/>
      <c r="K386" s="28"/>
      <c r="L386" s="45"/>
      <c r="M386" s="166"/>
      <c r="N386" s="28"/>
      <c r="O386" s="28"/>
      <c r="P386" s="28"/>
      <c r="Q386" s="28"/>
      <c r="R386" s="28"/>
      <c r="S386" s="28"/>
      <c r="T386" s="57"/>
      <c r="AT386" s="10" t="s">
        <v>164</v>
      </c>
      <c r="AU386" s="10" t="s">
        <v>83</v>
      </c>
    </row>
    <row r="387" spans="2:63" s="139" customFormat="1" ht="30.75" customHeight="1">
      <c r="B387" s="140"/>
      <c r="C387" s="141"/>
      <c r="D387" s="141" t="s">
        <v>73</v>
      </c>
      <c r="E387" s="150" t="s">
        <v>524</v>
      </c>
      <c r="F387" s="150" t="s">
        <v>525</v>
      </c>
      <c r="G387" s="141"/>
      <c r="H387" s="141"/>
      <c r="J387" s="151">
        <f>$BK$387</f>
        <v>481971.14</v>
      </c>
      <c r="K387" s="141"/>
      <c r="L387" s="144"/>
      <c r="M387" s="145"/>
      <c r="N387" s="141"/>
      <c r="O387" s="141"/>
      <c r="P387" s="146">
        <f>SUM($P$388:$P$433)</f>
        <v>0</v>
      </c>
      <c r="Q387" s="141"/>
      <c r="R387" s="146">
        <f>SUM($R$388:$R$433)</f>
        <v>481.33567000000005</v>
      </c>
      <c r="S387" s="141"/>
      <c r="T387" s="147">
        <f>SUM($T$388:$T$433)</f>
        <v>0</v>
      </c>
      <c r="AR387" s="148" t="s">
        <v>23</v>
      </c>
      <c r="AT387" s="148" t="s">
        <v>73</v>
      </c>
      <c r="AU387" s="148" t="s">
        <v>23</v>
      </c>
      <c r="AY387" s="148" t="s">
        <v>145</v>
      </c>
      <c r="BK387" s="149">
        <f>SUM($BK$388:$BK$433)</f>
        <v>481971.14</v>
      </c>
    </row>
    <row r="388" spans="2:65" s="10" customFormat="1" ht="15.75" customHeight="1">
      <c r="B388" s="27"/>
      <c r="C388" s="152" t="s">
        <v>526</v>
      </c>
      <c r="D388" s="152" t="s">
        <v>148</v>
      </c>
      <c r="E388" s="153" t="s">
        <v>527</v>
      </c>
      <c r="F388" s="154" t="s">
        <v>528</v>
      </c>
      <c r="G388" s="155" t="s">
        <v>176</v>
      </c>
      <c r="H388" s="156">
        <v>31.32</v>
      </c>
      <c r="I388" s="157">
        <v>299</v>
      </c>
      <c r="J388" s="158">
        <f>ROUND($I$388*$H$388,2)</f>
        <v>9364.68</v>
      </c>
      <c r="K388" s="154"/>
      <c r="L388" s="45"/>
      <c r="M388" s="159"/>
      <c r="N388" s="160" t="s">
        <v>45</v>
      </c>
      <c r="O388" s="28"/>
      <c r="P388" s="161">
        <f>$O$388*$H$388</f>
        <v>0</v>
      </c>
      <c r="Q388" s="161">
        <v>0.135</v>
      </c>
      <c r="R388" s="161">
        <f>$Q$388*$H$388</f>
        <v>4.2282</v>
      </c>
      <c r="S388" s="161">
        <v>0</v>
      </c>
      <c r="T388" s="162">
        <f>$S$388*$H$388</f>
        <v>0</v>
      </c>
      <c r="AR388" s="93" t="s">
        <v>152</v>
      </c>
      <c r="AT388" s="93" t="s">
        <v>148</v>
      </c>
      <c r="AU388" s="93" t="s">
        <v>83</v>
      </c>
      <c r="AY388" s="10" t="s">
        <v>145</v>
      </c>
      <c r="BE388" s="163">
        <f>IF($N$388="základní",$J$388,0)</f>
        <v>9364.68</v>
      </c>
      <c r="BF388" s="163">
        <f>IF($N$388="snížená",$J$388,0)</f>
        <v>0</v>
      </c>
      <c r="BG388" s="163">
        <f>IF($N$388="zákl. přenesená",$J$388,0)</f>
        <v>0</v>
      </c>
      <c r="BH388" s="163">
        <f>IF($N$388="sníž. přenesená",$J$388,0)</f>
        <v>0</v>
      </c>
      <c r="BI388" s="163">
        <f>IF($N$388="nulová",$J$388,0)</f>
        <v>0</v>
      </c>
      <c r="BJ388" s="93" t="s">
        <v>23</v>
      </c>
      <c r="BK388" s="163">
        <f>ROUND($I$388*$H$388,2)</f>
        <v>9364.68</v>
      </c>
      <c r="BL388" s="93" t="s">
        <v>152</v>
      </c>
      <c r="BM388" s="93" t="s">
        <v>526</v>
      </c>
    </row>
    <row r="389" spans="2:47" s="10" customFormat="1" ht="16.5" customHeight="1">
      <c r="B389" s="27"/>
      <c r="C389" s="28"/>
      <c r="D389" s="164" t="s">
        <v>153</v>
      </c>
      <c r="E389" s="28"/>
      <c r="F389" s="165" t="s">
        <v>528</v>
      </c>
      <c r="G389" s="28"/>
      <c r="H389" s="28"/>
      <c r="J389" s="28"/>
      <c r="K389" s="28"/>
      <c r="L389" s="45"/>
      <c r="M389" s="166"/>
      <c r="N389" s="28"/>
      <c r="O389" s="28"/>
      <c r="P389" s="28"/>
      <c r="Q389" s="28"/>
      <c r="R389" s="28"/>
      <c r="S389" s="28"/>
      <c r="T389" s="57"/>
      <c r="AT389" s="10" t="s">
        <v>153</v>
      </c>
      <c r="AU389" s="10" t="s">
        <v>83</v>
      </c>
    </row>
    <row r="390" spans="2:65" s="10" customFormat="1" ht="15.75" customHeight="1">
      <c r="B390" s="27"/>
      <c r="C390" s="152" t="s">
        <v>529</v>
      </c>
      <c r="D390" s="152" t="s">
        <v>148</v>
      </c>
      <c r="E390" s="153" t="s">
        <v>530</v>
      </c>
      <c r="F390" s="154" t="s">
        <v>531</v>
      </c>
      <c r="G390" s="155" t="s">
        <v>176</v>
      </c>
      <c r="H390" s="156">
        <v>78.47</v>
      </c>
      <c r="I390" s="157">
        <v>699</v>
      </c>
      <c r="J390" s="158">
        <f>ROUND($I$390*$H$390,2)</f>
        <v>54850.53</v>
      </c>
      <c r="K390" s="154"/>
      <c r="L390" s="45"/>
      <c r="M390" s="159"/>
      <c r="N390" s="160" t="s">
        <v>45</v>
      </c>
      <c r="O390" s="28"/>
      <c r="P390" s="161">
        <f>$O$390*$H$390</f>
        <v>0</v>
      </c>
      <c r="Q390" s="161">
        <v>0.2</v>
      </c>
      <c r="R390" s="161">
        <f>$Q$390*$H$390</f>
        <v>15.694</v>
      </c>
      <c r="S390" s="161">
        <v>0</v>
      </c>
      <c r="T390" s="162">
        <f>$S$390*$H$390</f>
        <v>0</v>
      </c>
      <c r="AR390" s="93" t="s">
        <v>152</v>
      </c>
      <c r="AT390" s="93" t="s">
        <v>148</v>
      </c>
      <c r="AU390" s="93" t="s">
        <v>83</v>
      </c>
      <c r="AY390" s="10" t="s">
        <v>145</v>
      </c>
      <c r="BE390" s="163">
        <f>IF($N$390="základní",$J$390,0)</f>
        <v>54850.53</v>
      </c>
      <c r="BF390" s="163">
        <f>IF($N$390="snížená",$J$390,0)</f>
        <v>0</v>
      </c>
      <c r="BG390" s="163">
        <f>IF($N$390="zákl. přenesená",$J$390,0)</f>
        <v>0</v>
      </c>
      <c r="BH390" s="163">
        <f>IF($N$390="sníž. přenesená",$J$390,0)</f>
        <v>0</v>
      </c>
      <c r="BI390" s="163">
        <f>IF($N$390="nulová",$J$390,0)</f>
        <v>0</v>
      </c>
      <c r="BJ390" s="93" t="s">
        <v>23</v>
      </c>
      <c r="BK390" s="163">
        <f>ROUND($I$390*$H$390,2)</f>
        <v>54850.53</v>
      </c>
      <c r="BL390" s="93" t="s">
        <v>152</v>
      </c>
      <c r="BM390" s="93" t="s">
        <v>529</v>
      </c>
    </row>
    <row r="391" spans="2:47" s="10" customFormat="1" ht="16.5" customHeight="1">
      <c r="B391" s="27"/>
      <c r="C391" s="28"/>
      <c r="D391" s="164" t="s">
        <v>153</v>
      </c>
      <c r="E391" s="28"/>
      <c r="F391" s="165" t="s">
        <v>531</v>
      </c>
      <c r="G391" s="28"/>
      <c r="H391" s="28"/>
      <c r="J391" s="28"/>
      <c r="K391" s="28"/>
      <c r="L391" s="45"/>
      <c r="M391" s="166"/>
      <c r="N391" s="28"/>
      <c r="O391" s="28"/>
      <c r="P391" s="28"/>
      <c r="Q391" s="28"/>
      <c r="R391" s="28"/>
      <c r="S391" s="28"/>
      <c r="T391" s="57"/>
      <c r="AT391" s="10" t="s">
        <v>153</v>
      </c>
      <c r="AU391" s="10" t="s">
        <v>83</v>
      </c>
    </row>
    <row r="392" spans="2:65" s="10" customFormat="1" ht="15.75" customHeight="1">
      <c r="B392" s="27"/>
      <c r="C392" s="152" t="s">
        <v>532</v>
      </c>
      <c r="D392" s="152" t="s">
        <v>148</v>
      </c>
      <c r="E392" s="153" t="s">
        <v>533</v>
      </c>
      <c r="F392" s="154" t="s">
        <v>534</v>
      </c>
      <c r="G392" s="155" t="s">
        <v>176</v>
      </c>
      <c r="H392" s="156">
        <v>1488.99</v>
      </c>
      <c r="I392" s="157">
        <v>126</v>
      </c>
      <c r="J392" s="158">
        <f>ROUND($I$392*$H$392,2)</f>
        <v>187612.74</v>
      </c>
      <c r="K392" s="154"/>
      <c r="L392" s="45"/>
      <c r="M392" s="159"/>
      <c r="N392" s="160" t="s">
        <v>45</v>
      </c>
      <c r="O392" s="28"/>
      <c r="P392" s="161">
        <f>$O$392*$H$392</f>
        <v>0</v>
      </c>
      <c r="Q392" s="161">
        <v>0.131</v>
      </c>
      <c r="R392" s="161">
        <f>$Q$392*$H$392</f>
        <v>195.05769</v>
      </c>
      <c r="S392" s="161">
        <v>0</v>
      </c>
      <c r="T392" s="162">
        <f>$S$392*$H$392</f>
        <v>0</v>
      </c>
      <c r="AR392" s="93" t="s">
        <v>152</v>
      </c>
      <c r="AT392" s="93" t="s">
        <v>148</v>
      </c>
      <c r="AU392" s="93" t="s">
        <v>83</v>
      </c>
      <c r="AY392" s="10" t="s">
        <v>145</v>
      </c>
      <c r="BE392" s="163">
        <f>IF($N$392="základní",$J$392,0)</f>
        <v>187612.74</v>
      </c>
      <c r="BF392" s="163">
        <f>IF($N$392="snížená",$J$392,0)</f>
        <v>0</v>
      </c>
      <c r="BG392" s="163">
        <f>IF($N$392="zákl. přenesená",$J$392,0)</f>
        <v>0</v>
      </c>
      <c r="BH392" s="163">
        <f>IF($N$392="sníž. přenesená",$J$392,0)</f>
        <v>0</v>
      </c>
      <c r="BI392" s="163">
        <f>IF($N$392="nulová",$J$392,0)</f>
        <v>0</v>
      </c>
      <c r="BJ392" s="93" t="s">
        <v>23</v>
      </c>
      <c r="BK392" s="163">
        <f>ROUND($I$392*$H$392,2)</f>
        <v>187612.74</v>
      </c>
      <c r="BL392" s="93" t="s">
        <v>152</v>
      </c>
      <c r="BM392" s="93" t="s">
        <v>532</v>
      </c>
    </row>
    <row r="393" spans="2:47" s="10" customFormat="1" ht="16.5" customHeight="1">
      <c r="B393" s="27"/>
      <c r="C393" s="28"/>
      <c r="D393" s="164" t="s">
        <v>153</v>
      </c>
      <c r="E393" s="28"/>
      <c r="F393" s="165" t="s">
        <v>534</v>
      </c>
      <c r="G393" s="28"/>
      <c r="H393" s="28"/>
      <c r="J393" s="28"/>
      <c r="K393" s="28"/>
      <c r="L393" s="45"/>
      <c r="M393" s="166"/>
      <c r="N393" s="28"/>
      <c r="O393" s="28"/>
      <c r="P393" s="28"/>
      <c r="Q393" s="28"/>
      <c r="R393" s="28"/>
      <c r="S393" s="28"/>
      <c r="T393" s="57"/>
      <c r="AT393" s="10" t="s">
        <v>153</v>
      </c>
      <c r="AU393" s="10" t="s">
        <v>83</v>
      </c>
    </row>
    <row r="394" spans="2:65" s="10" customFormat="1" ht="15.75" customHeight="1">
      <c r="B394" s="27"/>
      <c r="C394" s="152" t="s">
        <v>535</v>
      </c>
      <c r="D394" s="152" t="s">
        <v>148</v>
      </c>
      <c r="E394" s="153" t="s">
        <v>536</v>
      </c>
      <c r="F394" s="154" t="s">
        <v>537</v>
      </c>
      <c r="G394" s="155" t="s">
        <v>390</v>
      </c>
      <c r="H394" s="156">
        <v>26.09</v>
      </c>
      <c r="I394" s="157">
        <v>105</v>
      </c>
      <c r="J394" s="158">
        <f>ROUND($I$394*$H$394,2)</f>
        <v>2739.45</v>
      </c>
      <c r="K394" s="154"/>
      <c r="L394" s="45"/>
      <c r="M394" s="159"/>
      <c r="N394" s="160" t="s">
        <v>45</v>
      </c>
      <c r="O394" s="28"/>
      <c r="P394" s="161">
        <f>$O$394*$H$394</f>
        <v>0</v>
      </c>
      <c r="Q394" s="161">
        <v>0.001</v>
      </c>
      <c r="R394" s="161">
        <f>$Q$394*$H$394</f>
        <v>0.026090000000000002</v>
      </c>
      <c r="S394" s="161">
        <v>0</v>
      </c>
      <c r="T394" s="162">
        <f>$S$394*$H$394</f>
        <v>0</v>
      </c>
      <c r="AR394" s="93" t="s">
        <v>152</v>
      </c>
      <c r="AT394" s="93" t="s">
        <v>148</v>
      </c>
      <c r="AU394" s="93" t="s">
        <v>83</v>
      </c>
      <c r="AY394" s="10" t="s">
        <v>145</v>
      </c>
      <c r="BE394" s="163">
        <f>IF($N$394="základní",$J$394,0)</f>
        <v>2739.45</v>
      </c>
      <c r="BF394" s="163">
        <f>IF($N$394="snížená",$J$394,0)</f>
        <v>0</v>
      </c>
      <c r="BG394" s="163">
        <f>IF($N$394="zákl. přenesená",$J$394,0)</f>
        <v>0</v>
      </c>
      <c r="BH394" s="163">
        <f>IF($N$394="sníž. přenesená",$J$394,0)</f>
        <v>0</v>
      </c>
      <c r="BI394" s="163">
        <f>IF($N$394="nulová",$J$394,0)</f>
        <v>0</v>
      </c>
      <c r="BJ394" s="93" t="s">
        <v>23</v>
      </c>
      <c r="BK394" s="163">
        <f>ROUND($I$394*$H$394,2)</f>
        <v>2739.45</v>
      </c>
      <c r="BL394" s="93" t="s">
        <v>152</v>
      </c>
      <c r="BM394" s="93" t="s">
        <v>535</v>
      </c>
    </row>
    <row r="395" spans="2:47" s="10" customFormat="1" ht="16.5" customHeight="1">
      <c r="B395" s="27"/>
      <c r="C395" s="28"/>
      <c r="D395" s="164" t="s">
        <v>153</v>
      </c>
      <c r="E395" s="28"/>
      <c r="F395" s="165" t="s">
        <v>537</v>
      </c>
      <c r="G395" s="28"/>
      <c r="H395" s="28"/>
      <c r="J395" s="28"/>
      <c r="K395" s="28"/>
      <c r="L395" s="45"/>
      <c r="M395" s="166"/>
      <c r="N395" s="28"/>
      <c r="O395" s="28"/>
      <c r="P395" s="28"/>
      <c r="Q395" s="28"/>
      <c r="R395" s="28"/>
      <c r="S395" s="28"/>
      <c r="T395" s="57"/>
      <c r="AT395" s="10" t="s">
        <v>153</v>
      </c>
      <c r="AU395" s="10" t="s">
        <v>83</v>
      </c>
    </row>
    <row r="396" spans="2:65" s="10" customFormat="1" ht="15.75" customHeight="1">
      <c r="B396" s="27"/>
      <c r="C396" s="152" t="s">
        <v>538</v>
      </c>
      <c r="D396" s="152" t="s">
        <v>148</v>
      </c>
      <c r="E396" s="153" t="s">
        <v>539</v>
      </c>
      <c r="F396" s="154" t="s">
        <v>540</v>
      </c>
      <c r="G396" s="155" t="s">
        <v>194</v>
      </c>
      <c r="H396" s="156">
        <v>15</v>
      </c>
      <c r="I396" s="157">
        <v>345</v>
      </c>
      <c r="J396" s="158">
        <f>ROUND($I$396*$H$396,2)</f>
        <v>5175</v>
      </c>
      <c r="K396" s="154"/>
      <c r="L396" s="45"/>
      <c r="M396" s="159"/>
      <c r="N396" s="160" t="s">
        <v>45</v>
      </c>
      <c r="O396" s="28"/>
      <c r="P396" s="161">
        <f>$O$396*$H$396</f>
        <v>0</v>
      </c>
      <c r="Q396" s="161">
        <v>0.0007</v>
      </c>
      <c r="R396" s="161">
        <f>$Q$396*$H$396</f>
        <v>0.0105</v>
      </c>
      <c r="S396" s="161">
        <v>0</v>
      </c>
      <c r="T396" s="162">
        <f>$S$396*$H$396</f>
        <v>0</v>
      </c>
      <c r="AR396" s="93" t="s">
        <v>152</v>
      </c>
      <c r="AT396" s="93" t="s">
        <v>148</v>
      </c>
      <c r="AU396" s="93" t="s">
        <v>83</v>
      </c>
      <c r="AY396" s="10" t="s">
        <v>145</v>
      </c>
      <c r="BE396" s="163">
        <f>IF($N$396="základní",$J$396,0)</f>
        <v>5175</v>
      </c>
      <c r="BF396" s="163">
        <f>IF($N$396="snížená",$J$396,0)</f>
        <v>0</v>
      </c>
      <c r="BG396" s="163">
        <f>IF($N$396="zákl. přenesená",$J$396,0)</f>
        <v>0</v>
      </c>
      <c r="BH396" s="163">
        <f>IF($N$396="sníž. přenesená",$J$396,0)</f>
        <v>0</v>
      </c>
      <c r="BI396" s="163">
        <f>IF($N$396="nulová",$J$396,0)</f>
        <v>0</v>
      </c>
      <c r="BJ396" s="93" t="s">
        <v>23</v>
      </c>
      <c r="BK396" s="163">
        <f>ROUND($I$396*$H$396,2)</f>
        <v>5175</v>
      </c>
      <c r="BL396" s="93" t="s">
        <v>152</v>
      </c>
      <c r="BM396" s="93" t="s">
        <v>538</v>
      </c>
    </row>
    <row r="397" spans="2:47" s="10" customFormat="1" ht="16.5" customHeight="1">
      <c r="B397" s="27"/>
      <c r="C397" s="28"/>
      <c r="D397" s="164" t="s">
        <v>153</v>
      </c>
      <c r="E397" s="28"/>
      <c r="F397" s="165" t="s">
        <v>540</v>
      </c>
      <c r="G397" s="28"/>
      <c r="H397" s="28"/>
      <c r="J397" s="28"/>
      <c r="K397" s="28"/>
      <c r="L397" s="45"/>
      <c r="M397" s="166"/>
      <c r="N397" s="28"/>
      <c r="O397" s="28"/>
      <c r="P397" s="28"/>
      <c r="Q397" s="28"/>
      <c r="R397" s="28"/>
      <c r="S397" s="28"/>
      <c r="T397" s="57"/>
      <c r="AT397" s="10" t="s">
        <v>153</v>
      </c>
      <c r="AU397" s="10" t="s">
        <v>83</v>
      </c>
    </row>
    <row r="398" spans="2:65" s="10" customFormat="1" ht="15.75" customHeight="1">
      <c r="B398" s="27"/>
      <c r="C398" s="152" t="s">
        <v>541</v>
      </c>
      <c r="D398" s="152" t="s">
        <v>148</v>
      </c>
      <c r="E398" s="153" t="s">
        <v>542</v>
      </c>
      <c r="F398" s="154" t="s">
        <v>543</v>
      </c>
      <c r="G398" s="155" t="s">
        <v>151</v>
      </c>
      <c r="H398" s="156">
        <v>20</v>
      </c>
      <c r="I398" s="157">
        <v>557</v>
      </c>
      <c r="J398" s="158">
        <f>ROUND($I$398*$H$398,2)</f>
        <v>11140</v>
      </c>
      <c r="K398" s="154"/>
      <c r="L398" s="45"/>
      <c r="M398" s="159"/>
      <c r="N398" s="160" t="s">
        <v>45</v>
      </c>
      <c r="O398" s="28"/>
      <c r="P398" s="161">
        <f>$O$398*$H$398</f>
        <v>0</v>
      </c>
      <c r="Q398" s="161">
        <v>0.0061</v>
      </c>
      <c r="R398" s="161">
        <f>$Q$398*$H$398</f>
        <v>0.12200000000000001</v>
      </c>
      <c r="S398" s="161">
        <v>0</v>
      </c>
      <c r="T398" s="162">
        <f>$S$398*$H$398</f>
        <v>0</v>
      </c>
      <c r="AR398" s="93" t="s">
        <v>152</v>
      </c>
      <c r="AT398" s="93" t="s">
        <v>148</v>
      </c>
      <c r="AU398" s="93" t="s">
        <v>83</v>
      </c>
      <c r="AY398" s="10" t="s">
        <v>145</v>
      </c>
      <c r="BE398" s="163">
        <f>IF($N$398="základní",$J$398,0)</f>
        <v>11140</v>
      </c>
      <c r="BF398" s="163">
        <f>IF($N$398="snížená",$J$398,0)</f>
        <v>0</v>
      </c>
      <c r="BG398" s="163">
        <f>IF($N$398="zákl. přenesená",$J$398,0)</f>
        <v>0</v>
      </c>
      <c r="BH398" s="163">
        <f>IF($N$398="sníž. přenesená",$J$398,0)</f>
        <v>0</v>
      </c>
      <c r="BI398" s="163">
        <f>IF($N$398="nulová",$J$398,0)</f>
        <v>0</v>
      </c>
      <c r="BJ398" s="93" t="s">
        <v>23</v>
      </c>
      <c r="BK398" s="163">
        <f>ROUND($I$398*$H$398,2)</f>
        <v>11140</v>
      </c>
      <c r="BL398" s="93" t="s">
        <v>152</v>
      </c>
      <c r="BM398" s="93" t="s">
        <v>541</v>
      </c>
    </row>
    <row r="399" spans="2:47" s="10" customFormat="1" ht="16.5" customHeight="1">
      <c r="B399" s="27"/>
      <c r="C399" s="28"/>
      <c r="D399" s="164" t="s">
        <v>153</v>
      </c>
      <c r="E399" s="28"/>
      <c r="F399" s="165" t="s">
        <v>543</v>
      </c>
      <c r="G399" s="28"/>
      <c r="H399" s="28"/>
      <c r="J399" s="28"/>
      <c r="K399" s="28"/>
      <c r="L399" s="45"/>
      <c r="M399" s="166"/>
      <c r="N399" s="28"/>
      <c r="O399" s="28"/>
      <c r="P399" s="28"/>
      <c r="Q399" s="28"/>
      <c r="R399" s="28"/>
      <c r="S399" s="28"/>
      <c r="T399" s="57"/>
      <c r="AT399" s="10" t="s">
        <v>153</v>
      </c>
      <c r="AU399" s="10" t="s">
        <v>83</v>
      </c>
    </row>
    <row r="400" spans="2:65" s="10" customFormat="1" ht="15.75" customHeight="1">
      <c r="B400" s="27"/>
      <c r="C400" s="152" t="s">
        <v>544</v>
      </c>
      <c r="D400" s="152" t="s">
        <v>148</v>
      </c>
      <c r="E400" s="153" t="s">
        <v>545</v>
      </c>
      <c r="F400" s="154" t="s">
        <v>546</v>
      </c>
      <c r="G400" s="155" t="s">
        <v>151</v>
      </c>
      <c r="H400" s="156">
        <v>20</v>
      </c>
      <c r="I400" s="157">
        <v>616</v>
      </c>
      <c r="J400" s="158">
        <f>ROUND($I$400*$H$400,2)</f>
        <v>12320</v>
      </c>
      <c r="K400" s="154"/>
      <c r="L400" s="45"/>
      <c r="M400" s="159"/>
      <c r="N400" s="160" t="s">
        <v>45</v>
      </c>
      <c r="O400" s="28"/>
      <c r="P400" s="161">
        <f>$O$400*$H$400</f>
        <v>0</v>
      </c>
      <c r="Q400" s="161">
        <v>0.0005</v>
      </c>
      <c r="R400" s="161">
        <f>$Q$400*$H$400</f>
        <v>0.01</v>
      </c>
      <c r="S400" s="161">
        <v>0</v>
      </c>
      <c r="T400" s="162">
        <f>$S$400*$H$400</f>
        <v>0</v>
      </c>
      <c r="AR400" s="93" t="s">
        <v>152</v>
      </c>
      <c r="AT400" s="93" t="s">
        <v>148</v>
      </c>
      <c r="AU400" s="93" t="s">
        <v>83</v>
      </c>
      <c r="AY400" s="10" t="s">
        <v>145</v>
      </c>
      <c r="BE400" s="163">
        <f>IF($N$400="základní",$J$400,0)</f>
        <v>12320</v>
      </c>
      <c r="BF400" s="163">
        <f>IF($N$400="snížená",$J$400,0)</f>
        <v>0</v>
      </c>
      <c r="BG400" s="163">
        <f>IF($N$400="zákl. přenesená",$J$400,0)</f>
        <v>0</v>
      </c>
      <c r="BH400" s="163">
        <f>IF($N$400="sníž. přenesená",$J$400,0)</f>
        <v>0</v>
      </c>
      <c r="BI400" s="163">
        <f>IF($N$400="nulová",$J$400,0)</f>
        <v>0</v>
      </c>
      <c r="BJ400" s="93" t="s">
        <v>23</v>
      </c>
      <c r="BK400" s="163">
        <f>ROUND($I$400*$H$400,2)</f>
        <v>12320</v>
      </c>
      <c r="BL400" s="93" t="s">
        <v>152</v>
      </c>
      <c r="BM400" s="93" t="s">
        <v>544</v>
      </c>
    </row>
    <row r="401" spans="2:47" s="10" customFormat="1" ht="16.5" customHeight="1">
      <c r="B401" s="27"/>
      <c r="C401" s="28"/>
      <c r="D401" s="164" t="s">
        <v>153</v>
      </c>
      <c r="E401" s="28"/>
      <c r="F401" s="165" t="s">
        <v>546</v>
      </c>
      <c r="G401" s="28"/>
      <c r="H401" s="28"/>
      <c r="J401" s="28"/>
      <c r="K401" s="28"/>
      <c r="L401" s="45"/>
      <c r="M401" s="166"/>
      <c r="N401" s="28"/>
      <c r="O401" s="28"/>
      <c r="P401" s="28"/>
      <c r="Q401" s="28"/>
      <c r="R401" s="28"/>
      <c r="S401" s="28"/>
      <c r="T401" s="57"/>
      <c r="AT401" s="10" t="s">
        <v>153</v>
      </c>
      <c r="AU401" s="10" t="s">
        <v>83</v>
      </c>
    </row>
    <row r="402" spans="2:65" s="10" customFormat="1" ht="15.75" customHeight="1">
      <c r="B402" s="27"/>
      <c r="C402" s="152" t="s">
        <v>547</v>
      </c>
      <c r="D402" s="152" t="s">
        <v>148</v>
      </c>
      <c r="E402" s="153" t="s">
        <v>548</v>
      </c>
      <c r="F402" s="154" t="s">
        <v>549</v>
      </c>
      <c r="G402" s="155" t="s">
        <v>151</v>
      </c>
      <c r="H402" s="156">
        <v>20</v>
      </c>
      <c r="I402" s="157">
        <v>15</v>
      </c>
      <c r="J402" s="158">
        <f>ROUND($I$402*$H$402,2)</f>
        <v>300</v>
      </c>
      <c r="K402" s="154"/>
      <c r="L402" s="45"/>
      <c r="M402" s="159"/>
      <c r="N402" s="160" t="s">
        <v>45</v>
      </c>
      <c r="O402" s="28"/>
      <c r="P402" s="161">
        <f>$O$402*$H$402</f>
        <v>0</v>
      </c>
      <c r="Q402" s="161">
        <v>0.0001</v>
      </c>
      <c r="R402" s="161">
        <f>$Q$402*$H$402</f>
        <v>0.002</v>
      </c>
      <c r="S402" s="161">
        <v>0</v>
      </c>
      <c r="T402" s="162">
        <f>$S$402*$H$402</f>
        <v>0</v>
      </c>
      <c r="AR402" s="93" t="s">
        <v>152</v>
      </c>
      <c r="AT402" s="93" t="s">
        <v>148</v>
      </c>
      <c r="AU402" s="93" t="s">
        <v>83</v>
      </c>
      <c r="AY402" s="10" t="s">
        <v>145</v>
      </c>
      <c r="BE402" s="163">
        <f>IF($N$402="základní",$J$402,0)</f>
        <v>300</v>
      </c>
      <c r="BF402" s="163">
        <f>IF($N$402="snížená",$J$402,0)</f>
        <v>0</v>
      </c>
      <c r="BG402" s="163">
        <f>IF($N$402="zákl. přenesená",$J$402,0)</f>
        <v>0</v>
      </c>
      <c r="BH402" s="163">
        <f>IF($N$402="sníž. přenesená",$J$402,0)</f>
        <v>0</v>
      </c>
      <c r="BI402" s="163">
        <f>IF($N$402="nulová",$J$402,0)</f>
        <v>0</v>
      </c>
      <c r="BJ402" s="93" t="s">
        <v>23</v>
      </c>
      <c r="BK402" s="163">
        <f>ROUND($I$402*$H$402,2)</f>
        <v>300</v>
      </c>
      <c r="BL402" s="93" t="s">
        <v>152</v>
      </c>
      <c r="BM402" s="93" t="s">
        <v>547</v>
      </c>
    </row>
    <row r="403" spans="2:47" s="10" customFormat="1" ht="16.5" customHeight="1">
      <c r="B403" s="27"/>
      <c r="C403" s="28"/>
      <c r="D403" s="164" t="s">
        <v>153</v>
      </c>
      <c r="E403" s="28"/>
      <c r="F403" s="165" t="s">
        <v>549</v>
      </c>
      <c r="G403" s="28"/>
      <c r="H403" s="28"/>
      <c r="J403" s="28"/>
      <c r="K403" s="28"/>
      <c r="L403" s="45"/>
      <c r="M403" s="166"/>
      <c r="N403" s="28"/>
      <c r="O403" s="28"/>
      <c r="P403" s="28"/>
      <c r="Q403" s="28"/>
      <c r="R403" s="28"/>
      <c r="S403" s="28"/>
      <c r="T403" s="57"/>
      <c r="AT403" s="10" t="s">
        <v>153</v>
      </c>
      <c r="AU403" s="10" t="s">
        <v>83</v>
      </c>
    </row>
    <row r="404" spans="2:65" s="10" customFormat="1" ht="15.75" customHeight="1">
      <c r="B404" s="27"/>
      <c r="C404" s="152" t="s">
        <v>550</v>
      </c>
      <c r="D404" s="152" t="s">
        <v>148</v>
      </c>
      <c r="E404" s="153" t="s">
        <v>551</v>
      </c>
      <c r="F404" s="154" t="s">
        <v>552</v>
      </c>
      <c r="G404" s="155" t="s">
        <v>151</v>
      </c>
      <c r="H404" s="156">
        <v>40</v>
      </c>
      <c r="I404" s="157">
        <v>72</v>
      </c>
      <c r="J404" s="158">
        <f>ROUND($I$404*$H$404,2)</f>
        <v>2880</v>
      </c>
      <c r="K404" s="154"/>
      <c r="L404" s="45"/>
      <c r="M404" s="159"/>
      <c r="N404" s="160" t="s">
        <v>45</v>
      </c>
      <c r="O404" s="28"/>
      <c r="P404" s="161">
        <f>$O$404*$H$404</f>
        <v>0</v>
      </c>
      <c r="Q404" s="161">
        <v>0.00126</v>
      </c>
      <c r="R404" s="161">
        <f>$Q$404*$H$404</f>
        <v>0.0504</v>
      </c>
      <c r="S404" s="161">
        <v>0</v>
      </c>
      <c r="T404" s="162">
        <f>$S$404*$H$404</f>
        <v>0</v>
      </c>
      <c r="AR404" s="93" t="s">
        <v>152</v>
      </c>
      <c r="AT404" s="93" t="s">
        <v>148</v>
      </c>
      <c r="AU404" s="93" t="s">
        <v>83</v>
      </c>
      <c r="AY404" s="10" t="s">
        <v>145</v>
      </c>
      <c r="BE404" s="163">
        <f>IF($N$404="základní",$J$404,0)</f>
        <v>2880</v>
      </c>
      <c r="BF404" s="163">
        <f>IF($N$404="snížená",$J$404,0)</f>
        <v>0</v>
      </c>
      <c r="BG404" s="163">
        <f>IF($N$404="zákl. přenesená",$J$404,0)</f>
        <v>0</v>
      </c>
      <c r="BH404" s="163">
        <f>IF($N$404="sníž. přenesená",$J$404,0)</f>
        <v>0</v>
      </c>
      <c r="BI404" s="163">
        <f>IF($N$404="nulová",$J$404,0)</f>
        <v>0</v>
      </c>
      <c r="BJ404" s="93" t="s">
        <v>23</v>
      </c>
      <c r="BK404" s="163">
        <f>ROUND($I$404*$H$404,2)</f>
        <v>2880</v>
      </c>
      <c r="BL404" s="93" t="s">
        <v>152</v>
      </c>
      <c r="BM404" s="93" t="s">
        <v>550</v>
      </c>
    </row>
    <row r="405" spans="2:47" s="10" customFormat="1" ht="16.5" customHeight="1">
      <c r="B405" s="27"/>
      <c r="C405" s="28"/>
      <c r="D405" s="164" t="s">
        <v>153</v>
      </c>
      <c r="E405" s="28"/>
      <c r="F405" s="165" t="s">
        <v>552</v>
      </c>
      <c r="G405" s="28"/>
      <c r="H405" s="28"/>
      <c r="J405" s="28"/>
      <c r="K405" s="28"/>
      <c r="L405" s="45"/>
      <c r="M405" s="166"/>
      <c r="N405" s="28"/>
      <c r="O405" s="28"/>
      <c r="P405" s="28"/>
      <c r="Q405" s="28"/>
      <c r="R405" s="28"/>
      <c r="S405" s="28"/>
      <c r="T405" s="57"/>
      <c r="AT405" s="10" t="s">
        <v>153</v>
      </c>
      <c r="AU405" s="10" t="s">
        <v>83</v>
      </c>
    </row>
    <row r="406" spans="2:65" s="10" customFormat="1" ht="15.75" customHeight="1">
      <c r="B406" s="27"/>
      <c r="C406" s="152" t="s">
        <v>553</v>
      </c>
      <c r="D406" s="152" t="s">
        <v>148</v>
      </c>
      <c r="E406" s="153" t="s">
        <v>554</v>
      </c>
      <c r="F406" s="154" t="s">
        <v>555</v>
      </c>
      <c r="G406" s="155" t="s">
        <v>151</v>
      </c>
      <c r="H406" s="156">
        <v>20</v>
      </c>
      <c r="I406" s="157">
        <v>588</v>
      </c>
      <c r="J406" s="158">
        <f>ROUND($I$406*$H$406,2)</f>
        <v>11760</v>
      </c>
      <c r="K406" s="154"/>
      <c r="L406" s="45"/>
      <c r="M406" s="159"/>
      <c r="N406" s="160" t="s">
        <v>45</v>
      </c>
      <c r="O406" s="28"/>
      <c r="P406" s="161">
        <f>$O$406*$H$406</f>
        <v>0</v>
      </c>
      <c r="Q406" s="161">
        <v>0.041</v>
      </c>
      <c r="R406" s="161">
        <f>$Q$406*$H$406</f>
        <v>0.8200000000000001</v>
      </c>
      <c r="S406" s="161">
        <v>0</v>
      </c>
      <c r="T406" s="162">
        <f>$S$406*$H$406</f>
        <v>0</v>
      </c>
      <c r="AR406" s="93" t="s">
        <v>152</v>
      </c>
      <c r="AT406" s="93" t="s">
        <v>148</v>
      </c>
      <c r="AU406" s="93" t="s">
        <v>83</v>
      </c>
      <c r="AY406" s="10" t="s">
        <v>145</v>
      </c>
      <c r="BE406" s="163">
        <f>IF($N$406="základní",$J$406,0)</f>
        <v>11760</v>
      </c>
      <c r="BF406" s="163">
        <f>IF($N$406="snížená",$J$406,0)</f>
        <v>0</v>
      </c>
      <c r="BG406" s="163">
        <f>IF($N$406="zákl. přenesená",$J$406,0)</f>
        <v>0</v>
      </c>
      <c r="BH406" s="163">
        <f>IF($N$406="sníž. přenesená",$J$406,0)</f>
        <v>0</v>
      </c>
      <c r="BI406" s="163">
        <f>IF($N$406="nulová",$J$406,0)</f>
        <v>0</v>
      </c>
      <c r="BJ406" s="93" t="s">
        <v>23</v>
      </c>
      <c r="BK406" s="163">
        <f>ROUND($I$406*$H$406,2)</f>
        <v>11760</v>
      </c>
      <c r="BL406" s="93" t="s">
        <v>152</v>
      </c>
      <c r="BM406" s="93" t="s">
        <v>553</v>
      </c>
    </row>
    <row r="407" spans="2:47" s="10" customFormat="1" ht="16.5" customHeight="1">
      <c r="B407" s="27"/>
      <c r="C407" s="28"/>
      <c r="D407" s="164" t="s">
        <v>153</v>
      </c>
      <c r="E407" s="28"/>
      <c r="F407" s="165" t="s">
        <v>555</v>
      </c>
      <c r="G407" s="28"/>
      <c r="H407" s="28"/>
      <c r="J407" s="28"/>
      <c r="K407" s="28"/>
      <c r="L407" s="45"/>
      <c r="M407" s="166"/>
      <c r="N407" s="28"/>
      <c r="O407" s="28"/>
      <c r="P407" s="28"/>
      <c r="Q407" s="28"/>
      <c r="R407" s="28"/>
      <c r="S407" s="28"/>
      <c r="T407" s="57"/>
      <c r="AT407" s="10" t="s">
        <v>153</v>
      </c>
      <c r="AU407" s="10" t="s">
        <v>83</v>
      </c>
    </row>
    <row r="408" spans="2:65" s="10" customFormat="1" ht="15.75" customHeight="1">
      <c r="B408" s="27"/>
      <c r="C408" s="152" t="s">
        <v>556</v>
      </c>
      <c r="D408" s="152" t="s">
        <v>148</v>
      </c>
      <c r="E408" s="153" t="s">
        <v>557</v>
      </c>
      <c r="F408" s="154" t="s">
        <v>558</v>
      </c>
      <c r="G408" s="155" t="s">
        <v>151</v>
      </c>
      <c r="H408" s="156">
        <v>3</v>
      </c>
      <c r="I408" s="157">
        <v>3036</v>
      </c>
      <c r="J408" s="158">
        <f>ROUND($I$408*$H$408,2)</f>
        <v>9108</v>
      </c>
      <c r="K408" s="154"/>
      <c r="L408" s="45"/>
      <c r="M408" s="159"/>
      <c r="N408" s="160" t="s">
        <v>45</v>
      </c>
      <c r="O408" s="28"/>
      <c r="P408" s="161">
        <f>$O$408*$H$408</f>
        <v>0</v>
      </c>
      <c r="Q408" s="161">
        <v>0.0151</v>
      </c>
      <c r="R408" s="161">
        <f>$Q$408*$H$408</f>
        <v>0.0453</v>
      </c>
      <c r="S408" s="161">
        <v>0</v>
      </c>
      <c r="T408" s="162">
        <f>$S$408*$H$408</f>
        <v>0</v>
      </c>
      <c r="AR408" s="93" t="s">
        <v>152</v>
      </c>
      <c r="AT408" s="93" t="s">
        <v>148</v>
      </c>
      <c r="AU408" s="93" t="s">
        <v>83</v>
      </c>
      <c r="AY408" s="10" t="s">
        <v>145</v>
      </c>
      <c r="BE408" s="163">
        <f>IF($N$408="základní",$J$408,0)</f>
        <v>9108</v>
      </c>
      <c r="BF408" s="163">
        <f>IF($N$408="snížená",$J$408,0)</f>
        <v>0</v>
      </c>
      <c r="BG408" s="163">
        <f>IF($N$408="zákl. přenesená",$J$408,0)</f>
        <v>0</v>
      </c>
      <c r="BH408" s="163">
        <f>IF($N$408="sníž. přenesená",$J$408,0)</f>
        <v>0</v>
      </c>
      <c r="BI408" s="163">
        <f>IF($N$408="nulová",$J$408,0)</f>
        <v>0</v>
      </c>
      <c r="BJ408" s="93" t="s">
        <v>23</v>
      </c>
      <c r="BK408" s="163">
        <f>ROUND($I$408*$H$408,2)</f>
        <v>9108</v>
      </c>
      <c r="BL408" s="93" t="s">
        <v>152</v>
      </c>
      <c r="BM408" s="93" t="s">
        <v>556</v>
      </c>
    </row>
    <row r="409" spans="2:47" s="10" customFormat="1" ht="16.5" customHeight="1">
      <c r="B409" s="27"/>
      <c r="C409" s="28"/>
      <c r="D409" s="164" t="s">
        <v>153</v>
      </c>
      <c r="E409" s="28"/>
      <c r="F409" s="165" t="s">
        <v>558</v>
      </c>
      <c r="G409" s="28"/>
      <c r="H409" s="28"/>
      <c r="J409" s="28"/>
      <c r="K409" s="28"/>
      <c r="L409" s="45"/>
      <c r="M409" s="166"/>
      <c r="N409" s="28"/>
      <c r="O409" s="28"/>
      <c r="P409" s="28"/>
      <c r="Q409" s="28"/>
      <c r="R409" s="28"/>
      <c r="S409" s="28"/>
      <c r="T409" s="57"/>
      <c r="AT409" s="10" t="s">
        <v>153</v>
      </c>
      <c r="AU409" s="10" t="s">
        <v>83</v>
      </c>
    </row>
    <row r="410" spans="2:65" s="10" customFormat="1" ht="15.75" customHeight="1">
      <c r="B410" s="27"/>
      <c r="C410" s="152" t="s">
        <v>559</v>
      </c>
      <c r="D410" s="152" t="s">
        <v>148</v>
      </c>
      <c r="E410" s="153" t="s">
        <v>560</v>
      </c>
      <c r="F410" s="154" t="s">
        <v>561</v>
      </c>
      <c r="G410" s="155" t="s">
        <v>151</v>
      </c>
      <c r="H410" s="156">
        <v>7</v>
      </c>
      <c r="I410" s="157">
        <v>913</v>
      </c>
      <c r="J410" s="158">
        <f>ROUND($I$410*$H$410,2)</f>
        <v>6391</v>
      </c>
      <c r="K410" s="154"/>
      <c r="L410" s="45"/>
      <c r="M410" s="159"/>
      <c r="N410" s="160" t="s">
        <v>45</v>
      </c>
      <c r="O410" s="28"/>
      <c r="P410" s="161">
        <f>$O$410*$H$410</f>
        <v>0</v>
      </c>
      <c r="Q410" s="161">
        <v>0.0051</v>
      </c>
      <c r="R410" s="161">
        <f>$Q$410*$H$410</f>
        <v>0.0357</v>
      </c>
      <c r="S410" s="161">
        <v>0</v>
      </c>
      <c r="T410" s="162">
        <f>$S$410*$H$410</f>
        <v>0</v>
      </c>
      <c r="AR410" s="93" t="s">
        <v>152</v>
      </c>
      <c r="AT410" s="93" t="s">
        <v>148</v>
      </c>
      <c r="AU410" s="93" t="s">
        <v>83</v>
      </c>
      <c r="AY410" s="10" t="s">
        <v>145</v>
      </c>
      <c r="BE410" s="163">
        <f>IF($N$410="základní",$J$410,0)</f>
        <v>6391</v>
      </c>
      <c r="BF410" s="163">
        <f>IF($N$410="snížená",$J$410,0)</f>
        <v>0</v>
      </c>
      <c r="BG410" s="163">
        <f>IF($N$410="zákl. přenesená",$J$410,0)</f>
        <v>0</v>
      </c>
      <c r="BH410" s="163">
        <f>IF($N$410="sníž. přenesená",$J$410,0)</f>
        <v>0</v>
      </c>
      <c r="BI410" s="163">
        <f>IF($N$410="nulová",$J$410,0)</f>
        <v>0</v>
      </c>
      <c r="BJ410" s="93" t="s">
        <v>23</v>
      </c>
      <c r="BK410" s="163">
        <f>ROUND($I$410*$H$410,2)</f>
        <v>6391</v>
      </c>
      <c r="BL410" s="93" t="s">
        <v>152</v>
      </c>
      <c r="BM410" s="93" t="s">
        <v>559</v>
      </c>
    </row>
    <row r="411" spans="2:47" s="10" customFormat="1" ht="16.5" customHeight="1">
      <c r="B411" s="27"/>
      <c r="C411" s="28"/>
      <c r="D411" s="164" t="s">
        <v>153</v>
      </c>
      <c r="E411" s="28"/>
      <c r="F411" s="165" t="s">
        <v>561</v>
      </c>
      <c r="G411" s="28"/>
      <c r="H411" s="28"/>
      <c r="J411" s="28"/>
      <c r="K411" s="28"/>
      <c r="L411" s="45"/>
      <c r="M411" s="166"/>
      <c r="N411" s="28"/>
      <c r="O411" s="28"/>
      <c r="P411" s="28"/>
      <c r="Q411" s="28"/>
      <c r="R411" s="28"/>
      <c r="S411" s="28"/>
      <c r="T411" s="57"/>
      <c r="AT411" s="10" t="s">
        <v>153</v>
      </c>
      <c r="AU411" s="10" t="s">
        <v>83</v>
      </c>
    </row>
    <row r="412" spans="2:65" s="10" customFormat="1" ht="15.75" customHeight="1">
      <c r="B412" s="27"/>
      <c r="C412" s="152" t="s">
        <v>562</v>
      </c>
      <c r="D412" s="152" t="s">
        <v>148</v>
      </c>
      <c r="E412" s="153" t="s">
        <v>563</v>
      </c>
      <c r="F412" s="154" t="s">
        <v>564</v>
      </c>
      <c r="G412" s="155" t="s">
        <v>151</v>
      </c>
      <c r="H412" s="156">
        <v>2</v>
      </c>
      <c r="I412" s="157">
        <v>688</v>
      </c>
      <c r="J412" s="158">
        <f>ROUND($I$412*$H$412,2)</f>
        <v>1376</v>
      </c>
      <c r="K412" s="154"/>
      <c r="L412" s="45"/>
      <c r="M412" s="159"/>
      <c r="N412" s="160" t="s">
        <v>45</v>
      </c>
      <c r="O412" s="28"/>
      <c r="P412" s="161">
        <f>$O$412*$H$412</f>
        <v>0</v>
      </c>
      <c r="Q412" s="161">
        <v>0.0051</v>
      </c>
      <c r="R412" s="161">
        <f>$Q$412*$H$412</f>
        <v>0.0102</v>
      </c>
      <c r="S412" s="161">
        <v>0</v>
      </c>
      <c r="T412" s="162">
        <f>$S$412*$H$412</f>
        <v>0</v>
      </c>
      <c r="AR412" s="93" t="s">
        <v>152</v>
      </c>
      <c r="AT412" s="93" t="s">
        <v>148</v>
      </c>
      <c r="AU412" s="93" t="s">
        <v>83</v>
      </c>
      <c r="AY412" s="10" t="s">
        <v>145</v>
      </c>
      <c r="BE412" s="163">
        <f>IF($N$412="základní",$J$412,0)</f>
        <v>1376</v>
      </c>
      <c r="BF412" s="163">
        <f>IF($N$412="snížená",$J$412,0)</f>
        <v>0</v>
      </c>
      <c r="BG412" s="163">
        <f>IF($N$412="zákl. přenesená",$J$412,0)</f>
        <v>0</v>
      </c>
      <c r="BH412" s="163">
        <f>IF($N$412="sníž. přenesená",$J$412,0)</f>
        <v>0</v>
      </c>
      <c r="BI412" s="163">
        <f>IF($N$412="nulová",$J$412,0)</f>
        <v>0</v>
      </c>
      <c r="BJ412" s="93" t="s">
        <v>23</v>
      </c>
      <c r="BK412" s="163">
        <f>ROUND($I$412*$H$412,2)</f>
        <v>1376</v>
      </c>
      <c r="BL412" s="93" t="s">
        <v>152</v>
      </c>
      <c r="BM412" s="93" t="s">
        <v>562</v>
      </c>
    </row>
    <row r="413" spans="2:47" s="10" customFormat="1" ht="16.5" customHeight="1">
      <c r="B413" s="27"/>
      <c r="C413" s="28"/>
      <c r="D413" s="164" t="s">
        <v>153</v>
      </c>
      <c r="E413" s="28"/>
      <c r="F413" s="165" t="s">
        <v>564</v>
      </c>
      <c r="G413" s="28"/>
      <c r="H413" s="28"/>
      <c r="J413" s="28"/>
      <c r="K413" s="28"/>
      <c r="L413" s="45"/>
      <c r="M413" s="166"/>
      <c r="N413" s="28"/>
      <c r="O413" s="28"/>
      <c r="P413" s="28"/>
      <c r="Q413" s="28"/>
      <c r="R413" s="28"/>
      <c r="S413" s="28"/>
      <c r="T413" s="57"/>
      <c r="AT413" s="10" t="s">
        <v>153</v>
      </c>
      <c r="AU413" s="10" t="s">
        <v>83</v>
      </c>
    </row>
    <row r="414" spans="2:65" s="10" customFormat="1" ht="15.75" customHeight="1">
      <c r="B414" s="27"/>
      <c r="C414" s="152" t="s">
        <v>565</v>
      </c>
      <c r="D414" s="152" t="s">
        <v>148</v>
      </c>
      <c r="E414" s="153" t="s">
        <v>566</v>
      </c>
      <c r="F414" s="154" t="s">
        <v>567</v>
      </c>
      <c r="G414" s="155" t="s">
        <v>151</v>
      </c>
      <c r="H414" s="156">
        <v>8</v>
      </c>
      <c r="I414" s="157">
        <v>1350</v>
      </c>
      <c r="J414" s="158">
        <f>ROUND($I$414*$H$414,2)</f>
        <v>10800</v>
      </c>
      <c r="K414" s="154"/>
      <c r="L414" s="45"/>
      <c r="M414" s="159"/>
      <c r="N414" s="160" t="s">
        <v>45</v>
      </c>
      <c r="O414" s="28"/>
      <c r="P414" s="161">
        <f>$O$414*$H$414</f>
        <v>0</v>
      </c>
      <c r="Q414" s="161">
        <v>0.0051</v>
      </c>
      <c r="R414" s="161">
        <f>$Q$414*$H$414</f>
        <v>0.0408</v>
      </c>
      <c r="S414" s="161">
        <v>0</v>
      </c>
      <c r="T414" s="162">
        <f>$S$414*$H$414</f>
        <v>0</v>
      </c>
      <c r="AR414" s="93" t="s">
        <v>152</v>
      </c>
      <c r="AT414" s="93" t="s">
        <v>148</v>
      </c>
      <c r="AU414" s="93" t="s">
        <v>83</v>
      </c>
      <c r="AY414" s="10" t="s">
        <v>145</v>
      </c>
      <c r="BE414" s="163">
        <f>IF($N$414="základní",$J$414,0)</f>
        <v>10800</v>
      </c>
      <c r="BF414" s="163">
        <f>IF($N$414="snížená",$J$414,0)</f>
        <v>0</v>
      </c>
      <c r="BG414" s="163">
        <f>IF($N$414="zákl. přenesená",$J$414,0)</f>
        <v>0</v>
      </c>
      <c r="BH414" s="163">
        <f>IF($N$414="sníž. přenesená",$J$414,0)</f>
        <v>0</v>
      </c>
      <c r="BI414" s="163">
        <f>IF($N$414="nulová",$J$414,0)</f>
        <v>0</v>
      </c>
      <c r="BJ414" s="93" t="s">
        <v>23</v>
      </c>
      <c r="BK414" s="163">
        <f>ROUND($I$414*$H$414,2)</f>
        <v>10800</v>
      </c>
      <c r="BL414" s="93" t="s">
        <v>152</v>
      </c>
      <c r="BM414" s="93" t="s">
        <v>565</v>
      </c>
    </row>
    <row r="415" spans="2:47" s="10" customFormat="1" ht="16.5" customHeight="1">
      <c r="B415" s="27"/>
      <c r="C415" s="28"/>
      <c r="D415" s="164" t="s">
        <v>153</v>
      </c>
      <c r="E415" s="28"/>
      <c r="F415" s="165" t="s">
        <v>567</v>
      </c>
      <c r="G415" s="28"/>
      <c r="H415" s="28"/>
      <c r="J415" s="28"/>
      <c r="K415" s="28"/>
      <c r="L415" s="45"/>
      <c r="M415" s="166"/>
      <c r="N415" s="28"/>
      <c r="O415" s="28"/>
      <c r="P415" s="28"/>
      <c r="Q415" s="28"/>
      <c r="R415" s="28"/>
      <c r="S415" s="28"/>
      <c r="T415" s="57"/>
      <c r="AT415" s="10" t="s">
        <v>153</v>
      </c>
      <c r="AU415" s="10" t="s">
        <v>83</v>
      </c>
    </row>
    <row r="416" spans="2:65" s="10" customFormat="1" ht="15.75" customHeight="1">
      <c r="B416" s="27"/>
      <c r="C416" s="152" t="s">
        <v>568</v>
      </c>
      <c r="D416" s="152" t="s">
        <v>148</v>
      </c>
      <c r="E416" s="153" t="s">
        <v>569</v>
      </c>
      <c r="F416" s="154" t="s">
        <v>570</v>
      </c>
      <c r="G416" s="155" t="s">
        <v>151</v>
      </c>
      <c r="H416" s="156">
        <v>2</v>
      </c>
      <c r="I416" s="157">
        <v>1350</v>
      </c>
      <c r="J416" s="158">
        <f>ROUND($I$416*$H$416,2)</f>
        <v>2700</v>
      </c>
      <c r="K416" s="154"/>
      <c r="L416" s="45"/>
      <c r="M416" s="159"/>
      <c r="N416" s="160" t="s">
        <v>45</v>
      </c>
      <c r="O416" s="28"/>
      <c r="P416" s="161">
        <f>$O$416*$H$416</f>
        <v>0</v>
      </c>
      <c r="Q416" s="161">
        <v>0.0051</v>
      </c>
      <c r="R416" s="161">
        <f>$Q$416*$H$416</f>
        <v>0.0102</v>
      </c>
      <c r="S416" s="161">
        <v>0</v>
      </c>
      <c r="T416" s="162">
        <f>$S$416*$H$416</f>
        <v>0</v>
      </c>
      <c r="AR416" s="93" t="s">
        <v>152</v>
      </c>
      <c r="AT416" s="93" t="s">
        <v>148</v>
      </c>
      <c r="AU416" s="93" t="s">
        <v>83</v>
      </c>
      <c r="AY416" s="10" t="s">
        <v>145</v>
      </c>
      <c r="BE416" s="163">
        <f>IF($N$416="základní",$J$416,0)</f>
        <v>2700</v>
      </c>
      <c r="BF416" s="163">
        <f>IF($N$416="snížená",$J$416,0)</f>
        <v>0</v>
      </c>
      <c r="BG416" s="163">
        <f>IF($N$416="zákl. přenesená",$J$416,0)</f>
        <v>0</v>
      </c>
      <c r="BH416" s="163">
        <f>IF($N$416="sníž. přenesená",$J$416,0)</f>
        <v>0</v>
      </c>
      <c r="BI416" s="163">
        <f>IF($N$416="nulová",$J$416,0)</f>
        <v>0</v>
      </c>
      <c r="BJ416" s="93" t="s">
        <v>23</v>
      </c>
      <c r="BK416" s="163">
        <f>ROUND($I$416*$H$416,2)</f>
        <v>2700</v>
      </c>
      <c r="BL416" s="93" t="s">
        <v>152</v>
      </c>
      <c r="BM416" s="93" t="s">
        <v>568</v>
      </c>
    </row>
    <row r="417" spans="2:47" s="10" customFormat="1" ht="16.5" customHeight="1">
      <c r="B417" s="27"/>
      <c r="C417" s="28"/>
      <c r="D417" s="164" t="s">
        <v>153</v>
      </c>
      <c r="E417" s="28"/>
      <c r="F417" s="165" t="s">
        <v>570</v>
      </c>
      <c r="G417" s="28"/>
      <c r="H417" s="28"/>
      <c r="J417" s="28"/>
      <c r="K417" s="28"/>
      <c r="L417" s="45"/>
      <c r="M417" s="166"/>
      <c r="N417" s="28"/>
      <c r="O417" s="28"/>
      <c r="P417" s="28"/>
      <c r="Q417" s="28"/>
      <c r="R417" s="28"/>
      <c r="S417" s="28"/>
      <c r="T417" s="57"/>
      <c r="AT417" s="10" t="s">
        <v>153</v>
      </c>
      <c r="AU417" s="10" t="s">
        <v>83</v>
      </c>
    </row>
    <row r="418" spans="2:65" s="10" customFormat="1" ht="15.75" customHeight="1">
      <c r="B418" s="27"/>
      <c r="C418" s="152" t="s">
        <v>571</v>
      </c>
      <c r="D418" s="152" t="s">
        <v>148</v>
      </c>
      <c r="E418" s="153" t="s">
        <v>572</v>
      </c>
      <c r="F418" s="154" t="s">
        <v>573</v>
      </c>
      <c r="G418" s="155" t="s">
        <v>151</v>
      </c>
      <c r="H418" s="156">
        <v>1</v>
      </c>
      <c r="I418" s="157">
        <v>1350</v>
      </c>
      <c r="J418" s="158">
        <f>ROUND($I$418*$H$418,2)</f>
        <v>1350</v>
      </c>
      <c r="K418" s="154"/>
      <c r="L418" s="45"/>
      <c r="M418" s="159"/>
      <c r="N418" s="160" t="s">
        <v>45</v>
      </c>
      <c r="O418" s="28"/>
      <c r="P418" s="161">
        <f>$O$418*$H$418</f>
        <v>0</v>
      </c>
      <c r="Q418" s="161">
        <v>0.0051</v>
      </c>
      <c r="R418" s="161">
        <f>$Q$418*$H$418</f>
        <v>0.0051</v>
      </c>
      <c r="S418" s="161">
        <v>0</v>
      </c>
      <c r="T418" s="162">
        <f>$S$418*$H$418</f>
        <v>0</v>
      </c>
      <c r="AR418" s="93" t="s">
        <v>152</v>
      </c>
      <c r="AT418" s="93" t="s">
        <v>148</v>
      </c>
      <c r="AU418" s="93" t="s">
        <v>83</v>
      </c>
      <c r="AY418" s="10" t="s">
        <v>145</v>
      </c>
      <c r="BE418" s="163">
        <f>IF($N$418="základní",$J$418,0)</f>
        <v>1350</v>
      </c>
      <c r="BF418" s="163">
        <f>IF($N$418="snížená",$J$418,0)</f>
        <v>0</v>
      </c>
      <c r="BG418" s="163">
        <f>IF($N$418="zákl. přenesená",$J$418,0)</f>
        <v>0</v>
      </c>
      <c r="BH418" s="163">
        <f>IF($N$418="sníž. přenesená",$J$418,0)</f>
        <v>0</v>
      </c>
      <c r="BI418" s="163">
        <f>IF($N$418="nulová",$J$418,0)</f>
        <v>0</v>
      </c>
      <c r="BJ418" s="93" t="s">
        <v>23</v>
      </c>
      <c r="BK418" s="163">
        <f>ROUND($I$418*$H$418,2)</f>
        <v>1350</v>
      </c>
      <c r="BL418" s="93" t="s">
        <v>152</v>
      </c>
      <c r="BM418" s="93" t="s">
        <v>571</v>
      </c>
    </row>
    <row r="419" spans="2:47" s="10" customFormat="1" ht="16.5" customHeight="1">
      <c r="B419" s="27"/>
      <c r="C419" s="28"/>
      <c r="D419" s="164" t="s">
        <v>153</v>
      </c>
      <c r="E419" s="28"/>
      <c r="F419" s="165" t="s">
        <v>573</v>
      </c>
      <c r="G419" s="28"/>
      <c r="H419" s="28"/>
      <c r="J419" s="28"/>
      <c r="K419" s="28"/>
      <c r="L419" s="45"/>
      <c r="M419" s="166"/>
      <c r="N419" s="28"/>
      <c r="O419" s="28"/>
      <c r="P419" s="28"/>
      <c r="Q419" s="28"/>
      <c r="R419" s="28"/>
      <c r="S419" s="28"/>
      <c r="T419" s="57"/>
      <c r="AT419" s="10" t="s">
        <v>153</v>
      </c>
      <c r="AU419" s="10" t="s">
        <v>83</v>
      </c>
    </row>
    <row r="420" spans="2:65" s="10" customFormat="1" ht="15.75" customHeight="1">
      <c r="B420" s="27"/>
      <c r="C420" s="152" t="s">
        <v>574</v>
      </c>
      <c r="D420" s="152" t="s">
        <v>148</v>
      </c>
      <c r="E420" s="153" t="s">
        <v>575</v>
      </c>
      <c r="F420" s="154" t="s">
        <v>576</v>
      </c>
      <c r="G420" s="155" t="s">
        <v>151</v>
      </c>
      <c r="H420" s="156">
        <v>1</v>
      </c>
      <c r="I420" s="157">
        <v>842</v>
      </c>
      <c r="J420" s="158">
        <f>ROUND($I$420*$H$420,2)</f>
        <v>842</v>
      </c>
      <c r="K420" s="154"/>
      <c r="L420" s="45"/>
      <c r="M420" s="159"/>
      <c r="N420" s="160" t="s">
        <v>45</v>
      </c>
      <c r="O420" s="28"/>
      <c r="P420" s="161">
        <f>$O$420*$H$420</f>
        <v>0</v>
      </c>
      <c r="Q420" s="161">
        <v>0.0051</v>
      </c>
      <c r="R420" s="161">
        <f>$Q$420*$H$420</f>
        <v>0.0051</v>
      </c>
      <c r="S420" s="161">
        <v>0</v>
      </c>
      <c r="T420" s="162">
        <f>$S$420*$H$420</f>
        <v>0</v>
      </c>
      <c r="AR420" s="93" t="s">
        <v>152</v>
      </c>
      <c r="AT420" s="93" t="s">
        <v>148</v>
      </c>
      <c r="AU420" s="93" t="s">
        <v>83</v>
      </c>
      <c r="AY420" s="10" t="s">
        <v>145</v>
      </c>
      <c r="BE420" s="163">
        <f>IF($N$420="základní",$J$420,0)</f>
        <v>842</v>
      </c>
      <c r="BF420" s="163">
        <f>IF($N$420="snížená",$J$420,0)</f>
        <v>0</v>
      </c>
      <c r="BG420" s="163">
        <f>IF($N$420="zákl. přenesená",$J$420,0)</f>
        <v>0</v>
      </c>
      <c r="BH420" s="163">
        <f>IF($N$420="sníž. přenesená",$J$420,0)</f>
        <v>0</v>
      </c>
      <c r="BI420" s="163">
        <f>IF($N$420="nulová",$J$420,0)</f>
        <v>0</v>
      </c>
      <c r="BJ420" s="93" t="s">
        <v>23</v>
      </c>
      <c r="BK420" s="163">
        <f>ROUND($I$420*$H$420,2)</f>
        <v>842</v>
      </c>
      <c r="BL420" s="93" t="s">
        <v>152</v>
      </c>
      <c r="BM420" s="93" t="s">
        <v>574</v>
      </c>
    </row>
    <row r="421" spans="2:47" s="10" customFormat="1" ht="16.5" customHeight="1">
      <c r="B421" s="27"/>
      <c r="C421" s="28"/>
      <c r="D421" s="164" t="s">
        <v>153</v>
      </c>
      <c r="E421" s="28"/>
      <c r="F421" s="165" t="s">
        <v>576</v>
      </c>
      <c r="G421" s="28"/>
      <c r="H421" s="28"/>
      <c r="J421" s="28"/>
      <c r="K421" s="28"/>
      <c r="L421" s="45"/>
      <c r="M421" s="166"/>
      <c r="N421" s="28"/>
      <c r="O421" s="28"/>
      <c r="P421" s="28"/>
      <c r="Q421" s="28"/>
      <c r="R421" s="28"/>
      <c r="S421" s="28"/>
      <c r="T421" s="57"/>
      <c r="AT421" s="10" t="s">
        <v>153</v>
      </c>
      <c r="AU421" s="10" t="s">
        <v>83</v>
      </c>
    </row>
    <row r="422" spans="2:65" s="10" customFormat="1" ht="15.75" customHeight="1">
      <c r="B422" s="27"/>
      <c r="C422" s="152" t="s">
        <v>577</v>
      </c>
      <c r="D422" s="152" t="s">
        <v>148</v>
      </c>
      <c r="E422" s="153" t="s">
        <v>578</v>
      </c>
      <c r="F422" s="154" t="s">
        <v>579</v>
      </c>
      <c r="G422" s="155" t="s">
        <v>151</v>
      </c>
      <c r="H422" s="156">
        <v>1</v>
      </c>
      <c r="I422" s="157">
        <v>372</v>
      </c>
      <c r="J422" s="158">
        <f>ROUND($I$422*$H$422,2)</f>
        <v>372</v>
      </c>
      <c r="K422" s="154"/>
      <c r="L422" s="45"/>
      <c r="M422" s="159"/>
      <c r="N422" s="160" t="s">
        <v>45</v>
      </c>
      <c r="O422" s="28"/>
      <c r="P422" s="161">
        <f>$O$422*$H$422</f>
        <v>0</v>
      </c>
      <c r="Q422" s="161">
        <v>0.002</v>
      </c>
      <c r="R422" s="161">
        <f>$Q$422*$H$422</f>
        <v>0.002</v>
      </c>
      <c r="S422" s="161">
        <v>0</v>
      </c>
      <c r="T422" s="162">
        <f>$S$422*$H$422</f>
        <v>0</v>
      </c>
      <c r="AR422" s="93" t="s">
        <v>152</v>
      </c>
      <c r="AT422" s="93" t="s">
        <v>148</v>
      </c>
      <c r="AU422" s="93" t="s">
        <v>83</v>
      </c>
      <c r="AY422" s="10" t="s">
        <v>145</v>
      </c>
      <c r="BE422" s="163">
        <f>IF($N$422="základní",$J$422,0)</f>
        <v>372</v>
      </c>
      <c r="BF422" s="163">
        <f>IF($N$422="snížená",$J$422,0)</f>
        <v>0</v>
      </c>
      <c r="BG422" s="163">
        <f>IF($N$422="zákl. přenesená",$J$422,0)</f>
        <v>0</v>
      </c>
      <c r="BH422" s="163">
        <f>IF($N$422="sníž. přenesená",$J$422,0)</f>
        <v>0</v>
      </c>
      <c r="BI422" s="163">
        <f>IF($N$422="nulová",$J$422,0)</f>
        <v>0</v>
      </c>
      <c r="BJ422" s="93" t="s">
        <v>23</v>
      </c>
      <c r="BK422" s="163">
        <f>ROUND($I$422*$H$422,2)</f>
        <v>372</v>
      </c>
      <c r="BL422" s="93" t="s">
        <v>152</v>
      </c>
      <c r="BM422" s="93" t="s">
        <v>577</v>
      </c>
    </row>
    <row r="423" spans="2:47" s="10" customFormat="1" ht="16.5" customHeight="1">
      <c r="B423" s="27"/>
      <c r="C423" s="28"/>
      <c r="D423" s="164" t="s">
        <v>153</v>
      </c>
      <c r="E423" s="28"/>
      <c r="F423" s="165" t="s">
        <v>579</v>
      </c>
      <c r="G423" s="28"/>
      <c r="H423" s="28"/>
      <c r="J423" s="28"/>
      <c r="K423" s="28"/>
      <c r="L423" s="45"/>
      <c r="M423" s="166"/>
      <c r="N423" s="28"/>
      <c r="O423" s="28"/>
      <c r="P423" s="28"/>
      <c r="Q423" s="28"/>
      <c r="R423" s="28"/>
      <c r="S423" s="28"/>
      <c r="T423" s="57"/>
      <c r="AT423" s="10" t="s">
        <v>153</v>
      </c>
      <c r="AU423" s="10" t="s">
        <v>83</v>
      </c>
    </row>
    <row r="424" spans="2:65" s="10" customFormat="1" ht="15.75" customHeight="1">
      <c r="B424" s="27"/>
      <c r="C424" s="152" t="s">
        <v>580</v>
      </c>
      <c r="D424" s="152" t="s">
        <v>148</v>
      </c>
      <c r="E424" s="153" t="s">
        <v>581</v>
      </c>
      <c r="F424" s="154" t="s">
        <v>582</v>
      </c>
      <c r="G424" s="155" t="s">
        <v>151</v>
      </c>
      <c r="H424" s="156">
        <v>1</v>
      </c>
      <c r="I424" s="157">
        <v>773</v>
      </c>
      <c r="J424" s="158">
        <f>ROUND($I$424*$H$424,2)</f>
        <v>773</v>
      </c>
      <c r="K424" s="154"/>
      <c r="L424" s="45"/>
      <c r="M424" s="159"/>
      <c r="N424" s="160" t="s">
        <v>45</v>
      </c>
      <c r="O424" s="28"/>
      <c r="P424" s="161">
        <f>$O$424*$H$424</f>
        <v>0</v>
      </c>
      <c r="Q424" s="161">
        <v>0.0051</v>
      </c>
      <c r="R424" s="161">
        <f>$Q$424*$H$424</f>
        <v>0.0051</v>
      </c>
      <c r="S424" s="161">
        <v>0</v>
      </c>
      <c r="T424" s="162">
        <f>$S$424*$H$424</f>
        <v>0</v>
      </c>
      <c r="AR424" s="93" t="s">
        <v>152</v>
      </c>
      <c r="AT424" s="93" t="s">
        <v>148</v>
      </c>
      <c r="AU424" s="93" t="s">
        <v>83</v>
      </c>
      <c r="AY424" s="10" t="s">
        <v>145</v>
      </c>
      <c r="BE424" s="163">
        <f>IF($N$424="základní",$J$424,0)</f>
        <v>773</v>
      </c>
      <c r="BF424" s="163">
        <f>IF($N$424="snížená",$J$424,0)</f>
        <v>0</v>
      </c>
      <c r="BG424" s="163">
        <f>IF($N$424="zákl. přenesená",$J$424,0)</f>
        <v>0</v>
      </c>
      <c r="BH424" s="163">
        <f>IF($N$424="sníž. přenesená",$J$424,0)</f>
        <v>0</v>
      </c>
      <c r="BI424" s="163">
        <f>IF($N$424="nulová",$J$424,0)</f>
        <v>0</v>
      </c>
      <c r="BJ424" s="93" t="s">
        <v>23</v>
      </c>
      <c r="BK424" s="163">
        <f>ROUND($I$424*$H$424,2)</f>
        <v>773</v>
      </c>
      <c r="BL424" s="93" t="s">
        <v>152</v>
      </c>
      <c r="BM424" s="93" t="s">
        <v>580</v>
      </c>
    </row>
    <row r="425" spans="2:47" s="10" customFormat="1" ht="16.5" customHeight="1">
      <c r="B425" s="27"/>
      <c r="C425" s="28"/>
      <c r="D425" s="164" t="s">
        <v>153</v>
      </c>
      <c r="E425" s="28"/>
      <c r="F425" s="165" t="s">
        <v>582</v>
      </c>
      <c r="G425" s="28"/>
      <c r="H425" s="28"/>
      <c r="J425" s="28"/>
      <c r="K425" s="28"/>
      <c r="L425" s="45"/>
      <c r="M425" s="166"/>
      <c r="N425" s="28"/>
      <c r="O425" s="28"/>
      <c r="P425" s="28"/>
      <c r="Q425" s="28"/>
      <c r="R425" s="28"/>
      <c r="S425" s="28"/>
      <c r="T425" s="57"/>
      <c r="AT425" s="10" t="s">
        <v>153</v>
      </c>
      <c r="AU425" s="10" t="s">
        <v>83</v>
      </c>
    </row>
    <row r="426" spans="2:65" s="10" customFormat="1" ht="15.75" customHeight="1">
      <c r="B426" s="27"/>
      <c r="C426" s="152" t="s">
        <v>583</v>
      </c>
      <c r="D426" s="152" t="s">
        <v>148</v>
      </c>
      <c r="E426" s="153" t="s">
        <v>584</v>
      </c>
      <c r="F426" s="154" t="s">
        <v>585</v>
      </c>
      <c r="G426" s="155" t="s">
        <v>176</v>
      </c>
      <c r="H426" s="156">
        <v>31.11</v>
      </c>
      <c r="I426" s="157">
        <v>358</v>
      </c>
      <c r="J426" s="158">
        <f>ROUND($I$426*$H$426,2)</f>
        <v>11137.38</v>
      </c>
      <c r="K426" s="154"/>
      <c r="L426" s="45"/>
      <c r="M426" s="159"/>
      <c r="N426" s="160" t="s">
        <v>45</v>
      </c>
      <c r="O426" s="28"/>
      <c r="P426" s="161">
        <f>$O$426*$H$426</f>
        <v>0</v>
      </c>
      <c r="Q426" s="161">
        <v>0.131</v>
      </c>
      <c r="R426" s="161">
        <f>$Q$426*$H$426</f>
        <v>4.07541</v>
      </c>
      <c r="S426" s="161">
        <v>0</v>
      </c>
      <c r="T426" s="162">
        <f>$S$426*$H$426</f>
        <v>0</v>
      </c>
      <c r="AR426" s="93" t="s">
        <v>152</v>
      </c>
      <c r="AT426" s="93" t="s">
        <v>148</v>
      </c>
      <c r="AU426" s="93" t="s">
        <v>83</v>
      </c>
      <c r="AY426" s="10" t="s">
        <v>145</v>
      </c>
      <c r="BE426" s="163">
        <f>IF($N$426="základní",$J$426,0)</f>
        <v>11137.38</v>
      </c>
      <c r="BF426" s="163">
        <f>IF($N$426="snížená",$J$426,0)</f>
        <v>0</v>
      </c>
      <c r="BG426" s="163">
        <f>IF($N$426="zákl. přenesená",$J$426,0)</f>
        <v>0</v>
      </c>
      <c r="BH426" s="163">
        <f>IF($N$426="sníž. přenesená",$J$426,0)</f>
        <v>0</v>
      </c>
      <c r="BI426" s="163">
        <f>IF($N$426="nulová",$J$426,0)</f>
        <v>0</v>
      </c>
      <c r="BJ426" s="93" t="s">
        <v>23</v>
      </c>
      <c r="BK426" s="163">
        <f>ROUND($I$426*$H$426,2)</f>
        <v>11137.38</v>
      </c>
      <c r="BL426" s="93" t="s">
        <v>152</v>
      </c>
      <c r="BM426" s="93" t="s">
        <v>583</v>
      </c>
    </row>
    <row r="427" spans="2:47" s="10" customFormat="1" ht="16.5" customHeight="1">
      <c r="B427" s="27"/>
      <c r="C427" s="28"/>
      <c r="D427" s="164" t="s">
        <v>153</v>
      </c>
      <c r="E427" s="28"/>
      <c r="F427" s="165" t="s">
        <v>585</v>
      </c>
      <c r="G427" s="28"/>
      <c r="H427" s="28"/>
      <c r="J427" s="28"/>
      <c r="K427" s="28"/>
      <c r="L427" s="45"/>
      <c r="M427" s="166"/>
      <c r="N427" s="28"/>
      <c r="O427" s="28"/>
      <c r="P427" s="28"/>
      <c r="Q427" s="28"/>
      <c r="R427" s="28"/>
      <c r="S427" s="28"/>
      <c r="T427" s="57"/>
      <c r="AT427" s="10" t="s">
        <v>153</v>
      </c>
      <c r="AU427" s="10" t="s">
        <v>83</v>
      </c>
    </row>
    <row r="428" spans="2:65" s="10" customFormat="1" ht="15.75" customHeight="1">
      <c r="B428" s="27"/>
      <c r="C428" s="152" t="s">
        <v>586</v>
      </c>
      <c r="D428" s="152" t="s">
        <v>148</v>
      </c>
      <c r="E428" s="153" t="s">
        <v>587</v>
      </c>
      <c r="F428" s="154" t="s">
        <v>588</v>
      </c>
      <c r="G428" s="155" t="s">
        <v>183</v>
      </c>
      <c r="H428" s="156">
        <v>108.62</v>
      </c>
      <c r="I428" s="157">
        <v>425</v>
      </c>
      <c r="J428" s="158">
        <f>ROUND($I$428*$H$428,2)</f>
        <v>46163.5</v>
      </c>
      <c r="K428" s="154"/>
      <c r="L428" s="45"/>
      <c r="M428" s="159"/>
      <c r="N428" s="160" t="s">
        <v>45</v>
      </c>
      <c r="O428" s="28"/>
      <c r="P428" s="161">
        <f>$O$428*$H$428</f>
        <v>0</v>
      </c>
      <c r="Q428" s="161">
        <v>1.67</v>
      </c>
      <c r="R428" s="161">
        <f>$Q$428*$H$428</f>
        <v>181.3954</v>
      </c>
      <c r="S428" s="161">
        <v>0</v>
      </c>
      <c r="T428" s="162">
        <f>$S$428*$H$428</f>
        <v>0</v>
      </c>
      <c r="AR428" s="93" t="s">
        <v>152</v>
      </c>
      <c r="AT428" s="93" t="s">
        <v>148</v>
      </c>
      <c r="AU428" s="93" t="s">
        <v>83</v>
      </c>
      <c r="AY428" s="10" t="s">
        <v>145</v>
      </c>
      <c r="BE428" s="163">
        <f>IF($N$428="základní",$J$428,0)</f>
        <v>46163.5</v>
      </c>
      <c r="BF428" s="163">
        <f>IF($N$428="snížená",$J$428,0)</f>
        <v>0</v>
      </c>
      <c r="BG428" s="163">
        <f>IF($N$428="zákl. přenesená",$J$428,0)</f>
        <v>0</v>
      </c>
      <c r="BH428" s="163">
        <f>IF($N$428="sníž. přenesená",$J$428,0)</f>
        <v>0</v>
      </c>
      <c r="BI428" s="163">
        <f>IF($N$428="nulová",$J$428,0)</f>
        <v>0</v>
      </c>
      <c r="BJ428" s="93" t="s">
        <v>23</v>
      </c>
      <c r="BK428" s="163">
        <f>ROUND($I$428*$H$428,2)</f>
        <v>46163.5</v>
      </c>
      <c r="BL428" s="93" t="s">
        <v>152</v>
      </c>
      <c r="BM428" s="93" t="s">
        <v>586</v>
      </c>
    </row>
    <row r="429" spans="2:47" s="10" customFormat="1" ht="16.5" customHeight="1">
      <c r="B429" s="27"/>
      <c r="C429" s="28"/>
      <c r="D429" s="164" t="s">
        <v>153</v>
      </c>
      <c r="E429" s="28"/>
      <c r="F429" s="165" t="s">
        <v>588</v>
      </c>
      <c r="G429" s="28"/>
      <c r="H429" s="28"/>
      <c r="J429" s="28"/>
      <c r="K429" s="28"/>
      <c r="L429" s="45"/>
      <c r="M429" s="166"/>
      <c r="N429" s="28"/>
      <c r="O429" s="28"/>
      <c r="P429" s="28"/>
      <c r="Q429" s="28"/>
      <c r="R429" s="28"/>
      <c r="S429" s="28"/>
      <c r="T429" s="57"/>
      <c r="AT429" s="10" t="s">
        <v>153</v>
      </c>
      <c r="AU429" s="10" t="s">
        <v>83</v>
      </c>
    </row>
    <row r="430" spans="2:65" s="10" customFormat="1" ht="15.75" customHeight="1">
      <c r="B430" s="27"/>
      <c r="C430" s="152" t="s">
        <v>589</v>
      </c>
      <c r="D430" s="152" t="s">
        <v>148</v>
      </c>
      <c r="E430" s="153" t="s">
        <v>590</v>
      </c>
      <c r="F430" s="154" t="s">
        <v>591</v>
      </c>
      <c r="G430" s="155" t="s">
        <v>176</v>
      </c>
      <c r="H430" s="156">
        <v>501.41</v>
      </c>
      <c r="I430" s="157">
        <v>174</v>
      </c>
      <c r="J430" s="158">
        <f>ROUND($I$430*$H$430,2)</f>
        <v>87245.34</v>
      </c>
      <c r="K430" s="154"/>
      <c r="L430" s="45"/>
      <c r="M430" s="159"/>
      <c r="N430" s="160" t="s">
        <v>45</v>
      </c>
      <c r="O430" s="28"/>
      <c r="P430" s="161">
        <f>$O$430*$H$430</f>
        <v>0</v>
      </c>
      <c r="Q430" s="161">
        <v>0.152</v>
      </c>
      <c r="R430" s="161">
        <f>$Q$430*$H$430</f>
        <v>76.21432</v>
      </c>
      <c r="S430" s="161">
        <v>0</v>
      </c>
      <c r="T430" s="162">
        <f>$S$430*$H$430</f>
        <v>0</v>
      </c>
      <c r="AR430" s="93" t="s">
        <v>152</v>
      </c>
      <c r="AT430" s="93" t="s">
        <v>148</v>
      </c>
      <c r="AU430" s="93" t="s">
        <v>83</v>
      </c>
      <c r="AY430" s="10" t="s">
        <v>145</v>
      </c>
      <c r="BE430" s="163">
        <f>IF($N$430="základní",$J$430,0)</f>
        <v>87245.34</v>
      </c>
      <c r="BF430" s="163">
        <f>IF($N$430="snížená",$J$430,0)</f>
        <v>0</v>
      </c>
      <c r="BG430" s="163">
        <f>IF($N$430="zákl. přenesená",$J$430,0)</f>
        <v>0</v>
      </c>
      <c r="BH430" s="163">
        <f>IF($N$430="sníž. přenesená",$J$430,0)</f>
        <v>0</v>
      </c>
      <c r="BI430" s="163">
        <f>IF($N$430="nulová",$J$430,0)</f>
        <v>0</v>
      </c>
      <c r="BJ430" s="93" t="s">
        <v>23</v>
      </c>
      <c r="BK430" s="163">
        <f>ROUND($I$430*$H$430,2)</f>
        <v>87245.34</v>
      </c>
      <c r="BL430" s="93" t="s">
        <v>152</v>
      </c>
      <c r="BM430" s="93" t="s">
        <v>589</v>
      </c>
    </row>
    <row r="431" spans="2:47" s="10" customFormat="1" ht="16.5" customHeight="1">
      <c r="B431" s="27"/>
      <c r="C431" s="28"/>
      <c r="D431" s="164" t="s">
        <v>153</v>
      </c>
      <c r="E431" s="28"/>
      <c r="F431" s="165" t="s">
        <v>591</v>
      </c>
      <c r="G431" s="28"/>
      <c r="H431" s="28"/>
      <c r="J431" s="28"/>
      <c r="K431" s="28"/>
      <c r="L431" s="45"/>
      <c r="M431" s="166"/>
      <c r="N431" s="28"/>
      <c r="O431" s="28"/>
      <c r="P431" s="28"/>
      <c r="Q431" s="28"/>
      <c r="R431" s="28"/>
      <c r="S431" s="28"/>
      <c r="T431" s="57"/>
      <c r="AT431" s="10" t="s">
        <v>153</v>
      </c>
      <c r="AU431" s="10" t="s">
        <v>83</v>
      </c>
    </row>
    <row r="432" spans="2:65" s="10" customFormat="1" ht="15.75" customHeight="1">
      <c r="B432" s="27"/>
      <c r="C432" s="152" t="s">
        <v>592</v>
      </c>
      <c r="D432" s="152" t="s">
        <v>148</v>
      </c>
      <c r="E432" s="153" t="s">
        <v>593</v>
      </c>
      <c r="F432" s="154" t="s">
        <v>594</v>
      </c>
      <c r="G432" s="155" t="s">
        <v>176</v>
      </c>
      <c r="H432" s="156">
        <v>22.83</v>
      </c>
      <c r="I432" s="157">
        <v>244</v>
      </c>
      <c r="J432" s="158">
        <f>ROUND($I$432*$H$432,2)</f>
        <v>5570.52</v>
      </c>
      <c r="K432" s="154"/>
      <c r="L432" s="45"/>
      <c r="M432" s="159"/>
      <c r="N432" s="160" t="s">
        <v>45</v>
      </c>
      <c r="O432" s="28"/>
      <c r="P432" s="161">
        <f>$O$432*$H$432</f>
        <v>0</v>
      </c>
      <c r="Q432" s="161">
        <v>0.152</v>
      </c>
      <c r="R432" s="161">
        <f>$Q$432*$H$432</f>
        <v>3.4701599999999995</v>
      </c>
      <c r="S432" s="161">
        <v>0</v>
      </c>
      <c r="T432" s="162">
        <f>$S$432*$H$432</f>
        <v>0</v>
      </c>
      <c r="AR432" s="93" t="s">
        <v>152</v>
      </c>
      <c r="AT432" s="93" t="s">
        <v>148</v>
      </c>
      <c r="AU432" s="93" t="s">
        <v>83</v>
      </c>
      <c r="AY432" s="10" t="s">
        <v>145</v>
      </c>
      <c r="BE432" s="163">
        <f>IF($N$432="základní",$J$432,0)</f>
        <v>5570.52</v>
      </c>
      <c r="BF432" s="163">
        <f>IF($N$432="snížená",$J$432,0)</f>
        <v>0</v>
      </c>
      <c r="BG432" s="163">
        <f>IF($N$432="zákl. přenesená",$J$432,0)</f>
        <v>0</v>
      </c>
      <c r="BH432" s="163">
        <f>IF($N$432="sníž. přenesená",$J$432,0)</f>
        <v>0</v>
      </c>
      <c r="BI432" s="163">
        <f>IF($N$432="nulová",$J$432,0)</f>
        <v>0</v>
      </c>
      <c r="BJ432" s="93" t="s">
        <v>23</v>
      </c>
      <c r="BK432" s="163">
        <f>ROUND($I$432*$H$432,2)</f>
        <v>5570.52</v>
      </c>
      <c r="BL432" s="93" t="s">
        <v>152</v>
      </c>
      <c r="BM432" s="93" t="s">
        <v>592</v>
      </c>
    </row>
    <row r="433" spans="2:47" s="10" customFormat="1" ht="16.5" customHeight="1">
      <c r="B433" s="27"/>
      <c r="C433" s="28"/>
      <c r="D433" s="164" t="s">
        <v>153</v>
      </c>
      <c r="E433" s="28"/>
      <c r="F433" s="165" t="s">
        <v>594</v>
      </c>
      <c r="G433" s="28"/>
      <c r="H433" s="28"/>
      <c r="J433" s="28"/>
      <c r="K433" s="28"/>
      <c r="L433" s="45"/>
      <c r="M433" s="170"/>
      <c r="N433" s="171"/>
      <c r="O433" s="171"/>
      <c r="P433" s="171"/>
      <c r="Q433" s="171"/>
      <c r="R433" s="171"/>
      <c r="S433" s="171"/>
      <c r="T433" s="172"/>
      <c r="AT433" s="10" t="s">
        <v>153</v>
      </c>
      <c r="AU433" s="10" t="s">
        <v>83</v>
      </c>
    </row>
    <row r="434" spans="2:12" s="10" customFormat="1" ht="7.5" customHeight="1">
      <c r="B434" s="40"/>
      <c r="C434" s="41"/>
      <c r="D434" s="41"/>
      <c r="E434" s="41"/>
      <c r="F434" s="41"/>
      <c r="G434" s="41"/>
      <c r="H434" s="41"/>
      <c r="I434" s="108"/>
      <c r="J434" s="41"/>
      <c r="K434" s="41"/>
      <c r="L434" s="45"/>
    </row>
    <row r="435" s="1" customFormat="1" ht="14.25" customHeight="1"/>
  </sheetData>
  <sheetProtection sheet="1" formatColumns="0" formatRows="0" sort="0" autoFilter="0"/>
  <mergeCells count="9">
    <mergeCell ref="E47:H47"/>
    <mergeCell ref="E94:H94"/>
    <mergeCell ref="E96:H96"/>
    <mergeCell ref="G1:H1"/>
    <mergeCell ref="L2:V2"/>
    <mergeCell ref="E7:H7"/>
    <mergeCell ref="E9:H9"/>
    <mergeCell ref="E24:H24"/>
    <mergeCell ref="E45:H45"/>
  </mergeCells>
  <hyperlinks>
    <hyperlink ref="F1" location="C2" display="1) Krycí list soupisu"/>
    <hyperlink ref="G1" location="C54" display="2) Rekapitulace"/>
    <hyperlink ref="J1" location="C103" display="3) Soupis prací"/>
    <hyperlink ref="L1" location="Rekapitulace stavby!C2" display="Rekapitulace stavby"/>
  </hyperlinks>
  <printOptions/>
  <pageMargins left="0.5902777777777778" right="0.5902777777777778" top="0.5902777777777778" bottom="0.5902777777777778" header="0.5118055555555555" footer="0"/>
  <pageSetup fitToHeight="100" fitToWidth="1" horizontalDpi="300" verticalDpi="3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M195"/>
  <sheetViews>
    <sheetView showGridLines="0" zoomScalePageLayoutView="0" workbookViewId="0" topLeftCell="A1">
      <pane ySplit="1" topLeftCell="A168" activePane="bottomLeft" state="frozen"/>
      <selection pane="topLeft" activeCell="A1" sqref="A1"/>
      <selection pane="bottomLeft" activeCell="F185" sqref="F185"/>
    </sheetView>
  </sheetViews>
  <sheetFormatPr defaultColWidth="10.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6" width="90.83203125" style="1" customWidth="1"/>
    <col min="7" max="7" width="8.66015625" style="1" customWidth="1"/>
    <col min="8" max="8" width="11.16015625" style="1" customWidth="1"/>
    <col min="9" max="9" width="12.66015625" style="1" customWidth="1"/>
    <col min="10" max="10" width="23.5" style="1" customWidth="1"/>
    <col min="11" max="11" width="15.5" style="1" customWidth="1"/>
    <col min="12" max="12" width="10.5" style="2" customWidth="1"/>
    <col min="13" max="21" width="0" style="1" hidden="1" customWidth="1"/>
    <col min="22" max="22" width="12.33203125" style="1" customWidth="1"/>
    <col min="23" max="23" width="16.33203125" style="1" customWidth="1"/>
    <col min="24" max="24" width="12.160156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32" max="43" width="10.5" style="2" customWidth="1"/>
    <col min="44" max="65" width="0" style="1" hidden="1" customWidth="1"/>
    <col min="66" max="16384" width="10.5" style="2" customWidth="1"/>
  </cols>
  <sheetData>
    <row r="1" spans="2:22" s="8" customFormat="1" ht="22.5" customHeight="1">
      <c r="B1" s="87"/>
      <c r="C1" s="87"/>
      <c r="D1" s="88" t="s">
        <v>1</v>
      </c>
      <c r="E1" s="87"/>
      <c r="F1" s="89" t="s">
        <v>87</v>
      </c>
      <c r="G1" s="354" t="s">
        <v>88</v>
      </c>
      <c r="H1" s="354"/>
      <c r="I1" s="87"/>
      <c r="J1" s="89" t="s">
        <v>89</v>
      </c>
      <c r="K1" s="88" t="s">
        <v>90</v>
      </c>
      <c r="L1" s="89" t="s">
        <v>91</v>
      </c>
      <c r="M1" s="89"/>
      <c r="N1" s="89"/>
      <c r="O1" s="89"/>
      <c r="P1" s="89"/>
      <c r="Q1" s="89"/>
      <c r="R1" s="89"/>
      <c r="S1" s="89"/>
      <c r="T1" s="89"/>
      <c r="U1" s="7"/>
      <c r="V1" s="7"/>
    </row>
    <row r="2" spans="3:46" s="1" customFormat="1" ht="37.5" customHeight="1">
      <c r="C2" s="1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1" t="s">
        <v>86</v>
      </c>
    </row>
    <row r="3" spans="2:46" s="1" customFormat="1" ht="7.5" customHeight="1">
      <c r="B3" s="11"/>
      <c r="C3" s="12"/>
      <c r="D3" s="12"/>
      <c r="E3" s="12"/>
      <c r="F3" s="12"/>
      <c r="G3" s="12"/>
      <c r="H3" s="12"/>
      <c r="I3" s="90"/>
      <c r="J3" s="12"/>
      <c r="K3" s="13"/>
      <c r="AT3" s="1" t="s">
        <v>83</v>
      </c>
    </row>
    <row r="4" spans="2:46" s="1" customFormat="1" ht="37.5" customHeight="1">
      <c r="B4" s="14"/>
      <c r="C4" s="15"/>
      <c r="D4" s="16" t="s">
        <v>92</v>
      </c>
      <c r="E4" s="15"/>
      <c r="F4" s="15"/>
      <c r="G4" s="15"/>
      <c r="H4" s="15"/>
      <c r="J4" s="15"/>
      <c r="K4" s="17"/>
      <c r="M4" s="18" t="s">
        <v>12</v>
      </c>
      <c r="AT4" s="1" t="s">
        <v>6</v>
      </c>
    </row>
    <row r="5" spans="2:11" s="1" customFormat="1" ht="7.5" customHeight="1">
      <c r="B5" s="14"/>
      <c r="C5" s="15"/>
      <c r="D5" s="15"/>
      <c r="E5" s="15"/>
      <c r="F5" s="15"/>
      <c r="G5" s="15"/>
      <c r="H5" s="15"/>
      <c r="J5" s="15"/>
      <c r="K5" s="17"/>
    </row>
    <row r="6" spans="2:11" s="1" customFormat="1" ht="15.75" customHeight="1">
      <c r="B6" s="14"/>
      <c r="C6" s="15"/>
      <c r="D6" s="22" t="s">
        <v>18</v>
      </c>
      <c r="E6" s="15"/>
      <c r="F6" s="15"/>
      <c r="G6" s="15"/>
      <c r="H6" s="15"/>
      <c r="J6" s="15"/>
      <c r="K6" s="17"/>
    </row>
    <row r="7" spans="2:11" s="1" customFormat="1" ht="15.75" customHeight="1">
      <c r="B7" s="14"/>
      <c r="C7" s="15"/>
      <c r="D7" s="15"/>
      <c r="E7" s="353" t="str">
        <f>'Rekapitulace stavby'!$K$6</f>
        <v>Revitalizace veřejného prostoru Fibichova - Janáčkova</v>
      </c>
      <c r="F7" s="353"/>
      <c r="G7" s="353"/>
      <c r="H7" s="353"/>
      <c r="J7" s="15"/>
      <c r="K7" s="17"/>
    </row>
    <row r="8" spans="2:11" s="10" customFormat="1" ht="15.75" customHeight="1">
      <c r="B8" s="27"/>
      <c r="C8" s="28"/>
      <c r="D8" s="22" t="s">
        <v>93</v>
      </c>
      <c r="E8" s="28"/>
      <c r="F8" s="28"/>
      <c r="G8" s="28"/>
      <c r="H8" s="28"/>
      <c r="J8" s="28"/>
      <c r="K8" s="31"/>
    </row>
    <row r="9" spans="2:11" s="10" customFormat="1" ht="37.5" customHeight="1">
      <c r="B9" s="27"/>
      <c r="C9" s="28"/>
      <c r="D9" s="28"/>
      <c r="E9" s="345" t="s">
        <v>595</v>
      </c>
      <c r="F9" s="345"/>
      <c r="G9" s="345"/>
      <c r="H9" s="345"/>
      <c r="J9" s="28"/>
      <c r="K9" s="31"/>
    </row>
    <row r="10" spans="2:11" s="10" customFormat="1" ht="14.25" customHeight="1">
      <c r="B10" s="27"/>
      <c r="C10" s="28"/>
      <c r="D10" s="28"/>
      <c r="E10" s="28"/>
      <c r="F10" s="28"/>
      <c r="G10" s="28"/>
      <c r="H10" s="28"/>
      <c r="J10" s="28"/>
      <c r="K10" s="31"/>
    </row>
    <row r="11" spans="2:11" s="10" customFormat="1" ht="15" customHeight="1">
      <c r="B11" s="27"/>
      <c r="C11" s="28"/>
      <c r="D11" s="22" t="s">
        <v>21</v>
      </c>
      <c r="E11" s="28"/>
      <c r="F11" s="23"/>
      <c r="G11" s="28"/>
      <c r="H11" s="28"/>
      <c r="I11" s="91" t="s">
        <v>22</v>
      </c>
      <c r="J11" s="23"/>
      <c r="K11" s="31"/>
    </row>
    <row r="12" spans="2:11" s="10" customFormat="1" ht="15" customHeight="1">
      <c r="B12" s="27"/>
      <c r="C12" s="28"/>
      <c r="D12" s="22" t="s">
        <v>24</v>
      </c>
      <c r="E12" s="28"/>
      <c r="F12" s="23" t="s">
        <v>25</v>
      </c>
      <c r="G12" s="28"/>
      <c r="H12" s="28"/>
      <c r="I12" s="91" t="s">
        <v>26</v>
      </c>
      <c r="J12" s="92" t="str">
        <f>'Rekapitulace stavby'!$AN$8</f>
        <v>05.05.2015</v>
      </c>
      <c r="K12" s="31"/>
    </row>
    <row r="13" spans="2:11" s="10" customFormat="1" ht="12" customHeight="1">
      <c r="B13" s="27"/>
      <c r="C13" s="28"/>
      <c r="D13" s="28"/>
      <c r="E13" s="28"/>
      <c r="F13" s="28"/>
      <c r="G13" s="28"/>
      <c r="H13" s="28"/>
      <c r="J13" s="28"/>
      <c r="K13" s="31"/>
    </row>
    <row r="14" spans="2:11" s="10" customFormat="1" ht="15" customHeight="1">
      <c r="B14" s="27"/>
      <c r="C14" s="28"/>
      <c r="D14" s="22" t="s">
        <v>30</v>
      </c>
      <c r="E14" s="28"/>
      <c r="F14" s="28"/>
      <c r="G14" s="28"/>
      <c r="H14" s="28"/>
      <c r="I14" s="91" t="s">
        <v>31</v>
      </c>
      <c r="J14" s="23">
        <f>IF('Rekapitulace stavby'!$AN$10="","",'Rekapitulace stavby'!$AN$10)</f>
      </c>
      <c r="K14" s="31"/>
    </row>
    <row r="15" spans="2:11" s="10" customFormat="1" ht="18.75" customHeight="1">
      <c r="B15" s="27"/>
      <c r="C15" s="28"/>
      <c r="D15" s="28"/>
      <c r="E15" s="23" t="str">
        <f>IF('Rekapitulace stavby'!$E$11="","",'Rekapitulace stavby'!$E$11)</f>
        <v> </v>
      </c>
      <c r="F15" s="28"/>
      <c r="G15" s="28"/>
      <c r="H15" s="28"/>
      <c r="I15" s="91" t="s">
        <v>32</v>
      </c>
      <c r="J15" s="23">
        <f>IF('Rekapitulace stavby'!$AN$11="","",'Rekapitulace stavby'!$AN$11)</f>
      </c>
      <c r="K15" s="31"/>
    </row>
    <row r="16" spans="2:11" s="10" customFormat="1" ht="7.5" customHeight="1">
      <c r="B16" s="27"/>
      <c r="C16" s="28"/>
      <c r="D16" s="28"/>
      <c r="E16" s="28"/>
      <c r="F16" s="28"/>
      <c r="G16" s="28"/>
      <c r="H16" s="28"/>
      <c r="J16" s="28"/>
      <c r="K16" s="31"/>
    </row>
    <row r="17" spans="2:11" s="10" customFormat="1" ht="15" customHeight="1">
      <c r="B17" s="27"/>
      <c r="C17" s="28"/>
      <c r="D17" s="22" t="s">
        <v>33</v>
      </c>
      <c r="E17" s="28"/>
      <c r="F17" s="28"/>
      <c r="G17" s="28"/>
      <c r="H17" s="28"/>
      <c r="I17" s="91" t="s">
        <v>31</v>
      </c>
      <c r="J17" s="23" t="str">
        <f>IF('Rekapitulace stavby'!$AN$13="Vyplň údaj","",IF('Rekapitulace stavby'!$AN$13="","",'Rekapitulace stavby'!$AN$13))</f>
        <v>27995771</v>
      </c>
      <c r="K17" s="31"/>
    </row>
    <row r="18" spans="2:11" s="10" customFormat="1" ht="18.75" customHeight="1">
      <c r="B18" s="27"/>
      <c r="C18" s="28"/>
      <c r="D18" s="28"/>
      <c r="E18" s="23" t="str">
        <f>IF('Rekapitulace stavby'!$E$14="Vyplň údaj","",IF('Rekapitulace stavby'!$E$14="","",'Rekapitulace stavby'!$E$14))</f>
        <v>VIDEST s.r.o.</v>
      </c>
      <c r="F18" s="28"/>
      <c r="G18" s="28"/>
      <c r="H18" s="28"/>
      <c r="I18" s="91" t="s">
        <v>32</v>
      </c>
      <c r="J18" s="23" t="str">
        <f>IF('Rekapitulace stavby'!$AN$14="Vyplň údaj","",IF('Rekapitulace stavby'!$AN$14="","",'Rekapitulace stavby'!$AN$14))</f>
        <v>CZ 27995771</v>
      </c>
      <c r="K18" s="31"/>
    </row>
    <row r="19" spans="2:11" s="10" customFormat="1" ht="7.5" customHeight="1">
      <c r="B19" s="27"/>
      <c r="C19" s="28"/>
      <c r="D19" s="28"/>
      <c r="E19" s="28"/>
      <c r="F19" s="28"/>
      <c r="G19" s="28"/>
      <c r="H19" s="28"/>
      <c r="J19" s="28"/>
      <c r="K19" s="31"/>
    </row>
    <row r="20" spans="2:11" s="10" customFormat="1" ht="15" customHeight="1">
      <c r="B20" s="27"/>
      <c r="C20" s="28"/>
      <c r="D20" s="22" t="s">
        <v>37</v>
      </c>
      <c r="E20" s="28"/>
      <c r="F20" s="28"/>
      <c r="G20" s="28"/>
      <c r="H20" s="28"/>
      <c r="I20" s="91" t="s">
        <v>31</v>
      </c>
      <c r="J20" s="23">
        <f>IF('Rekapitulace stavby'!$AN$16="","",'Rekapitulace stavby'!$AN$16)</f>
      </c>
      <c r="K20" s="31"/>
    </row>
    <row r="21" spans="2:11" s="10" customFormat="1" ht="18.75" customHeight="1">
      <c r="B21" s="27"/>
      <c r="C21" s="28"/>
      <c r="D21" s="28"/>
      <c r="E21" s="23" t="str">
        <f>IF('Rekapitulace stavby'!$E$17="","",'Rekapitulace stavby'!$E$17)</f>
        <v> </v>
      </c>
      <c r="F21" s="28"/>
      <c r="G21" s="28"/>
      <c r="H21" s="28"/>
      <c r="I21" s="91" t="s">
        <v>32</v>
      </c>
      <c r="J21" s="23">
        <f>IF('Rekapitulace stavby'!$AN$17="","",'Rekapitulace stavby'!$AN$17)</f>
      </c>
      <c r="K21" s="31"/>
    </row>
    <row r="22" spans="2:11" s="10" customFormat="1" ht="7.5" customHeight="1">
      <c r="B22" s="27"/>
      <c r="C22" s="28"/>
      <c r="D22" s="28"/>
      <c r="E22" s="28"/>
      <c r="F22" s="28"/>
      <c r="G22" s="28"/>
      <c r="H22" s="28"/>
      <c r="J22" s="28"/>
      <c r="K22" s="31"/>
    </row>
    <row r="23" spans="2:11" s="10" customFormat="1" ht="15" customHeight="1">
      <c r="B23" s="27"/>
      <c r="C23" s="28"/>
      <c r="D23" s="22" t="s">
        <v>39</v>
      </c>
      <c r="E23" s="28"/>
      <c r="F23" s="28"/>
      <c r="G23" s="28"/>
      <c r="H23" s="28"/>
      <c r="J23" s="28"/>
      <c r="K23" s="31"/>
    </row>
    <row r="24" spans="2:11" s="93" customFormat="1" ht="15.75" customHeight="1">
      <c r="B24" s="94"/>
      <c r="C24" s="95"/>
      <c r="D24" s="95"/>
      <c r="E24" s="350"/>
      <c r="F24" s="350"/>
      <c r="G24" s="350"/>
      <c r="H24" s="350"/>
      <c r="J24" s="95"/>
      <c r="K24" s="96"/>
    </row>
    <row r="25" spans="2:11" s="10" customFormat="1" ht="7.5" customHeight="1">
      <c r="B25" s="27"/>
      <c r="C25" s="28"/>
      <c r="D25" s="28"/>
      <c r="E25" s="28"/>
      <c r="F25" s="28"/>
      <c r="G25" s="28"/>
      <c r="H25" s="28"/>
      <c r="J25" s="28"/>
      <c r="K25" s="31"/>
    </row>
    <row r="26" spans="2:11" s="10" customFormat="1" ht="7.5" customHeight="1">
      <c r="B26" s="27"/>
      <c r="C26" s="28"/>
      <c r="D26" s="64"/>
      <c r="E26" s="64"/>
      <c r="F26" s="64"/>
      <c r="G26" s="64"/>
      <c r="H26" s="64"/>
      <c r="I26" s="54"/>
      <c r="J26" s="64"/>
      <c r="K26" s="97"/>
    </row>
    <row r="27" spans="2:11" s="10" customFormat="1" ht="26.25" customHeight="1">
      <c r="B27" s="27"/>
      <c r="C27" s="28"/>
      <c r="D27" s="98" t="s">
        <v>40</v>
      </c>
      <c r="E27" s="28"/>
      <c r="F27" s="28"/>
      <c r="G27" s="28"/>
      <c r="H27" s="28"/>
      <c r="J27" s="99">
        <f>ROUND($J$82,2)</f>
        <v>198479.28</v>
      </c>
      <c r="K27" s="31"/>
    </row>
    <row r="28" spans="2:11" s="10" customFormat="1" ht="7.5" customHeight="1">
      <c r="B28" s="27"/>
      <c r="C28" s="28"/>
      <c r="D28" s="64"/>
      <c r="E28" s="64"/>
      <c r="F28" s="64"/>
      <c r="G28" s="64"/>
      <c r="H28" s="64"/>
      <c r="I28" s="54"/>
      <c r="J28" s="64"/>
      <c r="K28" s="97"/>
    </row>
    <row r="29" spans="2:11" s="10" customFormat="1" ht="15" customHeight="1">
      <c r="B29" s="27"/>
      <c r="C29" s="28"/>
      <c r="D29" s="28"/>
      <c r="E29" s="28"/>
      <c r="F29" s="100" t="s">
        <v>42</v>
      </c>
      <c r="G29" s="28"/>
      <c r="H29" s="28"/>
      <c r="I29" s="101" t="s">
        <v>41</v>
      </c>
      <c r="J29" s="100" t="s">
        <v>43</v>
      </c>
      <c r="K29" s="31"/>
    </row>
    <row r="30" spans="2:11" s="10" customFormat="1" ht="15" customHeight="1">
      <c r="B30" s="27"/>
      <c r="C30" s="28"/>
      <c r="D30" s="33" t="s">
        <v>44</v>
      </c>
      <c r="E30" s="33" t="s">
        <v>45</v>
      </c>
      <c r="F30" s="102">
        <f>ROUND(SUM($BE$82:$BE$194),2)</f>
        <v>198479.28</v>
      </c>
      <c r="G30" s="28"/>
      <c r="H30" s="28"/>
      <c r="I30" s="103">
        <v>0.21</v>
      </c>
      <c r="J30" s="102">
        <f>ROUND(ROUND((SUM($BE$82:$BE$194)),2)*$I$30,2)</f>
        <v>41680.65</v>
      </c>
      <c r="K30" s="31"/>
    </row>
    <row r="31" spans="2:11" s="10" customFormat="1" ht="15" customHeight="1">
      <c r="B31" s="27"/>
      <c r="C31" s="28"/>
      <c r="D31" s="28"/>
      <c r="E31" s="33" t="s">
        <v>46</v>
      </c>
      <c r="F31" s="102">
        <f>ROUND(SUM($BF$82:$BF$194),2)</f>
        <v>0</v>
      </c>
      <c r="G31" s="28"/>
      <c r="H31" s="28"/>
      <c r="I31" s="103">
        <v>0.15</v>
      </c>
      <c r="J31" s="102">
        <f>ROUND(ROUND((SUM($BF$82:$BF$194)),2)*$I$31,2)</f>
        <v>0</v>
      </c>
      <c r="K31" s="31"/>
    </row>
    <row r="32" spans="2:11" s="10" customFormat="1" ht="15" customHeight="1" hidden="1">
      <c r="B32" s="27"/>
      <c r="C32" s="28"/>
      <c r="D32" s="28"/>
      <c r="E32" s="33" t="s">
        <v>47</v>
      </c>
      <c r="F32" s="102">
        <f>ROUND(SUM($BG$82:$BG$194),2)</f>
        <v>0</v>
      </c>
      <c r="G32" s="28"/>
      <c r="H32" s="28"/>
      <c r="I32" s="103">
        <v>0.21</v>
      </c>
      <c r="J32" s="102">
        <v>0</v>
      </c>
      <c r="K32" s="31"/>
    </row>
    <row r="33" spans="2:11" s="10" customFormat="1" ht="15" customHeight="1" hidden="1">
      <c r="B33" s="27"/>
      <c r="C33" s="28"/>
      <c r="D33" s="28"/>
      <c r="E33" s="33" t="s">
        <v>48</v>
      </c>
      <c r="F33" s="102">
        <f>ROUND(SUM($BH$82:$BH$194),2)</f>
        <v>0</v>
      </c>
      <c r="G33" s="28"/>
      <c r="H33" s="28"/>
      <c r="I33" s="103">
        <v>0.15</v>
      </c>
      <c r="J33" s="102">
        <v>0</v>
      </c>
      <c r="K33" s="31"/>
    </row>
    <row r="34" spans="2:11" s="10" customFormat="1" ht="15" customHeight="1" hidden="1">
      <c r="B34" s="27"/>
      <c r="C34" s="28"/>
      <c r="D34" s="28"/>
      <c r="E34" s="33" t="s">
        <v>49</v>
      </c>
      <c r="F34" s="102">
        <f>ROUND(SUM($BI$82:$BI$194),2)</f>
        <v>0</v>
      </c>
      <c r="G34" s="28"/>
      <c r="H34" s="28"/>
      <c r="I34" s="103">
        <v>0</v>
      </c>
      <c r="J34" s="102">
        <v>0</v>
      </c>
      <c r="K34" s="31"/>
    </row>
    <row r="35" spans="2:11" s="10" customFormat="1" ht="7.5" customHeight="1">
      <c r="B35" s="27"/>
      <c r="C35" s="28"/>
      <c r="D35" s="28"/>
      <c r="E35" s="28"/>
      <c r="F35" s="28"/>
      <c r="G35" s="28"/>
      <c r="H35" s="28"/>
      <c r="J35" s="28"/>
      <c r="K35" s="31"/>
    </row>
    <row r="36" spans="2:11" s="10" customFormat="1" ht="26.25" customHeight="1">
      <c r="B36" s="27"/>
      <c r="C36" s="35"/>
      <c r="D36" s="36" t="s">
        <v>50</v>
      </c>
      <c r="E36" s="37"/>
      <c r="F36" s="37"/>
      <c r="G36" s="104" t="s">
        <v>51</v>
      </c>
      <c r="H36" s="38" t="s">
        <v>52</v>
      </c>
      <c r="I36" s="105"/>
      <c r="J36" s="106">
        <f>SUM($J$27:$J$34)</f>
        <v>240159.93</v>
      </c>
      <c r="K36" s="107"/>
    </row>
    <row r="37" spans="2:11" s="10" customFormat="1" ht="15" customHeight="1">
      <c r="B37" s="40"/>
      <c r="C37" s="41"/>
      <c r="D37" s="41"/>
      <c r="E37" s="41"/>
      <c r="F37" s="41"/>
      <c r="G37" s="41"/>
      <c r="H37" s="41"/>
      <c r="I37" s="108"/>
      <c r="J37" s="41"/>
      <c r="K37" s="42"/>
    </row>
    <row r="41" spans="2:11" s="10" customFormat="1" ht="7.5" customHeight="1">
      <c r="B41" s="109"/>
      <c r="C41" s="110"/>
      <c r="D41" s="110"/>
      <c r="E41" s="110"/>
      <c r="F41" s="110"/>
      <c r="G41" s="110"/>
      <c r="H41" s="110"/>
      <c r="I41" s="110"/>
      <c r="J41" s="110"/>
      <c r="K41" s="111"/>
    </row>
    <row r="42" spans="2:11" s="10" customFormat="1" ht="37.5" customHeight="1">
      <c r="B42" s="27"/>
      <c r="C42" s="16" t="s">
        <v>95</v>
      </c>
      <c r="D42" s="28"/>
      <c r="E42" s="28"/>
      <c r="F42" s="28"/>
      <c r="G42" s="28"/>
      <c r="H42" s="28"/>
      <c r="J42" s="28"/>
      <c r="K42" s="31"/>
    </row>
    <row r="43" spans="2:11" s="10" customFormat="1" ht="7.5" customHeight="1">
      <c r="B43" s="27"/>
      <c r="C43" s="28"/>
      <c r="D43" s="28"/>
      <c r="E43" s="28"/>
      <c r="F43" s="28"/>
      <c r="G43" s="28"/>
      <c r="H43" s="28"/>
      <c r="J43" s="28"/>
      <c r="K43" s="31"/>
    </row>
    <row r="44" spans="2:11" s="10" customFormat="1" ht="15" customHeight="1">
      <c r="B44" s="27"/>
      <c r="C44" s="22" t="s">
        <v>18</v>
      </c>
      <c r="D44" s="28"/>
      <c r="E44" s="28"/>
      <c r="F44" s="28"/>
      <c r="G44" s="28"/>
      <c r="H44" s="28"/>
      <c r="J44" s="28"/>
      <c r="K44" s="31"/>
    </row>
    <row r="45" spans="2:11" s="10" customFormat="1" ht="16.5" customHeight="1">
      <c r="B45" s="27"/>
      <c r="C45" s="28"/>
      <c r="D45" s="28"/>
      <c r="E45" s="353" t="str">
        <f>$E$7</f>
        <v>Revitalizace veřejného prostoru Fibichova - Janáčkova</v>
      </c>
      <c r="F45" s="353"/>
      <c r="G45" s="353"/>
      <c r="H45" s="353"/>
      <c r="J45" s="28"/>
      <c r="K45" s="31"/>
    </row>
    <row r="46" spans="2:11" s="10" customFormat="1" ht="15" customHeight="1">
      <c r="B46" s="27"/>
      <c r="C46" s="22" t="s">
        <v>93</v>
      </c>
      <c r="D46" s="28"/>
      <c r="E46" s="28"/>
      <c r="F46" s="28"/>
      <c r="G46" s="28"/>
      <c r="H46" s="28"/>
      <c r="J46" s="28"/>
      <c r="K46" s="31"/>
    </row>
    <row r="47" spans="2:11" s="10" customFormat="1" ht="19.5" customHeight="1">
      <c r="B47" s="27"/>
      <c r="C47" s="28"/>
      <c r="D47" s="28"/>
      <c r="E47" s="345" t="str">
        <f>$E$9</f>
        <v>SO 02 - Úprava odvodnění a výšková úprava poklopů</v>
      </c>
      <c r="F47" s="345"/>
      <c r="G47" s="345"/>
      <c r="H47" s="345"/>
      <c r="J47" s="28"/>
      <c r="K47" s="31"/>
    </row>
    <row r="48" spans="2:11" s="10" customFormat="1" ht="7.5" customHeight="1">
      <c r="B48" s="27"/>
      <c r="C48" s="28"/>
      <c r="D48" s="28"/>
      <c r="E48" s="28"/>
      <c r="F48" s="28"/>
      <c r="G48" s="28"/>
      <c r="H48" s="28"/>
      <c r="J48" s="28"/>
      <c r="K48" s="31"/>
    </row>
    <row r="49" spans="2:11" s="10" customFormat="1" ht="18.75" customHeight="1">
      <c r="B49" s="27"/>
      <c r="C49" s="22" t="s">
        <v>24</v>
      </c>
      <c r="D49" s="28"/>
      <c r="E49" s="28"/>
      <c r="F49" s="23" t="str">
        <f>$F$12</f>
        <v> </v>
      </c>
      <c r="G49" s="28"/>
      <c r="H49" s="28"/>
      <c r="I49" s="91" t="s">
        <v>26</v>
      </c>
      <c r="J49" s="92" t="str">
        <f>IF($J$12="","",$J$12)</f>
        <v>05.05.2015</v>
      </c>
      <c r="K49" s="31"/>
    </row>
    <row r="50" spans="2:11" s="10" customFormat="1" ht="7.5" customHeight="1">
      <c r="B50" s="27"/>
      <c r="C50" s="28"/>
      <c r="D50" s="28"/>
      <c r="E50" s="28"/>
      <c r="F50" s="28"/>
      <c r="G50" s="28"/>
      <c r="H50" s="28"/>
      <c r="J50" s="28"/>
      <c r="K50" s="31"/>
    </row>
    <row r="51" spans="2:11" s="10" customFormat="1" ht="15.75" customHeight="1">
      <c r="B51" s="27"/>
      <c r="C51" s="22" t="s">
        <v>30</v>
      </c>
      <c r="D51" s="28"/>
      <c r="E51" s="28"/>
      <c r="F51" s="23" t="str">
        <f>$E$15</f>
        <v> </v>
      </c>
      <c r="G51" s="28"/>
      <c r="H51" s="28"/>
      <c r="I51" s="91" t="s">
        <v>37</v>
      </c>
      <c r="J51" s="23" t="str">
        <f>$E$21</f>
        <v> </v>
      </c>
      <c r="K51" s="31"/>
    </row>
    <row r="52" spans="2:11" s="10" customFormat="1" ht="15" customHeight="1">
      <c r="B52" s="27"/>
      <c r="C52" s="22" t="s">
        <v>33</v>
      </c>
      <c r="D52" s="28"/>
      <c r="E52" s="28"/>
      <c r="F52" s="23" t="str">
        <f>IF($E$18="","",$E$18)</f>
        <v>VIDEST s.r.o.</v>
      </c>
      <c r="G52" s="28"/>
      <c r="H52" s="28"/>
      <c r="J52" s="28"/>
      <c r="K52" s="31"/>
    </row>
    <row r="53" spans="2:11" s="10" customFormat="1" ht="11.25" customHeight="1">
      <c r="B53" s="27"/>
      <c r="C53" s="28"/>
      <c r="D53" s="28"/>
      <c r="E53" s="28"/>
      <c r="F53" s="28"/>
      <c r="G53" s="28"/>
      <c r="H53" s="28"/>
      <c r="J53" s="28"/>
      <c r="K53" s="31"/>
    </row>
    <row r="54" spans="2:11" s="10" customFormat="1" ht="30" customHeight="1">
      <c r="B54" s="27"/>
      <c r="C54" s="112" t="s">
        <v>96</v>
      </c>
      <c r="D54" s="35"/>
      <c r="E54" s="35"/>
      <c r="F54" s="35"/>
      <c r="G54" s="35"/>
      <c r="H54" s="35"/>
      <c r="I54" s="113"/>
      <c r="J54" s="114" t="s">
        <v>97</v>
      </c>
      <c r="K54" s="39"/>
    </row>
    <row r="55" spans="2:11" s="10" customFormat="1" ht="11.25" customHeight="1">
      <c r="B55" s="27"/>
      <c r="C55" s="28"/>
      <c r="D55" s="28"/>
      <c r="E55" s="28"/>
      <c r="F55" s="28"/>
      <c r="G55" s="28"/>
      <c r="H55" s="28"/>
      <c r="J55" s="28"/>
      <c r="K55" s="31"/>
    </row>
    <row r="56" spans="2:47" s="10" customFormat="1" ht="30" customHeight="1">
      <c r="B56" s="27"/>
      <c r="C56" s="66" t="s">
        <v>98</v>
      </c>
      <c r="D56" s="28"/>
      <c r="E56" s="28"/>
      <c r="F56" s="28"/>
      <c r="G56" s="28"/>
      <c r="H56" s="28"/>
      <c r="J56" s="99">
        <f>$J$82</f>
        <v>198479.28</v>
      </c>
      <c r="K56" s="31"/>
      <c r="AU56" s="10" t="s">
        <v>99</v>
      </c>
    </row>
    <row r="57" spans="2:11" s="72" customFormat="1" ht="25.5" customHeight="1">
      <c r="B57" s="115"/>
      <c r="C57" s="116"/>
      <c r="D57" s="117" t="s">
        <v>596</v>
      </c>
      <c r="E57" s="117"/>
      <c r="F57" s="117"/>
      <c r="G57" s="117"/>
      <c r="H57" s="117"/>
      <c r="I57" s="118"/>
      <c r="J57" s="119">
        <f>$J$83</f>
        <v>198479.28</v>
      </c>
      <c r="K57" s="120"/>
    </row>
    <row r="58" spans="2:11" s="121" customFormat="1" ht="21" customHeight="1">
      <c r="B58" s="122"/>
      <c r="C58" s="123"/>
      <c r="D58" s="124" t="s">
        <v>597</v>
      </c>
      <c r="E58" s="124"/>
      <c r="F58" s="124"/>
      <c r="G58" s="124"/>
      <c r="H58" s="124"/>
      <c r="I58" s="125"/>
      <c r="J58" s="126">
        <f>$J$84</f>
        <v>36537.07000000001</v>
      </c>
      <c r="K58" s="127"/>
    </row>
    <row r="59" spans="2:11" s="121" customFormat="1" ht="21" customHeight="1">
      <c r="B59" s="122"/>
      <c r="C59" s="123"/>
      <c r="D59" s="124" t="s">
        <v>598</v>
      </c>
      <c r="E59" s="124"/>
      <c r="F59" s="124"/>
      <c r="G59" s="124"/>
      <c r="H59" s="124"/>
      <c r="I59" s="125"/>
      <c r="J59" s="126">
        <f>$J$129</f>
        <v>3112.65</v>
      </c>
      <c r="K59" s="127"/>
    </row>
    <row r="60" spans="2:11" s="121" customFormat="1" ht="21" customHeight="1">
      <c r="B60" s="122"/>
      <c r="C60" s="123"/>
      <c r="D60" s="124" t="s">
        <v>599</v>
      </c>
      <c r="E60" s="124"/>
      <c r="F60" s="124"/>
      <c r="G60" s="124"/>
      <c r="H60" s="124"/>
      <c r="I60" s="125"/>
      <c r="J60" s="126">
        <f>$J$140</f>
        <v>11477.76</v>
      </c>
      <c r="K60" s="127"/>
    </row>
    <row r="61" spans="2:11" s="121" customFormat="1" ht="21" customHeight="1">
      <c r="B61" s="122"/>
      <c r="C61" s="123"/>
      <c r="D61" s="124" t="s">
        <v>600</v>
      </c>
      <c r="E61" s="124"/>
      <c r="F61" s="124"/>
      <c r="G61" s="124"/>
      <c r="H61" s="124"/>
      <c r="I61" s="125"/>
      <c r="J61" s="126">
        <f>$J$143</f>
        <v>142875.8</v>
      </c>
      <c r="K61" s="127"/>
    </row>
    <row r="62" spans="2:11" s="121" customFormat="1" ht="21" customHeight="1">
      <c r="B62" s="122"/>
      <c r="C62" s="123"/>
      <c r="D62" s="124" t="s">
        <v>601</v>
      </c>
      <c r="E62" s="124"/>
      <c r="F62" s="124"/>
      <c r="G62" s="124"/>
      <c r="H62" s="124"/>
      <c r="I62" s="125"/>
      <c r="J62" s="126">
        <f>$J$192</f>
        <v>4476</v>
      </c>
      <c r="K62" s="127"/>
    </row>
    <row r="63" spans="2:11" s="10" customFormat="1" ht="22.5" customHeight="1">
      <c r="B63" s="27"/>
      <c r="C63" s="28"/>
      <c r="D63" s="28"/>
      <c r="E63" s="28"/>
      <c r="F63" s="28"/>
      <c r="G63" s="28"/>
      <c r="H63" s="28"/>
      <c r="J63" s="28"/>
      <c r="K63" s="31"/>
    </row>
    <row r="64" spans="2:11" s="10" customFormat="1" ht="7.5" customHeight="1">
      <c r="B64" s="40"/>
      <c r="C64" s="41"/>
      <c r="D64" s="41"/>
      <c r="E64" s="41"/>
      <c r="F64" s="41"/>
      <c r="G64" s="41"/>
      <c r="H64" s="41"/>
      <c r="I64" s="108"/>
      <c r="J64" s="41"/>
      <c r="K64" s="42"/>
    </row>
    <row r="68" spans="2:12" s="10" customFormat="1" ht="7.5" customHeight="1">
      <c r="B68" s="43"/>
      <c r="C68" s="44"/>
      <c r="D68" s="44"/>
      <c r="E68" s="44"/>
      <c r="F68" s="44"/>
      <c r="G68" s="44"/>
      <c r="H68" s="44"/>
      <c r="I68" s="110"/>
      <c r="J68" s="44"/>
      <c r="K68" s="44"/>
      <c r="L68" s="45"/>
    </row>
    <row r="69" spans="2:12" s="10" customFormat="1" ht="37.5" customHeight="1">
      <c r="B69" s="27"/>
      <c r="C69" s="16" t="s">
        <v>128</v>
      </c>
      <c r="D69" s="28"/>
      <c r="E69" s="28"/>
      <c r="F69" s="28"/>
      <c r="G69" s="28"/>
      <c r="H69" s="28"/>
      <c r="J69" s="28"/>
      <c r="K69" s="28"/>
      <c r="L69" s="45"/>
    </row>
    <row r="70" spans="2:12" s="10" customFormat="1" ht="7.5" customHeight="1">
      <c r="B70" s="27"/>
      <c r="C70" s="28"/>
      <c r="D70" s="28"/>
      <c r="E70" s="28"/>
      <c r="F70" s="28"/>
      <c r="G70" s="28"/>
      <c r="H70" s="28"/>
      <c r="J70" s="28"/>
      <c r="K70" s="28"/>
      <c r="L70" s="45"/>
    </row>
    <row r="71" spans="2:12" s="10" customFormat="1" ht="15" customHeight="1">
      <c r="B71" s="27"/>
      <c r="C71" s="22" t="s">
        <v>18</v>
      </c>
      <c r="D71" s="28"/>
      <c r="E71" s="28"/>
      <c r="F71" s="28"/>
      <c r="G71" s="28"/>
      <c r="H71" s="28"/>
      <c r="J71" s="28"/>
      <c r="K71" s="28"/>
      <c r="L71" s="45"/>
    </row>
    <row r="72" spans="2:12" s="10" customFormat="1" ht="16.5" customHeight="1">
      <c r="B72" s="27"/>
      <c r="C72" s="28"/>
      <c r="D72" s="28"/>
      <c r="E72" s="353" t="str">
        <f>$E$7</f>
        <v>Revitalizace veřejného prostoru Fibichova - Janáčkova</v>
      </c>
      <c r="F72" s="353"/>
      <c r="G72" s="353"/>
      <c r="H72" s="353"/>
      <c r="J72" s="28"/>
      <c r="K72" s="28"/>
      <c r="L72" s="45"/>
    </row>
    <row r="73" spans="2:12" s="10" customFormat="1" ht="15" customHeight="1">
      <c r="B73" s="27"/>
      <c r="C73" s="22" t="s">
        <v>93</v>
      </c>
      <c r="D73" s="28"/>
      <c r="E73" s="28"/>
      <c r="F73" s="28"/>
      <c r="G73" s="28"/>
      <c r="H73" s="28"/>
      <c r="J73" s="28"/>
      <c r="K73" s="28"/>
      <c r="L73" s="45"/>
    </row>
    <row r="74" spans="2:12" s="10" customFormat="1" ht="19.5" customHeight="1">
      <c r="B74" s="27"/>
      <c r="C74" s="28"/>
      <c r="D74" s="28"/>
      <c r="E74" s="345" t="str">
        <f>$E$9</f>
        <v>SO 02 - Úprava odvodnění a výšková úprava poklopů</v>
      </c>
      <c r="F74" s="345"/>
      <c r="G74" s="345"/>
      <c r="H74" s="345"/>
      <c r="J74" s="28"/>
      <c r="K74" s="28"/>
      <c r="L74" s="45"/>
    </row>
    <row r="75" spans="2:12" s="10" customFormat="1" ht="7.5" customHeight="1">
      <c r="B75" s="27"/>
      <c r="C75" s="28"/>
      <c r="D75" s="28"/>
      <c r="E75" s="28"/>
      <c r="F75" s="28"/>
      <c r="G75" s="28"/>
      <c r="H75" s="28"/>
      <c r="J75" s="28"/>
      <c r="K75" s="28"/>
      <c r="L75" s="45"/>
    </row>
    <row r="76" spans="2:12" s="10" customFormat="1" ht="18.75" customHeight="1">
      <c r="B76" s="27"/>
      <c r="C76" s="22" t="s">
        <v>24</v>
      </c>
      <c r="D76" s="28"/>
      <c r="E76" s="28"/>
      <c r="F76" s="23" t="str">
        <f>$F$12</f>
        <v> </v>
      </c>
      <c r="G76" s="28"/>
      <c r="H76" s="28"/>
      <c r="I76" s="91" t="s">
        <v>26</v>
      </c>
      <c r="J76" s="92" t="str">
        <f>IF($J$12="","",$J$12)</f>
        <v>05.05.2015</v>
      </c>
      <c r="K76" s="28"/>
      <c r="L76" s="45"/>
    </row>
    <row r="77" spans="2:12" s="10" customFormat="1" ht="7.5" customHeight="1">
      <c r="B77" s="27"/>
      <c r="C77" s="28"/>
      <c r="D77" s="28"/>
      <c r="E77" s="28"/>
      <c r="F77" s="28"/>
      <c r="G77" s="28"/>
      <c r="H77" s="28"/>
      <c r="J77" s="28"/>
      <c r="K77" s="28"/>
      <c r="L77" s="45"/>
    </row>
    <row r="78" spans="2:12" s="10" customFormat="1" ht="15.75" customHeight="1">
      <c r="B78" s="27"/>
      <c r="C78" s="22" t="s">
        <v>30</v>
      </c>
      <c r="D78" s="28"/>
      <c r="E78" s="28"/>
      <c r="F78" s="23" t="str">
        <f>$E$15</f>
        <v> </v>
      </c>
      <c r="G78" s="28"/>
      <c r="H78" s="28"/>
      <c r="I78" s="91" t="s">
        <v>37</v>
      </c>
      <c r="J78" s="23" t="str">
        <f>$E$21</f>
        <v> </v>
      </c>
      <c r="K78" s="28"/>
      <c r="L78" s="45"/>
    </row>
    <row r="79" spans="2:12" s="10" customFormat="1" ht="15" customHeight="1">
      <c r="B79" s="27"/>
      <c r="C79" s="22" t="s">
        <v>33</v>
      </c>
      <c r="D79" s="28"/>
      <c r="E79" s="28"/>
      <c r="F79" s="23" t="str">
        <f>IF($E$18="","",$E$18)</f>
        <v>VIDEST s.r.o.</v>
      </c>
      <c r="G79" s="28"/>
      <c r="H79" s="28"/>
      <c r="J79" s="28"/>
      <c r="K79" s="28"/>
      <c r="L79" s="45"/>
    </row>
    <row r="80" spans="2:12" s="10" customFormat="1" ht="11.25" customHeight="1">
      <c r="B80" s="27"/>
      <c r="C80" s="28"/>
      <c r="D80" s="28"/>
      <c r="E80" s="28"/>
      <c r="F80" s="28"/>
      <c r="G80" s="28"/>
      <c r="H80" s="28"/>
      <c r="J80" s="28"/>
      <c r="K80" s="28"/>
      <c r="L80" s="45"/>
    </row>
    <row r="81" spans="2:20" s="128" customFormat="1" ht="30" customHeight="1">
      <c r="B81" s="129"/>
      <c r="C81" s="130" t="s">
        <v>129</v>
      </c>
      <c r="D81" s="131" t="s">
        <v>59</v>
      </c>
      <c r="E81" s="131" t="s">
        <v>55</v>
      </c>
      <c r="F81" s="131" t="s">
        <v>130</v>
      </c>
      <c r="G81" s="131" t="s">
        <v>131</v>
      </c>
      <c r="H81" s="131" t="s">
        <v>132</v>
      </c>
      <c r="I81" s="132" t="s">
        <v>133</v>
      </c>
      <c r="J81" s="131" t="s">
        <v>134</v>
      </c>
      <c r="K81" s="133" t="s">
        <v>135</v>
      </c>
      <c r="L81" s="134"/>
      <c r="M81" s="59" t="s">
        <v>136</v>
      </c>
      <c r="N81" s="60" t="s">
        <v>44</v>
      </c>
      <c r="O81" s="60" t="s">
        <v>137</v>
      </c>
      <c r="P81" s="60" t="s">
        <v>138</v>
      </c>
      <c r="Q81" s="60" t="s">
        <v>139</v>
      </c>
      <c r="R81" s="60" t="s">
        <v>140</v>
      </c>
      <c r="S81" s="60" t="s">
        <v>141</v>
      </c>
      <c r="T81" s="61" t="s">
        <v>142</v>
      </c>
    </row>
    <row r="82" spans="2:63" s="10" customFormat="1" ht="30" customHeight="1">
      <c r="B82" s="27"/>
      <c r="C82" s="66" t="s">
        <v>98</v>
      </c>
      <c r="D82" s="28"/>
      <c r="E82" s="28"/>
      <c r="F82" s="28"/>
      <c r="G82" s="28"/>
      <c r="H82" s="28"/>
      <c r="J82" s="135">
        <f>$BK$82</f>
        <v>198479.28</v>
      </c>
      <c r="K82" s="28"/>
      <c r="L82" s="45"/>
      <c r="M82" s="63"/>
      <c r="N82" s="64"/>
      <c r="O82" s="64"/>
      <c r="P82" s="136">
        <f>$P$83</f>
        <v>0</v>
      </c>
      <c r="Q82" s="64"/>
      <c r="R82" s="136">
        <f>$R$83</f>
        <v>37.340338</v>
      </c>
      <c r="S82" s="64"/>
      <c r="T82" s="137">
        <f>$T$83</f>
        <v>0</v>
      </c>
      <c r="AT82" s="10" t="s">
        <v>73</v>
      </c>
      <c r="AU82" s="10" t="s">
        <v>99</v>
      </c>
      <c r="BK82" s="138">
        <f>$BK$83</f>
        <v>198479.28</v>
      </c>
    </row>
    <row r="83" spans="2:63" s="139" customFormat="1" ht="37.5" customHeight="1">
      <c r="B83" s="140"/>
      <c r="C83" s="141"/>
      <c r="D83" s="141" t="s">
        <v>73</v>
      </c>
      <c r="E83" s="142" t="s">
        <v>143</v>
      </c>
      <c r="F83" s="142" t="s">
        <v>602</v>
      </c>
      <c r="G83" s="141"/>
      <c r="H83" s="141"/>
      <c r="J83" s="143">
        <f>$BK$83</f>
        <v>198479.28</v>
      </c>
      <c r="K83" s="141"/>
      <c r="L83" s="144"/>
      <c r="M83" s="145"/>
      <c r="N83" s="141"/>
      <c r="O83" s="141"/>
      <c r="P83" s="146">
        <f>$P$84+$P$129+$P$140+$P$143+$P$192</f>
        <v>0</v>
      </c>
      <c r="Q83" s="141"/>
      <c r="R83" s="146">
        <f>$R$84+$R$129+$R$140+$R$143+$R$192</f>
        <v>37.340338</v>
      </c>
      <c r="S83" s="141"/>
      <c r="T83" s="147">
        <f>$T$84+$T$129+$T$140+$T$143+$T$192</f>
        <v>0</v>
      </c>
      <c r="AR83" s="148" t="s">
        <v>23</v>
      </c>
      <c r="AT83" s="148" t="s">
        <v>73</v>
      </c>
      <c r="AU83" s="148" t="s">
        <v>74</v>
      </c>
      <c r="AY83" s="148" t="s">
        <v>145</v>
      </c>
      <c r="BK83" s="149">
        <f>$BK$84+$BK$129+$BK$140+$BK$143+$BK$192</f>
        <v>198479.28</v>
      </c>
    </row>
    <row r="84" spans="2:63" s="139" customFormat="1" ht="21" customHeight="1">
      <c r="B84" s="140"/>
      <c r="C84" s="141"/>
      <c r="D84" s="141" t="s">
        <v>73</v>
      </c>
      <c r="E84" s="150" t="s">
        <v>169</v>
      </c>
      <c r="F84" s="150" t="s">
        <v>603</v>
      </c>
      <c r="G84" s="141"/>
      <c r="H84" s="141"/>
      <c r="J84" s="151">
        <f>$BK$84</f>
        <v>36537.07000000001</v>
      </c>
      <c r="K84" s="141"/>
      <c r="L84" s="144"/>
      <c r="M84" s="145"/>
      <c r="N84" s="141"/>
      <c r="O84" s="141"/>
      <c r="P84" s="146">
        <f>SUM($P$85:$P$128)</f>
        <v>0</v>
      </c>
      <c r="Q84" s="141"/>
      <c r="R84" s="146">
        <f>SUM($R$85:$R$128)</f>
        <v>16.02</v>
      </c>
      <c r="S84" s="141"/>
      <c r="T84" s="147">
        <f>SUM($T$85:$T$128)</f>
        <v>0</v>
      </c>
      <c r="AR84" s="148" t="s">
        <v>23</v>
      </c>
      <c r="AT84" s="148" t="s">
        <v>73</v>
      </c>
      <c r="AU84" s="148" t="s">
        <v>23</v>
      </c>
      <c r="AY84" s="148" t="s">
        <v>145</v>
      </c>
      <c r="BK84" s="149">
        <f>SUM($BK$85:$BK$128)</f>
        <v>36537.07000000001</v>
      </c>
    </row>
    <row r="85" spans="2:65" s="10" customFormat="1" ht="15.75" customHeight="1">
      <c r="B85" s="27"/>
      <c r="C85" s="152" t="s">
        <v>23</v>
      </c>
      <c r="D85" s="152" t="s">
        <v>148</v>
      </c>
      <c r="E85" s="153" t="s">
        <v>604</v>
      </c>
      <c r="F85" s="154" t="s">
        <v>605</v>
      </c>
      <c r="G85" s="155" t="s">
        <v>176</v>
      </c>
      <c r="H85" s="156">
        <v>23.36</v>
      </c>
      <c r="I85" s="157">
        <v>36</v>
      </c>
      <c r="J85" s="158">
        <f>ROUND($I$85*$H$85,2)</f>
        <v>840.96</v>
      </c>
      <c r="K85" s="154"/>
      <c r="L85" s="45"/>
      <c r="M85" s="159"/>
      <c r="N85" s="160" t="s">
        <v>45</v>
      </c>
      <c r="O85" s="28"/>
      <c r="P85" s="161">
        <f>$O$85*$H$85</f>
        <v>0</v>
      </c>
      <c r="Q85" s="161">
        <v>0</v>
      </c>
      <c r="R85" s="161">
        <f>$Q$85*$H$85</f>
        <v>0</v>
      </c>
      <c r="S85" s="161">
        <v>0</v>
      </c>
      <c r="T85" s="162">
        <f>$S$85*$H$85</f>
        <v>0</v>
      </c>
      <c r="AR85" s="93" t="s">
        <v>152</v>
      </c>
      <c r="AT85" s="93" t="s">
        <v>148</v>
      </c>
      <c r="AU85" s="93" t="s">
        <v>83</v>
      </c>
      <c r="AY85" s="10" t="s">
        <v>145</v>
      </c>
      <c r="BE85" s="163">
        <f>IF($N$85="základní",$J$85,0)</f>
        <v>840.96</v>
      </c>
      <c r="BF85" s="163">
        <f>IF($N$85="snížená",$J$85,0)</f>
        <v>0</v>
      </c>
      <c r="BG85" s="163">
        <f>IF($N$85="zákl. přenesená",$J$85,0)</f>
        <v>0</v>
      </c>
      <c r="BH85" s="163">
        <f>IF($N$85="sníž. přenesená",$J$85,0)</f>
        <v>0</v>
      </c>
      <c r="BI85" s="163">
        <f>IF($N$85="nulová",$J$85,0)</f>
        <v>0</v>
      </c>
      <c r="BJ85" s="93" t="s">
        <v>23</v>
      </c>
      <c r="BK85" s="163">
        <f>ROUND($I$85*$H$85,2)</f>
        <v>840.96</v>
      </c>
      <c r="BL85" s="93" t="s">
        <v>152</v>
      </c>
      <c r="BM85" s="93" t="s">
        <v>23</v>
      </c>
    </row>
    <row r="86" spans="2:47" s="10" customFormat="1" ht="16.5" customHeight="1">
      <c r="B86" s="27"/>
      <c r="C86" s="28"/>
      <c r="D86" s="164" t="s">
        <v>153</v>
      </c>
      <c r="E86" s="28"/>
      <c r="F86" s="165" t="s">
        <v>605</v>
      </c>
      <c r="G86" s="28"/>
      <c r="H86" s="28"/>
      <c r="J86" s="28"/>
      <c r="K86" s="28"/>
      <c r="L86" s="45"/>
      <c r="M86" s="166"/>
      <c r="N86" s="28"/>
      <c r="O86" s="28"/>
      <c r="P86" s="28"/>
      <c r="Q86" s="28"/>
      <c r="R86" s="28"/>
      <c r="S86" s="28"/>
      <c r="T86" s="57"/>
      <c r="AT86" s="10" t="s">
        <v>153</v>
      </c>
      <c r="AU86" s="10" t="s">
        <v>83</v>
      </c>
    </row>
    <row r="87" spans="2:65" s="10" customFormat="1" ht="15.75" customHeight="1">
      <c r="B87" s="27"/>
      <c r="C87" s="152" t="s">
        <v>83</v>
      </c>
      <c r="D87" s="152" t="s">
        <v>148</v>
      </c>
      <c r="E87" s="153" t="s">
        <v>606</v>
      </c>
      <c r="F87" s="154" t="s">
        <v>607</v>
      </c>
      <c r="G87" s="155" t="s">
        <v>176</v>
      </c>
      <c r="H87" s="156">
        <v>23.36</v>
      </c>
      <c r="I87" s="157">
        <v>28</v>
      </c>
      <c r="J87" s="158">
        <f>ROUND($I$87*$H$87,2)</f>
        <v>654.08</v>
      </c>
      <c r="K87" s="154"/>
      <c r="L87" s="45"/>
      <c r="M87" s="159"/>
      <c r="N87" s="160" t="s">
        <v>45</v>
      </c>
      <c r="O87" s="28"/>
      <c r="P87" s="161">
        <f>$O$87*$H$87</f>
        <v>0</v>
      </c>
      <c r="Q87" s="161">
        <v>0</v>
      </c>
      <c r="R87" s="161">
        <f>$Q$87*$H$87</f>
        <v>0</v>
      </c>
      <c r="S87" s="161">
        <v>0</v>
      </c>
      <c r="T87" s="162">
        <f>$S$87*$H$87</f>
        <v>0</v>
      </c>
      <c r="AR87" s="93" t="s">
        <v>152</v>
      </c>
      <c r="AT87" s="93" t="s">
        <v>148</v>
      </c>
      <c r="AU87" s="93" t="s">
        <v>83</v>
      </c>
      <c r="AY87" s="10" t="s">
        <v>145</v>
      </c>
      <c r="BE87" s="163">
        <f>IF($N$87="základní",$J$87,0)</f>
        <v>654.08</v>
      </c>
      <c r="BF87" s="163">
        <f>IF($N$87="snížená",$J$87,0)</f>
        <v>0</v>
      </c>
      <c r="BG87" s="163">
        <f>IF($N$87="zákl. přenesená",$J$87,0)</f>
        <v>0</v>
      </c>
      <c r="BH87" s="163">
        <f>IF($N$87="sníž. přenesená",$J$87,0)</f>
        <v>0</v>
      </c>
      <c r="BI87" s="163">
        <f>IF($N$87="nulová",$J$87,0)</f>
        <v>0</v>
      </c>
      <c r="BJ87" s="93" t="s">
        <v>23</v>
      </c>
      <c r="BK87" s="163">
        <f>ROUND($I$87*$H$87,2)</f>
        <v>654.08</v>
      </c>
      <c r="BL87" s="93" t="s">
        <v>152</v>
      </c>
      <c r="BM87" s="93" t="s">
        <v>83</v>
      </c>
    </row>
    <row r="88" spans="2:47" s="10" customFormat="1" ht="16.5" customHeight="1">
      <c r="B88" s="27"/>
      <c r="C88" s="28"/>
      <c r="D88" s="164" t="s">
        <v>153</v>
      </c>
      <c r="E88" s="28"/>
      <c r="F88" s="165" t="s">
        <v>607</v>
      </c>
      <c r="G88" s="28"/>
      <c r="H88" s="28"/>
      <c r="J88" s="28"/>
      <c r="K88" s="28"/>
      <c r="L88" s="45"/>
      <c r="M88" s="166"/>
      <c r="N88" s="28"/>
      <c r="O88" s="28"/>
      <c r="P88" s="28"/>
      <c r="Q88" s="28"/>
      <c r="R88" s="28"/>
      <c r="S88" s="28"/>
      <c r="T88" s="57"/>
      <c r="AT88" s="10" t="s">
        <v>153</v>
      </c>
      <c r="AU88" s="10" t="s">
        <v>83</v>
      </c>
    </row>
    <row r="89" spans="2:65" s="10" customFormat="1" ht="15.75" customHeight="1">
      <c r="B89" s="27"/>
      <c r="C89" s="152" t="s">
        <v>156</v>
      </c>
      <c r="D89" s="152" t="s">
        <v>148</v>
      </c>
      <c r="E89" s="153" t="s">
        <v>608</v>
      </c>
      <c r="F89" s="154" t="s">
        <v>609</v>
      </c>
      <c r="G89" s="155" t="s">
        <v>183</v>
      </c>
      <c r="H89" s="156">
        <v>1</v>
      </c>
      <c r="I89" s="157">
        <v>3685</v>
      </c>
      <c r="J89" s="158">
        <f>ROUND($I$89*$H$89,2)</f>
        <v>3685</v>
      </c>
      <c r="K89" s="154"/>
      <c r="L89" s="45"/>
      <c r="M89" s="159"/>
      <c r="N89" s="160" t="s">
        <v>45</v>
      </c>
      <c r="O89" s="28"/>
      <c r="P89" s="161">
        <f>$O$89*$H$89</f>
        <v>0</v>
      </c>
      <c r="Q89" s="161">
        <v>0</v>
      </c>
      <c r="R89" s="161">
        <f>$Q$89*$H$89</f>
        <v>0</v>
      </c>
      <c r="S89" s="161">
        <v>0</v>
      </c>
      <c r="T89" s="162">
        <f>$S$89*$H$89</f>
        <v>0</v>
      </c>
      <c r="AR89" s="93" t="s">
        <v>152</v>
      </c>
      <c r="AT89" s="93" t="s">
        <v>148</v>
      </c>
      <c r="AU89" s="93" t="s">
        <v>83</v>
      </c>
      <c r="AY89" s="10" t="s">
        <v>145</v>
      </c>
      <c r="BE89" s="163">
        <f>IF($N$89="základní",$J$89,0)</f>
        <v>3685</v>
      </c>
      <c r="BF89" s="163">
        <f>IF($N$89="snížená",$J$89,0)</f>
        <v>0</v>
      </c>
      <c r="BG89" s="163">
        <f>IF($N$89="zákl. přenesená",$J$89,0)</f>
        <v>0</v>
      </c>
      <c r="BH89" s="163">
        <f>IF($N$89="sníž. přenesená",$J$89,0)</f>
        <v>0</v>
      </c>
      <c r="BI89" s="163">
        <f>IF($N$89="nulová",$J$89,0)</f>
        <v>0</v>
      </c>
      <c r="BJ89" s="93" t="s">
        <v>23</v>
      </c>
      <c r="BK89" s="163">
        <f>ROUND($I$89*$H$89,2)</f>
        <v>3685</v>
      </c>
      <c r="BL89" s="93" t="s">
        <v>152</v>
      </c>
      <c r="BM89" s="93" t="s">
        <v>156</v>
      </c>
    </row>
    <row r="90" spans="2:47" s="10" customFormat="1" ht="16.5" customHeight="1">
      <c r="B90" s="27"/>
      <c r="C90" s="28"/>
      <c r="D90" s="164" t="s">
        <v>153</v>
      </c>
      <c r="E90" s="28"/>
      <c r="F90" s="165" t="s">
        <v>609</v>
      </c>
      <c r="G90" s="28"/>
      <c r="H90" s="28"/>
      <c r="J90" s="28"/>
      <c r="K90" s="28"/>
      <c r="L90" s="45"/>
      <c r="M90" s="166"/>
      <c r="N90" s="28"/>
      <c r="O90" s="28"/>
      <c r="P90" s="28"/>
      <c r="Q90" s="28"/>
      <c r="R90" s="28"/>
      <c r="S90" s="28"/>
      <c r="T90" s="57"/>
      <c r="AT90" s="10" t="s">
        <v>153</v>
      </c>
      <c r="AU90" s="10" t="s">
        <v>83</v>
      </c>
    </row>
    <row r="91" spans="2:65" s="10" customFormat="1" ht="15.75" customHeight="1">
      <c r="B91" s="27"/>
      <c r="C91" s="152" t="s">
        <v>152</v>
      </c>
      <c r="D91" s="152" t="s">
        <v>148</v>
      </c>
      <c r="E91" s="153" t="s">
        <v>610</v>
      </c>
      <c r="F91" s="154" t="s">
        <v>611</v>
      </c>
      <c r="G91" s="155" t="s">
        <v>183</v>
      </c>
      <c r="H91" s="156">
        <v>24.98</v>
      </c>
      <c r="I91" s="157">
        <v>198</v>
      </c>
      <c r="J91" s="158">
        <f>ROUND($I$91*$H$91,2)</f>
        <v>4946.04</v>
      </c>
      <c r="K91" s="154"/>
      <c r="L91" s="45"/>
      <c r="M91" s="159"/>
      <c r="N91" s="160" t="s">
        <v>45</v>
      </c>
      <c r="O91" s="28"/>
      <c r="P91" s="161">
        <f>$O$91*$H$91</f>
        <v>0</v>
      </c>
      <c r="Q91" s="161">
        <v>0</v>
      </c>
      <c r="R91" s="161">
        <f>$Q$91*$H$91</f>
        <v>0</v>
      </c>
      <c r="S91" s="161">
        <v>0</v>
      </c>
      <c r="T91" s="162">
        <f>$S$91*$H$91</f>
        <v>0</v>
      </c>
      <c r="AR91" s="93" t="s">
        <v>152</v>
      </c>
      <c r="AT91" s="93" t="s">
        <v>148</v>
      </c>
      <c r="AU91" s="93" t="s">
        <v>83</v>
      </c>
      <c r="AY91" s="10" t="s">
        <v>145</v>
      </c>
      <c r="BE91" s="163">
        <f>IF($N$91="základní",$J$91,0)</f>
        <v>4946.04</v>
      </c>
      <c r="BF91" s="163">
        <f>IF($N$91="snížená",$J$91,0)</f>
        <v>0</v>
      </c>
      <c r="BG91" s="163">
        <f>IF($N$91="zákl. přenesená",$J$91,0)</f>
        <v>0</v>
      </c>
      <c r="BH91" s="163">
        <f>IF($N$91="sníž. přenesená",$J$91,0)</f>
        <v>0</v>
      </c>
      <c r="BI91" s="163">
        <f>IF($N$91="nulová",$J$91,0)</f>
        <v>0</v>
      </c>
      <c r="BJ91" s="93" t="s">
        <v>23</v>
      </c>
      <c r="BK91" s="163">
        <f>ROUND($I$91*$H$91,2)</f>
        <v>4946.04</v>
      </c>
      <c r="BL91" s="93" t="s">
        <v>152</v>
      </c>
      <c r="BM91" s="93" t="s">
        <v>152</v>
      </c>
    </row>
    <row r="92" spans="2:47" s="10" customFormat="1" ht="16.5" customHeight="1">
      <c r="B92" s="27"/>
      <c r="C92" s="28"/>
      <c r="D92" s="164" t="s">
        <v>153</v>
      </c>
      <c r="E92" s="28"/>
      <c r="F92" s="165" t="s">
        <v>611</v>
      </c>
      <c r="G92" s="28"/>
      <c r="H92" s="28"/>
      <c r="J92" s="28"/>
      <c r="K92" s="28"/>
      <c r="L92" s="45"/>
      <c r="M92" s="166"/>
      <c r="N92" s="28"/>
      <c r="O92" s="28"/>
      <c r="P92" s="28"/>
      <c r="Q92" s="28"/>
      <c r="R92" s="28"/>
      <c r="S92" s="28"/>
      <c r="T92" s="57"/>
      <c r="AT92" s="10" t="s">
        <v>153</v>
      </c>
      <c r="AU92" s="10" t="s">
        <v>83</v>
      </c>
    </row>
    <row r="93" spans="2:65" s="10" customFormat="1" ht="15.75" customHeight="1">
      <c r="B93" s="27"/>
      <c r="C93" s="152" t="s">
        <v>161</v>
      </c>
      <c r="D93" s="152" t="s">
        <v>148</v>
      </c>
      <c r="E93" s="153" t="s">
        <v>612</v>
      </c>
      <c r="F93" s="154" t="s">
        <v>613</v>
      </c>
      <c r="G93" s="155" t="s">
        <v>183</v>
      </c>
      <c r="H93" s="156">
        <v>12.49</v>
      </c>
      <c r="I93" s="157">
        <v>6</v>
      </c>
      <c r="J93" s="158">
        <f>ROUND($I$93*$H$93,2)</f>
        <v>74.94</v>
      </c>
      <c r="K93" s="154"/>
      <c r="L93" s="45"/>
      <c r="M93" s="159"/>
      <c r="N93" s="160" t="s">
        <v>45</v>
      </c>
      <c r="O93" s="28"/>
      <c r="P93" s="161">
        <f>$O$93*$H$93</f>
        <v>0</v>
      </c>
      <c r="Q93" s="161">
        <v>0</v>
      </c>
      <c r="R93" s="161">
        <f>$Q$93*$H$93</f>
        <v>0</v>
      </c>
      <c r="S93" s="161">
        <v>0</v>
      </c>
      <c r="T93" s="162">
        <f>$S$93*$H$93</f>
        <v>0</v>
      </c>
      <c r="AR93" s="93" t="s">
        <v>152</v>
      </c>
      <c r="AT93" s="93" t="s">
        <v>148</v>
      </c>
      <c r="AU93" s="93" t="s">
        <v>83</v>
      </c>
      <c r="AY93" s="10" t="s">
        <v>145</v>
      </c>
      <c r="BE93" s="163">
        <f>IF($N$93="základní",$J$93,0)</f>
        <v>74.94</v>
      </c>
      <c r="BF93" s="163">
        <f>IF($N$93="snížená",$J$93,0)</f>
        <v>0</v>
      </c>
      <c r="BG93" s="163">
        <f>IF($N$93="zákl. přenesená",$J$93,0)</f>
        <v>0</v>
      </c>
      <c r="BH93" s="163">
        <f>IF($N$93="sníž. přenesená",$J$93,0)</f>
        <v>0</v>
      </c>
      <c r="BI93" s="163">
        <f>IF($N$93="nulová",$J$93,0)</f>
        <v>0</v>
      </c>
      <c r="BJ93" s="93" t="s">
        <v>23</v>
      </c>
      <c r="BK93" s="163">
        <f>ROUND($I$93*$H$93,2)</f>
        <v>74.94</v>
      </c>
      <c r="BL93" s="93" t="s">
        <v>152</v>
      </c>
      <c r="BM93" s="93" t="s">
        <v>161</v>
      </c>
    </row>
    <row r="94" spans="2:47" s="10" customFormat="1" ht="16.5" customHeight="1">
      <c r="B94" s="27"/>
      <c r="C94" s="28"/>
      <c r="D94" s="164" t="s">
        <v>153</v>
      </c>
      <c r="E94" s="28"/>
      <c r="F94" s="165" t="s">
        <v>613</v>
      </c>
      <c r="G94" s="28"/>
      <c r="H94" s="28"/>
      <c r="J94" s="28"/>
      <c r="K94" s="28"/>
      <c r="L94" s="45"/>
      <c r="M94" s="166"/>
      <c r="N94" s="28"/>
      <c r="O94" s="28"/>
      <c r="P94" s="28"/>
      <c r="Q94" s="28"/>
      <c r="R94" s="28"/>
      <c r="S94" s="28"/>
      <c r="T94" s="57"/>
      <c r="AT94" s="10" t="s">
        <v>153</v>
      </c>
      <c r="AU94" s="10" t="s">
        <v>83</v>
      </c>
    </row>
    <row r="95" spans="2:65" s="10" customFormat="1" ht="15.75" customHeight="1">
      <c r="B95" s="27"/>
      <c r="C95" s="152" t="s">
        <v>166</v>
      </c>
      <c r="D95" s="152" t="s">
        <v>148</v>
      </c>
      <c r="E95" s="153" t="s">
        <v>614</v>
      </c>
      <c r="F95" s="154" t="s">
        <v>615</v>
      </c>
      <c r="G95" s="155" t="s">
        <v>183</v>
      </c>
      <c r="H95" s="156">
        <v>28.48</v>
      </c>
      <c r="I95" s="157">
        <v>205</v>
      </c>
      <c r="J95" s="158">
        <f>ROUND($I$95*$H$95,2)</f>
        <v>5838.4</v>
      </c>
      <c r="K95" s="154"/>
      <c r="L95" s="45"/>
      <c r="M95" s="159"/>
      <c r="N95" s="160" t="s">
        <v>45</v>
      </c>
      <c r="O95" s="28"/>
      <c r="P95" s="161">
        <f>$O$95*$H$95</f>
        <v>0</v>
      </c>
      <c r="Q95" s="161">
        <v>0</v>
      </c>
      <c r="R95" s="161">
        <f>$Q$95*$H$95</f>
        <v>0</v>
      </c>
      <c r="S95" s="161">
        <v>0</v>
      </c>
      <c r="T95" s="162">
        <f>$S$95*$H$95</f>
        <v>0</v>
      </c>
      <c r="AR95" s="93" t="s">
        <v>152</v>
      </c>
      <c r="AT95" s="93" t="s">
        <v>148</v>
      </c>
      <c r="AU95" s="93" t="s">
        <v>83</v>
      </c>
      <c r="AY95" s="10" t="s">
        <v>145</v>
      </c>
      <c r="BE95" s="163">
        <f>IF($N$95="základní",$J$95,0)</f>
        <v>5838.4</v>
      </c>
      <c r="BF95" s="163">
        <f>IF($N$95="snížená",$J$95,0)</f>
        <v>0</v>
      </c>
      <c r="BG95" s="163">
        <f>IF($N$95="zákl. přenesená",$J$95,0)</f>
        <v>0</v>
      </c>
      <c r="BH95" s="163">
        <f>IF($N$95="sníž. přenesená",$J$95,0)</f>
        <v>0</v>
      </c>
      <c r="BI95" s="163">
        <f>IF($N$95="nulová",$J$95,0)</f>
        <v>0</v>
      </c>
      <c r="BJ95" s="93" t="s">
        <v>23</v>
      </c>
      <c r="BK95" s="163">
        <f>ROUND($I$95*$H$95,2)</f>
        <v>5838.4</v>
      </c>
      <c r="BL95" s="93" t="s">
        <v>152</v>
      </c>
      <c r="BM95" s="93" t="s">
        <v>166</v>
      </c>
    </row>
    <row r="96" spans="2:47" s="10" customFormat="1" ht="16.5" customHeight="1">
      <c r="B96" s="27"/>
      <c r="C96" s="28"/>
      <c r="D96" s="164" t="s">
        <v>153</v>
      </c>
      <c r="E96" s="28"/>
      <c r="F96" s="165" t="s">
        <v>615</v>
      </c>
      <c r="G96" s="28"/>
      <c r="H96" s="28"/>
      <c r="J96" s="28"/>
      <c r="K96" s="28"/>
      <c r="L96" s="45"/>
      <c r="M96" s="166"/>
      <c r="N96" s="28"/>
      <c r="O96" s="28"/>
      <c r="P96" s="28"/>
      <c r="Q96" s="28"/>
      <c r="R96" s="28"/>
      <c r="S96" s="28"/>
      <c r="T96" s="57"/>
      <c r="AT96" s="10" t="s">
        <v>153</v>
      </c>
      <c r="AU96" s="10" t="s">
        <v>83</v>
      </c>
    </row>
    <row r="97" spans="2:65" s="10" customFormat="1" ht="15.75" customHeight="1">
      <c r="B97" s="27"/>
      <c r="C97" s="152" t="s">
        <v>173</v>
      </c>
      <c r="D97" s="152" t="s">
        <v>148</v>
      </c>
      <c r="E97" s="153" t="s">
        <v>616</v>
      </c>
      <c r="F97" s="154" t="s">
        <v>617</v>
      </c>
      <c r="G97" s="155" t="s">
        <v>183</v>
      </c>
      <c r="H97" s="156">
        <v>14.24</v>
      </c>
      <c r="I97" s="157">
        <v>6</v>
      </c>
      <c r="J97" s="158">
        <f>ROUND($I$97*$H$97,2)</f>
        <v>85.44</v>
      </c>
      <c r="K97" s="154"/>
      <c r="L97" s="45"/>
      <c r="M97" s="159"/>
      <c r="N97" s="160" t="s">
        <v>45</v>
      </c>
      <c r="O97" s="28"/>
      <c r="P97" s="161">
        <f>$O$97*$H$97</f>
        <v>0</v>
      </c>
      <c r="Q97" s="161">
        <v>0</v>
      </c>
      <c r="R97" s="161">
        <f>$Q$97*$H$97</f>
        <v>0</v>
      </c>
      <c r="S97" s="161">
        <v>0</v>
      </c>
      <c r="T97" s="162">
        <f>$S$97*$H$97</f>
        <v>0</v>
      </c>
      <c r="AR97" s="93" t="s">
        <v>152</v>
      </c>
      <c r="AT97" s="93" t="s">
        <v>148</v>
      </c>
      <c r="AU97" s="93" t="s">
        <v>83</v>
      </c>
      <c r="AY97" s="10" t="s">
        <v>145</v>
      </c>
      <c r="BE97" s="163">
        <f>IF($N$97="základní",$J$97,0)</f>
        <v>85.44</v>
      </c>
      <c r="BF97" s="163">
        <f>IF($N$97="snížená",$J$97,0)</f>
        <v>0</v>
      </c>
      <c r="BG97" s="163">
        <f>IF($N$97="zákl. přenesená",$J$97,0)</f>
        <v>0</v>
      </c>
      <c r="BH97" s="163">
        <f>IF($N$97="sníž. přenesená",$J$97,0)</f>
        <v>0</v>
      </c>
      <c r="BI97" s="163">
        <f>IF($N$97="nulová",$J$97,0)</f>
        <v>0</v>
      </c>
      <c r="BJ97" s="93" t="s">
        <v>23</v>
      </c>
      <c r="BK97" s="163">
        <f>ROUND($I$97*$H$97,2)</f>
        <v>85.44</v>
      </c>
      <c r="BL97" s="93" t="s">
        <v>152</v>
      </c>
      <c r="BM97" s="93" t="s">
        <v>173</v>
      </c>
    </row>
    <row r="98" spans="2:47" s="10" customFormat="1" ht="16.5" customHeight="1">
      <c r="B98" s="27"/>
      <c r="C98" s="28"/>
      <c r="D98" s="164" t="s">
        <v>153</v>
      </c>
      <c r="E98" s="28"/>
      <c r="F98" s="165" t="s">
        <v>617</v>
      </c>
      <c r="G98" s="28"/>
      <c r="H98" s="28"/>
      <c r="J98" s="28"/>
      <c r="K98" s="28"/>
      <c r="L98" s="45"/>
      <c r="M98" s="166"/>
      <c r="N98" s="28"/>
      <c r="O98" s="28"/>
      <c r="P98" s="28"/>
      <c r="Q98" s="28"/>
      <c r="R98" s="28"/>
      <c r="S98" s="28"/>
      <c r="T98" s="57"/>
      <c r="AT98" s="10" t="s">
        <v>153</v>
      </c>
      <c r="AU98" s="10" t="s">
        <v>83</v>
      </c>
    </row>
    <row r="99" spans="2:65" s="10" customFormat="1" ht="15.75" customHeight="1">
      <c r="B99" s="27"/>
      <c r="C99" s="152" t="s">
        <v>177</v>
      </c>
      <c r="D99" s="152" t="s">
        <v>148</v>
      </c>
      <c r="E99" s="153" t="s">
        <v>618</v>
      </c>
      <c r="F99" s="154" t="s">
        <v>619</v>
      </c>
      <c r="G99" s="155" t="s">
        <v>183</v>
      </c>
      <c r="H99" s="156">
        <v>53.46</v>
      </c>
      <c r="I99" s="157">
        <v>20</v>
      </c>
      <c r="J99" s="158">
        <f>ROUND($I$99*$H$99,2)</f>
        <v>1069.2</v>
      </c>
      <c r="K99" s="154"/>
      <c r="L99" s="45"/>
      <c r="M99" s="159"/>
      <c r="N99" s="160" t="s">
        <v>45</v>
      </c>
      <c r="O99" s="28"/>
      <c r="P99" s="161">
        <f>$O$99*$H$99</f>
        <v>0</v>
      </c>
      <c r="Q99" s="161">
        <v>0</v>
      </c>
      <c r="R99" s="161">
        <f>$Q$99*$H$99</f>
        <v>0</v>
      </c>
      <c r="S99" s="161">
        <v>0</v>
      </c>
      <c r="T99" s="162">
        <f>$S$99*$H$99</f>
        <v>0</v>
      </c>
      <c r="AR99" s="93" t="s">
        <v>152</v>
      </c>
      <c r="AT99" s="93" t="s">
        <v>148</v>
      </c>
      <c r="AU99" s="93" t="s">
        <v>83</v>
      </c>
      <c r="AY99" s="10" t="s">
        <v>145</v>
      </c>
      <c r="BE99" s="163">
        <f>IF($N$99="základní",$J$99,0)</f>
        <v>1069.2</v>
      </c>
      <c r="BF99" s="163">
        <f>IF($N$99="snížená",$J$99,0)</f>
        <v>0</v>
      </c>
      <c r="BG99" s="163">
        <f>IF($N$99="zákl. přenesená",$J$99,0)</f>
        <v>0</v>
      </c>
      <c r="BH99" s="163">
        <f>IF($N$99="sníž. přenesená",$J$99,0)</f>
        <v>0</v>
      </c>
      <c r="BI99" s="163">
        <f>IF($N$99="nulová",$J$99,0)</f>
        <v>0</v>
      </c>
      <c r="BJ99" s="93" t="s">
        <v>23</v>
      </c>
      <c r="BK99" s="163">
        <f>ROUND($I$99*$H$99,2)</f>
        <v>1069.2</v>
      </c>
      <c r="BL99" s="93" t="s">
        <v>152</v>
      </c>
      <c r="BM99" s="93" t="s">
        <v>177</v>
      </c>
    </row>
    <row r="100" spans="2:47" s="10" customFormat="1" ht="16.5" customHeight="1">
      <c r="B100" s="27"/>
      <c r="C100" s="28"/>
      <c r="D100" s="164" t="s">
        <v>153</v>
      </c>
      <c r="E100" s="28"/>
      <c r="F100" s="165" t="s">
        <v>619</v>
      </c>
      <c r="G100" s="28"/>
      <c r="H100" s="28"/>
      <c r="J100" s="28"/>
      <c r="K100" s="28"/>
      <c r="L100" s="45"/>
      <c r="M100" s="166"/>
      <c r="N100" s="28"/>
      <c r="O100" s="28"/>
      <c r="P100" s="28"/>
      <c r="Q100" s="28"/>
      <c r="R100" s="28"/>
      <c r="S100" s="28"/>
      <c r="T100" s="57"/>
      <c r="AT100" s="10" t="s">
        <v>153</v>
      </c>
      <c r="AU100" s="10" t="s">
        <v>83</v>
      </c>
    </row>
    <row r="101" spans="2:65" s="10" customFormat="1" ht="15.75" customHeight="1">
      <c r="B101" s="27"/>
      <c r="C101" s="152" t="s">
        <v>180</v>
      </c>
      <c r="D101" s="152" t="s">
        <v>148</v>
      </c>
      <c r="E101" s="153" t="s">
        <v>620</v>
      </c>
      <c r="F101" s="154" t="s">
        <v>621</v>
      </c>
      <c r="G101" s="155" t="s">
        <v>183</v>
      </c>
      <c r="H101" s="156">
        <v>76.9</v>
      </c>
      <c r="I101" s="157">
        <v>54</v>
      </c>
      <c r="J101" s="158">
        <f>ROUND($I$101*$H$101,2)</f>
        <v>4152.6</v>
      </c>
      <c r="K101" s="154"/>
      <c r="L101" s="45"/>
      <c r="M101" s="159"/>
      <c r="N101" s="160" t="s">
        <v>45</v>
      </c>
      <c r="O101" s="28"/>
      <c r="P101" s="161">
        <f>$O$101*$H$101</f>
        <v>0</v>
      </c>
      <c r="Q101" s="161">
        <v>0</v>
      </c>
      <c r="R101" s="161">
        <f>$Q$101*$H$101</f>
        <v>0</v>
      </c>
      <c r="S101" s="161">
        <v>0</v>
      </c>
      <c r="T101" s="162">
        <f>$S$101*$H$101</f>
        <v>0</v>
      </c>
      <c r="AR101" s="93" t="s">
        <v>152</v>
      </c>
      <c r="AT101" s="93" t="s">
        <v>148</v>
      </c>
      <c r="AU101" s="93" t="s">
        <v>83</v>
      </c>
      <c r="AY101" s="10" t="s">
        <v>145</v>
      </c>
      <c r="BE101" s="163">
        <f>IF($N$101="základní",$J$101,0)</f>
        <v>4152.6</v>
      </c>
      <c r="BF101" s="163">
        <f>IF($N$101="snížená",$J$101,0)</f>
        <v>0</v>
      </c>
      <c r="BG101" s="163">
        <f>IF($N$101="zákl. přenesená",$J$101,0)</f>
        <v>0</v>
      </c>
      <c r="BH101" s="163">
        <f>IF($N$101="sníž. přenesená",$J$101,0)</f>
        <v>0</v>
      </c>
      <c r="BI101" s="163">
        <f>IF($N$101="nulová",$J$101,0)</f>
        <v>0</v>
      </c>
      <c r="BJ101" s="93" t="s">
        <v>23</v>
      </c>
      <c r="BK101" s="163">
        <f>ROUND($I$101*$H$101,2)</f>
        <v>4152.6</v>
      </c>
      <c r="BL101" s="93" t="s">
        <v>152</v>
      </c>
      <c r="BM101" s="93" t="s">
        <v>180</v>
      </c>
    </row>
    <row r="102" spans="2:47" s="10" customFormat="1" ht="16.5" customHeight="1">
      <c r="B102" s="27"/>
      <c r="C102" s="28"/>
      <c r="D102" s="164" t="s">
        <v>153</v>
      </c>
      <c r="E102" s="28"/>
      <c r="F102" s="165" t="s">
        <v>621</v>
      </c>
      <c r="G102" s="28"/>
      <c r="H102" s="28"/>
      <c r="J102" s="28"/>
      <c r="K102" s="28"/>
      <c r="L102" s="45"/>
      <c r="M102" s="166"/>
      <c r="N102" s="28"/>
      <c r="O102" s="28"/>
      <c r="P102" s="28"/>
      <c r="Q102" s="28"/>
      <c r="R102" s="28"/>
      <c r="S102" s="28"/>
      <c r="T102" s="57"/>
      <c r="AT102" s="10" t="s">
        <v>153</v>
      </c>
      <c r="AU102" s="10" t="s">
        <v>83</v>
      </c>
    </row>
    <row r="103" spans="2:51" s="10" customFormat="1" ht="15.75" customHeight="1">
      <c r="B103" s="173"/>
      <c r="C103" s="174"/>
      <c r="D103" s="167" t="s">
        <v>622</v>
      </c>
      <c r="E103" s="174"/>
      <c r="F103" s="175" t="s">
        <v>623</v>
      </c>
      <c r="G103" s="174"/>
      <c r="H103" s="176">
        <v>76.9</v>
      </c>
      <c r="J103" s="174"/>
      <c r="K103" s="174"/>
      <c r="L103" s="177"/>
      <c r="M103" s="178"/>
      <c r="N103" s="174"/>
      <c r="O103" s="174"/>
      <c r="P103" s="174"/>
      <c r="Q103" s="174"/>
      <c r="R103" s="174"/>
      <c r="S103" s="174"/>
      <c r="T103" s="179"/>
      <c r="AT103" s="180" t="s">
        <v>622</v>
      </c>
      <c r="AU103" s="180" t="s">
        <v>83</v>
      </c>
      <c r="AV103" s="180" t="s">
        <v>83</v>
      </c>
      <c r="AW103" s="180" t="s">
        <v>99</v>
      </c>
      <c r="AX103" s="180" t="s">
        <v>74</v>
      </c>
      <c r="AY103" s="180" t="s">
        <v>145</v>
      </c>
    </row>
    <row r="104" spans="2:51" s="10" customFormat="1" ht="15.75" customHeight="1">
      <c r="B104" s="181"/>
      <c r="C104" s="182"/>
      <c r="D104" s="167" t="s">
        <v>622</v>
      </c>
      <c r="E104" s="182"/>
      <c r="F104" s="183" t="s">
        <v>624</v>
      </c>
      <c r="G104" s="182"/>
      <c r="H104" s="184">
        <v>76.9</v>
      </c>
      <c r="J104" s="182"/>
      <c r="K104" s="182"/>
      <c r="L104" s="185"/>
      <c r="M104" s="186"/>
      <c r="N104" s="182"/>
      <c r="O104" s="182"/>
      <c r="P104" s="182"/>
      <c r="Q104" s="182"/>
      <c r="R104" s="182"/>
      <c r="S104" s="182"/>
      <c r="T104" s="187"/>
      <c r="AT104" s="188" t="s">
        <v>622</v>
      </c>
      <c r="AU104" s="188" t="s">
        <v>83</v>
      </c>
      <c r="AV104" s="188" t="s">
        <v>152</v>
      </c>
      <c r="AW104" s="188" t="s">
        <v>99</v>
      </c>
      <c r="AX104" s="188" t="s">
        <v>23</v>
      </c>
      <c r="AY104" s="188" t="s">
        <v>145</v>
      </c>
    </row>
    <row r="105" spans="2:65" s="10" customFormat="1" ht="15.75" customHeight="1">
      <c r="B105" s="27"/>
      <c r="C105" s="152" t="s">
        <v>28</v>
      </c>
      <c r="D105" s="152" t="s">
        <v>148</v>
      </c>
      <c r="E105" s="153" t="s">
        <v>625</v>
      </c>
      <c r="F105" s="154" t="s">
        <v>626</v>
      </c>
      <c r="G105" s="155" t="s">
        <v>183</v>
      </c>
      <c r="H105" s="156">
        <v>15.01</v>
      </c>
      <c r="I105" s="157">
        <v>185</v>
      </c>
      <c r="J105" s="158">
        <f>ROUND($I$105*$H$105,2)</f>
        <v>2776.85</v>
      </c>
      <c r="K105" s="154"/>
      <c r="L105" s="45"/>
      <c r="M105" s="159"/>
      <c r="N105" s="160" t="s">
        <v>45</v>
      </c>
      <c r="O105" s="28"/>
      <c r="P105" s="161">
        <f>$O$105*$H$105</f>
        <v>0</v>
      </c>
      <c r="Q105" s="161">
        <v>0</v>
      </c>
      <c r="R105" s="161">
        <f>$Q$105*$H$105</f>
        <v>0</v>
      </c>
      <c r="S105" s="161">
        <v>0</v>
      </c>
      <c r="T105" s="162">
        <f>$S$105*$H$105</f>
        <v>0</v>
      </c>
      <c r="AR105" s="93" t="s">
        <v>152</v>
      </c>
      <c r="AT105" s="93" t="s">
        <v>148</v>
      </c>
      <c r="AU105" s="93" t="s">
        <v>83</v>
      </c>
      <c r="AY105" s="10" t="s">
        <v>145</v>
      </c>
      <c r="BE105" s="163">
        <f>IF($N$105="základní",$J$105,0)</f>
        <v>2776.85</v>
      </c>
      <c r="BF105" s="163">
        <f>IF($N$105="snížená",$J$105,0)</f>
        <v>0</v>
      </c>
      <c r="BG105" s="163">
        <f>IF($N$105="zákl. přenesená",$J$105,0)</f>
        <v>0</v>
      </c>
      <c r="BH105" s="163">
        <f>IF($N$105="sníž. přenesená",$J$105,0)</f>
        <v>0</v>
      </c>
      <c r="BI105" s="163">
        <f>IF($N$105="nulová",$J$105,0)</f>
        <v>0</v>
      </c>
      <c r="BJ105" s="93" t="s">
        <v>23</v>
      </c>
      <c r="BK105" s="163">
        <f>ROUND($I$105*$H$105,2)</f>
        <v>2776.85</v>
      </c>
      <c r="BL105" s="93" t="s">
        <v>152</v>
      </c>
      <c r="BM105" s="93" t="s">
        <v>28</v>
      </c>
    </row>
    <row r="106" spans="2:47" s="10" customFormat="1" ht="16.5" customHeight="1">
      <c r="B106" s="27"/>
      <c r="C106" s="28"/>
      <c r="D106" s="164" t="s">
        <v>153</v>
      </c>
      <c r="E106" s="28"/>
      <c r="F106" s="165" t="s">
        <v>626</v>
      </c>
      <c r="G106" s="28"/>
      <c r="H106" s="28"/>
      <c r="J106" s="28"/>
      <c r="K106" s="28"/>
      <c r="L106" s="45"/>
      <c r="M106" s="166"/>
      <c r="N106" s="28"/>
      <c r="O106" s="28"/>
      <c r="P106" s="28"/>
      <c r="Q106" s="28"/>
      <c r="R106" s="28"/>
      <c r="S106" s="28"/>
      <c r="T106" s="57"/>
      <c r="AT106" s="10" t="s">
        <v>153</v>
      </c>
      <c r="AU106" s="10" t="s">
        <v>83</v>
      </c>
    </row>
    <row r="107" spans="2:65" s="10" customFormat="1" ht="15.75" customHeight="1">
      <c r="B107" s="27"/>
      <c r="C107" s="152" t="s">
        <v>171</v>
      </c>
      <c r="D107" s="152" t="s">
        <v>148</v>
      </c>
      <c r="E107" s="153" t="s">
        <v>627</v>
      </c>
      <c r="F107" s="154" t="s">
        <v>628</v>
      </c>
      <c r="G107" s="155" t="s">
        <v>183</v>
      </c>
      <c r="H107" s="156">
        <v>150.1</v>
      </c>
      <c r="I107" s="157">
        <v>8</v>
      </c>
      <c r="J107" s="158">
        <f>ROUND($I$107*$H$107,2)</f>
        <v>1200.8</v>
      </c>
      <c r="K107" s="154"/>
      <c r="L107" s="45"/>
      <c r="M107" s="159"/>
      <c r="N107" s="160" t="s">
        <v>45</v>
      </c>
      <c r="O107" s="28"/>
      <c r="P107" s="161">
        <f>$O$107*$H$107</f>
        <v>0</v>
      </c>
      <c r="Q107" s="161">
        <v>0</v>
      </c>
      <c r="R107" s="161">
        <f>$Q$107*$H$107</f>
        <v>0</v>
      </c>
      <c r="S107" s="161">
        <v>0</v>
      </c>
      <c r="T107" s="162">
        <f>$S$107*$H$107</f>
        <v>0</v>
      </c>
      <c r="AR107" s="93" t="s">
        <v>152</v>
      </c>
      <c r="AT107" s="93" t="s">
        <v>148</v>
      </c>
      <c r="AU107" s="93" t="s">
        <v>83</v>
      </c>
      <c r="AY107" s="10" t="s">
        <v>145</v>
      </c>
      <c r="BE107" s="163">
        <f>IF($N$107="základní",$J$107,0)</f>
        <v>1200.8</v>
      </c>
      <c r="BF107" s="163">
        <f>IF($N$107="snížená",$J$107,0)</f>
        <v>0</v>
      </c>
      <c r="BG107" s="163">
        <f>IF($N$107="zákl. přenesená",$J$107,0)</f>
        <v>0</v>
      </c>
      <c r="BH107" s="163">
        <f>IF($N$107="sníž. přenesená",$J$107,0)</f>
        <v>0</v>
      </c>
      <c r="BI107" s="163">
        <f>IF($N$107="nulová",$J$107,0)</f>
        <v>0</v>
      </c>
      <c r="BJ107" s="93" t="s">
        <v>23</v>
      </c>
      <c r="BK107" s="163">
        <f>ROUND($I$107*$H$107,2)</f>
        <v>1200.8</v>
      </c>
      <c r="BL107" s="93" t="s">
        <v>152</v>
      </c>
      <c r="BM107" s="93" t="s">
        <v>171</v>
      </c>
    </row>
    <row r="108" spans="2:47" s="10" customFormat="1" ht="16.5" customHeight="1">
      <c r="B108" s="27"/>
      <c r="C108" s="28"/>
      <c r="D108" s="164" t="s">
        <v>153</v>
      </c>
      <c r="E108" s="28"/>
      <c r="F108" s="165" t="s">
        <v>628</v>
      </c>
      <c r="G108" s="28"/>
      <c r="H108" s="28"/>
      <c r="J108" s="28"/>
      <c r="K108" s="28"/>
      <c r="L108" s="45"/>
      <c r="M108" s="166"/>
      <c r="N108" s="28"/>
      <c r="O108" s="28"/>
      <c r="P108" s="28"/>
      <c r="Q108" s="28"/>
      <c r="R108" s="28"/>
      <c r="S108" s="28"/>
      <c r="T108" s="57"/>
      <c r="AT108" s="10" t="s">
        <v>153</v>
      </c>
      <c r="AU108" s="10" t="s">
        <v>83</v>
      </c>
    </row>
    <row r="109" spans="2:51" s="10" customFormat="1" ht="15.75" customHeight="1">
      <c r="B109" s="173"/>
      <c r="C109" s="174"/>
      <c r="D109" s="167" t="s">
        <v>622</v>
      </c>
      <c r="E109" s="174"/>
      <c r="F109" s="175" t="s">
        <v>629</v>
      </c>
      <c r="G109" s="174"/>
      <c r="H109" s="176">
        <v>150.1</v>
      </c>
      <c r="J109" s="174"/>
      <c r="K109" s="174"/>
      <c r="L109" s="177"/>
      <c r="M109" s="178"/>
      <c r="N109" s="174"/>
      <c r="O109" s="174"/>
      <c r="P109" s="174"/>
      <c r="Q109" s="174"/>
      <c r="R109" s="174"/>
      <c r="S109" s="174"/>
      <c r="T109" s="179"/>
      <c r="AT109" s="180" t="s">
        <v>622</v>
      </c>
      <c r="AU109" s="180" t="s">
        <v>83</v>
      </c>
      <c r="AV109" s="180" t="s">
        <v>83</v>
      </c>
      <c r="AW109" s="180" t="s">
        <v>99</v>
      </c>
      <c r="AX109" s="180" t="s">
        <v>74</v>
      </c>
      <c r="AY109" s="180" t="s">
        <v>145</v>
      </c>
    </row>
    <row r="110" spans="2:51" s="10" customFormat="1" ht="15.75" customHeight="1">
      <c r="B110" s="181"/>
      <c r="C110" s="182"/>
      <c r="D110" s="167" t="s">
        <v>622</v>
      </c>
      <c r="E110" s="182"/>
      <c r="F110" s="183" t="s">
        <v>624</v>
      </c>
      <c r="G110" s="182"/>
      <c r="H110" s="184">
        <v>150.1</v>
      </c>
      <c r="J110" s="182"/>
      <c r="K110" s="182"/>
      <c r="L110" s="185"/>
      <c r="M110" s="186"/>
      <c r="N110" s="182"/>
      <c r="O110" s="182"/>
      <c r="P110" s="182"/>
      <c r="Q110" s="182"/>
      <c r="R110" s="182"/>
      <c r="S110" s="182"/>
      <c r="T110" s="187"/>
      <c r="AT110" s="188" t="s">
        <v>622</v>
      </c>
      <c r="AU110" s="188" t="s">
        <v>83</v>
      </c>
      <c r="AV110" s="188" t="s">
        <v>152</v>
      </c>
      <c r="AW110" s="188" t="s">
        <v>99</v>
      </c>
      <c r="AX110" s="188" t="s">
        <v>23</v>
      </c>
      <c r="AY110" s="188" t="s">
        <v>145</v>
      </c>
    </row>
    <row r="111" spans="2:65" s="10" customFormat="1" ht="15.75" customHeight="1">
      <c r="B111" s="27"/>
      <c r="C111" s="152" t="s">
        <v>188</v>
      </c>
      <c r="D111" s="152" t="s">
        <v>148</v>
      </c>
      <c r="E111" s="153" t="s">
        <v>630</v>
      </c>
      <c r="F111" s="154" t="s">
        <v>631</v>
      </c>
      <c r="G111" s="155" t="s">
        <v>183</v>
      </c>
      <c r="H111" s="156">
        <v>38.45</v>
      </c>
      <c r="I111" s="157">
        <v>30</v>
      </c>
      <c r="J111" s="158">
        <f>ROUND($I$111*$H$111,2)</f>
        <v>1153.5</v>
      </c>
      <c r="K111" s="154"/>
      <c r="L111" s="45"/>
      <c r="M111" s="159"/>
      <c r="N111" s="160" t="s">
        <v>45</v>
      </c>
      <c r="O111" s="28"/>
      <c r="P111" s="161">
        <f>$O$111*$H$111</f>
        <v>0</v>
      </c>
      <c r="Q111" s="161">
        <v>0</v>
      </c>
      <c r="R111" s="161">
        <f>$Q$111*$H$111</f>
        <v>0</v>
      </c>
      <c r="S111" s="161">
        <v>0</v>
      </c>
      <c r="T111" s="162">
        <f>$S$111*$H$111</f>
        <v>0</v>
      </c>
      <c r="AR111" s="93" t="s">
        <v>152</v>
      </c>
      <c r="AT111" s="93" t="s">
        <v>148</v>
      </c>
      <c r="AU111" s="93" t="s">
        <v>83</v>
      </c>
      <c r="AY111" s="10" t="s">
        <v>145</v>
      </c>
      <c r="BE111" s="163">
        <f>IF($N$111="základní",$J$111,0)</f>
        <v>1153.5</v>
      </c>
      <c r="BF111" s="163">
        <f>IF($N$111="snížená",$J$111,0)</f>
        <v>0</v>
      </c>
      <c r="BG111" s="163">
        <f>IF($N$111="zákl. přenesená",$J$111,0)</f>
        <v>0</v>
      </c>
      <c r="BH111" s="163">
        <f>IF($N$111="sníž. přenesená",$J$111,0)</f>
        <v>0</v>
      </c>
      <c r="BI111" s="163">
        <f>IF($N$111="nulová",$J$111,0)</f>
        <v>0</v>
      </c>
      <c r="BJ111" s="93" t="s">
        <v>23</v>
      </c>
      <c r="BK111" s="163">
        <f>ROUND($I$111*$H$111,2)</f>
        <v>1153.5</v>
      </c>
      <c r="BL111" s="93" t="s">
        <v>152</v>
      </c>
      <c r="BM111" s="93" t="s">
        <v>188</v>
      </c>
    </row>
    <row r="112" spans="2:47" s="10" customFormat="1" ht="16.5" customHeight="1">
      <c r="B112" s="27"/>
      <c r="C112" s="28"/>
      <c r="D112" s="164" t="s">
        <v>153</v>
      </c>
      <c r="E112" s="28"/>
      <c r="F112" s="165" t="s">
        <v>631</v>
      </c>
      <c r="G112" s="28"/>
      <c r="H112" s="28"/>
      <c r="J112" s="28"/>
      <c r="K112" s="28"/>
      <c r="L112" s="45"/>
      <c r="M112" s="166"/>
      <c r="N112" s="28"/>
      <c r="O112" s="28"/>
      <c r="P112" s="28"/>
      <c r="Q112" s="28"/>
      <c r="R112" s="28"/>
      <c r="S112" s="28"/>
      <c r="T112" s="57"/>
      <c r="AT112" s="10" t="s">
        <v>153</v>
      </c>
      <c r="AU112" s="10" t="s">
        <v>83</v>
      </c>
    </row>
    <row r="113" spans="2:51" s="10" customFormat="1" ht="15.75" customHeight="1">
      <c r="B113" s="173"/>
      <c r="C113" s="174"/>
      <c r="D113" s="167" t="s">
        <v>622</v>
      </c>
      <c r="E113" s="174"/>
      <c r="F113" s="175" t="s">
        <v>632</v>
      </c>
      <c r="G113" s="174"/>
      <c r="H113" s="176">
        <v>38.45</v>
      </c>
      <c r="J113" s="174"/>
      <c r="K113" s="174"/>
      <c r="L113" s="177"/>
      <c r="M113" s="178"/>
      <c r="N113" s="174"/>
      <c r="O113" s="174"/>
      <c r="P113" s="174"/>
      <c r="Q113" s="174"/>
      <c r="R113" s="174"/>
      <c r="S113" s="174"/>
      <c r="T113" s="179"/>
      <c r="AT113" s="180" t="s">
        <v>622</v>
      </c>
      <c r="AU113" s="180" t="s">
        <v>83</v>
      </c>
      <c r="AV113" s="180" t="s">
        <v>83</v>
      </c>
      <c r="AW113" s="180" t="s">
        <v>99</v>
      </c>
      <c r="AX113" s="180" t="s">
        <v>74</v>
      </c>
      <c r="AY113" s="180" t="s">
        <v>145</v>
      </c>
    </row>
    <row r="114" spans="2:51" s="10" customFormat="1" ht="15.75" customHeight="1">
      <c r="B114" s="181"/>
      <c r="C114" s="182"/>
      <c r="D114" s="167" t="s">
        <v>622</v>
      </c>
      <c r="E114" s="182"/>
      <c r="F114" s="183" t="s">
        <v>624</v>
      </c>
      <c r="G114" s="182"/>
      <c r="H114" s="184">
        <v>38.45</v>
      </c>
      <c r="J114" s="182"/>
      <c r="K114" s="182"/>
      <c r="L114" s="185"/>
      <c r="M114" s="186"/>
      <c r="N114" s="182"/>
      <c r="O114" s="182"/>
      <c r="P114" s="182"/>
      <c r="Q114" s="182"/>
      <c r="R114" s="182"/>
      <c r="S114" s="182"/>
      <c r="T114" s="187"/>
      <c r="AT114" s="188" t="s">
        <v>622</v>
      </c>
      <c r="AU114" s="188" t="s">
        <v>83</v>
      </c>
      <c r="AV114" s="188" t="s">
        <v>152</v>
      </c>
      <c r="AW114" s="188" t="s">
        <v>99</v>
      </c>
      <c r="AX114" s="188" t="s">
        <v>23</v>
      </c>
      <c r="AY114" s="188" t="s">
        <v>145</v>
      </c>
    </row>
    <row r="115" spans="2:65" s="10" customFormat="1" ht="15.75" customHeight="1">
      <c r="B115" s="27"/>
      <c r="C115" s="152" t="s">
        <v>191</v>
      </c>
      <c r="D115" s="152" t="s">
        <v>148</v>
      </c>
      <c r="E115" s="153" t="s">
        <v>633</v>
      </c>
      <c r="F115" s="154" t="s">
        <v>634</v>
      </c>
      <c r="G115" s="155" t="s">
        <v>183</v>
      </c>
      <c r="H115" s="156">
        <v>15.01</v>
      </c>
      <c r="I115" s="157">
        <v>15</v>
      </c>
      <c r="J115" s="158">
        <f>ROUND($I$115*$H$115,2)</f>
        <v>225.15</v>
      </c>
      <c r="K115" s="154"/>
      <c r="L115" s="45"/>
      <c r="M115" s="159"/>
      <c r="N115" s="160" t="s">
        <v>45</v>
      </c>
      <c r="O115" s="28"/>
      <c r="P115" s="161">
        <f>$O$115*$H$115</f>
        <v>0</v>
      </c>
      <c r="Q115" s="161">
        <v>0</v>
      </c>
      <c r="R115" s="161">
        <f>$Q$115*$H$115</f>
        <v>0</v>
      </c>
      <c r="S115" s="161">
        <v>0</v>
      </c>
      <c r="T115" s="162">
        <f>$S$115*$H$115</f>
        <v>0</v>
      </c>
      <c r="AR115" s="93" t="s">
        <v>152</v>
      </c>
      <c r="AT115" s="93" t="s">
        <v>148</v>
      </c>
      <c r="AU115" s="93" t="s">
        <v>83</v>
      </c>
      <c r="AY115" s="10" t="s">
        <v>145</v>
      </c>
      <c r="BE115" s="163">
        <f>IF($N$115="základní",$J$115,0)</f>
        <v>225.15</v>
      </c>
      <c r="BF115" s="163">
        <f>IF($N$115="snížená",$J$115,0)</f>
        <v>0</v>
      </c>
      <c r="BG115" s="163">
        <f>IF($N$115="zákl. přenesená",$J$115,0)</f>
        <v>0</v>
      </c>
      <c r="BH115" s="163">
        <f>IF($N$115="sníž. přenesená",$J$115,0)</f>
        <v>0</v>
      </c>
      <c r="BI115" s="163">
        <f>IF($N$115="nulová",$J$115,0)</f>
        <v>0</v>
      </c>
      <c r="BJ115" s="93" t="s">
        <v>23</v>
      </c>
      <c r="BK115" s="163">
        <f>ROUND($I$115*$H$115,2)</f>
        <v>225.15</v>
      </c>
      <c r="BL115" s="93" t="s">
        <v>152</v>
      </c>
      <c r="BM115" s="93" t="s">
        <v>191</v>
      </c>
    </row>
    <row r="116" spans="2:47" s="10" customFormat="1" ht="16.5" customHeight="1">
      <c r="B116" s="27"/>
      <c r="C116" s="28"/>
      <c r="D116" s="164" t="s">
        <v>153</v>
      </c>
      <c r="E116" s="28"/>
      <c r="F116" s="165" t="s">
        <v>634</v>
      </c>
      <c r="G116" s="28"/>
      <c r="H116" s="28"/>
      <c r="J116" s="28"/>
      <c r="K116" s="28"/>
      <c r="L116" s="45"/>
      <c r="M116" s="166"/>
      <c r="N116" s="28"/>
      <c r="O116" s="28"/>
      <c r="P116" s="28"/>
      <c r="Q116" s="28"/>
      <c r="R116" s="28"/>
      <c r="S116" s="28"/>
      <c r="T116" s="57"/>
      <c r="AT116" s="10" t="s">
        <v>153</v>
      </c>
      <c r="AU116" s="10" t="s">
        <v>83</v>
      </c>
    </row>
    <row r="117" spans="2:65" s="10" customFormat="1" ht="15.75" customHeight="1">
      <c r="B117" s="27"/>
      <c r="C117" s="152" t="s">
        <v>195</v>
      </c>
      <c r="D117" s="152" t="s">
        <v>148</v>
      </c>
      <c r="E117" s="153" t="s">
        <v>635</v>
      </c>
      <c r="F117" s="154" t="s">
        <v>636</v>
      </c>
      <c r="G117" s="155" t="s">
        <v>276</v>
      </c>
      <c r="H117" s="156">
        <v>24.02</v>
      </c>
      <c r="I117" s="157">
        <v>60</v>
      </c>
      <c r="J117" s="158">
        <f>ROUND($I$117*$H$117,2)</f>
        <v>1441.2</v>
      </c>
      <c r="K117" s="154"/>
      <c r="L117" s="45"/>
      <c r="M117" s="159"/>
      <c r="N117" s="160" t="s">
        <v>45</v>
      </c>
      <c r="O117" s="28"/>
      <c r="P117" s="161">
        <f>$O$117*$H$117</f>
        <v>0</v>
      </c>
      <c r="Q117" s="161">
        <v>0</v>
      </c>
      <c r="R117" s="161">
        <f>$Q$117*$H$117</f>
        <v>0</v>
      </c>
      <c r="S117" s="161">
        <v>0</v>
      </c>
      <c r="T117" s="162">
        <f>$S$117*$H$117</f>
        <v>0</v>
      </c>
      <c r="AR117" s="93" t="s">
        <v>152</v>
      </c>
      <c r="AT117" s="93" t="s">
        <v>148</v>
      </c>
      <c r="AU117" s="93" t="s">
        <v>83</v>
      </c>
      <c r="AY117" s="10" t="s">
        <v>145</v>
      </c>
      <c r="BE117" s="163">
        <f>IF($N$117="základní",$J$117,0)</f>
        <v>1441.2</v>
      </c>
      <c r="BF117" s="163">
        <f>IF($N$117="snížená",$J$117,0)</f>
        <v>0</v>
      </c>
      <c r="BG117" s="163">
        <f>IF($N$117="zákl. přenesená",$J$117,0)</f>
        <v>0</v>
      </c>
      <c r="BH117" s="163">
        <f>IF($N$117="sníž. přenesená",$J$117,0)</f>
        <v>0</v>
      </c>
      <c r="BI117" s="163">
        <f>IF($N$117="nulová",$J$117,0)</f>
        <v>0</v>
      </c>
      <c r="BJ117" s="93" t="s">
        <v>23</v>
      </c>
      <c r="BK117" s="163">
        <f>ROUND($I$117*$H$117,2)</f>
        <v>1441.2</v>
      </c>
      <c r="BL117" s="93" t="s">
        <v>152</v>
      </c>
      <c r="BM117" s="93" t="s">
        <v>195</v>
      </c>
    </row>
    <row r="118" spans="2:47" s="10" customFormat="1" ht="16.5" customHeight="1">
      <c r="B118" s="27"/>
      <c r="C118" s="28"/>
      <c r="D118" s="164" t="s">
        <v>153</v>
      </c>
      <c r="E118" s="28"/>
      <c r="F118" s="165" t="s">
        <v>636</v>
      </c>
      <c r="G118" s="28"/>
      <c r="H118" s="28"/>
      <c r="J118" s="28"/>
      <c r="K118" s="28"/>
      <c r="L118" s="45"/>
      <c r="M118" s="166"/>
      <c r="N118" s="28"/>
      <c r="O118" s="28"/>
      <c r="P118" s="28"/>
      <c r="Q118" s="28"/>
      <c r="R118" s="28"/>
      <c r="S118" s="28"/>
      <c r="T118" s="57"/>
      <c r="AT118" s="10" t="s">
        <v>153</v>
      </c>
      <c r="AU118" s="10" t="s">
        <v>83</v>
      </c>
    </row>
    <row r="119" spans="2:65" s="10" customFormat="1" ht="15.75" customHeight="1">
      <c r="B119" s="27"/>
      <c r="C119" s="152" t="s">
        <v>10</v>
      </c>
      <c r="D119" s="152" t="s">
        <v>148</v>
      </c>
      <c r="E119" s="153" t="s">
        <v>637</v>
      </c>
      <c r="F119" s="154" t="s">
        <v>638</v>
      </c>
      <c r="G119" s="155" t="s">
        <v>183</v>
      </c>
      <c r="H119" s="156">
        <v>38.45</v>
      </c>
      <c r="I119" s="157">
        <v>105</v>
      </c>
      <c r="J119" s="158">
        <f>ROUND($I$119*$H$119,2)</f>
        <v>4037.25</v>
      </c>
      <c r="K119" s="154"/>
      <c r="L119" s="45"/>
      <c r="M119" s="159"/>
      <c r="N119" s="160" t="s">
        <v>45</v>
      </c>
      <c r="O119" s="28"/>
      <c r="P119" s="161">
        <f>$O$119*$H$119</f>
        <v>0</v>
      </c>
      <c r="Q119" s="161">
        <v>0</v>
      </c>
      <c r="R119" s="161">
        <f>$Q$119*$H$119</f>
        <v>0</v>
      </c>
      <c r="S119" s="161">
        <v>0</v>
      </c>
      <c r="T119" s="162">
        <f>$S$119*$H$119</f>
        <v>0</v>
      </c>
      <c r="AR119" s="93" t="s">
        <v>152</v>
      </c>
      <c r="AT119" s="93" t="s">
        <v>148</v>
      </c>
      <c r="AU119" s="93" t="s">
        <v>83</v>
      </c>
      <c r="AY119" s="10" t="s">
        <v>145</v>
      </c>
      <c r="BE119" s="163">
        <f>IF($N$119="základní",$J$119,0)</f>
        <v>4037.25</v>
      </c>
      <c r="BF119" s="163">
        <f>IF($N$119="snížená",$J$119,0)</f>
        <v>0</v>
      </c>
      <c r="BG119" s="163">
        <f>IF($N$119="zákl. přenesená",$J$119,0)</f>
        <v>0</v>
      </c>
      <c r="BH119" s="163">
        <f>IF($N$119="sníž. přenesená",$J$119,0)</f>
        <v>0</v>
      </c>
      <c r="BI119" s="163">
        <f>IF($N$119="nulová",$J$119,0)</f>
        <v>0</v>
      </c>
      <c r="BJ119" s="93" t="s">
        <v>23</v>
      </c>
      <c r="BK119" s="163">
        <f>ROUND($I$119*$H$119,2)</f>
        <v>4037.25</v>
      </c>
      <c r="BL119" s="93" t="s">
        <v>152</v>
      </c>
      <c r="BM119" s="93" t="s">
        <v>10</v>
      </c>
    </row>
    <row r="120" spans="2:47" s="10" customFormat="1" ht="16.5" customHeight="1">
      <c r="B120" s="27"/>
      <c r="C120" s="28"/>
      <c r="D120" s="164" t="s">
        <v>153</v>
      </c>
      <c r="E120" s="28"/>
      <c r="F120" s="165" t="s">
        <v>638</v>
      </c>
      <c r="G120" s="28"/>
      <c r="H120" s="28"/>
      <c r="J120" s="28"/>
      <c r="K120" s="28"/>
      <c r="L120" s="45"/>
      <c r="M120" s="166"/>
      <c r="N120" s="28"/>
      <c r="O120" s="28"/>
      <c r="P120" s="28"/>
      <c r="Q120" s="28"/>
      <c r="R120" s="28"/>
      <c r="S120" s="28"/>
      <c r="T120" s="57"/>
      <c r="AT120" s="10" t="s">
        <v>153</v>
      </c>
      <c r="AU120" s="10" t="s">
        <v>83</v>
      </c>
    </row>
    <row r="121" spans="2:65" s="10" customFormat="1" ht="15.75" customHeight="1">
      <c r="B121" s="27"/>
      <c r="C121" s="152" t="s">
        <v>200</v>
      </c>
      <c r="D121" s="152" t="s">
        <v>148</v>
      </c>
      <c r="E121" s="153" t="s">
        <v>639</v>
      </c>
      <c r="F121" s="154" t="s">
        <v>640</v>
      </c>
      <c r="G121" s="155" t="s">
        <v>183</v>
      </c>
      <c r="H121" s="156">
        <v>8.9</v>
      </c>
      <c r="I121" s="157">
        <v>115</v>
      </c>
      <c r="J121" s="158">
        <f>ROUND($I$121*$H$121,2)</f>
        <v>1023.5</v>
      </c>
      <c r="K121" s="154"/>
      <c r="L121" s="45"/>
      <c r="M121" s="159"/>
      <c r="N121" s="160" t="s">
        <v>45</v>
      </c>
      <c r="O121" s="28"/>
      <c r="P121" s="161">
        <f>$O$121*$H$121</f>
        <v>0</v>
      </c>
      <c r="Q121" s="161">
        <v>0</v>
      </c>
      <c r="R121" s="161">
        <f>$Q$121*$H$121</f>
        <v>0</v>
      </c>
      <c r="S121" s="161">
        <v>0</v>
      </c>
      <c r="T121" s="162">
        <f>$S$121*$H$121</f>
        <v>0</v>
      </c>
      <c r="AR121" s="93" t="s">
        <v>152</v>
      </c>
      <c r="AT121" s="93" t="s">
        <v>148</v>
      </c>
      <c r="AU121" s="93" t="s">
        <v>83</v>
      </c>
      <c r="AY121" s="10" t="s">
        <v>145</v>
      </c>
      <c r="BE121" s="163">
        <f>IF($N$121="základní",$J$121,0)</f>
        <v>1023.5</v>
      </c>
      <c r="BF121" s="163">
        <f>IF($N$121="snížená",$J$121,0)</f>
        <v>0</v>
      </c>
      <c r="BG121" s="163">
        <f>IF($N$121="zákl. přenesená",$J$121,0)</f>
        <v>0</v>
      </c>
      <c r="BH121" s="163">
        <f>IF($N$121="sníž. přenesená",$J$121,0)</f>
        <v>0</v>
      </c>
      <c r="BI121" s="163">
        <f>IF($N$121="nulová",$J$121,0)</f>
        <v>0</v>
      </c>
      <c r="BJ121" s="93" t="s">
        <v>23</v>
      </c>
      <c r="BK121" s="163">
        <f>ROUND($I$121*$H$121,2)</f>
        <v>1023.5</v>
      </c>
      <c r="BL121" s="93" t="s">
        <v>152</v>
      </c>
      <c r="BM121" s="93" t="s">
        <v>200</v>
      </c>
    </row>
    <row r="122" spans="2:47" s="10" customFormat="1" ht="16.5" customHeight="1">
      <c r="B122" s="27"/>
      <c r="C122" s="28"/>
      <c r="D122" s="164" t="s">
        <v>153</v>
      </c>
      <c r="E122" s="28"/>
      <c r="F122" s="165" t="s">
        <v>640</v>
      </c>
      <c r="G122" s="28"/>
      <c r="H122" s="28"/>
      <c r="J122" s="28"/>
      <c r="K122" s="28"/>
      <c r="L122" s="45"/>
      <c r="M122" s="166"/>
      <c r="N122" s="28"/>
      <c r="O122" s="28"/>
      <c r="P122" s="28"/>
      <c r="Q122" s="28"/>
      <c r="R122" s="28"/>
      <c r="S122" s="28"/>
      <c r="T122" s="57"/>
      <c r="AT122" s="10" t="s">
        <v>153</v>
      </c>
      <c r="AU122" s="10" t="s">
        <v>83</v>
      </c>
    </row>
    <row r="123" spans="2:51" s="10" customFormat="1" ht="15.75" customHeight="1">
      <c r="B123" s="173"/>
      <c r="C123" s="174"/>
      <c r="D123" s="167" t="s">
        <v>622</v>
      </c>
      <c r="E123" s="174"/>
      <c r="F123" s="175" t="s">
        <v>641</v>
      </c>
      <c r="G123" s="174"/>
      <c r="H123" s="176">
        <v>8.9</v>
      </c>
      <c r="J123" s="174"/>
      <c r="K123" s="174"/>
      <c r="L123" s="177"/>
      <c r="M123" s="178"/>
      <c r="N123" s="174"/>
      <c r="O123" s="174"/>
      <c r="P123" s="174"/>
      <c r="Q123" s="174"/>
      <c r="R123" s="174"/>
      <c r="S123" s="174"/>
      <c r="T123" s="179"/>
      <c r="AT123" s="180" t="s">
        <v>622</v>
      </c>
      <c r="AU123" s="180" t="s">
        <v>83</v>
      </c>
      <c r="AV123" s="180" t="s">
        <v>83</v>
      </c>
      <c r="AW123" s="180" t="s">
        <v>99</v>
      </c>
      <c r="AX123" s="180" t="s">
        <v>74</v>
      </c>
      <c r="AY123" s="180" t="s">
        <v>145</v>
      </c>
    </row>
    <row r="124" spans="2:51" s="10" customFormat="1" ht="15.75" customHeight="1">
      <c r="B124" s="181"/>
      <c r="C124" s="182"/>
      <c r="D124" s="167" t="s">
        <v>622</v>
      </c>
      <c r="E124" s="182"/>
      <c r="F124" s="183" t="s">
        <v>624</v>
      </c>
      <c r="G124" s="182"/>
      <c r="H124" s="184">
        <v>8.9</v>
      </c>
      <c r="J124" s="182"/>
      <c r="K124" s="182"/>
      <c r="L124" s="185"/>
      <c r="M124" s="186"/>
      <c r="N124" s="182"/>
      <c r="O124" s="182"/>
      <c r="P124" s="182"/>
      <c r="Q124" s="182"/>
      <c r="R124" s="182"/>
      <c r="S124" s="182"/>
      <c r="T124" s="187"/>
      <c r="AT124" s="188" t="s">
        <v>622</v>
      </c>
      <c r="AU124" s="188" t="s">
        <v>83</v>
      </c>
      <c r="AV124" s="188" t="s">
        <v>152</v>
      </c>
      <c r="AW124" s="188" t="s">
        <v>99</v>
      </c>
      <c r="AX124" s="188" t="s">
        <v>23</v>
      </c>
      <c r="AY124" s="188" t="s">
        <v>145</v>
      </c>
    </row>
    <row r="125" spans="2:65" s="10" customFormat="1" ht="15.75" customHeight="1">
      <c r="B125" s="27"/>
      <c r="C125" s="152" t="s">
        <v>203</v>
      </c>
      <c r="D125" s="152" t="s">
        <v>148</v>
      </c>
      <c r="E125" s="153" t="s">
        <v>642</v>
      </c>
      <c r="F125" s="154" t="s">
        <v>643</v>
      </c>
      <c r="G125" s="155" t="s">
        <v>276</v>
      </c>
      <c r="H125" s="156">
        <v>16.02</v>
      </c>
      <c r="I125" s="157">
        <v>208</v>
      </c>
      <c r="J125" s="158">
        <f>ROUND($I$125*$H$125,2)</f>
        <v>3332.16</v>
      </c>
      <c r="K125" s="154"/>
      <c r="L125" s="45"/>
      <c r="M125" s="159"/>
      <c r="N125" s="160" t="s">
        <v>45</v>
      </c>
      <c r="O125" s="28"/>
      <c r="P125" s="161">
        <f>$O$125*$H$125</f>
        <v>0</v>
      </c>
      <c r="Q125" s="161">
        <v>1</v>
      </c>
      <c r="R125" s="161">
        <f>$Q$125*$H$125</f>
        <v>16.02</v>
      </c>
      <c r="S125" s="161">
        <v>0</v>
      </c>
      <c r="T125" s="162">
        <f>$S$125*$H$125</f>
        <v>0</v>
      </c>
      <c r="AR125" s="93" t="s">
        <v>152</v>
      </c>
      <c r="AT125" s="93" t="s">
        <v>148</v>
      </c>
      <c r="AU125" s="93" t="s">
        <v>83</v>
      </c>
      <c r="AY125" s="10" t="s">
        <v>145</v>
      </c>
      <c r="BE125" s="163">
        <f>IF($N$125="základní",$J$125,0)</f>
        <v>3332.16</v>
      </c>
      <c r="BF125" s="163">
        <f>IF($N$125="snížená",$J$125,0)</f>
        <v>0</v>
      </c>
      <c r="BG125" s="163">
        <f>IF($N$125="zákl. přenesená",$J$125,0)</f>
        <v>0</v>
      </c>
      <c r="BH125" s="163">
        <f>IF($N$125="sníž. přenesená",$J$125,0)</f>
        <v>0</v>
      </c>
      <c r="BI125" s="163">
        <f>IF($N$125="nulová",$J$125,0)</f>
        <v>0</v>
      </c>
      <c r="BJ125" s="93" t="s">
        <v>23</v>
      </c>
      <c r="BK125" s="163">
        <f>ROUND($I$125*$H$125,2)</f>
        <v>3332.16</v>
      </c>
      <c r="BL125" s="93" t="s">
        <v>152</v>
      </c>
      <c r="BM125" s="93" t="s">
        <v>203</v>
      </c>
    </row>
    <row r="126" spans="2:47" s="10" customFormat="1" ht="16.5" customHeight="1">
      <c r="B126" s="27"/>
      <c r="C126" s="28"/>
      <c r="D126" s="164" t="s">
        <v>153</v>
      </c>
      <c r="E126" s="28"/>
      <c r="F126" s="165" t="s">
        <v>643</v>
      </c>
      <c r="G126" s="28"/>
      <c r="H126" s="28"/>
      <c r="J126" s="28"/>
      <c r="K126" s="28"/>
      <c r="L126" s="45"/>
      <c r="M126" s="166"/>
      <c r="N126" s="28"/>
      <c r="O126" s="28"/>
      <c r="P126" s="28"/>
      <c r="Q126" s="28"/>
      <c r="R126" s="28"/>
      <c r="S126" s="28"/>
      <c r="T126" s="57"/>
      <c r="AT126" s="10" t="s">
        <v>153</v>
      </c>
      <c r="AU126" s="10" t="s">
        <v>83</v>
      </c>
    </row>
    <row r="127" spans="2:51" s="10" customFormat="1" ht="15.75" customHeight="1">
      <c r="B127" s="173"/>
      <c r="C127" s="174"/>
      <c r="D127" s="167" t="s">
        <v>622</v>
      </c>
      <c r="E127" s="174"/>
      <c r="F127" s="175" t="s">
        <v>644</v>
      </c>
      <c r="G127" s="174"/>
      <c r="H127" s="176">
        <v>16.02</v>
      </c>
      <c r="J127" s="174"/>
      <c r="K127" s="174"/>
      <c r="L127" s="177"/>
      <c r="M127" s="178"/>
      <c r="N127" s="174"/>
      <c r="O127" s="174"/>
      <c r="P127" s="174"/>
      <c r="Q127" s="174"/>
      <c r="R127" s="174"/>
      <c r="S127" s="174"/>
      <c r="T127" s="179"/>
      <c r="AT127" s="180" t="s">
        <v>622</v>
      </c>
      <c r="AU127" s="180" t="s">
        <v>83</v>
      </c>
      <c r="AV127" s="180" t="s">
        <v>83</v>
      </c>
      <c r="AW127" s="180" t="s">
        <v>99</v>
      </c>
      <c r="AX127" s="180" t="s">
        <v>74</v>
      </c>
      <c r="AY127" s="180" t="s">
        <v>145</v>
      </c>
    </row>
    <row r="128" spans="2:51" s="10" customFormat="1" ht="15.75" customHeight="1">
      <c r="B128" s="181"/>
      <c r="C128" s="182"/>
      <c r="D128" s="167" t="s">
        <v>622</v>
      </c>
      <c r="E128" s="182"/>
      <c r="F128" s="183" t="s">
        <v>624</v>
      </c>
      <c r="G128" s="182"/>
      <c r="H128" s="184">
        <v>16.02</v>
      </c>
      <c r="J128" s="182"/>
      <c r="K128" s="182"/>
      <c r="L128" s="185"/>
      <c r="M128" s="186"/>
      <c r="N128" s="182"/>
      <c r="O128" s="182"/>
      <c r="P128" s="182"/>
      <c r="Q128" s="182"/>
      <c r="R128" s="182"/>
      <c r="S128" s="182"/>
      <c r="T128" s="187"/>
      <c r="AT128" s="188" t="s">
        <v>622</v>
      </c>
      <c r="AU128" s="188" t="s">
        <v>83</v>
      </c>
      <c r="AV128" s="188" t="s">
        <v>152</v>
      </c>
      <c r="AW128" s="188" t="s">
        <v>99</v>
      </c>
      <c r="AX128" s="188" t="s">
        <v>23</v>
      </c>
      <c r="AY128" s="188" t="s">
        <v>145</v>
      </c>
    </row>
    <row r="129" spans="2:63" s="139" customFormat="1" ht="30.75" customHeight="1">
      <c r="B129" s="140"/>
      <c r="C129" s="141"/>
      <c r="D129" s="141" t="s">
        <v>73</v>
      </c>
      <c r="E129" s="150" t="s">
        <v>524</v>
      </c>
      <c r="F129" s="150" t="s">
        <v>645</v>
      </c>
      <c r="G129" s="141"/>
      <c r="H129" s="141"/>
      <c r="J129" s="151">
        <f>$BK$129</f>
        <v>3112.65</v>
      </c>
      <c r="K129" s="141"/>
      <c r="L129" s="144"/>
      <c r="M129" s="145"/>
      <c r="N129" s="141"/>
      <c r="O129" s="141"/>
      <c r="P129" s="146">
        <f>SUM($P$130:$P$139)</f>
        <v>0</v>
      </c>
      <c r="Q129" s="141"/>
      <c r="R129" s="146">
        <f>SUM($R$130:$R$139)</f>
        <v>0</v>
      </c>
      <c r="S129" s="141"/>
      <c r="T129" s="147">
        <f>SUM($T$130:$T$139)</f>
        <v>0</v>
      </c>
      <c r="AR129" s="148" t="s">
        <v>23</v>
      </c>
      <c r="AT129" s="148" t="s">
        <v>73</v>
      </c>
      <c r="AU129" s="148" t="s">
        <v>23</v>
      </c>
      <c r="AY129" s="148" t="s">
        <v>145</v>
      </c>
      <c r="BK129" s="149">
        <f>SUM($BK$130:$BK$139)</f>
        <v>3112.65</v>
      </c>
    </row>
    <row r="130" spans="2:65" s="10" customFormat="1" ht="15.75" customHeight="1">
      <c r="B130" s="27"/>
      <c r="C130" s="152" t="s">
        <v>206</v>
      </c>
      <c r="D130" s="152" t="s">
        <v>148</v>
      </c>
      <c r="E130" s="153" t="s">
        <v>646</v>
      </c>
      <c r="F130" s="154" t="s">
        <v>647</v>
      </c>
      <c r="G130" s="155" t="s">
        <v>276</v>
      </c>
      <c r="H130" s="156">
        <v>9.72</v>
      </c>
      <c r="I130" s="157">
        <v>185</v>
      </c>
      <c r="J130" s="158">
        <f>ROUND($I$130*$H$130,2)</f>
        <v>1798.2</v>
      </c>
      <c r="K130" s="154"/>
      <c r="L130" s="45"/>
      <c r="M130" s="159"/>
      <c r="N130" s="160" t="s">
        <v>45</v>
      </c>
      <c r="O130" s="28"/>
      <c r="P130" s="161">
        <f>$O$130*$H$130</f>
        <v>0</v>
      </c>
      <c r="Q130" s="161">
        <v>0</v>
      </c>
      <c r="R130" s="161">
        <f>$Q$130*$H$130</f>
        <v>0</v>
      </c>
      <c r="S130" s="161">
        <v>0</v>
      </c>
      <c r="T130" s="162">
        <f>$S$130*$H$130</f>
        <v>0</v>
      </c>
      <c r="AR130" s="93" t="s">
        <v>152</v>
      </c>
      <c r="AT130" s="93" t="s">
        <v>148</v>
      </c>
      <c r="AU130" s="93" t="s">
        <v>83</v>
      </c>
      <c r="AY130" s="10" t="s">
        <v>145</v>
      </c>
      <c r="BE130" s="163">
        <f>IF($N$130="základní",$J$130,0)</f>
        <v>1798.2</v>
      </c>
      <c r="BF130" s="163">
        <f>IF($N$130="snížená",$J$130,0)</f>
        <v>0</v>
      </c>
      <c r="BG130" s="163">
        <f>IF($N$130="zákl. přenesená",$J$130,0)</f>
        <v>0</v>
      </c>
      <c r="BH130" s="163">
        <f>IF($N$130="sníž. přenesená",$J$130,0)</f>
        <v>0</v>
      </c>
      <c r="BI130" s="163">
        <f>IF($N$130="nulová",$J$130,0)</f>
        <v>0</v>
      </c>
      <c r="BJ130" s="93" t="s">
        <v>23</v>
      </c>
      <c r="BK130" s="163">
        <f>ROUND($I$130*$H$130,2)</f>
        <v>1798.2</v>
      </c>
      <c r="BL130" s="93" t="s">
        <v>152</v>
      </c>
      <c r="BM130" s="93" t="s">
        <v>206</v>
      </c>
    </row>
    <row r="131" spans="2:47" s="10" customFormat="1" ht="16.5" customHeight="1">
      <c r="B131" s="27"/>
      <c r="C131" s="28"/>
      <c r="D131" s="164" t="s">
        <v>153</v>
      </c>
      <c r="E131" s="28"/>
      <c r="F131" s="165" t="s">
        <v>647</v>
      </c>
      <c r="G131" s="28"/>
      <c r="H131" s="28"/>
      <c r="J131" s="28"/>
      <c r="K131" s="28"/>
      <c r="L131" s="45"/>
      <c r="M131" s="166"/>
      <c r="N131" s="28"/>
      <c r="O131" s="28"/>
      <c r="P131" s="28"/>
      <c r="Q131" s="28"/>
      <c r="R131" s="28"/>
      <c r="S131" s="28"/>
      <c r="T131" s="57"/>
      <c r="AT131" s="10" t="s">
        <v>153</v>
      </c>
      <c r="AU131" s="10" t="s">
        <v>83</v>
      </c>
    </row>
    <row r="132" spans="2:65" s="10" customFormat="1" ht="15.75" customHeight="1">
      <c r="B132" s="27"/>
      <c r="C132" s="152" t="s">
        <v>209</v>
      </c>
      <c r="D132" s="152" t="s">
        <v>148</v>
      </c>
      <c r="E132" s="153" t="s">
        <v>648</v>
      </c>
      <c r="F132" s="154" t="s">
        <v>649</v>
      </c>
      <c r="G132" s="155" t="s">
        <v>276</v>
      </c>
      <c r="H132" s="156">
        <v>97.2</v>
      </c>
      <c r="I132" s="157">
        <v>6</v>
      </c>
      <c r="J132" s="158">
        <f>ROUND($I$132*$H$132,2)</f>
        <v>583.2</v>
      </c>
      <c r="K132" s="154"/>
      <c r="L132" s="45"/>
      <c r="M132" s="159"/>
      <c r="N132" s="160" t="s">
        <v>45</v>
      </c>
      <c r="O132" s="28"/>
      <c r="P132" s="161">
        <f>$O$132*$H$132</f>
        <v>0</v>
      </c>
      <c r="Q132" s="161">
        <v>0</v>
      </c>
      <c r="R132" s="161">
        <f>$Q$132*$H$132</f>
        <v>0</v>
      </c>
      <c r="S132" s="161">
        <v>0</v>
      </c>
      <c r="T132" s="162">
        <f>$S$132*$H$132</f>
        <v>0</v>
      </c>
      <c r="AR132" s="93" t="s">
        <v>152</v>
      </c>
      <c r="AT132" s="93" t="s">
        <v>148</v>
      </c>
      <c r="AU132" s="93" t="s">
        <v>83</v>
      </c>
      <c r="AY132" s="10" t="s">
        <v>145</v>
      </c>
      <c r="BE132" s="163">
        <f>IF($N$132="základní",$J$132,0)</f>
        <v>583.2</v>
      </c>
      <c r="BF132" s="163">
        <f>IF($N$132="snížená",$J$132,0)</f>
        <v>0</v>
      </c>
      <c r="BG132" s="163">
        <f>IF($N$132="zákl. přenesená",$J$132,0)</f>
        <v>0</v>
      </c>
      <c r="BH132" s="163">
        <f>IF($N$132="sníž. přenesená",$J$132,0)</f>
        <v>0</v>
      </c>
      <c r="BI132" s="163">
        <f>IF($N$132="nulová",$J$132,0)</f>
        <v>0</v>
      </c>
      <c r="BJ132" s="93" t="s">
        <v>23</v>
      </c>
      <c r="BK132" s="163">
        <f>ROUND($I$132*$H$132,2)</f>
        <v>583.2</v>
      </c>
      <c r="BL132" s="93" t="s">
        <v>152</v>
      </c>
      <c r="BM132" s="93" t="s">
        <v>209</v>
      </c>
    </row>
    <row r="133" spans="2:47" s="10" customFormat="1" ht="16.5" customHeight="1">
      <c r="B133" s="27"/>
      <c r="C133" s="28"/>
      <c r="D133" s="164" t="s">
        <v>153</v>
      </c>
      <c r="E133" s="28"/>
      <c r="F133" s="165" t="s">
        <v>649</v>
      </c>
      <c r="G133" s="28"/>
      <c r="H133" s="28"/>
      <c r="J133" s="28"/>
      <c r="K133" s="28"/>
      <c r="L133" s="45"/>
      <c r="M133" s="166"/>
      <c r="N133" s="28"/>
      <c r="O133" s="28"/>
      <c r="P133" s="28"/>
      <c r="Q133" s="28"/>
      <c r="R133" s="28"/>
      <c r="S133" s="28"/>
      <c r="T133" s="57"/>
      <c r="AT133" s="10" t="s">
        <v>153</v>
      </c>
      <c r="AU133" s="10" t="s">
        <v>83</v>
      </c>
    </row>
    <row r="134" spans="2:51" s="10" customFormat="1" ht="15.75" customHeight="1">
      <c r="B134" s="173"/>
      <c r="C134" s="174"/>
      <c r="D134" s="167" t="s">
        <v>622</v>
      </c>
      <c r="E134" s="174"/>
      <c r="F134" s="175" t="s">
        <v>650</v>
      </c>
      <c r="G134" s="174"/>
      <c r="H134" s="176">
        <v>97.2</v>
      </c>
      <c r="J134" s="174"/>
      <c r="K134" s="174"/>
      <c r="L134" s="177"/>
      <c r="M134" s="178"/>
      <c r="N134" s="174"/>
      <c r="O134" s="174"/>
      <c r="P134" s="174"/>
      <c r="Q134" s="174"/>
      <c r="R134" s="174"/>
      <c r="S134" s="174"/>
      <c r="T134" s="179"/>
      <c r="AT134" s="180" t="s">
        <v>622</v>
      </c>
      <c r="AU134" s="180" t="s">
        <v>83</v>
      </c>
      <c r="AV134" s="180" t="s">
        <v>83</v>
      </c>
      <c r="AW134" s="180" t="s">
        <v>99</v>
      </c>
      <c r="AX134" s="180" t="s">
        <v>74</v>
      </c>
      <c r="AY134" s="180" t="s">
        <v>145</v>
      </c>
    </row>
    <row r="135" spans="2:51" s="10" customFormat="1" ht="15.75" customHeight="1">
      <c r="B135" s="181"/>
      <c r="C135" s="182"/>
      <c r="D135" s="167" t="s">
        <v>622</v>
      </c>
      <c r="E135" s="182"/>
      <c r="F135" s="183" t="s">
        <v>624</v>
      </c>
      <c r="G135" s="182"/>
      <c r="H135" s="184">
        <v>97.2</v>
      </c>
      <c r="J135" s="182"/>
      <c r="K135" s="182"/>
      <c r="L135" s="185"/>
      <c r="M135" s="186"/>
      <c r="N135" s="182"/>
      <c r="O135" s="182"/>
      <c r="P135" s="182"/>
      <c r="Q135" s="182"/>
      <c r="R135" s="182"/>
      <c r="S135" s="182"/>
      <c r="T135" s="187"/>
      <c r="AT135" s="188" t="s">
        <v>622</v>
      </c>
      <c r="AU135" s="188" t="s">
        <v>83</v>
      </c>
      <c r="AV135" s="188" t="s">
        <v>152</v>
      </c>
      <c r="AW135" s="188" t="s">
        <v>99</v>
      </c>
      <c r="AX135" s="188" t="s">
        <v>23</v>
      </c>
      <c r="AY135" s="188" t="s">
        <v>145</v>
      </c>
    </row>
    <row r="136" spans="2:65" s="10" customFormat="1" ht="15.75" customHeight="1">
      <c r="B136" s="27"/>
      <c r="C136" s="152" t="s">
        <v>212</v>
      </c>
      <c r="D136" s="152" t="s">
        <v>148</v>
      </c>
      <c r="E136" s="153" t="s">
        <v>651</v>
      </c>
      <c r="F136" s="154" t="s">
        <v>652</v>
      </c>
      <c r="G136" s="155" t="s">
        <v>276</v>
      </c>
      <c r="H136" s="156">
        <v>5.49</v>
      </c>
      <c r="I136" s="157">
        <v>60</v>
      </c>
      <c r="J136" s="158">
        <f>ROUND($I$136*$H$136,2)</f>
        <v>329.4</v>
      </c>
      <c r="K136" s="154"/>
      <c r="L136" s="45"/>
      <c r="M136" s="159"/>
      <c r="N136" s="160" t="s">
        <v>45</v>
      </c>
      <c r="O136" s="28"/>
      <c r="P136" s="161">
        <f>$O$136*$H$136</f>
        <v>0</v>
      </c>
      <c r="Q136" s="161">
        <v>0</v>
      </c>
      <c r="R136" s="161">
        <f>$Q$136*$H$136</f>
        <v>0</v>
      </c>
      <c r="S136" s="161">
        <v>0</v>
      </c>
      <c r="T136" s="162">
        <f>$S$136*$H$136</f>
        <v>0</v>
      </c>
      <c r="AR136" s="93" t="s">
        <v>152</v>
      </c>
      <c r="AT136" s="93" t="s">
        <v>148</v>
      </c>
      <c r="AU136" s="93" t="s">
        <v>83</v>
      </c>
      <c r="AY136" s="10" t="s">
        <v>145</v>
      </c>
      <c r="BE136" s="163">
        <f>IF($N$136="základní",$J$136,0)</f>
        <v>329.4</v>
      </c>
      <c r="BF136" s="163">
        <f>IF($N$136="snížená",$J$136,0)</f>
        <v>0</v>
      </c>
      <c r="BG136" s="163">
        <f>IF($N$136="zákl. přenesená",$J$136,0)</f>
        <v>0</v>
      </c>
      <c r="BH136" s="163">
        <f>IF($N$136="sníž. přenesená",$J$136,0)</f>
        <v>0</v>
      </c>
      <c r="BI136" s="163">
        <f>IF($N$136="nulová",$J$136,0)</f>
        <v>0</v>
      </c>
      <c r="BJ136" s="93" t="s">
        <v>23</v>
      </c>
      <c r="BK136" s="163">
        <f>ROUND($I$136*$H$136,2)</f>
        <v>329.4</v>
      </c>
      <c r="BL136" s="93" t="s">
        <v>152</v>
      </c>
      <c r="BM136" s="93" t="s">
        <v>212</v>
      </c>
    </row>
    <row r="137" spans="2:47" s="10" customFormat="1" ht="16.5" customHeight="1">
      <c r="B137" s="27"/>
      <c r="C137" s="28"/>
      <c r="D137" s="164" t="s">
        <v>153</v>
      </c>
      <c r="E137" s="28"/>
      <c r="F137" s="165" t="s">
        <v>652</v>
      </c>
      <c r="G137" s="28"/>
      <c r="H137" s="28"/>
      <c r="J137" s="28"/>
      <c r="K137" s="28"/>
      <c r="L137" s="45"/>
      <c r="M137" s="166"/>
      <c r="N137" s="28"/>
      <c r="O137" s="28"/>
      <c r="P137" s="28"/>
      <c r="Q137" s="28"/>
      <c r="R137" s="28"/>
      <c r="S137" s="28"/>
      <c r="T137" s="57"/>
      <c r="AT137" s="10" t="s">
        <v>153</v>
      </c>
      <c r="AU137" s="10" t="s">
        <v>83</v>
      </c>
    </row>
    <row r="138" spans="2:65" s="10" customFormat="1" ht="15.75" customHeight="1">
      <c r="B138" s="27"/>
      <c r="C138" s="152" t="s">
        <v>9</v>
      </c>
      <c r="D138" s="152" t="s">
        <v>148</v>
      </c>
      <c r="E138" s="153" t="s">
        <v>653</v>
      </c>
      <c r="F138" s="154" t="s">
        <v>654</v>
      </c>
      <c r="G138" s="155" t="s">
        <v>276</v>
      </c>
      <c r="H138" s="156">
        <v>4.23</v>
      </c>
      <c r="I138" s="157">
        <v>95</v>
      </c>
      <c r="J138" s="158">
        <f>ROUND($I$138*$H$138,2)</f>
        <v>401.85</v>
      </c>
      <c r="K138" s="154"/>
      <c r="L138" s="45"/>
      <c r="M138" s="159"/>
      <c r="N138" s="160" t="s">
        <v>45</v>
      </c>
      <c r="O138" s="28"/>
      <c r="P138" s="161">
        <f>$O$138*$H$138</f>
        <v>0</v>
      </c>
      <c r="Q138" s="161">
        <v>0</v>
      </c>
      <c r="R138" s="161">
        <f>$Q$138*$H$138</f>
        <v>0</v>
      </c>
      <c r="S138" s="161">
        <v>0</v>
      </c>
      <c r="T138" s="162">
        <f>$S$138*$H$138</f>
        <v>0</v>
      </c>
      <c r="AR138" s="93" t="s">
        <v>152</v>
      </c>
      <c r="AT138" s="93" t="s">
        <v>148</v>
      </c>
      <c r="AU138" s="93" t="s">
        <v>83</v>
      </c>
      <c r="AY138" s="10" t="s">
        <v>145</v>
      </c>
      <c r="BE138" s="163">
        <f>IF($N$138="základní",$J$138,0)</f>
        <v>401.85</v>
      </c>
      <c r="BF138" s="163">
        <f>IF($N$138="snížená",$J$138,0)</f>
        <v>0</v>
      </c>
      <c r="BG138" s="163">
        <f>IF($N$138="zákl. přenesená",$J$138,0)</f>
        <v>0</v>
      </c>
      <c r="BH138" s="163">
        <f>IF($N$138="sníž. přenesená",$J$138,0)</f>
        <v>0</v>
      </c>
      <c r="BI138" s="163">
        <f>IF($N$138="nulová",$J$138,0)</f>
        <v>0</v>
      </c>
      <c r="BJ138" s="93" t="s">
        <v>23</v>
      </c>
      <c r="BK138" s="163">
        <f>ROUND($I$138*$H$138,2)</f>
        <v>401.85</v>
      </c>
      <c r="BL138" s="93" t="s">
        <v>152</v>
      </c>
      <c r="BM138" s="93" t="s">
        <v>9</v>
      </c>
    </row>
    <row r="139" spans="2:47" s="10" customFormat="1" ht="16.5" customHeight="1">
      <c r="B139" s="27"/>
      <c r="C139" s="28"/>
      <c r="D139" s="164" t="s">
        <v>153</v>
      </c>
      <c r="E139" s="28"/>
      <c r="F139" s="165" t="s">
        <v>654</v>
      </c>
      <c r="G139" s="28"/>
      <c r="H139" s="28"/>
      <c r="J139" s="28"/>
      <c r="K139" s="28"/>
      <c r="L139" s="45"/>
      <c r="M139" s="166"/>
      <c r="N139" s="28"/>
      <c r="O139" s="28"/>
      <c r="P139" s="28"/>
      <c r="Q139" s="28"/>
      <c r="R139" s="28"/>
      <c r="S139" s="28"/>
      <c r="T139" s="57"/>
      <c r="AT139" s="10" t="s">
        <v>153</v>
      </c>
      <c r="AU139" s="10" t="s">
        <v>83</v>
      </c>
    </row>
    <row r="140" spans="2:63" s="139" customFormat="1" ht="30.75" customHeight="1">
      <c r="B140" s="140"/>
      <c r="C140" s="141"/>
      <c r="D140" s="141" t="s">
        <v>73</v>
      </c>
      <c r="E140" s="150" t="s">
        <v>655</v>
      </c>
      <c r="F140" s="150" t="s">
        <v>656</v>
      </c>
      <c r="G140" s="141"/>
      <c r="H140" s="141"/>
      <c r="J140" s="151">
        <f>$BK$140</f>
        <v>11477.76</v>
      </c>
      <c r="K140" s="141"/>
      <c r="L140" s="144"/>
      <c r="M140" s="145"/>
      <c r="N140" s="141"/>
      <c r="O140" s="141"/>
      <c r="P140" s="146">
        <f>SUM($P$141:$P$142)</f>
        <v>0</v>
      </c>
      <c r="Q140" s="141"/>
      <c r="R140" s="146">
        <f>SUM($R$141:$R$142)</f>
        <v>0</v>
      </c>
      <c r="S140" s="141"/>
      <c r="T140" s="147">
        <f>SUM($T$141:$T$142)</f>
        <v>0</v>
      </c>
      <c r="AR140" s="148" t="s">
        <v>23</v>
      </c>
      <c r="AT140" s="148" t="s">
        <v>73</v>
      </c>
      <c r="AU140" s="148" t="s">
        <v>23</v>
      </c>
      <c r="AY140" s="148" t="s">
        <v>145</v>
      </c>
      <c r="BK140" s="149">
        <f>SUM($BK$141:$BK$142)</f>
        <v>11477.76</v>
      </c>
    </row>
    <row r="141" spans="2:65" s="10" customFormat="1" ht="15.75" customHeight="1">
      <c r="B141" s="27"/>
      <c r="C141" s="152" t="s">
        <v>218</v>
      </c>
      <c r="D141" s="152" t="s">
        <v>148</v>
      </c>
      <c r="E141" s="153" t="s">
        <v>657</v>
      </c>
      <c r="F141" s="154" t="s">
        <v>658</v>
      </c>
      <c r="G141" s="155" t="s">
        <v>183</v>
      </c>
      <c r="H141" s="156">
        <v>4.27</v>
      </c>
      <c r="I141" s="157">
        <v>2688</v>
      </c>
      <c r="J141" s="158">
        <f>ROUND($I$141*$H$141,2)</f>
        <v>11477.76</v>
      </c>
      <c r="K141" s="154"/>
      <c r="L141" s="45"/>
      <c r="M141" s="159"/>
      <c r="N141" s="160" t="s">
        <v>45</v>
      </c>
      <c r="O141" s="28"/>
      <c r="P141" s="161">
        <f>$O$141*$H$141</f>
        <v>0</v>
      </c>
      <c r="Q141" s="161">
        <v>0</v>
      </c>
      <c r="R141" s="161">
        <f>$Q$141*$H$141</f>
        <v>0</v>
      </c>
      <c r="S141" s="161">
        <v>0</v>
      </c>
      <c r="T141" s="162">
        <f>$S$141*$H$141</f>
        <v>0</v>
      </c>
      <c r="AR141" s="93" t="s">
        <v>152</v>
      </c>
      <c r="AT141" s="93" t="s">
        <v>148</v>
      </c>
      <c r="AU141" s="93" t="s">
        <v>83</v>
      </c>
      <c r="AY141" s="10" t="s">
        <v>145</v>
      </c>
      <c r="BE141" s="163">
        <f>IF($N$141="základní",$J$141,0)</f>
        <v>11477.76</v>
      </c>
      <c r="BF141" s="163">
        <f>IF($N$141="snížená",$J$141,0)</f>
        <v>0</v>
      </c>
      <c r="BG141" s="163">
        <f>IF($N$141="zákl. přenesená",$J$141,0)</f>
        <v>0</v>
      </c>
      <c r="BH141" s="163">
        <f>IF($N$141="sníž. přenesená",$J$141,0)</f>
        <v>0</v>
      </c>
      <c r="BI141" s="163">
        <f>IF($N$141="nulová",$J$141,0)</f>
        <v>0</v>
      </c>
      <c r="BJ141" s="93" t="s">
        <v>23</v>
      </c>
      <c r="BK141" s="163">
        <f>ROUND($I$141*$H$141,2)</f>
        <v>11477.76</v>
      </c>
      <c r="BL141" s="93" t="s">
        <v>152</v>
      </c>
      <c r="BM141" s="93" t="s">
        <v>218</v>
      </c>
    </row>
    <row r="142" spans="2:47" s="10" customFormat="1" ht="16.5" customHeight="1">
      <c r="B142" s="27"/>
      <c r="C142" s="28"/>
      <c r="D142" s="164" t="s">
        <v>153</v>
      </c>
      <c r="E142" s="28"/>
      <c r="F142" s="165" t="s">
        <v>658</v>
      </c>
      <c r="G142" s="28"/>
      <c r="H142" s="28"/>
      <c r="J142" s="28"/>
      <c r="K142" s="28"/>
      <c r="L142" s="45"/>
      <c r="M142" s="166"/>
      <c r="N142" s="28"/>
      <c r="O142" s="28"/>
      <c r="P142" s="28"/>
      <c r="Q142" s="28"/>
      <c r="R142" s="28"/>
      <c r="S142" s="28"/>
      <c r="T142" s="57"/>
      <c r="AT142" s="10" t="s">
        <v>153</v>
      </c>
      <c r="AU142" s="10" t="s">
        <v>83</v>
      </c>
    </row>
    <row r="143" spans="2:63" s="139" customFormat="1" ht="30.75" customHeight="1">
      <c r="B143" s="140"/>
      <c r="C143" s="141"/>
      <c r="D143" s="141" t="s">
        <v>73</v>
      </c>
      <c r="E143" s="150" t="s">
        <v>659</v>
      </c>
      <c r="F143" s="150" t="s">
        <v>660</v>
      </c>
      <c r="G143" s="141"/>
      <c r="H143" s="141"/>
      <c r="J143" s="151">
        <f>$BK$143</f>
        <v>142875.8</v>
      </c>
      <c r="K143" s="141"/>
      <c r="L143" s="144"/>
      <c r="M143" s="145"/>
      <c r="N143" s="141"/>
      <c r="O143" s="141"/>
      <c r="P143" s="146">
        <f>SUM($P$144:$P$191)</f>
        <v>0</v>
      </c>
      <c r="Q143" s="141"/>
      <c r="R143" s="146">
        <f>SUM($R$144:$R$191)</f>
        <v>21.320338000000003</v>
      </c>
      <c r="S143" s="141"/>
      <c r="T143" s="147">
        <f>SUM($T$144:$T$191)</f>
        <v>0</v>
      </c>
      <c r="AR143" s="148" t="s">
        <v>23</v>
      </c>
      <c r="AT143" s="148" t="s">
        <v>73</v>
      </c>
      <c r="AU143" s="148" t="s">
        <v>23</v>
      </c>
      <c r="AY143" s="148" t="s">
        <v>145</v>
      </c>
      <c r="BK143" s="149">
        <f>SUM($BK$144:$BK$191)</f>
        <v>142875.8</v>
      </c>
    </row>
    <row r="144" spans="2:65" s="10" customFormat="1" ht="15.75" customHeight="1">
      <c r="B144" s="27"/>
      <c r="C144" s="152" t="s">
        <v>222</v>
      </c>
      <c r="D144" s="152" t="s">
        <v>148</v>
      </c>
      <c r="E144" s="153" t="s">
        <v>661</v>
      </c>
      <c r="F144" s="154" t="s">
        <v>662</v>
      </c>
      <c r="G144" s="155" t="s">
        <v>194</v>
      </c>
      <c r="H144" s="156">
        <v>35.6</v>
      </c>
      <c r="I144" s="157">
        <v>69</v>
      </c>
      <c r="J144" s="158">
        <f>ROUND($I$144*$H$144,2)</f>
        <v>2456.4</v>
      </c>
      <c r="K144" s="154"/>
      <c r="L144" s="45"/>
      <c r="M144" s="159"/>
      <c r="N144" s="160" t="s">
        <v>45</v>
      </c>
      <c r="O144" s="28"/>
      <c r="P144" s="161">
        <f>$O$144*$H$144</f>
        <v>0</v>
      </c>
      <c r="Q144" s="161">
        <v>3E-05</v>
      </c>
      <c r="R144" s="161">
        <f>$Q$144*$H$144</f>
        <v>0.0010680000000000002</v>
      </c>
      <c r="S144" s="161">
        <v>0</v>
      </c>
      <c r="T144" s="162">
        <f>$S$144*$H$144</f>
        <v>0</v>
      </c>
      <c r="AR144" s="93" t="s">
        <v>152</v>
      </c>
      <c r="AT144" s="93" t="s">
        <v>148</v>
      </c>
      <c r="AU144" s="93" t="s">
        <v>83</v>
      </c>
      <c r="AY144" s="10" t="s">
        <v>145</v>
      </c>
      <c r="BE144" s="163">
        <f>IF($N$144="základní",$J$144,0)</f>
        <v>2456.4</v>
      </c>
      <c r="BF144" s="163">
        <f>IF($N$144="snížená",$J$144,0)</f>
        <v>0</v>
      </c>
      <c r="BG144" s="163">
        <f>IF($N$144="zákl. přenesená",$J$144,0)</f>
        <v>0</v>
      </c>
      <c r="BH144" s="163">
        <f>IF($N$144="sníž. přenesená",$J$144,0)</f>
        <v>0</v>
      </c>
      <c r="BI144" s="163">
        <f>IF($N$144="nulová",$J$144,0)</f>
        <v>0</v>
      </c>
      <c r="BJ144" s="93" t="s">
        <v>23</v>
      </c>
      <c r="BK144" s="163">
        <f>ROUND($I$144*$H$144,2)</f>
        <v>2456.4</v>
      </c>
      <c r="BL144" s="93" t="s">
        <v>152</v>
      </c>
      <c r="BM144" s="93" t="s">
        <v>222</v>
      </c>
    </row>
    <row r="145" spans="2:47" s="10" customFormat="1" ht="16.5" customHeight="1">
      <c r="B145" s="27"/>
      <c r="C145" s="28"/>
      <c r="D145" s="164" t="s">
        <v>153</v>
      </c>
      <c r="E145" s="28"/>
      <c r="F145" s="165" t="s">
        <v>662</v>
      </c>
      <c r="G145" s="28"/>
      <c r="H145" s="28"/>
      <c r="J145" s="28"/>
      <c r="K145" s="28"/>
      <c r="L145" s="45"/>
      <c r="M145" s="166"/>
      <c r="N145" s="28"/>
      <c r="O145" s="28"/>
      <c r="P145" s="28"/>
      <c r="Q145" s="28"/>
      <c r="R145" s="28"/>
      <c r="S145" s="28"/>
      <c r="T145" s="57"/>
      <c r="AT145" s="10" t="s">
        <v>153</v>
      </c>
      <c r="AU145" s="10" t="s">
        <v>83</v>
      </c>
    </row>
    <row r="146" spans="2:65" s="10" customFormat="1" ht="15.75" customHeight="1">
      <c r="B146" s="27"/>
      <c r="C146" s="152" t="s">
        <v>225</v>
      </c>
      <c r="D146" s="152" t="s">
        <v>148</v>
      </c>
      <c r="E146" s="153" t="s">
        <v>663</v>
      </c>
      <c r="F146" s="154" t="s">
        <v>664</v>
      </c>
      <c r="G146" s="155" t="s">
        <v>194</v>
      </c>
      <c r="H146" s="156">
        <v>12</v>
      </c>
      <c r="I146" s="157">
        <v>145</v>
      </c>
      <c r="J146" s="158">
        <f>ROUND($I$146*$H$146,2)</f>
        <v>1740</v>
      </c>
      <c r="K146" s="154"/>
      <c r="L146" s="45"/>
      <c r="M146" s="159"/>
      <c r="N146" s="160" t="s">
        <v>45</v>
      </c>
      <c r="O146" s="28"/>
      <c r="P146" s="161">
        <f>$O$146*$H$146</f>
        <v>0</v>
      </c>
      <c r="Q146" s="161">
        <v>7E-05</v>
      </c>
      <c r="R146" s="161">
        <f>$Q$146*$H$146</f>
        <v>0.0008399999999999999</v>
      </c>
      <c r="S146" s="161">
        <v>0</v>
      </c>
      <c r="T146" s="162">
        <f>$S$146*$H$146</f>
        <v>0</v>
      </c>
      <c r="AR146" s="93" t="s">
        <v>152</v>
      </c>
      <c r="AT146" s="93" t="s">
        <v>148</v>
      </c>
      <c r="AU146" s="93" t="s">
        <v>83</v>
      </c>
      <c r="AY146" s="10" t="s">
        <v>145</v>
      </c>
      <c r="BE146" s="163">
        <f>IF($N$146="základní",$J$146,0)</f>
        <v>1740</v>
      </c>
      <c r="BF146" s="163">
        <f>IF($N$146="snížená",$J$146,0)</f>
        <v>0</v>
      </c>
      <c r="BG146" s="163">
        <f>IF($N$146="zákl. přenesená",$J$146,0)</f>
        <v>0</v>
      </c>
      <c r="BH146" s="163">
        <f>IF($N$146="sníž. přenesená",$J$146,0)</f>
        <v>0</v>
      </c>
      <c r="BI146" s="163">
        <f>IF($N$146="nulová",$J$146,0)</f>
        <v>0</v>
      </c>
      <c r="BJ146" s="93" t="s">
        <v>23</v>
      </c>
      <c r="BK146" s="163">
        <f>ROUND($I$146*$H$146,2)</f>
        <v>1740</v>
      </c>
      <c r="BL146" s="93" t="s">
        <v>152</v>
      </c>
      <c r="BM146" s="93" t="s">
        <v>225</v>
      </c>
    </row>
    <row r="147" spans="2:47" s="10" customFormat="1" ht="16.5" customHeight="1">
      <c r="B147" s="27"/>
      <c r="C147" s="28"/>
      <c r="D147" s="164" t="s">
        <v>153</v>
      </c>
      <c r="E147" s="28"/>
      <c r="F147" s="165" t="s">
        <v>664</v>
      </c>
      <c r="G147" s="28"/>
      <c r="H147" s="28"/>
      <c r="J147" s="28"/>
      <c r="K147" s="28"/>
      <c r="L147" s="45"/>
      <c r="M147" s="166"/>
      <c r="N147" s="28"/>
      <c r="O147" s="28"/>
      <c r="P147" s="28"/>
      <c r="Q147" s="28"/>
      <c r="R147" s="28"/>
      <c r="S147" s="28"/>
      <c r="T147" s="57"/>
      <c r="AT147" s="10" t="s">
        <v>153</v>
      </c>
      <c r="AU147" s="10" t="s">
        <v>83</v>
      </c>
    </row>
    <row r="148" spans="2:65" s="10" customFormat="1" ht="15.75" customHeight="1">
      <c r="B148" s="27"/>
      <c r="C148" s="152" t="s">
        <v>228</v>
      </c>
      <c r="D148" s="152" t="s">
        <v>148</v>
      </c>
      <c r="E148" s="153" t="s">
        <v>665</v>
      </c>
      <c r="F148" s="154" t="s">
        <v>666</v>
      </c>
      <c r="G148" s="155" t="s">
        <v>667</v>
      </c>
      <c r="H148" s="156">
        <v>8</v>
      </c>
      <c r="I148" s="157">
        <v>1280</v>
      </c>
      <c r="J148" s="158">
        <f>ROUND($I$148*$H$148,2)</f>
        <v>10240</v>
      </c>
      <c r="K148" s="154"/>
      <c r="L148" s="45"/>
      <c r="M148" s="159"/>
      <c r="N148" s="160" t="s">
        <v>45</v>
      </c>
      <c r="O148" s="28"/>
      <c r="P148" s="161">
        <f>$O$148*$H$148</f>
        <v>0</v>
      </c>
      <c r="Q148" s="161">
        <v>0.4334</v>
      </c>
      <c r="R148" s="161">
        <f>$Q$148*$H$148</f>
        <v>3.4672</v>
      </c>
      <c r="S148" s="161">
        <v>0</v>
      </c>
      <c r="T148" s="162">
        <f>$S$148*$H$148</f>
        <v>0</v>
      </c>
      <c r="AR148" s="93" t="s">
        <v>152</v>
      </c>
      <c r="AT148" s="93" t="s">
        <v>148</v>
      </c>
      <c r="AU148" s="93" t="s">
        <v>83</v>
      </c>
      <c r="AY148" s="10" t="s">
        <v>145</v>
      </c>
      <c r="BE148" s="163">
        <f>IF($N$148="základní",$J$148,0)</f>
        <v>10240</v>
      </c>
      <c r="BF148" s="163">
        <f>IF($N$148="snížená",$J$148,0)</f>
        <v>0</v>
      </c>
      <c r="BG148" s="163">
        <f>IF($N$148="zákl. přenesená",$J$148,0)</f>
        <v>0</v>
      </c>
      <c r="BH148" s="163">
        <f>IF($N$148="sníž. přenesená",$J$148,0)</f>
        <v>0</v>
      </c>
      <c r="BI148" s="163">
        <f>IF($N$148="nulová",$J$148,0)</f>
        <v>0</v>
      </c>
      <c r="BJ148" s="93" t="s">
        <v>23</v>
      </c>
      <c r="BK148" s="163">
        <f>ROUND($I$148*$H$148,2)</f>
        <v>10240</v>
      </c>
      <c r="BL148" s="93" t="s">
        <v>152</v>
      </c>
      <c r="BM148" s="93" t="s">
        <v>228</v>
      </c>
    </row>
    <row r="149" spans="2:47" s="10" customFormat="1" ht="16.5" customHeight="1">
      <c r="B149" s="27"/>
      <c r="C149" s="28"/>
      <c r="D149" s="164" t="s">
        <v>153</v>
      </c>
      <c r="E149" s="28"/>
      <c r="F149" s="165" t="s">
        <v>666</v>
      </c>
      <c r="G149" s="28"/>
      <c r="H149" s="28"/>
      <c r="J149" s="28"/>
      <c r="K149" s="28"/>
      <c r="L149" s="45"/>
      <c r="M149" s="166"/>
      <c r="N149" s="28"/>
      <c r="O149" s="28"/>
      <c r="P149" s="28"/>
      <c r="Q149" s="28"/>
      <c r="R149" s="28"/>
      <c r="S149" s="28"/>
      <c r="T149" s="57"/>
      <c r="AT149" s="10" t="s">
        <v>153</v>
      </c>
      <c r="AU149" s="10" t="s">
        <v>83</v>
      </c>
    </row>
    <row r="150" spans="2:65" s="10" customFormat="1" ht="15.75" customHeight="1">
      <c r="B150" s="27"/>
      <c r="C150" s="152" t="s">
        <v>232</v>
      </c>
      <c r="D150" s="152" t="s">
        <v>148</v>
      </c>
      <c r="E150" s="153" t="s">
        <v>668</v>
      </c>
      <c r="F150" s="154" t="s">
        <v>669</v>
      </c>
      <c r="G150" s="155" t="s">
        <v>667</v>
      </c>
      <c r="H150" s="156">
        <v>9</v>
      </c>
      <c r="I150" s="157">
        <v>1156</v>
      </c>
      <c r="J150" s="158">
        <f>ROUND($I$150*$H$150,2)</f>
        <v>10404</v>
      </c>
      <c r="K150" s="154"/>
      <c r="L150" s="45"/>
      <c r="M150" s="159"/>
      <c r="N150" s="160" t="s">
        <v>45</v>
      </c>
      <c r="O150" s="28"/>
      <c r="P150" s="161">
        <f>$O$150*$H$150</f>
        <v>0</v>
      </c>
      <c r="Q150" s="161">
        <v>0.33184</v>
      </c>
      <c r="R150" s="161">
        <f>$Q$150*$H$150</f>
        <v>2.9865600000000003</v>
      </c>
      <c r="S150" s="161">
        <v>0</v>
      </c>
      <c r="T150" s="162">
        <f>$S$150*$H$150</f>
        <v>0</v>
      </c>
      <c r="AR150" s="93" t="s">
        <v>152</v>
      </c>
      <c r="AT150" s="93" t="s">
        <v>148</v>
      </c>
      <c r="AU150" s="93" t="s">
        <v>83</v>
      </c>
      <c r="AY150" s="10" t="s">
        <v>145</v>
      </c>
      <c r="BE150" s="163">
        <f>IF($N$150="základní",$J$150,0)</f>
        <v>10404</v>
      </c>
      <c r="BF150" s="163">
        <f>IF($N$150="snížená",$J$150,0)</f>
        <v>0</v>
      </c>
      <c r="BG150" s="163">
        <f>IF($N$150="zákl. přenesená",$J$150,0)</f>
        <v>0</v>
      </c>
      <c r="BH150" s="163">
        <f>IF($N$150="sníž. přenesená",$J$150,0)</f>
        <v>0</v>
      </c>
      <c r="BI150" s="163">
        <f>IF($N$150="nulová",$J$150,0)</f>
        <v>0</v>
      </c>
      <c r="BJ150" s="93" t="s">
        <v>23</v>
      </c>
      <c r="BK150" s="163">
        <f>ROUND($I$150*$H$150,2)</f>
        <v>10404</v>
      </c>
      <c r="BL150" s="93" t="s">
        <v>152</v>
      </c>
      <c r="BM150" s="93" t="s">
        <v>232</v>
      </c>
    </row>
    <row r="151" spans="2:47" s="10" customFormat="1" ht="16.5" customHeight="1">
      <c r="B151" s="27"/>
      <c r="C151" s="28"/>
      <c r="D151" s="164" t="s">
        <v>153</v>
      </c>
      <c r="E151" s="28"/>
      <c r="F151" s="165" t="s">
        <v>669</v>
      </c>
      <c r="G151" s="28"/>
      <c r="H151" s="28"/>
      <c r="J151" s="28"/>
      <c r="K151" s="28"/>
      <c r="L151" s="45"/>
      <c r="M151" s="166"/>
      <c r="N151" s="28"/>
      <c r="O151" s="28"/>
      <c r="P151" s="28"/>
      <c r="Q151" s="28"/>
      <c r="R151" s="28"/>
      <c r="S151" s="28"/>
      <c r="T151" s="57"/>
      <c r="AT151" s="10" t="s">
        <v>153</v>
      </c>
      <c r="AU151" s="10" t="s">
        <v>83</v>
      </c>
    </row>
    <row r="152" spans="2:65" s="10" customFormat="1" ht="15.75" customHeight="1">
      <c r="B152" s="27"/>
      <c r="C152" s="152" t="s">
        <v>236</v>
      </c>
      <c r="D152" s="152" t="s">
        <v>148</v>
      </c>
      <c r="E152" s="153" t="s">
        <v>670</v>
      </c>
      <c r="F152" s="154" t="s">
        <v>671</v>
      </c>
      <c r="G152" s="155" t="s">
        <v>667</v>
      </c>
      <c r="H152" s="156">
        <v>11</v>
      </c>
      <c r="I152" s="157">
        <v>1280</v>
      </c>
      <c r="J152" s="158">
        <f>ROUND($I$152*$H$152,2)</f>
        <v>14080</v>
      </c>
      <c r="K152" s="154"/>
      <c r="L152" s="45"/>
      <c r="M152" s="159"/>
      <c r="N152" s="160" t="s">
        <v>45</v>
      </c>
      <c r="O152" s="28"/>
      <c r="P152" s="161">
        <f>$O$152*$H$152</f>
        <v>0</v>
      </c>
      <c r="Q152" s="161">
        <v>0.43052</v>
      </c>
      <c r="R152" s="161">
        <f>$Q$152*$H$152</f>
        <v>4.735720000000001</v>
      </c>
      <c r="S152" s="161">
        <v>0</v>
      </c>
      <c r="T152" s="162">
        <f>$S$152*$H$152</f>
        <v>0</v>
      </c>
      <c r="AR152" s="93" t="s">
        <v>152</v>
      </c>
      <c r="AT152" s="93" t="s">
        <v>148</v>
      </c>
      <c r="AU152" s="93" t="s">
        <v>83</v>
      </c>
      <c r="AY152" s="10" t="s">
        <v>145</v>
      </c>
      <c r="BE152" s="163">
        <f>IF($N$152="základní",$J$152,0)</f>
        <v>14080</v>
      </c>
      <c r="BF152" s="163">
        <f>IF($N$152="snížená",$J$152,0)</f>
        <v>0</v>
      </c>
      <c r="BG152" s="163">
        <f>IF($N$152="zákl. přenesená",$J$152,0)</f>
        <v>0</v>
      </c>
      <c r="BH152" s="163">
        <f>IF($N$152="sníž. přenesená",$J$152,0)</f>
        <v>0</v>
      </c>
      <c r="BI152" s="163">
        <f>IF($N$152="nulová",$J$152,0)</f>
        <v>0</v>
      </c>
      <c r="BJ152" s="93" t="s">
        <v>23</v>
      </c>
      <c r="BK152" s="163">
        <f>ROUND($I$152*$H$152,2)</f>
        <v>14080</v>
      </c>
      <c r="BL152" s="93" t="s">
        <v>152</v>
      </c>
      <c r="BM152" s="93" t="s">
        <v>236</v>
      </c>
    </row>
    <row r="153" spans="2:47" s="10" customFormat="1" ht="16.5" customHeight="1">
      <c r="B153" s="27"/>
      <c r="C153" s="28"/>
      <c r="D153" s="164" t="s">
        <v>153</v>
      </c>
      <c r="E153" s="28"/>
      <c r="F153" s="165" t="s">
        <v>671</v>
      </c>
      <c r="G153" s="28"/>
      <c r="H153" s="28"/>
      <c r="J153" s="28"/>
      <c r="K153" s="28"/>
      <c r="L153" s="45"/>
      <c r="M153" s="166"/>
      <c r="N153" s="28"/>
      <c r="O153" s="28"/>
      <c r="P153" s="28"/>
      <c r="Q153" s="28"/>
      <c r="R153" s="28"/>
      <c r="S153" s="28"/>
      <c r="T153" s="57"/>
      <c r="AT153" s="10" t="s">
        <v>153</v>
      </c>
      <c r="AU153" s="10" t="s">
        <v>83</v>
      </c>
    </row>
    <row r="154" spans="2:65" s="10" customFormat="1" ht="15.75" customHeight="1">
      <c r="B154" s="27"/>
      <c r="C154" s="152" t="s">
        <v>239</v>
      </c>
      <c r="D154" s="152" t="s">
        <v>148</v>
      </c>
      <c r="E154" s="153" t="s">
        <v>672</v>
      </c>
      <c r="F154" s="154" t="s">
        <v>673</v>
      </c>
      <c r="G154" s="155" t="s">
        <v>667</v>
      </c>
      <c r="H154" s="156">
        <v>11</v>
      </c>
      <c r="I154" s="157">
        <v>1156</v>
      </c>
      <c r="J154" s="158">
        <f>ROUND($I$154*$H$154,2)</f>
        <v>12716</v>
      </c>
      <c r="K154" s="154"/>
      <c r="L154" s="45"/>
      <c r="M154" s="159"/>
      <c r="N154" s="160" t="s">
        <v>45</v>
      </c>
      <c r="O154" s="28"/>
      <c r="P154" s="161">
        <f>$O$154*$H$154</f>
        <v>0</v>
      </c>
      <c r="Q154" s="161">
        <v>0.33886</v>
      </c>
      <c r="R154" s="161">
        <f>$Q$154*$H$154</f>
        <v>3.7274599999999998</v>
      </c>
      <c r="S154" s="161">
        <v>0</v>
      </c>
      <c r="T154" s="162">
        <f>$S$154*$H$154</f>
        <v>0</v>
      </c>
      <c r="AR154" s="93" t="s">
        <v>152</v>
      </c>
      <c r="AT154" s="93" t="s">
        <v>148</v>
      </c>
      <c r="AU154" s="93" t="s">
        <v>83</v>
      </c>
      <c r="AY154" s="10" t="s">
        <v>145</v>
      </c>
      <c r="BE154" s="163">
        <f>IF($N$154="základní",$J$154,0)</f>
        <v>12716</v>
      </c>
      <c r="BF154" s="163">
        <f>IF($N$154="snížená",$J$154,0)</f>
        <v>0</v>
      </c>
      <c r="BG154" s="163">
        <f>IF($N$154="zákl. přenesená",$J$154,0)</f>
        <v>0</v>
      </c>
      <c r="BH154" s="163">
        <f>IF($N$154="sníž. přenesená",$J$154,0)</f>
        <v>0</v>
      </c>
      <c r="BI154" s="163">
        <f>IF($N$154="nulová",$J$154,0)</f>
        <v>0</v>
      </c>
      <c r="BJ154" s="93" t="s">
        <v>23</v>
      </c>
      <c r="BK154" s="163">
        <f>ROUND($I$154*$H$154,2)</f>
        <v>12716</v>
      </c>
      <c r="BL154" s="93" t="s">
        <v>152</v>
      </c>
      <c r="BM154" s="93" t="s">
        <v>239</v>
      </c>
    </row>
    <row r="155" spans="2:47" s="10" customFormat="1" ht="16.5" customHeight="1">
      <c r="B155" s="27"/>
      <c r="C155" s="28"/>
      <c r="D155" s="164" t="s">
        <v>153</v>
      </c>
      <c r="E155" s="28"/>
      <c r="F155" s="165" t="s">
        <v>673</v>
      </c>
      <c r="G155" s="28"/>
      <c r="H155" s="28"/>
      <c r="J155" s="28"/>
      <c r="K155" s="28"/>
      <c r="L155" s="45"/>
      <c r="M155" s="166"/>
      <c r="N155" s="28"/>
      <c r="O155" s="28"/>
      <c r="P155" s="28"/>
      <c r="Q155" s="28"/>
      <c r="R155" s="28"/>
      <c r="S155" s="28"/>
      <c r="T155" s="57"/>
      <c r="AT155" s="10" t="s">
        <v>153</v>
      </c>
      <c r="AU155" s="10" t="s">
        <v>83</v>
      </c>
    </row>
    <row r="156" spans="2:65" s="10" customFormat="1" ht="15.75" customHeight="1">
      <c r="B156" s="27"/>
      <c r="C156" s="152" t="s">
        <v>242</v>
      </c>
      <c r="D156" s="152" t="s">
        <v>148</v>
      </c>
      <c r="E156" s="153" t="s">
        <v>674</v>
      </c>
      <c r="F156" s="154" t="s">
        <v>675</v>
      </c>
      <c r="G156" s="155" t="s">
        <v>667</v>
      </c>
      <c r="H156" s="156">
        <v>8</v>
      </c>
      <c r="I156" s="157">
        <v>458</v>
      </c>
      <c r="J156" s="158">
        <f>ROUND($I$156*$H$156,2)</f>
        <v>3664</v>
      </c>
      <c r="K156" s="154"/>
      <c r="L156" s="45"/>
      <c r="M156" s="159"/>
      <c r="N156" s="160" t="s">
        <v>45</v>
      </c>
      <c r="O156" s="28"/>
      <c r="P156" s="161">
        <f>$O$156*$H$156</f>
        <v>0</v>
      </c>
      <c r="Q156" s="161">
        <v>0.31873</v>
      </c>
      <c r="R156" s="161">
        <f>$Q$156*$H$156</f>
        <v>2.54984</v>
      </c>
      <c r="S156" s="161">
        <v>0</v>
      </c>
      <c r="T156" s="162">
        <f>$S$156*$H$156</f>
        <v>0</v>
      </c>
      <c r="AR156" s="93" t="s">
        <v>152</v>
      </c>
      <c r="AT156" s="93" t="s">
        <v>148</v>
      </c>
      <c r="AU156" s="93" t="s">
        <v>83</v>
      </c>
      <c r="AY156" s="10" t="s">
        <v>145</v>
      </c>
      <c r="BE156" s="163">
        <f>IF($N$156="základní",$J$156,0)</f>
        <v>3664</v>
      </c>
      <c r="BF156" s="163">
        <f>IF($N$156="snížená",$J$156,0)</f>
        <v>0</v>
      </c>
      <c r="BG156" s="163">
        <f>IF($N$156="zákl. přenesená",$J$156,0)</f>
        <v>0</v>
      </c>
      <c r="BH156" s="163">
        <f>IF($N$156="sníž. přenesená",$J$156,0)</f>
        <v>0</v>
      </c>
      <c r="BI156" s="163">
        <f>IF($N$156="nulová",$J$156,0)</f>
        <v>0</v>
      </c>
      <c r="BJ156" s="93" t="s">
        <v>23</v>
      </c>
      <c r="BK156" s="163">
        <f>ROUND($I$156*$H$156,2)</f>
        <v>3664</v>
      </c>
      <c r="BL156" s="93" t="s">
        <v>152</v>
      </c>
      <c r="BM156" s="93" t="s">
        <v>242</v>
      </c>
    </row>
    <row r="157" spans="2:47" s="10" customFormat="1" ht="16.5" customHeight="1">
      <c r="B157" s="27"/>
      <c r="C157" s="28"/>
      <c r="D157" s="164" t="s">
        <v>153</v>
      </c>
      <c r="E157" s="28"/>
      <c r="F157" s="165" t="s">
        <v>675</v>
      </c>
      <c r="G157" s="28"/>
      <c r="H157" s="28"/>
      <c r="J157" s="28"/>
      <c r="K157" s="28"/>
      <c r="L157" s="45"/>
      <c r="M157" s="166"/>
      <c r="N157" s="28"/>
      <c r="O157" s="28"/>
      <c r="P157" s="28"/>
      <c r="Q157" s="28"/>
      <c r="R157" s="28"/>
      <c r="S157" s="28"/>
      <c r="T157" s="57"/>
      <c r="AT157" s="10" t="s">
        <v>153</v>
      </c>
      <c r="AU157" s="10" t="s">
        <v>83</v>
      </c>
    </row>
    <row r="158" spans="2:65" s="10" customFormat="1" ht="15.75" customHeight="1">
      <c r="B158" s="27"/>
      <c r="C158" s="152" t="s">
        <v>246</v>
      </c>
      <c r="D158" s="152" t="s">
        <v>148</v>
      </c>
      <c r="E158" s="153" t="s">
        <v>676</v>
      </c>
      <c r="F158" s="154" t="s">
        <v>677</v>
      </c>
      <c r="G158" s="155" t="s">
        <v>667</v>
      </c>
      <c r="H158" s="156">
        <v>9</v>
      </c>
      <c r="I158" s="157">
        <v>398</v>
      </c>
      <c r="J158" s="158">
        <f>ROUND($I$158*$H$158,2)</f>
        <v>3582</v>
      </c>
      <c r="K158" s="154"/>
      <c r="L158" s="45"/>
      <c r="M158" s="159"/>
      <c r="N158" s="160" t="s">
        <v>45</v>
      </c>
      <c r="O158" s="28"/>
      <c r="P158" s="161">
        <f>$O$158*$H$158</f>
        <v>0</v>
      </c>
      <c r="Q158" s="161">
        <v>0.27229</v>
      </c>
      <c r="R158" s="161">
        <f>$Q$158*$H$158</f>
        <v>2.4506099999999997</v>
      </c>
      <c r="S158" s="161">
        <v>0</v>
      </c>
      <c r="T158" s="162">
        <f>$S$158*$H$158</f>
        <v>0</v>
      </c>
      <c r="AR158" s="93" t="s">
        <v>152</v>
      </c>
      <c r="AT158" s="93" t="s">
        <v>148</v>
      </c>
      <c r="AU158" s="93" t="s">
        <v>83</v>
      </c>
      <c r="AY158" s="10" t="s">
        <v>145</v>
      </c>
      <c r="BE158" s="163">
        <f>IF($N$158="základní",$J$158,0)</f>
        <v>3582</v>
      </c>
      <c r="BF158" s="163">
        <f>IF($N$158="snížená",$J$158,0)</f>
        <v>0</v>
      </c>
      <c r="BG158" s="163">
        <f>IF($N$158="zákl. přenesená",$J$158,0)</f>
        <v>0</v>
      </c>
      <c r="BH158" s="163">
        <f>IF($N$158="sníž. přenesená",$J$158,0)</f>
        <v>0</v>
      </c>
      <c r="BI158" s="163">
        <f>IF($N$158="nulová",$J$158,0)</f>
        <v>0</v>
      </c>
      <c r="BJ158" s="93" t="s">
        <v>23</v>
      </c>
      <c r="BK158" s="163">
        <f>ROUND($I$158*$H$158,2)</f>
        <v>3582</v>
      </c>
      <c r="BL158" s="93" t="s">
        <v>152</v>
      </c>
      <c r="BM158" s="93" t="s">
        <v>246</v>
      </c>
    </row>
    <row r="159" spans="2:47" s="10" customFormat="1" ht="16.5" customHeight="1">
      <c r="B159" s="27"/>
      <c r="C159" s="28"/>
      <c r="D159" s="164" t="s">
        <v>153</v>
      </c>
      <c r="E159" s="28"/>
      <c r="F159" s="165" t="s">
        <v>677</v>
      </c>
      <c r="G159" s="28"/>
      <c r="H159" s="28"/>
      <c r="J159" s="28"/>
      <c r="K159" s="28"/>
      <c r="L159" s="45"/>
      <c r="M159" s="166"/>
      <c r="N159" s="28"/>
      <c r="O159" s="28"/>
      <c r="P159" s="28"/>
      <c r="Q159" s="28"/>
      <c r="R159" s="28"/>
      <c r="S159" s="28"/>
      <c r="T159" s="57"/>
      <c r="AT159" s="10" t="s">
        <v>153</v>
      </c>
      <c r="AU159" s="10" t="s">
        <v>83</v>
      </c>
    </row>
    <row r="160" spans="2:65" s="10" customFormat="1" ht="15.75" customHeight="1">
      <c r="B160" s="27"/>
      <c r="C160" s="152" t="s">
        <v>249</v>
      </c>
      <c r="D160" s="152" t="s">
        <v>148</v>
      </c>
      <c r="E160" s="153" t="s">
        <v>678</v>
      </c>
      <c r="F160" s="154" t="s">
        <v>679</v>
      </c>
      <c r="G160" s="155" t="s">
        <v>151</v>
      </c>
      <c r="H160" s="156">
        <v>4</v>
      </c>
      <c r="I160" s="157">
        <v>1680</v>
      </c>
      <c r="J160" s="158">
        <f>ROUND($I$160*$H$160,2)</f>
        <v>6720</v>
      </c>
      <c r="K160" s="154"/>
      <c r="L160" s="45"/>
      <c r="M160" s="159"/>
      <c r="N160" s="160" t="s">
        <v>45</v>
      </c>
      <c r="O160" s="28"/>
      <c r="P160" s="161">
        <f>$O$160*$H$160</f>
        <v>0</v>
      </c>
      <c r="Q160" s="161">
        <v>0.3409</v>
      </c>
      <c r="R160" s="161">
        <f>$Q$160*$H$160</f>
        <v>1.3636</v>
      </c>
      <c r="S160" s="161">
        <v>0</v>
      </c>
      <c r="T160" s="162">
        <f>$S$160*$H$160</f>
        <v>0</v>
      </c>
      <c r="AR160" s="93" t="s">
        <v>152</v>
      </c>
      <c r="AT160" s="93" t="s">
        <v>148</v>
      </c>
      <c r="AU160" s="93" t="s">
        <v>83</v>
      </c>
      <c r="AY160" s="10" t="s">
        <v>145</v>
      </c>
      <c r="BE160" s="163">
        <f>IF($N$160="základní",$J$160,0)</f>
        <v>6720</v>
      </c>
      <c r="BF160" s="163">
        <f>IF($N$160="snížená",$J$160,0)</f>
        <v>0</v>
      </c>
      <c r="BG160" s="163">
        <f>IF($N$160="zákl. přenesená",$J$160,0)</f>
        <v>0</v>
      </c>
      <c r="BH160" s="163">
        <f>IF($N$160="sníž. přenesená",$J$160,0)</f>
        <v>0</v>
      </c>
      <c r="BI160" s="163">
        <f>IF($N$160="nulová",$J$160,0)</f>
        <v>0</v>
      </c>
      <c r="BJ160" s="93" t="s">
        <v>23</v>
      </c>
      <c r="BK160" s="163">
        <f>ROUND($I$160*$H$160,2)</f>
        <v>6720</v>
      </c>
      <c r="BL160" s="93" t="s">
        <v>152</v>
      </c>
      <c r="BM160" s="93" t="s">
        <v>249</v>
      </c>
    </row>
    <row r="161" spans="2:47" s="10" customFormat="1" ht="16.5" customHeight="1">
      <c r="B161" s="27"/>
      <c r="C161" s="28"/>
      <c r="D161" s="164" t="s">
        <v>153</v>
      </c>
      <c r="E161" s="28"/>
      <c r="F161" s="165" t="s">
        <v>679</v>
      </c>
      <c r="G161" s="28"/>
      <c r="H161" s="28"/>
      <c r="J161" s="28"/>
      <c r="K161" s="28"/>
      <c r="L161" s="45"/>
      <c r="M161" s="166"/>
      <c r="N161" s="28"/>
      <c r="O161" s="28"/>
      <c r="P161" s="28"/>
      <c r="Q161" s="28"/>
      <c r="R161" s="28"/>
      <c r="S161" s="28"/>
      <c r="T161" s="57"/>
      <c r="AT161" s="10" t="s">
        <v>153</v>
      </c>
      <c r="AU161" s="10" t="s">
        <v>83</v>
      </c>
    </row>
    <row r="162" spans="2:65" s="10" customFormat="1" ht="15.75" customHeight="1">
      <c r="B162" s="27"/>
      <c r="C162" s="152" t="s">
        <v>253</v>
      </c>
      <c r="D162" s="152" t="s">
        <v>148</v>
      </c>
      <c r="E162" s="153" t="s">
        <v>680</v>
      </c>
      <c r="F162" s="154" t="s">
        <v>681</v>
      </c>
      <c r="G162" s="155" t="s">
        <v>151</v>
      </c>
      <c r="H162" s="156">
        <v>4</v>
      </c>
      <c r="I162" s="157">
        <v>185</v>
      </c>
      <c r="J162" s="158">
        <f>ROUND($I$162*$H$162,2)</f>
        <v>740</v>
      </c>
      <c r="K162" s="154"/>
      <c r="L162" s="45"/>
      <c r="M162" s="159"/>
      <c r="N162" s="160" t="s">
        <v>45</v>
      </c>
      <c r="O162" s="28"/>
      <c r="P162" s="161">
        <f>$O$162*$H$162</f>
        <v>0</v>
      </c>
      <c r="Q162" s="161">
        <v>0.00936</v>
      </c>
      <c r="R162" s="161">
        <f>$Q$162*$H$162</f>
        <v>0.03744</v>
      </c>
      <c r="S162" s="161">
        <v>0</v>
      </c>
      <c r="T162" s="162">
        <f>$S$162*$H$162</f>
        <v>0</v>
      </c>
      <c r="AR162" s="93" t="s">
        <v>152</v>
      </c>
      <c r="AT162" s="93" t="s">
        <v>148</v>
      </c>
      <c r="AU162" s="93" t="s">
        <v>83</v>
      </c>
      <c r="AY162" s="10" t="s">
        <v>145</v>
      </c>
      <c r="BE162" s="163">
        <f>IF($N$162="základní",$J$162,0)</f>
        <v>740</v>
      </c>
      <c r="BF162" s="163">
        <f>IF($N$162="snížená",$J$162,0)</f>
        <v>0</v>
      </c>
      <c r="BG162" s="163">
        <f>IF($N$162="zákl. přenesená",$J$162,0)</f>
        <v>0</v>
      </c>
      <c r="BH162" s="163">
        <f>IF($N$162="sníž. přenesená",$J$162,0)</f>
        <v>0</v>
      </c>
      <c r="BI162" s="163">
        <f>IF($N$162="nulová",$J$162,0)</f>
        <v>0</v>
      </c>
      <c r="BJ162" s="93" t="s">
        <v>23</v>
      </c>
      <c r="BK162" s="163">
        <f>ROUND($I$162*$H$162,2)</f>
        <v>740</v>
      </c>
      <c r="BL162" s="93" t="s">
        <v>152</v>
      </c>
      <c r="BM162" s="93" t="s">
        <v>253</v>
      </c>
    </row>
    <row r="163" spans="2:47" s="10" customFormat="1" ht="16.5" customHeight="1">
      <c r="B163" s="27"/>
      <c r="C163" s="28"/>
      <c r="D163" s="164" t="s">
        <v>153</v>
      </c>
      <c r="E163" s="28"/>
      <c r="F163" s="165" t="s">
        <v>681</v>
      </c>
      <c r="G163" s="28"/>
      <c r="H163" s="28"/>
      <c r="J163" s="28"/>
      <c r="K163" s="28"/>
      <c r="L163" s="45"/>
      <c r="M163" s="166"/>
      <c r="N163" s="28"/>
      <c r="O163" s="28"/>
      <c r="P163" s="28"/>
      <c r="Q163" s="28"/>
      <c r="R163" s="28"/>
      <c r="S163" s="28"/>
      <c r="T163" s="57"/>
      <c r="AT163" s="10" t="s">
        <v>153</v>
      </c>
      <c r="AU163" s="10" t="s">
        <v>83</v>
      </c>
    </row>
    <row r="164" spans="2:65" s="10" customFormat="1" ht="15.75" customHeight="1">
      <c r="B164" s="27"/>
      <c r="C164" s="152" t="s">
        <v>256</v>
      </c>
      <c r="D164" s="152" t="s">
        <v>148</v>
      </c>
      <c r="E164" s="153" t="s">
        <v>682</v>
      </c>
      <c r="F164" s="154" t="s">
        <v>683</v>
      </c>
      <c r="G164" s="155" t="s">
        <v>194</v>
      </c>
      <c r="H164" s="156">
        <v>35.6</v>
      </c>
      <c r="I164" s="157">
        <v>48</v>
      </c>
      <c r="J164" s="158">
        <f>ROUND($I$164*$H$164,2)</f>
        <v>1708.8</v>
      </c>
      <c r="K164" s="154"/>
      <c r="L164" s="45"/>
      <c r="M164" s="159"/>
      <c r="N164" s="160" t="s">
        <v>45</v>
      </c>
      <c r="O164" s="28"/>
      <c r="P164" s="161">
        <f>$O$164*$H$164</f>
        <v>0</v>
      </c>
      <c r="Q164" s="161">
        <v>0</v>
      </c>
      <c r="R164" s="161">
        <f>$Q$164*$H$164</f>
        <v>0</v>
      </c>
      <c r="S164" s="161">
        <v>0</v>
      </c>
      <c r="T164" s="162">
        <f>$S$164*$H$164</f>
        <v>0</v>
      </c>
      <c r="AR164" s="93" t="s">
        <v>152</v>
      </c>
      <c r="AT164" s="93" t="s">
        <v>148</v>
      </c>
      <c r="AU164" s="93" t="s">
        <v>83</v>
      </c>
      <c r="AY164" s="10" t="s">
        <v>145</v>
      </c>
      <c r="BE164" s="163">
        <f>IF($N$164="základní",$J$164,0)</f>
        <v>1708.8</v>
      </c>
      <c r="BF164" s="163">
        <f>IF($N$164="snížená",$J$164,0)</f>
        <v>0</v>
      </c>
      <c r="BG164" s="163">
        <f>IF($N$164="zákl. přenesená",$J$164,0)</f>
        <v>0</v>
      </c>
      <c r="BH164" s="163">
        <f>IF($N$164="sníž. přenesená",$J$164,0)</f>
        <v>0</v>
      </c>
      <c r="BI164" s="163">
        <f>IF($N$164="nulová",$J$164,0)</f>
        <v>0</v>
      </c>
      <c r="BJ164" s="93" t="s">
        <v>23</v>
      </c>
      <c r="BK164" s="163">
        <f>ROUND($I$164*$H$164,2)</f>
        <v>1708.8</v>
      </c>
      <c r="BL164" s="93" t="s">
        <v>152</v>
      </c>
      <c r="BM164" s="93" t="s">
        <v>256</v>
      </c>
    </row>
    <row r="165" spans="2:47" s="10" customFormat="1" ht="16.5" customHeight="1">
      <c r="B165" s="27"/>
      <c r="C165" s="28"/>
      <c r="D165" s="164" t="s">
        <v>153</v>
      </c>
      <c r="E165" s="28"/>
      <c r="F165" s="165" t="s">
        <v>683</v>
      </c>
      <c r="G165" s="28"/>
      <c r="H165" s="28"/>
      <c r="J165" s="28"/>
      <c r="K165" s="28"/>
      <c r="L165" s="45"/>
      <c r="M165" s="166"/>
      <c r="N165" s="28"/>
      <c r="O165" s="28"/>
      <c r="P165" s="28"/>
      <c r="Q165" s="28"/>
      <c r="R165" s="28"/>
      <c r="S165" s="28"/>
      <c r="T165" s="57"/>
      <c r="AT165" s="10" t="s">
        <v>153</v>
      </c>
      <c r="AU165" s="10" t="s">
        <v>83</v>
      </c>
    </row>
    <row r="166" spans="2:65" s="10" customFormat="1" ht="15.75" customHeight="1">
      <c r="B166" s="27"/>
      <c r="C166" s="152" t="s">
        <v>259</v>
      </c>
      <c r="D166" s="152" t="s">
        <v>148</v>
      </c>
      <c r="E166" s="153" t="s">
        <v>684</v>
      </c>
      <c r="F166" s="154" t="s">
        <v>685</v>
      </c>
      <c r="G166" s="155" t="s">
        <v>194</v>
      </c>
      <c r="H166" s="156">
        <v>36.7</v>
      </c>
      <c r="I166" s="157">
        <v>398</v>
      </c>
      <c r="J166" s="158">
        <f>ROUND($I$166*$H$166,2)</f>
        <v>14606.6</v>
      </c>
      <c r="K166" s="154"/>
      <c r="L166" s="45"/>
      <c r="M166" s="159"/>
      <c r="N166" s="160" t="s">
        <v>45</v>
      </c>
      <c r="O166" s="28"/>
      <c r="P166" s="161">
        <f>$O$166*$H$166</f>
        <v>0</v>
      </c>
      <c r="Q166" s="161">
        <v>0</v>
      </c>
      <c r="R166" s="161">
        <f>$Q$166*$H$166</f>
        <v>0</v>
      </c>
      <c r="S166" s="161">
        <v>0</v>
      </c>
      <c r="T166" s="162">
        <f>$S$166*$H$166</f>
        <v>0</v>
      </c>
      <c r="AR166" s="93" t="s">
        <v>152</v>
      </c>
      <c r="AT166" s="93" t="s">
        <v>148</v>
      </c>
      <c r="AU166" s="93" t="s">
        <v>83</v>
      </c>
      <c r="AY166" s="10" t="s">
        <v>145</v>
      </c>
      <c r="BE166" s="163">
        <f>IF($N$166="základní",$J$166,0)</f>
        <v>14606.6</v>
      </c>
      <c r="BF166" s="163">
        <f>IF($N$166="snížená",$J$166,0)</f>
        <v>0</v>
      </c>
      <c r="BG166" s="163">
        <f>IF($N$166="zákl. přenesená",$J$166,0)</f>
        <v>0</v>
      </c>
      <c r="BH166" s="163">
        <f>IF($N$166="sníž. přenesená",$J$166,0)</f>
        <v>0</v>
      </c>
      <c r="BI166" s="163">
        <f>IF($N$166="nulová",$J$166,0)</f>
        <v>0</v>
      </c>
      <c r="BJ166" s="93" t="s">
        <v>23</v>
      </c>
      <c r="BK166" s="163">
        <f>ROUND($I$166*$H$166,2)</f>
        <v>14606.6</v>
      </c>
      <c r="BL166" s="93" t="s">
        <v>152</v>
      </c>
      <c r="BM166" s="93" t="s">
        <v>259</v>
      </c>
    </row>
    <row r="167" spans="2:47" s="10" customFormat="1" ht="16.5" customHeight="1">
      <c r="B167" s="27"/>
      <c r="C167" s="28"/>
      <c r="D167" s="164" t="s">
        <v>153</v>
      </c>
      <c r="E167" s="28"/>
      <c r="F167" s="165" t="s">
        <v>685</v>
      </c>
      <c r="G167" s="28"/>
      <c r="H167" s="28"/>
      <c r="J167" s="28"/>
      <c r="K167" s="28"/>
      <c r="L167" s="45"/>
      <c r="M167" s="166"/>
      <c r="N167" s="28"/>
      <c r="O167" s="28"/>
      <c r="P167" s="28"/>
      <c r="Q167" s="28"/>
      <c r="R167" s="28"/>
      <c r="S167" s="28"/>
      <c r="T167" s="57"/>
      <c r="AT167" s="10" t="s">
        <v>153</v>
      </c>
      <c r="AU167" s="10" t="s">
        <v>83</v>
      </c>
    </row>
    <row r="168" spans="2:65" s="10" customFormat="1" ht="15.75" customHeight="1">
      <c r="B168" s="27"/>
      <c r="C168" s="152" t="s">
        <v>262</v>
      </c>
      <c r="D168" s="152" t="s">
        <v>148</v>
      </c>
      <c r="E168" s="153" t="s">
        <v>686</v>
      </c>
      <c r="F168" s="154" t="s">
        <v>687</v>
      </c>
      <c r="G168" s="155" t="s">
        <v>688</v>
      </c>
      <c r="H168" s="156">
        <v>1</v>
      </c>
      <c r="I168" s="157">
        <v>1850</v>
      </c>
      <c r="J168" s="158">
        <f>ROUND($I$168*$H$168,2)</f>
        <v>1850</v>
      </c>
      <c r="K168" s="154"/>
      <c r="L168" s="45"/>
      <c r="M168" s="159"/>
      <c r="N168" s="160" t="s">
        <v>45</v>
      </c>
      <c r="O168" s="28"/>
      <c r="P168" s="161">
        <f>$O$168*$H$168</f>
        <v>0</v>
      </c>
      <c r="Q168" s="161">
        <v>0</v>
      </c>
      <c r="R168" s="161">
        <f>$Q$168*$H$168</f>
        <v>0</v>
      </c>
      <c r="S168" s="161">
        <v>0</v>
      </c>
      <c r="T168" s="162">
        <f>$S$168*$H$168</f>
        <v>0</v>
      </c>
      <c r="AR168" s="93" t="s">
        <v>152</v>
      </c>
      <c r="AT168" s="93" t="s">
        <v>148</v>
      </c>
      <c r="AU168" s="93" t="s">
        <v>83</v>
      </c>
      <c r="AY168" s="10" t="s">
        <v>145</v>
      </c>
      <c r="BE168" s="163">
        <f>IF($N$168="základní",$J$168,0)</f>
        <v>1850</v>
      </c>
      <c r="BF168" s="163">
        <f>IF($N$168="snížená",$J$168,0)</f>
        <v>0</v>
      </c>
      <c r="BG168" s="163">
        <f>IF($N$168="zákl. přenesená",$J$168,0)</f>
        <v>0</v>
      </c>
      <c r="BH168" s="163">
        <f>IF($N$168="sníž. přenesená",$J$168,0)</f>
        <v>0</v>
      </c>
      <c r="BI168" s="163">
        <f>IF($N$168="nulová",$J$168,0)</f>
        <v>0</v>
      </c>
      <c r="BJ168" s="93" t="s">
        <v>23</v>
      </c>
      <c r="BK168" s="163">
        <f>ROUND($I$168*$H$168,2)</f>
        <v>1850</v>
      </c>
      <c r="BL168" s="93" t="s">
        <v>152</v>
      </c>
      <c r="BM168" s="93" t="s">
        <v>262</v>
      </c>
    </row>
    <row r="169" spans="2:47" s="10" customFormat="1" ht="16.5" customHeight="1">
      <c r="B169" s="27"/>
      <c r="C169" s="28"/>
      <c r="D169" s="164" t="s">
        <v>153</v>
      </c>
      <c r="E169" s="28"/>
      <c r="F169" s="165" t="s">
        <v>687</v>
      </c>
      <c r="G169" s="28"/>
      <c r="H169" s="28"/>
      <c r="J169" s="28"/>
      <c r="K169" s="28"/>
      <c r="L169" s="45"/>
      <c r="M169" s="166"/>
      <c r="N169" s="28"/>
      <c r="O169" s="28"/>
      <c r="P169" s="28"/>
      <c r="Q169" s="28"/>
      <c r="R169" s="28"/>
      <c r="S169" s="28"/>
      <c r="T169" s="57"/>
      <c r="AT169" s="10" t="s">
        <v>153</v>
      </c>
      <c r="AU169" s="10" t="s">
        <v>83</v>
      </c>
    </row>
    <row r="170" spans="2:65" s="10" customFormat="1" ht="15.75" customHeight="1">
      <c r="B170" s="27"/>
      <c r="C170" s="152" t="s">
        <v>265</v>
      </c>
      <c r="D170" s="152" t="s">
        <v>148</v>
      </c>
      <c r="E170" s="153" t="s">
        <v>689</v>
      </c>
      <c r="F170" s="154" t="s">
        <v>690</v>
      </c>
      <c r="G170" s="155" t="s">
        <v>151</v>
      </c>
      <c r="H170" s="156">
        <v>9</v>
      </c>
      <c r="I170" s="157">
        <v>1450</v>
      </c>
      <c r="J170" s="158">
        <f>ROUND($I$170*$H$170,2)</f>
        <v>13050</v>
      </c>
      <c r="K170" s="154"/>
      <c r="L170" s="45"/>
      <c r="M170" s="159"/>
      <c r="N170" s="160" t="s">
        <v>45</v>
      </c>
      <c r="O170" s="28"/>
      <c r="P170" s="161">
        <f>$O$170*$H$170</f>
        <v>0</v>
      </c>
      <c r="Q170" s="161">
        <v>0</v>
      </c>
      <c r="R170" s="161">
        <f>$Q$170*$H$170</f>
        <v>0</v>
      </c>
      <c r="S170" s="161">
        <v>0</v>
      </c>
      <c r="T170" s="162">
        <f>$S$170*$H$170</f>
        <v>0</v>
      </c>
      <c r="AR170" s="93" t="s">
        <v>152</v>
      </c>
      <c r="AT170" s="93" t="s">
        <v>148</v>
      </c>
      <c r="AU170" s="93" t="s">
        <v>83</v>
      </c>
      <c r="AY170" s="10" t="s">
        <v>145</v>
      </c>
      <c r="BE170" s="163">
        <f>IF($N$170="základní",$J$170,0)</f>
        <v>13050</v>
      </c>
      <c r="BF170" s="163">
        <f>IF($N$170="snížená",$J$170,0)</f>
        <v>0</v>
      </c>
      <c r="BG170" s="163">
        <f>IF($N$170="zákl. přenesená",$J$170,0)</f>
        <v>0</v>
      </c>
      <c r="BH170" s="163">
        <f>IF($N$170="sníž. přenesená",$J$170,0)</f>
        <v>0</v>
      </c>
      <c r="BI170" s="163">
        <f>IF($N$170="nulová",$J$170,0)</f>
        <v>0</v>
      </c>
      <c r="BJ170" s="93" t="s">
        <v>23</v>
      </c>
      <c r="BK170" s="163">
        <f>ROUND($I$170*$H$170,2)</f>
        <v>13050</v>
      </c>
      <c r="BL170" s="93" t="s">
        <v>152</v>
      </c>
      <c r="BM170" s="93" t="s">
        <v>265</v>
      </c>
    </row>
    <row r="171" spans="2:47" s="10" customFormat="1" ht="16.5" customHeight="1">
      <c r="B171" s="27"/>
      <c r="C171" s="28"/>
      <c r="D171" s="164" t="s">
        <v>153</v>
      </c>
      <c r="E171" s="28"/>
      <c r="F171" s="165" t="s">
        <v>690</v>
      </c>
      <c r="G171" s="28"/>
      <c r="H171" s="28"/>
      <c r="J171" s="28"/>
      <c r="K171" s="28"/>
      <c r="L171" s="45"/>
      <c r="M171" s="166"/>
      <c r="N171" s="28"/>
      <c r="O171" s="28"/>
      <c r="P171" s="28"/>
      <c r="Q171" s="28"/>
      <c r="R171" s="28"/>
      <c r="S171" s="28"/>
      <c r="T171" s="57"/>
      <c r="AT171" s="10" t="s">
        <v>153</v>
      </c>
      <c r="AU171" s="10" t="s">
        <v>83</v>
      </c>
    </row>
    <row r="172" spans="2:65" s="10" customFormat="1" ht="15.75" customHeight="1">
      <c r="B172" s="27"/>
      <c r="C172" s="152" t="s">
        <v>268</v>
      </c>
      <c r="D172" s="152" t="s">
        <v>148</v>
      </c>
      <c r="E172" s="153" t="s">
        <v>691</v>
      </c>
      <c r="F172" s="154" t="s">
        <v>692</v>
      </c>
      <c r="G172" s="155" t="s">
        <v>151</v>
      </c>
      <c r="H172" s="156">
        <v>9</v>
      </c>
      <c r="I172" s="157">
        <v>889</v>
      </c>
      <c r="J172" s="158">
        <f>ROUND($I$172*$H$172,2)</f>
        <v>8001</v>
      </c>
      <c r="K172" s="154"/>
      <c r="L172" s="45"/>
      <c r="M172" s="159"/>
      <c r="N172" s="160" t="s">
        <v>45</v>
      </c>
      <c r="O172" s="28"/>
      <c r="P172" s="161">
        <f>$O$172*$H$172</f>
        <v>0</v>
      </c>
      <c r="Q172" s="161">
        <v>0</v>
      </c>
      <c r="R172" s="161">
        <f>$Q$172*$H$172</f>
        <v>0</v>
      </c>
      <c r="S172" s="161">
        <v>0</v>
      </c>
      <c r="T172" s="162">
        <f>$S$172*$H$172</f>
        <v>0</v>
      </c>
      <c r="AR172" s="93" t="s">
        <v>152</v>
      </c>
      <c r="AT172" s="93" t="s">
        <v>148</v>
      </c>
      <c r="AU172" s="93" t="s">
        <v>83</v>
      </c>
      <c r="AY172" s="10" t="s">
        <v>145</v>
      </c>
      <c r="BE172" s="163">
        <f>IF($N$172="základní",$J$172,0)</f>
        <v>8001</v>
      </c>
      <c r="BF172" s="163">
        <f>IF($N$172="snížená",$J$172,0)</f>
        <v>0</v>
      </c>
      <c r="BG172" s="163">
        <f>IF($N$172="zákl. přenesená",$J$172,0)</f>
        <v>0</v>
      </c>
      <c r="BH172" s="163">
        <f>IF($N$172="sníž. přenesená",$J$172,0)</f>
        <v>0</v>
      </c>
      <c r="BI172" s="163">
        <f>IF($N$172="nulová",$J$172,0)</f>
        <v>0</v>
      </c>
      <c r="BJ172" s="93" t="s">
        <v>23</v>
      </c>
      <c r="BK172" s="163">
        <f>ROUND($I$172*$H$172,2)</f>
        <v>8001</v>
      </c>
      <c r="BL172" s="93" t="s">
        <v>152</v>
      </c>
      <c r="BM172" s="93" t="s">
        <v>268</v>
      </c>
    </row>
    <row r="173" spans="2:47" s="10" customFormat="1" ht="16.5" customHeight="1">
      <c r="B173" s="27"/>
      <c r="C173" s="28"/>
      <c r="D173" s="164" t="s">
        <v>153</v>
      </c>
      <c r="E173" s="28"/>
      <c r="F173" s="165" t="s">
        <v>692</v>
      </c>
      <c r="G173" s="28"/>
      <c r="H173" s="28"/>
      <c r="J173" s="28"/>
      <c r="K173" s="28"/>
      <c r="L173" s="45"/>
      <c r="M173" s="166"/>
      <c r="N173" s="28"/>
      <c r="O173" s="28"/>
      <c r="P173" s="28"/>
      <c r="Q173" s="28"/>
      <c r="R173" s="28"/>
      <c r="S173" s="28"/>
      <c r="T173" s="57"/>
      <c r="AT173" s="10" t="s">
        <v>153</v>
      </c>
      <c r="AU173" s="10" t="s">
        <v>83</v>
      </c>
    </row>
    <row r="174" spans="2:65" s="10" customFormat="1" ht="15.75" customHeight="1">
      <c r="B174" s="27"/>
      <c r="C174" s="152" t="s">
        <v>273</v>
      </c>
      <c r="D174" s="152" t="s">
        <v>148</v>
      </c>
      <c r="E174" s="153" t="s">
        <v>693</v>
      </c>
      <c r="F174" s="154" t="s">
        <v>694</v>
      </c>
      <c r="G174" s="155" t="s">
        <v>151</v>
      </c>
      <c r="H174" s="156">
        <v>9</v>
      </c>
      <c r="I174" s="157">
        <v>149</v>
      </c>
      <c r="J174" s="158">
        <f>ROUND($I$174*$H$174,2)</f>
        <v>1341</v>
      </c>
      <c r="K174" s="154"/>
      <c r="L174" s="45"/>
      <c r="M174" s="159"/>
      <c r="N174" s="160" t="s">
        <v>45</v>
      </c>
      <c r="O174" s="28"/>
      <c r="P174" s="161">
        <f>$O$174*$H$174</f>
        <v>0</v>
      </c>
      <c r="Q174" s="161">
        <v>0</v>
      </c>
      <c r="R174" s="161">
        <f>$Q$174*$H$174</f>
        <v>0</v>
      </c>
      <c r="S174" s="161">
        <v>0</v>
      </c>
      <c r="T174" s="162">
        <f>$S$174*$H$174</f>
        <v>0</v>
      </c>
      <c r="AR174" s="93" t="s">
        <v>152</v>
      </c>
      <c r="AT174" s="93" t="s">
        <v>148</v>
      </c>
      <c r="AU174" s="93" t="s">
        <v>83</v>
      </c>
      <c r="AY174" s="10" t="s">
        <v>145</v>
      </c>
      <c r="BE174" s="163">
        <f>IF($N$174="základní",$J$174,0)</f>
        <v>1341</v>
      </c>
      <c r="BF174" s="163">
        <f>IF($N$174="snížená",$J$174,0)</f>
        <v>0</v>
      </c>
      <c r="BG174" s="163">
        <f>IF($N$174="zákl. přenesená",$J$174,0)</f>
        <v>0</v>
      </c>
      <c r="BH174" s="163">
        <f>IF($N$174="sníž. přenesená",$J$174,0)</f>
        <v>0</v>
      </c>
      <c r="BI174" s="163">
        <f>IF($N$174="nulová",$J$174,0)</f>
        <v>0</v>
      </c>
      <c r="BJ174" s="93" t="s">
        <v>23</v>
      </c>
      <c r="BK174" s="163">
        <f>ROUND($I$174*$H$174,2)</f>
        <v>1341</v>
      </c>
      <c r="BL174" s="93" t="s">
        <v>152</v>
      </c>
      <c r="BM174" s="93" t="s">
        <v>273</v>
      </c>
    </row>
    <row r="175" spans="2:47" s="10" customFormat="1" ht="16.5" customHeight="1">
      <c r="B175" s="27"/>
      <c r="C175" s="28"/>
      <c r="D175" s="164" t="s">
        <v>153</v>
      </c>
      <c r="E175" s="28"/>
      <c r="F175" s="165" t="s">
        <v>694</v>
      </c>
      <c r="G175" s="28"/>
      <c r="H175" s="28"/>
      <c r="J175" s="28"/>
      <c r="K175" s="28"/>
      <c r="L175" s="45"/>
      <c r="M175" s="166"/>
      <c r="N175" s="28"/>
      <c r="O175" s="28"/>
      <c r="P175" s="28"/>
      <c r="Q175" s="28"/>
      <c r="R175" s="28"/>
      <c r="S175" s="28"/>
      <c r="T175" s="57"/>
      <c r="AT175" s="10" t="s">
        <v>153</v>
      </c>
      <c r="AU175" s="10" t="s">
        <v>83</v>
      </c>
    </row>
    <row r="176" spans="2:65" s="10" customFormat="1" ht="15.75" customHeight="1">
      <c r="B176" s="27"/>
      <c r="C176" s="152" t="s">
        <v>278</v>
      </c>
      <c r="D176" s="152" t="s">
        <v>148</v>
      </c>
      <c r="E176" s="153" t="s">
        <v>695</v>
      </c>
      <c r="F176" s="154" t="s">
        <v>696</v>
      </c>
      <c r="G176" s="155" t="s">
        <v>151</v>
      </c>
      <c r="H176" s="156">
        <v>4</v>
      </c>
      <c r="I176" s="157">
        <v>252</v>
      </c>
      <c r="J176" s="158">
        <f>ROUND($I$176*$H$176,2)</f>
        <v>1008</v>
      </c>
      <c r="K176" s="154"/>
      <c r="L176" s="45"/>
      <c r="M176" s="159"/>
      <c r="N176" s="160" t="s">
        <v>45</v>
      </c>
      <c r="O176" s="28"/>
      <c r="P176" s="161">
        <f>$O$176*$H$176</f>
        <v>0</v>
      </c>
      <c r="Q176" s="161">
        <v>0</v>
      </c>
      <c r="R176" s="161">
        <f>$Q$176*$H$176</f>
        <v>0</v>
      </c>
      <c r="S176" s="161">
        <v>0</v>
      </c>
      <c r="T176" s="162">
        <f>$S$176*$H$176</f>
        <v>0</v>
      </c>
      <c r="AR176" s="93" t="s">
        <v>152</v>
      </c>
      <c r="AT176" s="93" t="s">
        <v>148</v>
      </c>
      <c r="AU176" s="93" t="s">
        <v>83</v>
      </c>
      <c r="AY176" s="10" t="s">
        <v>145</v>
      </c>
      <c r="BE176" s="163">
        <f>IF($N$176="základní",$J$176,0)</f>
        <v>1008</v>
      </c>
      <c r="BF176" s="163">
        <f>IF($N$176="snížená",$J$176,0)</f>
        <v>0</v>
      </c>
      <c r="BG176" s="163">
        <f>IF($N$176="zákl. přenesená",$J$176,0)</f>
        <v>0</v>
      </c>
      <c r="BH176" s="163">
        <f>IF($N$176="sníž. přenesená",$J$176,0)</f>
        <v>0</v>
      </c>
      <c r="BI176" s="163">
        <f>IF($N$176="nulová",$J$176,0)</f>
        <v>0</v>
      </c>
      <c r="BJ176" s="93" t="s">
        <v>23</v>
      </c>
      <c r="BK176" s="163">
        <f>ROUND($I$176*$H$176,2)</f>
        <v>1008</v>
      </c>
      <c r="BL176" s="93" t="s">
        <v>152</v>
      </c>
      <c r="BM176" s="93" t="s">
        <v>278</v>
      </c>
    </row>
    <row r="177" spans="2:47" s="10" customFormat="1" ht="16.5" customHeight="1">
      <c r="B177" s="27"/>
      <c r="C177" s="28"/>
      <c r="D177" s="164" t="s">
        <v>153</v>
      </c>
      <c r="E177" s="28"/>
      <c r="F177" s="165" t="s">
        <v>696</v>
      </c>
      <c r="G177" s="28"/>
      <c r="H177" s="28"/>
      <c r="J177" s="28"/>
      <c r="K177" s="28"/>
      <c r="L177" s="45"/>
      <c r="M177" s="166"/>
      <c r="N177" s="28"/>
      <c r="O177" s="28"/>
      <c r="P177" s="28"/>
      <c r="Q177" s="28"/>
      <c r="R177" s="28"/>
      <c r="S177" s="28"/>
      <c r="T177" s="57"/>
      <c r="AT177" s="10" t="s">
        <v>153</v>
      </c>
      <c r="AU177" s="10" t="s">
        <v>83</v>
      </c>
    </row>
    <row r="178" spans="2:65" s="10" customFormat="1" ht="15.75" customHeight="1">
      <c r="B178" s="27"/>
      <c r="C178" s="152" t="s">
        <v>281</v>
      </c>
      <c r="D178" s="152" t="s">
        <v>148</v>
      </c>
      <c r="E178" s="153" t="s">
        <v>697</v>
      </c>
      <c r="F178" s="154" t="s">
        <v>698</v>
      </c>
      <c r="G178" s="155" t="s">
        <v>151</v>
      </c>
      <c r="H178" s="156">
        <v>4</v>
      </c>
      <c r="I178" s="157">
        <v>248</v>
      </c>
      <c r="J178" s="158">
        <f>ROUND($I$178*$H$178,2)</f>
        <v>992</v>
      </c>
      <c r="K178" s="154"/>
      <c r="L178" s="45"/>
      <c r="M178" s="159"/>
      <c r="N178" s="160" t="s">
        <v>45</v>
      </c>
      <c r="O178" s="28"/>
      <c r="P178" s="161">
        <f>$O$178*$H$178</f>
        <v>0</v>
      </c>
      <c r="Q178" s="161">
        <v>0</v>
      </c>
      <c r="R178" s="161">
        <f>$Q$178*$H$178</f>
        <v>0</v>
      </c>
      <c r="S178" s="161">
        <v>0</v>
      </c>
      <c r="T178" s="162">
        <f>$S$178*$H$178</f>
        <v>0</v>
      </c>
      <c r="AR178" s="93" t="s">
        <v>152</v>
      </c>
      <c r="AT178" s="93" t="s">
        <v>148</v>
      </c>
      <c r="AU178" s="93" t="s">
        <v>83</v>
      </c>
      <c r="AY178" s="10" t="s">
        <v>145</v>
      </c>
      <c r="BE178" s="163">
        <f>IF($N$178="základní",$J$178,0)</f>
        <v>992</v>
      </c>
      <c r="BF178" s="163">
        <f>IF($N$178="snížená",$J$178,0)</f>
        <v>0</v>
      </c>
      <c r="BG178" s="163">
        <f>IF($N$178="zákl. přenesená",$J$178,0)</f>
        <v>0</v>
      </c>
      <c r="BH178" s="163">
        <f>IF($N$178="sníž. přenesená",$J$178,0)</f>
        <v>0</v>
      </c>
      <c r="BI178" s="163">
        <f>IF($N$178="nulová",$J$178,0)</f>
        <v>0</v>
      </c>
      <c r="BJ178" s="93" t="s">
        <v>23</v>
      </c>
      <c r="BK178" s="163">
        <f>ROUND($I$178*$H$178,2)</f>
        <v>992</v>
      </c>
      <c r="BL178" s="93" t="s">
        <v>152</v>
      </c>
      <c r="BM178" s="93" t="s">
        <v>281</v>
      </c>
    </row>
    <row r="179" spans="2:47" s="10" customFormat="1" ht="16.5" customHeight="1">
      <c r="B179" s="27"/>
      <c r="C179" s="28"/>
      <c r="D179" s="164" t="s">
        <v>153</v>
      </c>
      <c r="E179" s="28"/>
      <c r="F179" s="165" t="s">
        <v>698</v>
      </c>
      <c r="G179" s="28"/>
      <c r="H179" s="28"/>
      <c r="J179" s="28"/>
      <c r="K179" s="28"/>
      <c r="L179" s="45"/>
      <c r="M179" s="166"/>
      <c r="N179" s="28"/>
      <c r="O179" s="28"/>
      <c r="P179" s="28"/>
      <c r="Q179" s="28"/>
      <c r="R179" s="28"/>
      <c r="S179" s="28"/>
      <c r="T179" s="57"/>
      <c r="AT179" s="10" t="s">
        <v>153</v>
      </c>
      <c r="AU179" s="10" t="s">
        <v>83</v>
      </c>
    </row>
    <row r="180" spans="2:65" s="10" customFormat="1" ht="15.75" customHeight="1">
      <c r="B180" s="27"/>
      <c r="C180" s="152" t="s">
        <v>284</v>
      </c>
      <c r="D180" s="152" t="s">
        <v>148</v>
      </c>
      <c r="E180" s="153" t="s">
        <v>699</v>
      </c>
      <c r="F180" s="154" t="s">
        <v>700</v>
      </c>
      <c r="G180" s="155" t="s">
        <v>151</v>
      </c>
      <c r="H180" s="156">
        <v>4</v>
      </c>
      <c r="I180" s="157">
        <v>211</v>
      </c>
      <c r="J180" s="158">
        <f>ROUND($I$180*$H$180,2)</f>
        <v>844</v>
      </c>
      <c r="K180" s="154"/>
      <c r="L180" s="45"/>
      <c r="M180" s="159"/>
      <c r="N180" s="160" t="s">
        <v>45</v>
      </c>
      <c r="O180" s="28"/>
      <c r="P180" s="161">
        <f>$O$180*$H$180</f>
        <v>0</v>
      </c>
      <c r="Q180" s="161">
        <v>0</v>
      </c>
      <c r="R180" s="161">
        <f>$Q$180*$H$180</f>
        <v>0</v>
      </c>
      <c r="S180" s="161">
        <v>0</v>
      </c>
      <c r="T180" s="162">
        <f>$S$180*$H$180</f>
        <v>0</v>
      </c>
      <c r="AR180" s="93" t="s">
        <v>152</v>
      </c>
      <c r="AT180" s="93" t="s">
        <v>148</v>
      </c>
      <c r="AU180" s="93" t="s">
        <v>83</v>
      </c>
      <c r="AY180" s="10" t="s">
        <v>145</v>
      </c>
      <c r="BE180" s="163">
        <f>IF($N$180="základní",$J$180,0)</f>
        <v>844</v>
      </c>
      <c r="BF180" s="163">
        <f>IF($N$180="snížená",$J$180,0)</f>
        <v>0</v>
      </c>
      <c r="BG180" s="163">
        <f>IF($N$180="zákl. přenesená",$J$180,0)</f>
        <v>0</v>
      </c>
      <c r="BH180" s="163">
        <f>IF($N$180="sníž. přenesená",$J$180,0)</f>
        <v>0</v>
      </c>
      <c r="BI180" s="163">
        <f>IF($N$180="nulová",$J$180,0)</f>
        <v>0</v>
      </c>
      <c r="BJ180" s="93" t="s">
        <v>23</v>
      </c>
      <c r="BK180" s="163">
        <f>ROUND($I$180*$H$180,2)</f>
        <v>844</v>
      </c>
      <c r="BL180" s="93" t="s">
        <v>152</v>
      </c>
      <c r="BM180" s="93" t="s">
        <v>284</v>
      </c>
    </row>
    <row r="181" spans="2:47" s="10" customFormat="1" ht="16.5" customHeight="1">
      <c r="B181" s="27"/>
      <c r="C181" s="28"/>
      <c r="D181" s="164" t="s">
        <v>153</v>
      </c>
      <c r="E181" s="28"/>
      <c r="F181" s="165" t="s">
        <v>700</v>
      </c>
      <c r="G181" s="28"/>
      <c r="H181" s="28"/>
      <c r="J181" s="28"/>
      <c r="K181" s="28"/>
      <c r="L181" s="45"/>
      <c r="M181" s="166"/>
      <c r="N181" s="28"/>
      <c r="O181" s="28"/>
      <c r="P181" s="28"/>
      <c r="Q181" s="28"/>
      <c r="R181" s="28"/>
      <c r="S181" s="28"/>
      <c r="T181" s="57"/>
      <c r="AT181" s="10" t="s">
        <v>153</v>
      </c>
      <c r="AU181" s="10" t="s">
        <v>83</v>
      </c>
    </row>
    <row r="182" spans="2:65" s="10" customFormat="1" ht="15.75" customHeight="1">
      <c r="B182" s="27"/>
      <c r="C182" s="152" t="s">
        <v>288</v>
      </c>
      <c r="D182" s="152" t="s">
        <v>148</v>
      </c>
      <c r="E182" s="153" t="s">
        <v>701</v>
      </c>
      <c r="F182" s="154" t="s">
        <v>702</v>
      </c>
      <c r="G182" s="155" t="s">
        <v>151</v>
      </c>
      <c r="H182" s="156">
        <v>4</v>
      </c>
      <c r="I182" s="157">
        <v>568</v>
      </c>
      <c r="J182" s="158">
        <f>ROUND($I$182*$H$182,2)</f>
        <v>2272</v>
      </c>
      <c r="K182" s="154"/>
      <c r="L182" s="45"/>
      <c r="M182" s="159"/>
      <c r="N182" s="160" t="s">
        <v>45</v>
      </c>
      <c r="O182" s="28"/>
      <c r="P182" s="161">
        <f>$O$182*$H$182</f>
        <v>0</v>
      </c>
      <c r="Q182" s="161">
        <v>0</v>
      </c>
      <c r="R182" s="161">
        <f>$Q$182*$H$182</f>
        <v>0</v>
      </c>
      <c r="S182" s="161">
        <v>0</v>
      </c>
      <c r="T182" s="162">
        <f>$S$182*$H$182</f>
        <v>0</v>
      </c>
      <c r="AR182" s="93" t="s">
        <v>152</v>
      </c>
      <c r="AT182" s="93" t="s">
        <v>148</v>
      </c>
      <c r="AU182" s="93" t="s">
        <v>83</v>
      </c>
      <c r="AY182" s="10" t="s">
        <v>145</v>
      </c>
      <c r="BE182" s="163">
        <f>IF($N$182="základní",$J$182,0)</f>
        <v>2272</v>
      </c>
      <c r="BF182" s="163">
        <f>IF($N$182="snížená",$J$182,0)</f>
        <v>0</v>
      </c>
      <c r="BG182" s="163">
        <f>IF($N$182="zákl. přenesená",$J$182,0)</f>
        <v>0</v>
      </c>
      <c r="BH182" s="163">
        <f>IF($N$182="sníž. přenesená",$J$182,0)</f>
        <v>0</v>
      </c>
      <c r="BI182" s="163">
        <f>IF($N$182="nulová",$J$182,0)</f>
        <v>0</v>
      </c>
      <c r="BJ182" s="93" t="s">
        <v>23</v>
      </c>
      <c r="BK182" s="163">
        <f>ROUND($I$182*$H$182,2)</f>
        <v>2272</v>
      </c>
      <c r="BL182" s="93" t="s">
        <v>152</v>
      </c>
      <c r="BM182" s="93" t="s">
        <v>288</v>
      </c>
    </row>
    <row r="183" spans="2:47" s="10" customFormat="1" ht="16.5" customHeight="1">
      <c r="B183" s="27"/>
      <c r="C183" s="28"/>
      <c r="D183" s="164" t="s">
        <v>153</v>
      </c>
      <c r="E183" s="28"/>
      <c r="F183" s="165" t="s">
        <v>702</v>
      </c>
      <c r="G183" s="28"/>
      <c r="H183" s="28"/>
      <c r="J183" s="28"/>
      <c r="K183" s="28"/>
      <c r="L183" s="45"/>
      <c r="M183" s="166"/>
      <c r="N183" s="28"/>
      <c r="O183" s="28"/>
      <c r="P183" s="28"/>
      <c r="Q183" s="28"/>
      <c r="R183" s="28"/>
      <c r="S183" s="28"/>
      <c r="T183" s="57"/>
      <c r="AT183" s="10" t="s">
        <v>153</v>
      </c>
      <c r="AU183" s="10" t="s">
        <v>83</v>
      </c>
    </row>
    <row r="184" spans="2:65" s="10" customFormat="1" ht="15.75" customHeight="1">
      <c r="B184" s="27"/>
      <c r="C184" s="152" t="s">
        <v>291</v>
      </c>
      <c r="D184" s="152" t="s">
        <v>148</v>
      </c>
      <c r="E184" s="153" t="s">
        <v>703</v>
      </c>
      <c r="F184" s="154" t="s">
        <v>704</v>
      </c>
      <c r="G184" s="155" t="s">
        <v>151</v>
      </c>
      <c r="H184" s="156">
        <v>7</v>
      </c>
      <c r="I184" s="189">
        <v>1590</v>
      </c>
      <c r="J184" s="158">
        <f>ROUND($I$184*$H$184,2)</f>
        <v>11130</v>
      </c>
      <c r="K184" s="154"/>
      <c r="L184" s="45"/>
      <c r="M184" s="159"/>
      <c r="N184" s="160" t="s">
        <v>45</v>
      </c>
      <c r="O184" s="28"/>
      <c r="P184" s="161">
        <f>$O$184*$H$184</f>
        <v>0</v>
      </c>
      <c r="Q184" s="161">
        <v>0</v>
      </c>
      <c r="R184" s="161">
        <f>$Q$184*$H$184</f>
        <v>0</v>
      </c>
      <c r="S184" s="161">
        <v>0</v>
      </c>
      <c r="T184" s="162">
        <f>$S$184*$H$184</f>
        <v>0</v>
      </c>
      <c r="AR184" s="93" t="s">
        <v>152</v>
      </c>
      <c r="AT184" s="93" t="s">
        <v>148</v>
      </c>
      <c r="AU184" s="93" t="s">
        <v>83</v>
      </c>
      <c r="AY184" s="10" t="s">
        <v>145</v>
      </c>
      <c r="BE184" s="163">
        <f>IF($N$184="základní",$J$184,0)</f>
        <v>11130</v>
      </c>
      <c r="BF184" s="163">
        <f>IF($N$184="snížená",$J$184,0)</f>
        <v>0</v>
      </c>
      <c r="BG184" s="163">
        <f>IF($N$184="zákl. přenesená",$J$184,0)</f>
        <v>0</v>
      </c>
      <c r="BH184" s="163">
        <f>IF($N$184="sníž. přenesená",$J$184,0)</f>
        <v>0</v>
      </c>
      <c r="BI184" s="163">
        <f>IF($N$184="nulová",$J$184,0)</f>
        <v>0</v>
      </c>
      <c r="BJ184" s="93" t="s">
        <v>23</v>
      </c>
      <c r="BK184" s="163">
        <f>ROUND($I$184*$H$184,2)</f>
        <v>11130</v>
      </c>
      <c r="BL184" s="93" t="s">
        <v>152</v>
      </c>
      <c r="BM184" s="93" t="s">
        <v>291</v>
      </c>
    </row>
    <row r="185" spans="2:47" s="10" customFormat="1" ht="16.5" customHeight="1">
      <c r="B185" s="27"/>
      <c r="C185" s="28"/>
      <c r="D185" s="164" t="s">
        <v>153</v>
      </c>
      <c r="E185" s="28"/>
      <c r="F185" s="165" t="s">
        <v>704</v>
      </c>
      <c r="G185" s="28"/>
      <c r="H185" s="28"/>
      <c r="J185" s="28"/>
      <c r="K185" s="28"/>
      <c r="L185" s="45"/>
      <c r="M185" s="166"/>
      <c r="N185" s="28"/>
      <c r="O185" s="28"/>
      <c r="P185" s="28"/>
      <c r="Q185" s="28"/>
      <c r="R185" s="28"/>
      <c r="S185" s="28"/>
      <c r="T185" s="57"/>
      <c r="AT185" s="10" t="s">
        <v>153</v>
      </c>
      <c r="AU185" s="10" t="s">
        <v>83</v>
      </c>
    </row>
    <row r="186" spans="2:65" s="10" customFormat="1" ht="15.75" customHeight="1">
      <c r="B186" s="27"/>
      <c r="C186" s="152" t="s">
        <v>294</v>
      </c>
      <c r="D186" s="152" t="s">
        <v>148</v>
      </c>
      <c r="E186" s="153" t="s">
        <v>705</v>
      </c>
      <c r="F186" s="154" t="s">
        <v>706</v>
      </c>
      <c r="G186" s="155" t="s">
        <v>151</v>
      </c>
      <c r="H186" s="156">
        <v>7</v>
      </c>
      <c r="I186" s="169">
        <v>1590</v>
      </c>
      <c r="J186" s="158">
        <f>ROUND($I$186*$H$186,2)</f>
        <v>11130</v>
      </c>
      <c r="K186" s="154"/>
      <c r="L186" s="45"/>
      <c r="M186" s="159"/>
      <c r="N186" s="160" t="s">
        <v>45</v>
      </c>
      <c r="O186" s="28"/>
      <c r="P186" s="161">
        <f>$O$186*$H$186</f>
        <v>0</v>
      </c>
      <c r="Q186" s="161">
        <v>0</v>
      </c>
      <c r="R186" s="161">
        <f>$Q$186*$H$186</f>
        <v>0</v>
      </c>
      <c r="S186" s="161">
        <v>0</v>
      </c>
      <c r="T186" s="162">
        <f>$S$186*$H$186</f>
        <v>0</v>
      </c>
      <c r="AR186" s="93" t="s">
        <v>152</v>
      </c>
      <c r="AT186" s="93" t="s">
        <v>148</v>
      </c>
      <c r="AU186" s="93" t="s">
        <v>83</v>
      </c>
      <c r="AY186" s="10" t="s">
        <v>145</v>
      </c>
      <c r="BE186" s="163">
        <f>IF($N$186="základní",$J$186,0)</f>
        <v>11130</v>
      </c>
      <c r="BF186" s="163">
        <f>IF($N$186="snížená",$J$186,0)</f>
        <v>0</v>
      </c>
      <c r="BG186" s="163">
        <f>IF($N$186="zákl. přenesená",$J$186,0)</f>
        <v>0</v>
      </c>
      <c r="BH186" s="163">
        <f>IF($N$186="sníž. přenesená",$J$186,0)</f>
        <v>0</v>
      </c>
      <c r="BI186" s="163">
        <f>IF($N$186="nulová",$J$186,0)</f>
        <v>0</v>
      </c>
      <c r="BJ186" s="93" t="s">
        <v>23</v>
      </c>
      <c r="BK186" s="163">
        <f>ROUND($I$186*$H$186,2)</f>
        <v>11130</v>
      </c>
      <c r="BL186" s="93" t="s">
        <v>152</v>
      </c>
      <c r="BM186" s="93" t="s">
        <v>294</v>
      </c>
    </row>
    <row r="187" spans="2:47" s="10" customFormat="1" ht="16.5" customHeight="1">
      <c r="B187" s="27"/>
      <c r="C187" s="28"/>
      <c r="D187" s="164" t="s">
        <v>153</v>
      </c>
      <c r="E187" s="28"/>
      <c r="F187" s="165" t="s">
        <v>706</v>
      </c>
      <c r="G187" s="28"/>
      <c r="H187" s="28"/>
      <c r="J187" s="28"/>
      <c r="K187" s="28"/>
      <c r="L187" s="45"/>
      <c r="M187" s="166"/>
      <c r="N187" s="28"/>
      <c r="O187" s="28"/>
      <c r="P187" s="28"/>
      <c r="Q187" s="28"/>
      <c r="R187" s="28"/>
      <c r="S187" s="28"/>
      <c r="T187" s="57"/>
      <c r="AT187" s="10" t="s">
        <v>153</v>
      </c>
      <c r="AU187" s="10" t="s">
        <v>83</v>
      </c>
    </row>
    <row r="188" spans="2:65" s="10" customFormat="1" ht="15.75" customHeight="1">
      <c r="B188" s="27"/>
      <c r="C188" s="152" t="s">
        <v>297</v>
      </c>
      <c r="D188" s="152" t="s">
        <v>148</v>
      </c>
      <c r="E188" s="153" t="s">
        <v>707</v>
      </c>
      <c r="F188" s="154" t="s">
        <v>708</v>
      </c>
      <c r="G188" s="155" t="s">
        <v>709</v>
      </c>
      <c r="H188" s="156">
        <v>1</v>
      </c>
      <c r="I188" s="157">
        <v>3200</v>
      </c>
      <c r="J188" s="158">
        <f>ROUND($I$188*$H$188,2)</f>
        <v>3200</v>
      </c>
      <c r="K188" s="154"/>
      <c r="L188" s="45"/>
      <c r="M188" s="159"/>
      <c r="N188" s="160" t="s">
        <v>45</v>
      </c>
      <c r="O188" s="28"/>
      <c r="P188" s="161">
        <f>$O$188*$H$188</f>
        <v>0</v>
      </c>
      <c r="Q188" s="161">
        <v>0</v>
      </c>
      <c r="R188" s="161">
        <f>$Q$188*$H$188</f>
        <v>0</v>
      </c>
      <c r="S188" s="161">
        <v>0</v>
      </c>
      <c r="T188" s="162">
        <f>$S$188*$H$188</f>
        <v>0</v>
      </c>
      <c r="AR188" s="93" t="s">
        <v>152</v>
      </c>
      <c r="AT188" s="93" t="s">
        <v>148</v>
      </c>
      <c r="AU188" s="93" t="s">
        <v>83</v>
      </c>
      <c r="AY188" s="10" t="s">
        <v>145</v>
      </c>
      <c r="BE188" s="163">
        <f>IF($N$188="základní",$J$188,0)</f>
        <v>3200</v>
      </c>
      <c r="BF188" s="163">
        <f>IF($N$188="snížená",$J$188,0)</f>
        <v>0</v>
      </c>
      <c r="BG188" s="163">
        <f>IF($N$188="zákl. přenesená",$J$188,0)</f>
        <v>0</v>
      </c>
      <c r="BH188" s="163">
        <f>IF($N$188="sníž. přenesená",$J$188,0)</f>
        <v>0</v>
      </c>
      <c r="BI188" s="163">
        <f>IF($N$188="nulová",$J$188,0)</f>
        <v>0</v>
      </c>
      <c r="BJ188" s="93" t="s">
        <v>23</v>
      </c>
      <c r="BK188" s="163">
        <f>ROUND($I$188*$H$188,2)</f>
        <v>3200</v>
      </c>
      <c r="BL188" s="93" t="s">
        <v>152</v>
      </c>
      <c r="BM188" s="93" t="s">
        <v>297</v>
      </c>
    </row>
    <row r="189" spans="2:47" s="10" customFormat="1" ht="16.5" customHeight="1">
      <c r="B189" s="27"/>
      <c r="C189" s="28"/>
      <c r="D189" s="164" t="s">
        <v>153</v>
      </c>
      <c r="E189" s="28"/>
      <c r="F189" s="165" t="s">
        <v>708</v>
      </c>
      <c r="G189" s="28"/>
      <c r="H189" s="28"/>
      <c r="J189" s="28"/>
      <c r="K189" s="28"/>
      <c r="L189" s="45"/>
      <c r="M189" s="166"/>
      <c r="N189" s="28"/>
      <c r="O189" s="28"/>
      <c r="P189" s="28"/>
      <c r="Q189" s="28"/>
      <c r="R189" s="28"/>
      <c r="S189" s="28"/>
      <c r="T189" s="57"/>
      <c r="AT189" s="10" t="s">
        <v>153</v>
      </c>
      <c r="AU189" s="10" t="s">
        <v>83</v>
      </c>
    </row>
    <row r="190" spans="2:65" s="10" customFormat="1" ht="15.75" customHeight="1">
      <c r="B190" s="27"/>
      <c r="C190" s="152" t="s">
        <v>301</v>
      </c>
      <c r="D190" s="152" t="s">
        <v>148</v>
      </c>
      <c r="E190" s="153" t="s">
        <v>710</v>
      </c>
      <c r="F190" s="154" t="s">
        <v>711</v>
      </c>
      <c r="G190" s="155" t="s">
        <v>709</v>
      </c>
      <c r="H190" s="156">
        <v>1</v>
      </c>
      <c r="I190" s="157">
        <v>5400</v>
      </c>
      <c r="J190" s="158">
        <f>ROUND($I$190*$H$190,2)</f>
        <v>5400</v>
      </c>
      <c r="K190" s="154"/>
      <c r="L190" s="45"/>
      <c r="M190" s="159"/>
      <c r="N190" s="160" t="s">
        <v>45</v>
      </c>
      <c r="O190" s="28"/>
      <c r="P190" s="161">
        <f>$O$190*$H$190</f>
        <v>0</v>
      </c>
      <c r="Q190" s="161">
        <v>0</v>
      </c>
      <c r="R190" s="161">
        <f>$Q$190*$H$190</f>
        <v>0</v>
      </c>
      <c r="S190" s="161">
        <v>0</v>
      </c>
      <c r="T190" s="162">
        <f>$S$190*$H$190</f>
        <v>0</v>
      </c>
      <c r="AR190" s="93" t="s">
        <v>152</v>
      </c>
      <c r="AT190" s="93" t="s">
        <v>148</v>
      </c>
      <c r="AU190" s="93" t="s">
        <v>83</v>
      </c>
      <c r="AY190" s="10" t="s">
        <v>145</v>
      </c>
      <c r="BE190" s="163">
        <f>IF($N$190="základní",$J$190,0)</f>
        <v>5400</v>
      </c>
      <c r="BF190" s="163">
        <f>IF($N$190="snížená",$J$190,0)</f>
        <v>0</v>
      </c>
      <c r="BG190" s="163">
        <f>IF($N$190="zákl. přenesená",$J$190,0)</f>
        <v>0</v>
      </c>
      <c r="BH190" s="163">
        <f>IF($N$190="sníž. přenesená",$J$190,0)</f>
        <v>0</v>
      </c>
      <c r="BI190" s="163">
        <f>IF($N$190="nulová",$J$190,0)</f>
        <v>0</v>
      </c>
      <c r="BJ190" s="93" t="s">
        <v>23</v>
      </c>
      <c r="BK190" s="163">
        <f>ROUND($I$190*$H$190,2)</f>
        <v>5400</v>
      </c>
      <c r="BL190" s="93" t="s">
        <v>152</v>
      </c>
      <c r="BM190" s="93" t="s">
        <v>301</v>
      </c>
    </row>
    <row r="191" spans="2:47" s="10" customFormat="1" ht="16.5" customHeight="1">
      <c r="B191" s="27"/>
      <c r="C191" s="28"/>
      <c r="D191" s="164" t="s">
        <v>153</v>
      </c>
      <c r="E191" s="28"/>
      <c r="F191" s="165" t="s">
        <v>711</v>
      </c>
      <c r="G191" s="28"/>
      <c r="H191" s="28"/>
      <c r="J191" s="28"/>
      <c r="K191" s="28"/>
      <c r="L191" s="45"/>
      <c r="M191" s="166"/>
      <c r="N191" s="28"/>
      <c r="O191" s="28"/>
      <c r="P191" s="28"/>
      <c r="Q191" s="28"/>
      <c r="R191" s="28"/>
      <c r="S191" s="28"/>
      <c r="T191" s="57"/>
      <c r="AT191" s="10" t="s">
        <v>153</v>
      </c>
      <c r="AU191" s="10" t="s">
        <v>83</v>
      </c>
    </row>
    <row r="192" spans="2:63" s="139" customFormat="1" ht="30.75" customHeight="1">
      <c r="B192" s="140"/>
      <c r="C192" s="141"/>
      <c r="D192" s="141" t="s">
        <v>73</v>
      </c>
      <c r="E192" s="150" t="s">
        <v>712</v>
      </c>
      <c r="F192" s="150" t="s">
        <v>713</v>
      </c>
      <c r="G192" s="141"/>
      <c r="H192" s="141"/>
      <c r="J192" s="151">
        <f>$BK$192</f>
        <v>4476</v>
      </c>
      <c r="K192" s="141"/>
      <c r="L192" s="144"/>
      <c r="M192" s="145"/>
      <c r="N192" s="141"/>
      <c r="O192" s="141"/>
      <c r="P192" s="146">
        <f>SUM($P$193:$P$194)</f>
        <v>0</v>
      </c>
      <c r="Q192" s="141"/>
      <c r="R192" s="146">
        <f>SUM($R$193:$R$194)</f>
        <v>0</v>
      </c>
      <c r="S192" s="141"/>
      <c r="T192" s="147">
        <f>SUM($T$193:$T$194)</f>
        <v>0</v>
      </c>
      <c r="AR192" s="148" t="s">
        <v>23</v>
      </c>
      <c r="AT192" s="148" t="s">
        <v>73</v>
      </c>
      <c r="AU192" s="148" t="s">
        <v>23</v>
      </c>
      <c r="AY192" s="148" t="s">
        <v>145</v>
      </c>
      <c r="BK192" s="149">
        <f>SUM($BK$193:$BK$194)</f>
        <v>4476</v>
      </c>
    </row>
    <row r="193" spans="2:65" s="10" customFormat="1" ht="15.75" customHeight="1">
      <c r="B193" s="27"/>
      <c r="C193" s="152" t="s">
        <v>305</v>
      </c>
      <c r="D193" s="152" t="s">
        <v>148</v>
      </c>
      <c r="E193" s="153" t="s">
        <v>714</v>
      </c>
      <c r="F193" s="154" t="s">
        <v>715</v>
      </c>
      <c r="G193" s="155" t="s">
        <v>276</v>
      </c>
      <c r="H193" s="156">
        <v>37.3</v>
      </c>
      <c r="I193" s="157">
        <v>120</v>
      </c>
      <c r="J193" s="158">
        <f>ROUND($I$193*$H$193,2)</f>
        <v>4476</v>
      </c>
      <c r="K193" s="154"/>
      <c r="L193" s="45"/>
      <c r="M193" s="159"/>
      <c r="N193" s="160" t="s">
        <v>45</v>
      </c>
      <c r="O193" s="28"/>
      <c r="P193" s="161">
        <f>$O$193*$H$193</f>
        <v>0</v>
      </c>
      <c r="Q193" s="161">
        <v>0</v>
      </c>
      <c r="R193" s="161">
        <f>$Q$193*$H$193</f>
        <v>0</v>
      </c>
      <c r="S193" s="161">
        <v>0</v>
      </c>
      <c r="T193" s="162">
        <f>$S$193*$H$193</f>
        <v>0</v>
      </c>
      <c r="AR193" s="93" t="s">
        <v>152</v>
      </c>
      <c r="AT193" s="93" t="s">
        <v>148</v>
      </c>
      <c r="AU193" s="93" t="s">
        <v>83</v>
      </c>
      <c r="AY193" s="10" t="s">
        <v>145</v>
      </c>
      <c r="BE193" s="163">
        <f>IF($N$193="základní",$J$193,0)</f>
        <v>4476</v>
      </c>
      <c r="BF193" s="163">
        <f>IF($N$193="snížená",$J$193,0)</f>
        <v>0</v>
      </c>
      <c r="BG193" s="163">
        <f>IF($N$193="zákl. přenesená",$J$193,0)</f>
        <v>0</v>
      </c>
      <c r="BH193" s="163">
        <f>IF($N$193="sníž. přenesená",$J$193,0)</f>
        <v>0</v>
      </c>
      <c r="BI193" s="163">
        <f>IF($N$193="nulová",$J$193,0)</f>
        <v>0</v>
      </c>
      <c r="BJ193" s="93" t="s">
        <v>23</v>
      </c>
      <c r="BK193" s="163">
        <f>ROUND($I$193*$H$193,2)</f>
        <v>4476</v>
      </c>
      <c r="BL193" s="93" t="s">
        <v>152</v>
      </c>
      <c r="BM193" s="93" t="s">
        <v>305</v>
      </c>
    </row>
    <row r="194" spans="2:47" s="10" customFormat="1" ht="16.5" customHeight="1">
      <c r="B194" s="27"/>
      <c r="C194" s="28"/>
      <c r="D194" s="164" t="s">
        <v>153</v>
      </c>
      <c r="E194" s="28"/>
      <c r="F194" s="165" t="s">
        <v>715</v>
      </c>
      <c r="G194" s="28"/>
      <c r="H194" s="28"/>
      <c r="J194" s="28"/>
      <c r="K194" s="28"/>
      <c r="L194" s="45"/>
      <c r="M194" s="170"/>
      <c r="N194" s="171"/>
      <c r="O194" s="171"/>
      <c r="P194" s="171"/>
      <c r="Q194" s="171"/>
      <c r="R194" s="171"/>
      <c r="S194" s="171"/>
      <c r="T194" s="172"/>
      <c r="AT194" s="10" t="s">
        <v>153</v>
      </c>
      <c r="AU194" s="10" t="s">
        <v>83</v>
      </c>
    </row>
    <row r="195" spans="2:12" s="10" customFormat="1" ht="7.5" customHeight="1">
      <c r="B195" s="40"/>
      <c r="C195" s="41"/>
      <c r="D195" s="41"/>
      <c r="E195" s="41"/>
      <c r="F195" s="41"/>
      <c r="G195" s="41"/>
      <c r="H195" s="41"/>
      <c r="I195" s="108"/>
      <c r="J195" s="41"/>
      <c r="K195" s="41"/>
      <c r="L195" s="45"/>
    </row>
  </sheetData>
  <sheetProtection sheet="1" formatColumns="0" formatRows="0" sort="0" autoFilter="0"/>
  <autoFilter ref="C81:K81"/>
  <mergeCells count="9">
    <mergeCell ref="E47:H47"/>
    <mergeCell ref="E72:H72"/>
    <mergeCell ref="E74:H74"/>
    <mergeCell ref="G1:H1"/>
    <mergeCell ref="L2:V2"/>
    <mergeCell ref="E7:H7"/>
    <mergeCell ref="E9:H9"/>
    <mergeCell ref="E24:H24"/>
    <mergeCell ref="E45:H45"/>
  </mergeCells>
  <hyperlinks>
    <hyperlink ref="F1" location="C2" display="1) Krycí list soupisu"/>
    <hyperlink ref="G1" location="C54" display="2) Rekapitulace"/>
    <hyperlink ref="J1" location="C81" display="3) Soupis prací"/>
    <hyperlink ref="L1" location="Rekapitulace stavby!C2" display="Rekapitulace stavby"/>
  </hyperlinks>
  <printOptions/>
  <pageMargins left="0.5902777777777778" right="0.5902777777777778" top="0.5902777777777778" bottom="0.5902777777777778" header="0.5118055555555555" footer="0"/>
  <pageSetup fitToHeight="100" fitToWidth="1" horizontalDpi="300" verticalDpi="300" orientation="landscape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zoomScalePageLayoutView="0" workbookViewId="0" topLeftCell="A1">
      <selection activeCell="A1" sqref="A1"/>
    </sheetView>
  </sheetViews>
  <sheetFormatPr defaultColWidth="9.33203125" defaultRowHeight="13.5"/>
  <cols>
    <col min="1" max="1" width="8.33203125" style="190" customWidth="1"/>
    <col min="2" max="2" width="1.66796875" style="190" customWidth="1"/>
    <col min="3" max="4" width="5" style="190" customWidth="1"/>
    <col min="5" max="5" width="11.66015625" style="190" customWidth="1"/>
    <col min="6" max="6" width="9.16015625" style="190" customWidth="1"/>
    <col min="7" max="7" width="5" style="190" customWidth="1"/>
    <col min="8" max="8" width="77.83203125" style="190" customWidth="1"/>
    <col min="9" max="10" width="20" style="190" customWidth="1"/>
    <col min="11" max="11" width="1.66796875" style="190" customWidth="1"/>
  </cols>
  <sheetData>
    <row r="1" ht="37.5" customHeight="1"/>
    <row r="2" spans="2:11" ht="7.5" customHeight="1">
      <c r="B2" s="191"/>
      <c r="C2" s="192"/>
      <c r="D2" s="192"/>
      <c r="E2" s="192"/>
      <c r="F2" s="192"/>
      <c r="G2" s="192"/>
      <c r="H2" s="192"/>
      <c r="I2" s="192"/>
      <c r="J2" s="192"/>
      <c r="K2" s="193"/>
    </row>
    <row r="3" spans="2:11" s="194" customFormat="1" ht="45" customHeight="1">
      <c r="B3" s="195"/>
      <c r="C3" s="357" t="s">
        <v>716</v>
      </c>
      <c r="D3" s="357"/>
      <c r="E3" s="357"/>
      <c r="F3" s="357"/>
      <c r="G3" s="357"/>
      <c r="H3" s="357"/>
      <c r="I3" s="357"/>
      <c r="J3" s="357"/>
      <c r="K3" s="196"/>
    </row>
    <row r="4" spans="2:11" ht="25.5" customHeight="1">
      <c r="B4" s="197"/>
      <c r="C4" s="362" t="s">
        <v>717</v>
      </c>
      <c r="D4" s="362"/>
      <c r="E4" s="362"/>
      <c r="F4" s="362"/>
      <c r="G4" s="362"/>
      <c r="H4" s="362"/>
      <c r="I4" s="362"/>
      <c r="J4" s="362"/>
      <c r="K4" s="198"/>
    </row>
    <row r="5" spans="2:11" ht="5.25" customHeight="1">
      <c r="B5" s="197"/>
      <c r="C5" s="199"/>
      <c r="D5" s="199"/>
      <c r="E5" s="199"/>
      <c r="F5" s="199"/>
      <c r="G5" s="199"/>
      <c r="H5" s="199"/>
      <c r="I5" s="199"/>
      <c r="J5" s="199"/>
      <c r="K5" s="198"/>
    </row>
    <row r="6" spans="2:11" ht="15" customHeight="1">
      <c r="B6" s="197"/>
      <c r="C6" s="359" t="s">
        <v>718</v>
      </c>
      <c r="D6" s="359"/>
      <c r="E6" s="359"/>
      <c r="F6" s="359"/>
      <c r="G6" s="359"/>
      <c r="H6" s="359"/>
      <c r="I6" s="359"/>
      <c r="J6" s="359"/>
      <c r="K6" s="198"/>
    </row>
    <row r="7" spans="2:11" ht="15" customHeight="1">
      <c r="B7" s="201"/>
      <c r="C7" s="359" t="s">
        <v>719</v>
      </c>
      <c r="D7" s="359"/>
      <c r="E7" s="359"/>
      <c r="F7" s="359"/>
      <c r="G7" s="359"/>
      <c r="H7" s="359"/>
      <c r="I7" s="359"/>
      <c r="J7" s="359"/>
      <c r="K7" s="198"/>
    </row>
    <row r="8" spans="2:11" ht="12.75" customHeight="1">
      <c r="B8" s="201"/>
      <c r="C8" s="200"/>
      <c r="D8" s="200"/>
      <c r="E8" s="200"/>
      <c r="F8" s="200"/>
      <c r="G8" s="200"/>
      <c r="H8" s="200"/>
      <c r="I8" s="200"/>
      <c r="J8" s="200"/>
      <c r="K8" s="198"/>
    </row>
    <row r="9" spans="2:11" ht="15" customHeight="1">
      <c r="B9" s="201"/>
      <c r="C9" s="364" t="s">
        <v>720</v>
      </c>
      <c r="D9" s="364"/>
      <c r="E9" s="364"/>
      <c r="F9" s="364"/>
      <c r="G9" s="364"/>
      <c r="H9" s="364"/>
      <c r="I9" s="364"/>
      <c r="J9" s="364"/>
      <c r="K9" s="198"/>
    </row>
    <row r="10" spans="2:11" ht="15" customHeight="1">
      <c r="B10" s="201"/>
      <c r="C10" s="200"/>
      <c r="D10" s="359" t="s">
        <v>721</v>
      </c>
      <c r="E10" s="359"/>
      <c r="F10" s="359"/>
      <c r="G10" s="359"/>
      <c r="H10" s="359"/>
      <c r="I10" s="359"/>
      <c r="J10" s="359"/>
      <c r="K10" s="198"/>
    </row>
    <row r="11" spans="2:11" ht="15" customHeight="1">
      <c r="B11" s="201"/>
      <c r="C11" s="202"/>
      <c r="D11" s="359" t="s">
        <v>722</v>
      </c>
      <c r="E11" s="359"/>
      <c r="F11" s="359"/>
      <c r="G11" s="359"/>
      <c r="H11" s="359"/>
      <c r="I11" s="359"/>
      <c r="J11" s="359"/>
      <c r="K11" s="198"/>
    </row>
    <row r="12" spans="2:11" ht="12.75" customHeight="1">
      <c r="B12" s="201"/>
      <c r="C12" s="202"/>
      <c r="D12" s="202"/>
      <c r="E12" s="202"/>
      <c r="F12" s="202"/>
      <c r="G12" s="202"/>
      <c r="H12" s="202"/>
      <c r="I12" s="202"/>
      <c r="J12" s="202"/>
      <c r="K12" s="198"/>
    </row>
    <row r="13" spans="2:11" ht="15" customHeight="1">
      <c r="B13" s="201"/>
      <c r="C13" s="202"/>
      <c r="D13" s="359" t="s">
        <v>723</v>
      </c>
      <c r="E13" s="359"/>
      <c r="F13" s="359"/>
      <c r="G13" s="359"/>
      <c r="H13" s="359"/>
      <c r="I13" s="359"/>
      <c r="J13" s="359"/>
      <c r="K13" s="198"/>
    </row>
    <row r="14" spans="2:11" ht="15" customHeight="1">
      <c r="B14" s="201"/>
      <c r="C14" s="202"/>
      <c r="D14" s="359" t="s">
        <v>724</v>
      </c>
      <c r="E14" s="359"/>
      <c r="F14" s="359"/>
      <c r="G14" s="359"/>
      <c r="H14" s="359"/>
      <c r="I14" s="359"/>
      <c r="J14" s="359"/>
      <c r="K14" s="198"/>
    </row>
    <row r="15" spans="2:11" ht="15" customHeight="1">
      <c r="B15" s="201"/>
      <c r="C15" s="202"/>
      <c r="D15" s="359" t="s">
        <v>725</v>
      </c>
      <c r="E15" s="359"/>
      <c r="F15" s="359"/>
      <c r="G15" s="359"/>
      <c r="H15" s="359"/>
      <c r="I15" s="359"/>
      <c r="J15" s="359"/>
      <c r="K15" s="198"/>
    </row>
    <row r="16" spans="2:11" ht="15" customHeight="1">
      <c r="B16" s="201"/>
      <c r="C16" s="202"/>
      <c r="D16" s="202"/>
      <c r="E16" s="203" t="s">
        <v>81</v>
      </c>
      <c r="F16" s="359" t="s">
        <v>726</v>
      </c>
      <c r="G16" s="359"/>
      <c r="H16" s="359"/>
      <c r="I16" s="359"/>
      <c r="J16" s="359"/>
      <c r="K16" s="198"/>
    </row>
    <row r="17" spans="2:11" ht="15" customHeight="1">
      <c r="B17" s="201"/>
      <c r="C17" s="202"/>
      <c r="D17" s="202"/>
      <c r="E17" s="203" t="s">
        <v>727</v>
      </c>
      <c r="F17" s="359" t="s">
        <v>728</v>
      </c>
      <c r="G17" s="359"/>
      <c r="H17" s="359"/>
      <c r="I17" s="359"/>
      <c r="J17" s="359"/>
      <c r="K17" s="198"/>
    </row>
    <row r="18" spans="2:11" ht="15" customHeight="1">
      <c r="B18" s="201"/>
      <c r="C18" s="202"/>
      <c r="D18" s="202"/>
      <c r="E18" s="203" t="s">
        <v>729</v>
      </c>
      <c r="F18" s="359" t="s">
        <v>730</v>
      </c>
      <c r="G18" s="359"/>
      <c r="H18" s="359"/>
      <c r="I18" s="359"/>
      <c r="J18" s="359"/>
      <c r="K18" s="198"/>
    </row>
    <row r="19" spans="2:11" ht="15" customHeight="1">
      <c r="B19" s="201"/>
      <c r="C19" s="202"/>
      <c r="D19" s="202"/>
      <c r="E19" s="203" t="s">
        <v>731</v>
      </c>
      <c r="F19" s="359" t="s">
        <v>144</v>
      </c>
      <c r="G19" s="359"/>
      <c r="H19" s="359"/>
      <c r="I19" s="359"/>
      <c r="J19" s="359"/>
      <c r="K19" s="198"/>
    </row>
    <row r="20" spans="2:11" ht="15" customHeight="1">
      <c r="B20" s="201"/>
      <c r="C20" s="202"/>
      <c r="D20" s="202"/>
      <c r="E20" s="203" t="s">
        <v>732</v>
      </c>
      <c r="F20" s="359" t="s">
        <v>733</v>
      </c>
      <c r="G20" s="359"/>
      <c r="H20" s="359"/>
      <c r="I20" s="359"/>
      <c r="J20" s="359"/>
      <c r="K20" s="198"/>
    </row>
    <row r="21" spans="2:11" ht="15" customHeight="1">
      <c r="B21" s="201"/>
      <c r="C21" s="202"/>
      <c r="D21" s="202"/>
      <c r="E21" s="203" t="s">
        <v>734</v>
      </c>
      <c r="F21" s="359" t="s">
        <v>735</v>
      </c>
      <c r="G21" s="359"/>
      <c r="H21" s="359"/>
      <c r="I21" s="359"/>
      <c r="J21" s="359"/>
      <c r="K21" s="198"/>
    </row>
    <row r="22" spans="2:11" ht="12.75" customHeight="1">
      <c r="B22" s="201"/>
      <c r="C22" s="202"/>
      <c r="D22" s="202"/>
      <c r="E22" s="202"/>
      <c r="F22" s="202"/>
      <c r="G22" s="202"/>
      <c r="H22" s="202"/>
      <c r="I22" s="202"/>
      <c r="J22" s="202"/>
      <c r="K22" s="198"/>
    </row>
    <row r="23" spans="2:11" ht="15" customHeight="1">
      <c r="B23" s="201"/>
      <c r="C23" s="364" t="s">
        <v>736</v>
      </c>
      <c r="D23" s="364"/>
      <c r="E23" s="364"/>
      <c r="F23" s="364"/>
      <c r="G23" s="364"/>
      <c r="H23" s="364"/>
      <c r="I23" s="364"/>
      <c r="J23" s="364"/>
      <c r="K23" s="198"/>
    </row>
    <row r="24" spans="2:11" ht="15" customHeight="1">
      <c r="B24" s="201"/>
      <c r="C24" s="359" t="s">
        <v>737</v>
      </c>
      <c r="D24" s="359"/>
      <c r="E24" s="359"/>
      <c r="F24" s="359"/>
      <c r="G24" s="359"/>
      <c r="H24" s="359"/>
      <c r="I24" s="359"/>
      <c r="J24" s="359"/>
      <c r="K24" s="198"/>
    </row>
    <row r="25" spans="2:11" ht="15" customHeight="1">
      <c r="B25" s="201"/>
      <c r="C25" s="200"/>
      <c r="D25" s="363" t="s">
        <v>738</v>
      </c>
      <c r="E25" s="363"/>
      <c r="F25" s="363"/>
      <c r="G25" s="363"/>
      <c r="H25" s="363"/>
      <c r="I25" s="363"/>
      <c r="J25" s="363"/>
      <c r="K25" s="198"/>
    </row>
    <row r="26" spans="2:11" ht="15" customHeight="1">
      <c r="B26" s="201"/>
      <c r="C26" s="202"/>
      <c r="D26" s="359" t="s">
        <v>739</v>
      </c>
      <c r="E26" s="359"/>
      <c r="F26" s="359"/>
      <c r="G26" s="359"/>
      <c r="H26" s="359"/>
      <c r="I26" s="359"/>
      <c r="J26" s="359"/>
      <c r="K26" s="198"/>
    </row>
    <row r="27" spans="2:11" ht="12.75" customHeight="1">
      <c r="B27" s="201"/>
      <c r="C27" s="202"/>
      <c r="D27" s="202"/>
      <c r="E27" s="202"/>
      <c r="F27" s="202"/>
      <c r="G27" s="202"/>
      <c r="H27" s="202"/>
      <c r="I27" s="202"/>
      <c r="J27" s="202"/>
      <c r="K27" s="198"/>
    </row>
    <row r="28" spans="2:11" ht="15" customHeight="1">
      <c r="B28" s="201"/>
      <c r="C28" s="202"/>
      <c r="D28" s="363" t="s">
        <v>740</v>
      </c>
      <c r="E28" s="363"/>
      <c r="F28" s="363"/>
      <c r="G28" s="363"/>
      <c r="H28" s="363"/>
      <c r="I28" s="363"/>
      <c r="J28" s="363"/>
      <c r="K28" s="198"/>
    </row>
    <row r="29" spans="2:11" ht="15" customHeight="1">
      <c r="B29" s="201"/>
      <c r="C29" s="202"/>
      <c r="D29" s="359" t="s">
        <v>741</v>
      </c>
      <c r="E29" s="359"/>
      <c r="F29" s="359"/>
      <c r="G29" s="359"/>
      <c r="H29" s="359"/>
      <c r="I29" s="359"/>
      <c r="J29" s="359"/>
      <c r="K29" s="198"/>
    </row>
    <row r="30" spans="2:11" ht="12.75" customHeight="1">
      <c r="B30" s="201"/>
      <c r="C30" s="202"/>
      <c r="D30" s="202"/>
      <c r="E30" s="202"/>
      <c r="F30" s="202"/>
      <c r="G30" s="202"/>
      <c r="H30" s="202"/>
      <c r="I30" s="202"/>
      <c r="J30" s="202"/>
      <c r="K30" s="198"/>
    </row>
    <row r="31" spans="2:11" ht="15" customHeight="1">
      <c r="B31" s="201"/>
      <c r="C31" s="202"/>
      <c r="D31" s="363" t="s">
        <v>742</v>
      </c>
      <c r="E31" s="363"/>
      <c r="F31" s="363"/>
      <c r="G31" s="363"/>
      <c r="H31" s="363"/>
      <c r="I31" s="363"/>
      <c r="J31" s="363"/>
      <c r="K31" s="198"/>
    </row>
    <row r="32" spans="2:11" ht="15" customHeight="1">
      <c r="B32" s="201"/>
      <c r="C32" s="202"/>
      <c r="D32" s="359" t="s">
        <v>743</v>
      </c>
      <c r="E32" s="359"/>
      <c r="F32" s="359"/>
      <c r="G32" s="359"/>
      <c r="H32" s="359"/>
      <c r="I32" s="359"/>
      <c r="J32" s="359"/>
      <c r="K32" s="198"/>
    </row>
    <row r="33" spans="2:11" ht="15" customHeight="1">
      <c r="B33" s="201"/>
      <c r="C33" s="202"/>
      <c r="D33" s="359" t="s">
        <v>744</v>
      </c>
      <c r="E33" s="359"/>
      <c r="F33" s="359"/>
      <c r="G33" s="359"/>
      <c r="H33" s="359"/>
      <c r="I33" s="359"/>
      <c r="J33" s="359"/>
      <c r="K33" s="198"/>
    </row>
    <row r="34" spans="2:11" ht="15" customHeight="1">
      <c r="B34" s="201"/>
      <c r="C34" s="202"/>
      <c r="D34" s="200"/>
      <c r="E34" s="204" t="s">
        <v>129</v>
      </c>
      <c r="F34" s="200"/>
      <c r="G34" s="359" t="s">
        <v>745</v>
      </c>
      <c r="H34" s="359"/>
      <c r="I34" s="359"/>
      <c r="J34" s="359"/>
      <c r="K34" s="198"/>
    </row>
    <row r="35" spans="2:11" ht="30.75" customHeight="1">
      <c r="B35" s="201"/>
      <c r="C35" s="202"/>
      <c r="D35" s="200"/>
      <c r="E35" s="204" t="s">
        <v>746</v>
      </c>
      <c r="F35" s="200"/>
      <c r="G35" s="359" t="s">
        <v>747</v>
      </c>
      <c r="H35" s="359"/>
      <c r="I35" s="359"/>
      <c r="J35" s="359"/>
      <c r="K35" s="198"/>
    </row>
    <row r="36" spans="2:11" ht="15" customHeight="1">
      <c r="B36" s="201"/>
      <c r="C36" s="202"/>
      <c r="D36" s="200"/>
      <c r="E36" s="204" t="s">
        <v>55</v>
      </c>
      <c r="F36" s="200"/>
      <c r="G36" s="359" t="s">
        <v>748</v>
      </c>
      <c r="H36" s="359"/>
      <c r="I36" s="359"/>
      <c r="J36" s="359"/>
      <c r="K36" s="198"/>
    </row>
    <row r="37" spans="2:11" ht="15" customHeight="1">
      <c r="B37" s="201"/>
      <c r="C37" s="202"/>
      <c r="D37" s="200"/>
      <c r="E37" s="204" t="s">
        <v>130</v>
      </c>
      <c r="F37" s="200"/>
      <c r="G37" s="359" t="s">
        <v>749</v>
      </c>
      <c r="H37" s="359"/>
      <c r="I37" s="359"/>
      <c r="J37" s="359"/>
      <c r="K37" s="198"/>
    </row>
    <row r="38" spans="2:11" ht="15" customHeight="1">
      <c r="B38" s="201"/>
      <c r="C38" s="202"/>
      <c r="D38" s="200"/>
      <c r="E38" s="204" t="s">
        <v>131</v>
      </c>
      <c r="F38" s="200"/>
      <c r="G38" s="359" t="s">
        <v>750</v>
      </c>
      <c r="H38" s="359"/>
      <c r="I38" s="359"/>
      <c r="J38" s="359"/>
      <c r="K38" s="198"/>
    </row>
    <row r="39" spans="2:11" ht="15" customHeight="1">
      <c r="B39" s="201"/>
      <c r="C39" s="202"/>
      <c r="D39" s="200"/>
      <c r="E39" s="204" t="s">
        <v>132</v>
      </c>
      <c r="F39" s="200"/>
      <c r="G39" s="359" t="s">
        <v>751</v>
      </c>
      <c r="H39" s="359"/>
      <c r="I39" s="359"/>
      <c r="J39" s="359"/>
      <c r="K39" s="198"/>
    </row>
    <row r="40" spans="2:11" ht="15" customHeight="1">
      <c r="B40" s="201"/>
      <c r="C40" s="202"/>
      <c r="D40" s="200"/>
      <c r="E40" s="204" t="s">
        <v>752</v>
      </c>
      <c r="F40" s="200"/>
      <c r="G40" s="359" t="s">
        <v>753</v>
      </c>
      <c r="H40" s="359"/>
      <c r="I40" s="359"/>
      <c r="J40" s="359"/>
      <c r="K40" s="198"/>
    </row>
    <row r="41" spans="2:11" ht="15" customHeight="1">
      <c r="B41" s="201"/>
      <c r="C41" s="202"/>
      <c r="D41" s="200"/>
      <c r="E41" s="204"/>
      <c r="F41" s="200"/>
      <c r="G41" s="359" t="s">
        <v>754</v>
      </c>
      <c r="H41" s="359"/>
      <c r="I41" s="359"/>
      <c r="J41" s="359"/>
      <c r="K41" s="198"/>
    </row>
    <row r="42" spans="2:11" ht="15" customHeight="1">
      <c r="B42" s="201"/>
      <c r="C42" s="202"/>
      <c r="D42" s="200"/>
      <c r="E42" s="204" t="s">
        <v>755</v>
      </c>
      <c r="F42" s="200"/>
      <c r="G42" s="359" t="s">
        <v>756</v>
      </c>
      <c r="H42" s="359"/>
      <c r="I42" s="359"/>
      <c r="J42" s="359"/>
      <c r="K42" s="198"/>
    </row>
    <row r="43" spans="2:11" ht="15" customHeight="1">
      <c r="B43" s="201"/>
      <c r="C43" s="202"/>
      <c r="D43" s="200"/>
      <c r="E43" s="204" t="s">
        <v>135</v>
      </c>
      <c r="F43" s="200"/>
      <c r="G43" s="359" t="s">
        <v>757</v>
      </c>
      <c r="H43" s="359"/>
      <c r="I43" s="359"/>
      <c r="J43" s="359"/>
      <c r="K43" s="198"/>
    </row>
    <row r="44" spans="2:11" ht="12.75" customHeight="1">
      <c r="B44" s="201"/>
      <c r="C44" s="202"/>
      <c r="D44" s="200"/>
      <c r="E44" s="200"/>
      <c r="F44" s="200"/>
      <c r="G44" s="200"/>
      <c r="H44" s="200"/>
      <c r="I44" s="200"/>
      <c r="J44" s="200"/>
      <c r="K44" s="198"/>
    </row>
    <row r="45" spans="2:11" ht="15" customHeight="1">
      <c r="B45" s="201"/>
      <c r="C45" s="202"/>
      <c r="D45" s="359" t="s">
        <v>758</v>
      </c>
      <c r="E45" s="359"/>
      <c r="F45" s="359"/>
      <c r="G45" s="359"/>
      <c r="H45" s="359"/>
      <c r="I45" s="359"/>
      <c r="J45" s="359"/>
      <c r="K45" s="198"/>
    </row>
    <row r="46" spans="2:11" ht="15" customHeight="1">
      <c r="B46" s="201"/>
      <c r="C46" s="202"/>
      <c r="D46" s="202"/>
      <c r="E46" s="359" t="s">
        <v>759</v>
      </c>
      <c r="F46" s="359"/>
      <c r="G46" s="359"/>
      <c r="H46" s="359"/>
      <c r="I46" s="359"/>
      <c r="J46" s="359"/>
      <c r="K46" s="198"/>
    </row>
    <row r="47" spans="2:11" ht="15" customHeight="1">
      <c r="B47" s="201"/>
      <c r="C47" s="202"/>
      <c r="D47" s="202"/>
      <c r="E47" s="359" t="s">
        <v>760</v>
      </c>
      <c r="F47" s="359"/>
      <c r="G47" s="359"/>
      <c r="H47" s="359"/>
      <c r="I47" s="359"/>
      <c r="J47" s="359"/>
      <c r="K47" s="198"/>
    </row>
    <row r="48" spans="2:11" ht="15" customHeight="1">
      <c r="B48" s="201"/>
      <c r="C48" s="202"/>
      <c r="D48" s="202"/>
      <c r="E48" s="359" t="s">
        <v>761</v>
      </c>
      <c r="F48" s="359"/>
      <c r="G48" s="359"/>
      <c r="H48" s="359"/>
      <c r="I48" s="359"/>
      <c r="J48" s="359"/>
      <c r="K48" s="198"/>
    </row>
    <row r="49" spans="2:11" ht="15" customHeight="1">
      <c r="B49" s="201"/>
      <c r="C49" s="202"/>
      <c r="D49" s="359" t="s">
        <v>762</v>
      </c>
      <c r="E49" s="359"/>
      <c r="F49" s="359"/>
      <c r="G49" s="359"/>
      <c r="H49" s="359"/>
      <c r="I49" s="359"/>
      <c r="J49" s="359"/>
      <c r="K49" s="198"/>
    </row>
    <row r="50" spans="2:11" ht="25.5" customHeight="1">
      <c r="B50" s="197"/>
      <c r="C50" s="362" t="s">
        <v>763</v>
      </c>
      <c r="D50" s="362"/>
      <c r="E50" s="362"/>
      <c r="F50" s="362"/>
      <c r="G50" s="362"/>
      <c r="H50" s="362"/>
      <c r="I50" s="362"/>
      <c r="J50" s="362"/>
      <c r="K50" s="198"/>
    </row>
    <row r="51" spans="2:11" ht="5.25" customHeight="1">
      <c r="B51" s="197"/>
      <c r="C51" s="199"/>
      <c r="D51" s="199"/>
      <c r="E51" s="199"/>
      <c r="F51" s="199"/>
      <c r="G51" s="199"/>
      <c r="H51" s="199"/>
      <c r="I51" s="199"/>
      <c r="J51" s="199"/>
      <c r="K51" s="198"/>
    </row>
    <row r="52" spans="2:11" ht="15" customHeight="1">
      <c r="B52" s="197"/>
      <c r="C52" s="359" t="s">
        <v>764</v>
      </c>
      <c r="D52" s="359"/>
      <c r="E52" s="359"/>
      <c r="F52" s="359"/>
      <c r="G52" s="359"/>
      <c r="H52" s="359"/>
      <c r="I52" s="359"/>
      <c r="J52" s="359"/>
      <c r="K52" s="198"/>
    </row>
    <row r="53" spans="2:11" ht="15" customHeight="1">
      <c r="B53" s="197"/>
      <c r="C53" s="359" t="s">
        <v>765</v>
      </c>
      <c r="D53" s="359"/>
      <c r="E53" s="359"/>
      <c r="F53" s="359"/>
      <c r="G53" s="359"/>
      <c r="H53" s="359"/>
      <c r="I53" s="359"/>
      <c r="J53" s="359"/>
      <c r="K53" s="198"/>
    </row>
    <row r="54" spans="2:11" ht="12.75" customHeight="1">
      <c r="B54" s="197"/>
      <c r="C54" s="200"/>
      <c r="D54" s="200"/>
      <c r="E54" s="200"/>
      <c r="F54" s="200"/>
      <c r="G54" s="200"/>
      <c r="H54" s="200"/>
      <c r="I54" s="200"/>
      <c r="J54" s="200"/>
      <c r="K54" s="198"/>
    </row>
    <row r="55" spans="2:11" ht="15" customHeight="1">
      <c r="B55" s="197"/>
      <c r="C55" s="359" t="s">
        <v>766</v>
      </c>
      <c r="D55" s="359"/>
      <c r="E55" s="359"/>
      <c r="F55" s="359"/>
      <c r="G55" s="359"/>
      <c r="H55" s="359"/>
      <c r="I55" s="359"/>
      <c r="J55" s="359"/>
      <c r="K55" s="198"/>
    </row>
    <row r="56" spans="2:11" ht="15" customHeight="1">
      <c r="B56" s="197"/>
      <c r="C56" s="202"/>
      <c r="D56" s="359" t="s">
        <v>767</v>
      </c>
      <c r="E56" s="359"/>
      <c r="F56" s="359"/>
      <c r="G56" s="359"/>
      <c r="H56" s="359"/>
      <c r="I56" s="359"/>
      <c r="J56" s="359"/>
      <c r="K56" s="198"/>
    </row>
    <row r="57" spans="2:11" ht="15" customHeight="1">
      <c r="B57" s="197"/>
      <c r="C57" s="202"/>
      <c r="D57" s="359" t="s">
        <v>768</v>
      </c>
      <c r="E57" s="359"/>
      <c r="F57" s="359"/>
      <c r="G57" s="359"/>
      <c r="H57" s="359"/>
      <c r="I57" s="359"/>
      <c r="J57" s="359"/>
      <c r="K57" s="198"/>
    </row>
    <row r="58" spans="2:11" ht="15" customHeight="1">
      <c r="B58" s="197"/>
      <c r="C58" s="202"/>
      <c r="D58" s="359" t="s">
        <v>769</v>
      </c>
      <c r="E58" s="359"/>
      <c r="F58" s="359"/>
      <c r="G58" s="359"/>
      <c r="H58" s="359"/>
      <c r="I58" s="359"/>
      <c r="J58" s="359"/>
      <c r="K58" s="198"/>
    </row>
    <row r="59" spans="2:11" ht="15" customHeight="1">
      <c r="B59" s="197"/>
      <c r="C59" s="202"/>
      <c r="D59" s="359" t="s">
        <v>770</v>
      </c>
      <c r="E59" s="359"/>
      <c r="F59" s="359"/>
      <c r="G59" s="359"/>
      <c r="H59" s="359"/>
      <c r="I59" s="359"/>
      <c r="J59" s="359"/>
      <c r="K59" s="198"/>
    </row>
    <row r="60" spans="2:11" ht="15" customHeight="1">
      <c r="B60" s="197"/>
      <c r="C60" s="202"/>
      <c r="D60" s="361" t="s">
        <v>771</v>
      </c>
      <c r="E60" s="361"/>
      <c r="F60" s="361"/>
      <c r="G60" s="361"/>
      <c r="H60" s="361"/>
      <c r="I60" s="361"/>
      <c r="J60" s="361"/>
      <c r="K60" s="198"/>
    </row>
    <row r="61" spans="2:11" ht="15" customHeight="1">
      <c r="B61" s="197"/>
      <c r="C61" s="202"/>
      <c r="D61" s="359" t="s">
        <v>772</v>
      </c>
      <c r="E61" s="359"/>
      <c r="F61" s="359"/>
      <c r="G61" s="359"/>
      <c r="H61" s="359"/>
      <c r="I61" s="359"/>
      <c r="J61" s="359"/>
      <c r="K61" s="198"/>
    </row>
    <row r="62" spans="2:11" ht="12.75" customHeight="1">
      <c r="B62" s="197"/>
      <c r="C62" s="202"/>
      <c r="D62" s="202"/>
      <c r="E62" s="205"/>
      <c r="F62" s="202"/>
      <c r="G62" s="202"/>
      <c r="H62" s="202"/>
      <c r="I62" s="202"/>
      <c r="J62" s="202"/>
      <c r="K62" s="198"/>
    </row>
    <row r="63" spans="2:11" ht="15" customHeight="1">
      <c r="B63" s="197"/>
      <c r="C63" s="202"/>
      <c r="D63" s="359" t="s">
        <v>773</v>
      </c>
      <c r="E63" s="359"/>
      <c r="F63" s="359"/>
      <c r="G63" s="359"/>
      <c r="H63" s="359"/>
      <c r="I63" s="359"/>
      <c r="J63" s="359"/>
      <c r="K63" s="198"/>
    </row>
    <row r="64" spans="2:11" ht="15" customHeight="1">
      <c r="B64" s="197"/>
      <c r="C64" s="202"/>
      <c r="D64" s="361" t="s">
        <v>774</v>
      </c>
      <c r="E64" s="361"/>
      <c r="F64" s="361"/>
      <c r="G64" s="361"/>
      <c r="H64" s="361"/>
      <c r="I64" s="361"/>
      <c r="J64" s="361"/>
      <c r="K64" s="198"/>
    </row>
    <row r="65" spans="2:11" ht="15" customHeight="1">
      <c r="B65" s="197"/>
      <c r="C65" s="202"/>
      <c r="D65" s="359" t="s">
        <v>775</v>
      </c>
      <c r="E65" s="359"/>
      <c r="F65" s="359"/>
      <c r="G65" s="359"/>
      <c r="H65" s="359"/>
      <c r="I65" s="359"/>
      <c r="J65" s="359"/>
      <c r="K65" s="198"/>
    </row>
    <row r="66" spans="2:11" ht="15" customHeight="1">
      <c r="B66" s="197"/>
      <c r="C66" s="202"/>
      <c r="D66" s="359" t="s">
        <v>776</v>
      </c>
      <c r="E66" s="359"/>
      <c r="F66" s="359"/>
      <c r="G66" s="359"/>
      <c r="H66" s="359"/>
      <c r="I66" s="359"/>
      <c r="J66" s="359"/>
      <c r="K66" s="198"/>
    </row>
    <row r="67" spans="2:11" ht="15" customHeight="1">
      <c r="B67" s="197"/>
      <c r="C67" s="202"/>
      <c r="D67" s="359" t="s">
        <v>777</v>
      </c>
      <c r="E67" s="359"/>
      <c r="F67" s="359"/>
      <c r="G67" s="359"/>
      <c r="H67" s="359"/>
      <c r="I67" s="359"/>
      <c r="J67" s="359"/>
      <c r="K67" s="198"/>
    </row>
    <row r="68" spans="2:11" ht="15" customHeight="1">
      <c r="B68" s="197"/>
      <c r="C68" s="202"/>
      <c r="D68" s="359" t="s">
        <v>778</v>
      </c>
      <c r="E68" s="359"/>
      <c r="F68" s="359"/>
      <c r="G68" s="359"/>
      <c r="H68" s="359"/>
      <c r="I68" s="359"/>
      <c r="J68" s="359"/>
      <c r="K68" s="198"/>
    </row>
    <row r="69" spans="2:11" ht="12.75" customHeight="1">
      <c r="B69" s="206"/>
      <c r="C69" s="207"/>
      <c r="D69" s="207"/>
      <c r="E69" s="207"/>
      <c r="F69" s="207"/>
      <c r="G69" s="207"/>
      <c r="H69" s="207"/>
      <c r="I69" s="207"/>
      <c r="J69" s="207"/>
      <c r="K69" s="208"/>
    </row>
    <row r="70" spans="2:11" ht="18.75" customHeight="1">
      <c r="B70" s="209"/>
      <c r="C70" s="209"/>
      <c r="D70" s="209"/>
      <c r="E70" s="209"/>
      <c r="F70" s="209"/>
      <c r="G70" s="209"/>
      <c r="H70" s="209"/>
      <c r="I70" s="209"/>
      <c r="J70" s="209"/>
      <c r="K70" s="210"/>
    </row>
    <row r="71" spans="2:11" ht="18.75" customHeight="1">
      <c r="B71" s="210"/>
      <c r="C71" s="210"/>
      <c r="D71" s="210"/>
      <c r="E71" s="210"/>
      <c r="F71" s="210"/>
      <c r="G71" s="210"/>
      <c r="H71" s="210"/>
      <c r="I71" s="210"/>
      <c r="J71" s="210"/>
      <c r="K71" s="210"/>
    </row>
    <row r="72" spans="2:11" ht="7.5" customHeight="1">
      <c r="B72" s="211"/>
      <c r="C72" s="212"/>
      <c r="D72" s="212"/>
      <c r="E72" s="212"/>
      <c r="F72" s="212"/>
      <c r="G72" s="212"/>
      <c r="H72" s="212"/>
      <c r="I72" s="212"/>
      <c r="J72" s="212"/>
      <c r="K72" s="213"/>
    </row>
    <row r="73" spans="2:11" ht="45" customHeight="1">
      <c r="B73" s="214"/>
      <c r="C73" s="360" t="s">
        <v>91</v>
      </c>
      <c r="D73" s="360"/>
      <c r="E73" s="360"/>
      <c r="F73" s="360"/>
      <c r="G73" s="360"/>
      <c r="H73" s="360"/>
      <c r="I73" s="360"/>
      <c r="J73" s="360"/>
      <c r="K73" s="215"/>
    </row>
    <row r="74" spans="2:11" ht="17.25" customHeight="1">
      <c r="B74" s="214"/>
      <c r="C74" s="216" t="s">
        <v>779</v>
      </c>
      <c r="D74" s="216"/>
      <c r="E74" s="216"/>
      <c r="F74" s="216" t="s">
        <v>780</v>
      </c>
      <c r="G74" s="82"/>
      <c r="H74" s="216" t="s">
        <v>130</v>
      </c>
      <c r="I74" s="216" t="s">
        <v>59</v>
      </c>
      <c r="J74" s="216" t="s">
        <v>781</v>
      </c>
      <c r="K74" s="215"/>
    </row>
    <row r="75" spans="2:11" ht="17.25" customHeight="1">
      <c r="B75" s="214"/>
      <c r="C75" s="217" t="s">
        <v>782</v>
      </c>
      <c r="D75" s="217"/>
      <c r="E75" s="217"/>
      <c r="F75" s="218" t="s">
        <v>783</v>
      </c>
      <c r="G75" s="219"/>
      <c r="H75" s="217"/>
      <c r="I75" s="217"/>
      <c r="J75" s="217" t="s">
        <v>784</v>
      </c>
      <c r="K75" s="215"/>
    </row>
    <row r="76" spans="2:11" ht="5.25" customHeight="1">
      <c r="B76" s="214"/>
      <c r="C76" s="220"/>
      <c r="D76" s="220"/>
      <c r="E76" s="220"/>
      <c r="F76" s="220"/>
      <c r="G76" s="46"/>
      <c r="H76" s="220"/>
      <c r="I76" s="220"/>
      <c r="J76" s="220"/>
      <c r="K76" s="215"/>
    </row>
    <row r="77" spans="2:11" ht="15" customHeight="1">
      <c r="B77" s="214"/>
      <c r="C77" s="204" t="s">
        <v>55</v>
      </c>
      <c r="D77" s="220"/>
      <c r="E77" s="220"/>
      <c r="F77" s="221" t="s">
        <v>785</v>
      </c>
      <c r="G77" s="46"/>
      <c r="H77" s="204" t="s">
        <v>786</v>
      </c>
      <c r="I77" s="204" t="s">
        <v>787</v>
      </c>
      <c r="J77" s="204">
        <v>20</v>
      </c>
      <c r="K77" s="215"/>
    </row>
    <row r="78" spans="2:11" ht="15" customHeight="1">
      <c r="B78" s="214"/>
      <c r="C78" s="204" t="s">
        <v>788</v>
      </c>
      <c r="D78" s="204"/>
      <c r="E78" s="204"/>
      <c r="F78" s="221" t="s">
        <v>785</v>
      </c>
      <c r="G78" s="46"/>
      <c r="H78" s="204" t="s">
        <v>789</v>
      </c>
      <c r="I78" s="204" t="s">
        <v>787</v>
      </c>
      <c r="J78" s="204">
        <v>120</v>
      </c>
      <c r="K78" s="215"/>
    </row>
    <row r="79" spans="2:11" ht="15" customHeight="1">
      <c r="B79" s="48"/>
      <c r="C79" s="204" t="s">
        <v>790</v>
      </c>
      <c r="D79" s="204"/>
      <c r="E79" s="204"/>
      <c r="F79" s="221" t="s">
        <v>791</v>
      </c>
      <c r="G79" s="46"/>
      <c r="H79" s="204" t="s">
        <v>792</v>
      </c>
      <c r="I79" s="204" t="s">
        <v>787</v>
      </c>
      <c r="J79" s="204">
        <v>50</v>
      </c>
      <c r="K79" s="215"/>
    </row>
    <row r="80" spans="2:11" ht="15" customHeight="1">
      <c r="B80" s="48"/>
      <c r="C80" s="204" t="s">
        <v>793</v>
      </c>
      <c r="D80" s="204"/>
      <c r="E80" s="204"/>
      <c r="F80" s="221" t="s">
        <v>785</v>
      </c>
      <c r="G80" s="46"/>
      <c r="H80" s="204" t="s">
        <v>794</v>
      </c>
      <c r="I80" s="204" t="s">
        <v>795</v>
      </c>
      <c r="J80" s="204"/>
      <c r="K80" s="215"/>
    </row>
    <row r="81" spans="2:11" ht="15" customHeight="1">
      <c r="B81" s="48"/>
      <c r="C81" s="222" t="s">
        <v>796</v>
      </c>
      <c r="D81" s="222"/>
      <c r="E81" s="222"/>
      <c r="F81" s="223" t="s">
        <v>791</v>
      </c>
      <c r="G81" s="222"/>
      <c r="H81" s="222" t="s">
        <v>797</v>
      </c>
      <c r="I81" s="222" t="s">
        <v>787</v>
      </c>
      <c r="J81" s="222">
        <v>15</v>
      </c>
      <c r="K81" s="215"/>
    </row>
    <row r="82" spans="2:11" ht="15" customHeight="1">
      <c r="B82" s="48"/>
      <c r="C82" s="222" t="s">
        <v>798</v>
      </c>
      <c r="D82" s="222"/>
      <c r="E82" s="222"/>
      <c r="F82" s="223" t="s">
        <v>791</v>
      </c>
      <c r="G82" s="222"/>
      <c r="H82" s="222" t="s">
        <v>799</v>
      </c>
      <c r="I82" s="222" t="s">
        <v>787</v>
      </c>
      <c r="J82" s="222">
        <v>15</v>
      </c>
      <c r="K82" s="215"/>
    </row>
    <row r="83" spans="2:11" ht="15" customHeight="1">
      <c r="B83" s="48"/>
      <c r="C83" s="222" t="s">
        <v>800</v>
      </c>
      <c r="D83" s="222"/>
      <c r="E83" s="222"/>
      <c r="F83" s="223" t="s">
        <v>791</v>
      </c>
      <c r="G83" s="222"/>
      <c r="H83" s="222" t="s">
        <v>801</v>
      </c>
      <c r="I83" s="222" t="s">
        <v>787</v>
      </c>
      <c r="J83" s="222">
        <v>20</v>
      </c>
      <c r="K83" s="215"/>
    </row>
    <row r="84" spans="2:11" ht="15" customHeight="1">
      <c r="B84" s="48"/>
      <c r="C84" s="222" t="s">
        <v>802</v>
      </c>
      <c r="D84" s="222"/>
      <c r="E84" s="222"/>
      <c r="F84" s="223" t="s">
        <v>791</v>
      </c>
      <c r="G84" s="222"/>
      <c r="H84" s="222" t="s">
        <v>803</v>
      </c>
      <c r="I84" s="222" t="s">
        <v>787</v>
      </c>
      <c r="J84" s="222">
        <v>20</v>
      </c>
      <c r="K84" s="215"/>
    </row>
    <row r="85" spans="2:11" ht="15" customHeight="1">
      <c r="B85" s="48"/>
      <c r="C85" s="204" t="s">
        <v>804</v>
      </c>
      <c r="D85" s="204"/>
      <c r="E85" s="204"/>
      <c r="F85" s="221" t="s">
        <v>791</v>
      </c>
      <c r="G85" s="46"/>
      <c r="H85" s="204" t="s">
        <v>805</v>
      </c>
      <c r="I85" s="204" t="s">
        <v>787</v>
      </c>
      <c r="J85" s="204">
        <v>50</v>
      </c>
      <c r="K85" s="215"/>
    </row>
    <row r="86" spans="2:11" ht="15" customHeight="1">
      <c r="B86" s="48"/>
      <c r="C86" s="204" t="s">
        <v>806</v>
      </c>
      <c r="D86" s="204"/>
      <c r="E86" s="204"/>
      <c r="F86" s="221" t="s">
        <v>791</v>
      </c>
      <c r="G86" s="46"/>
      <c r="H86" s="204" t="s">
        <v>807</v>
      </c>
      <c r="I86" s="204" t="s">
        <v>787</v>
      </c>
      <c r="J86" s="204">
        <v>20</v>
      </c>
      <c r="K86" s="215"/>
    </row>
    <row r="87" spans="2:11" ht="15" customHeight="1">
      <c r="B87" s="48"/>
      <c r="C87" s="204" t="s">
        <v>808</v>
      </c>
      <c r="D87" s="204"/>
      <c r="E87" s="204"/>
      <c r="F87" s="221" t="s">
        <v>791</v>
      </c>
      <c r="G87" s="46"/>
      <c r="H87" s="204" t="s">
        <v>809</v>
      </c>
      <c r="I87" s="204" t="s">
        <v>787</v>
      </c>
      <c r="J87" s="204">
        <v>20</v>
      </c>
      <c r="K87" s="215"/>
    </row>
    <row r="88" spans="2:11" ht="15" customHeight="1">
      <c r="B88" s="48"/>
      <c r="C88" s="204" t="s">
        <v>810</v>
      </c>
      <c r="D88" s="204"/>
      <c r="E88" s="204"/>
      <c r="F88" s="221" t="s">
        <v>791</v>
      </c>
      <c r="G88" s="46"/>
      <c r="H88" s="204" t="s">
        <v>811</v>
      </c>
      <c r="I88" s="204" t="s">
        <v>787</v>
      </c>
      <c r="J88" s="204">
        <v>50</v>
      </c>
      <c r="K88" s="215"/>
    </row>
    <row r="89" spans="2:11" ht="15" customHeight="1">
      <c r="B89" s="48"/>
      <c r="C89" s="204" t="s">
        <v>812</v>
      </c>
      <c r="D89" s="204"/>
      <c r="E89" s="204"/>
      <c r="F89" s="221" t="s">
        <v>791</v>
      </c>
      <c r="G89" s="46"/>
      <c r="H89" s="204" t="s">
        <v>812</v>
      </c>
      <c r="I89" s="204" t="s">
        <v>787</v>
      </c>
      <c r="J89" s="204">
        <v>50</v>
      </c>
      <c r="K89" s="215"/>
    </row>
    <row r="90" spans="2:11" ht="15" customHeight="1">
      <c r="B90" s="48"/>
      <c r="C90" s="204" t="s">
        <v>136</v>
      </c>
      <c r="D90" s="204"/>
      <c r="E90" s="204"/>
      <c r="F90" s="221" t="s">
        <v>791</v>
      </c>
      <c r="G90" s="46"/>
      <c r="H90" s="204" t="s">
        <v>813</v>
      </c>
      <c r="I90" s="204" t="s">
        <v>787</v>
      </c>
      <c r="J90" s="204">
        <v>255</v>
      </c>
      <c r="K90" s="215"/>
    </row>
    <row r="91" spans="2:11" ht="15" customHeight="1">
      <c r="B91" s="48"/>
      <c r="C91" s="204" t="s">
        <v>814</v>
      </c>
      <c r="D91" s="204"/>
      <c r="E91" s="204"/>
      <c r="F91" s="221" t="s">
        <v>785</v>
      </c>
      <c r="G91" s="46"/>
      <c r="H91" s="204" t="s">
        <v>815</v>
      </c>
      <c r="I91" s="204" t="s">
        <v>816</v>
      </c>
      <c r="J91" s="204"/>
      <c r="K91" s="215"/>
    </row>
    <row r="92" spans="2:11" ht="15" customHeight="1">
      <c r="B92" s="48"/>
      <c r="C92" s="204" t="s">
        <v>817</v>
      </c>
      <c r="D92" s="204"/>
      <c r="E92" s="204"/>
      <c r="F92" s="221" t="s">
        <v>785</v>
      </c>
      <c r="G92" s="46"/>
      <c r="H92" s="204" t="s">
        <v>818</v>
      </c>
      <c r="I92" s="204" t="s">
        <v>819</v>
      </c>
      <c r="J92" s="204"/>
      <c r="K92" s="215"/>
    </row>
    <row r="93" spans="2:11" ht="15" customHeight="1">
      <c r="B93" s="48"/>
      <c r="C93" s="204" t="s">
        <v>820</v>
      </c>
      <c r="D93" s="204"/>
      <c r="E93" s="204"/>
      <c r="F93" s="221" t="s">
        <v>785</v>
      </c>
      <c r="G93" s="46"/>
      <c r="H93" s="204" t="s">
        <v>820</v>
      </c>
      <c r="I93" s="204" t="s">
        <v>819</v>
      </c>
      <c r="J93" s="204"/>
      <c r="K93" s="215"/>
    </row>
    <row r="94" spans="2:11" ht="15" customHeight="1">
      <c r="B94" s="48"/>
      <c r="C94" s="204" t="s">
        <v>40</v>
      </c>
      <c r="D94" s="204"/>
      <c r="E94" s="204"/>
      <c r="F94" s="221" t="s">
        <v>785</v>
      </c>
      <c r="G94" s="46"/>
      <c r="H94" s="204" t="s">
        <v>821</v>
      </c>
      <c r="I94" s="204" t="s">
        <v>819</v>
      </c>
      <c r="J94" s="204"/>
      <c r="K94" s="215"/>
    </row>
    <row r="95" spans="2:11" ht="15" customHeight="1">
      <c r="B95" s="48"/>
      <c r="C95" s="204" t="s">
        <v>50</v>
      </c>
      <c r="D95" s="204"/>
      <c r="E95" s="204"/>
      <c r="F95" s="221" t="s">
        <v>785</v>
      </c>
      <c r="G95" s="46"/>
      <c r="H95" s="204" t="s">
        <v>822</v>
      </c>
      <c r="I95" s="204" t="s">
        <v>819</v>
      </c>
      <c r="J95" s="204"/>
      <c r="K95" s="215"/>
    </row>
    <row r="96" spans="2:11" ht="15" customHeight="1">
      <c r="B96" s="224"/>
      <c r="C96" s="225"/>
      <c r="D96" s="225"/>
      <c r="E96" s="225"/>
      <c r="F96" s="225"/>
      <c r="G96" s="225"/>
      <c r="H96" s="225"/>
      <c r="I96" s="225"/>
      <c r="J96" s="225"/>
      <c r="K96" s="226"/>
    </row>
    <row r="97" spans="2:11" ht="18.75" customHeight="1">
      <c r="B97" s="227"/>
      <c r="C97" s="228"/>
      <c r="D97" s="228"/>
      <c r="E97" s="228"/>
      <c r="F97" s="228"/>
      <c r="G97" s="228"/>
      <c r="H97" s="228"/>
      <c r="I97" s="228"/>
      <c r="J97" s="228"/>
      <c r="K97" s="227"/>
    </row>
    <row r="98" spans="2:11" ht="18.75" customHeight="1">
      <c r="B98" s="210"/>
      <c r="C98" s="210"/>
      <c r="D98" s="210"/>
      <c r="E98" s="210"/>
      <c r="F98" s="210"/>
      <c r="G98" s="210"/>
      <c r="H98" s="210"/>
      <c r="I98" s="210"/>
      <c r="J98" s="210"/>
      <c r="K98" s="210"/>
    </row>
    <row r="99" spans="2:11" ht="7.5" customHeight="1">
      <c r="B99" s="211"/>
      <c r="C99" s="212"/>
      <c r="D99" s="212"/>
      <c r="E99" s="212"/>
      <c r="F99" s="212"/>
      <c r="G99" s="212"/>
      <c r="H99" s="212"/>
      <c r="I99" s="212"/>
      <c r="J99" s="212"/>
      <c r="K99" s="213"/>
    </row>
    <row r="100" spans="2:11" ht="45" customHeight="1">
      <c r="B100" s="214"/>
      <c r="C100" s="360" t="s">
        <v>823</v>
      </c>
      <c r="D100" s="360"/>
      <c r="E100" s="360"/>
      <c r="F100" s="360"/>
      <c r="G100" s="360"/>
      <c r="H100" s="360"/>
      <c r="I100" s="360"/>
      <c r="J100" s="360"/>
      <c r="K100" s="215"/>
    </row>
    <row r="101" spans="2:11" ht="17.25" customHeight="1">
      <c r="B101" s="214"/>
      <c r="C101" s="216" t="s">
        <v>779</v>
      </c>
      <c r="D101" s="216"/>
      <c r="E101" s="216"/>
      <c r="F101" s="216" t="s">
        <v>780</v>
      </c>
      <c r="G101" s="82"/>
      <c r="H101" s="216" t="s">
        <v>130</v>
      </c>
      <c r="I101" s="216" t="s">
        <v>59</v>
      </c>
      <c r="J101" s="216" t="s">
        <v>781</v>
      </c>
      <c r="K101" s="215"/>
    </row>
    <row r="102" spans="2:11" ht="17.25" customHeight="1">
      <c r="B102" s="214"/>
      <c r="C102" s="217" t="s">
        <v>782</v>
      </c>
      <c r="D102" s="217"/>
      <c r="E102" s="217"/>
      <c r="F102" s="218" t="s">
        <v>783</v>
      </c>
      <c r="G102" s="219"/>
      <c r="H102" s="217"/>
      <c r="I102" s="217"/>
      <c r="J102" s="217" t="s">
        <v>784</v>
      </c>
      <c r="K102" s="215"/>
    </row>
    <row r="103" spans="2:11" ht="5.25" customHeight="1">
      <c r="B103" s="214"/>
      <c r="C103" s="216"/>
      <c r="D103" s="216"/>
      <c r="E103" s="216"/>
      <c r="F103" s="216"/>
      <c r="G103" s="229"/>
      <c r="H103" s="216"/>
      <c r="I103" s="216"/>
      <c r="J103" s="216"/>
      <c r="K103" s="215"/>
    </row>
    <row r="104" spans="2:11" ht="15" customHeight="1">
      <c r="B104" s="214"/>
      <c r="C104" s="204" t="s">
        <v>55</v>
      </c>
      <c r="D104" s="220"/>
      <c r="E104" s="220"/>
      <c r="F104" s="221" t="s">
        <v>785</v>
      </c>
      <c r="G104" s="229"/>
      <c r="H104" s="204" t="s">
        <v>824</v>
      </c>
      <c r="I104" s="204" t="s">
        <v>787</v>
      </c>
      <c r="J104" s="204">
        <v>20</v>
      </c>
      <c r="K104" s="215"/>
    </row>
    <row r="105" spans="2:11" ht="15" customHeight="1">
      <c r="B105" s="214"/>
      <c r="C105" s="204" t="s">
        <v>788</v>
      </c>
      <c r="D105" s="204"/>
      <c r="E105" s="204"/>
      <c r="F105" s="221" t="s">
        <v>785</v>
      </c>
      <c r="G105" s="204"/>
      <c r="H105" s="204" t="s">
        <v>824</v>
      </c>
      <c r="I105" s="204" t="s">
        <v>787</v>
      </c>
      <c r="J105" s="204">
        <v>120</v>
      </c>
      <c r="K105" s="215"/>
    </row>
    <row r="106" spans="2:11" ht="15" customHeight="1">
      <c r="B106" s="48"/>
      <c r="C106" s="204" t="s">
        <v>790</v>
      </c>
      <c r="D106" s="204"/>
      <c r="E106" s="204"/>
      <c r="F106" s="221" t="s">
        <v>791</v>
      </c>
      <c r="G106" s="204"/>
      <c r="H106" s="204" t="s">
        <v>824</v>
      </c>
      <c r="I106" s="204" t="s">
        <v>787</v>
      </c>
      <c r="J106" s="204">
        <v>50</v>
      </c>
      <c r="K106" s="215"/>
    </row>
    <row r="107" spans="2:11" ht="15" customHeight="1">
      <c r="B107" s="48"/>
      <c r="C107" s="204" t="s">
        <v>793</v>
      </c>
      <c r="D107" s="204"/>
      <c r="E107" s="204"/>
      <c r="F107" s="221" t="s">
        <v>785</v>
      </c>
      <c r="G107" s="204"/>
      <c r="H107" s="204" t="s">
        <v>824</v>
      </c>
      <c r="I107" s="204" t="s">
        <v>795</v>
      </c>
      <c r="J107" s="204"/>
      <c r="K107" s="215"/>
    </row>
    <row r="108" spans="2:11" ht="15" customHeight="1">
      <c r="B108" s="48"/>
      <c r="C108" s="204" t="s">
        <v>804</v>
      </c>
      <c r="D108" s="204"/>
      <c r="E108" s="204"/>
      <c r="F108" s="221" t="s">
        <v>791</v>
      </c>
      <c r="G108" s="204"/>
      <c r="H108" s="204" t="s">
        <v>824</v>
      </c>
      <c r="I108" s="204" t="s">
        <v>787</v>
      </c>
      <c r="J108" s="204">
        <v>50</v>
      </c>
      <c r="K108" s="215"/>
    </row>
    <row r="109" spans="2:11" ht="15" customHeight="1">
      <c r="B109" s="48"/>
      <c r="C109" s="204" t="s">
        <v>812</v>
      </c>
      <c r="D109" s="204"/>
      <c r="E109" s="204"/>
      <c r="F109" s="221" t="s">
        <v>791</v>
      </c>
      <c r="G109" s="204"/>
      <c r="H109" s="204" t="s">
        <v>824</v>
      </c>
      <c r="I109" s="204" t="s">
        <v>787</v>
      </c>
      <c r="J109" s="204">
        <v>50</v>
      </c>
      <c r="K109" s="215"/>
    </row>
    <row r="110" spans="2:11" ht="15" customHeight="1">
      <c r="B110" s="48"/>
      <c r="C110" s="204" t="s">
        <v>810</v>
      </c>
      <c r="D110" s="204"/>
      <c r="E110" s="204"/>
      <c r="F110" s="221" t="s">
        <v>791</v>
      </c>
      <c r="G110" s="204"/>
      <c r="H110" s="204" t="s">
        <v>824</v>
      </c>
      <c r="I110" s="204" t="s">
        <v>787</v>
      </c>
      <c r="J110" s="204">
        <v>50</v>
      </c>
      <c r="K110" s="215"/>
    </row>
    <row r="111" spans="2:11" ht="15" customHeight="1">
      <c r="B111" s="48"/>
      <c r="C111" s="204" t="s">
        <v>55</v>
      </c>
      <c r="D111" s="204"/>
      <c r="E111" s="204"/>
      <c r="F111" s="221" t="s">
        <v>785</v>
      </c>
      <c r="G111" s="204"/>
      <c r="H111" s="204" t="s">
        <v>825</v>
      </c>
      <c r="I111" s="204" t="s">
        <v>787</v>
      </c>
      <c r="J111" s="204">
        <v>20</v>
      </c>
      <c r="K111" s="215"/>
    </row>
    <row r="112" spans="2:11" ht="15" customHeight="1">
      <c r="B112" s="48"/>
      <c r="C112" s="204" t="s">
        <v>826</v>
      </c>
      <c r="D112" s="204"/>
      <c r="E112" s="204"/>
      <c r="F112" s="221" t="s">
        <v>785</v>
      </c>
      <c r="G112" s="204"/>
      <c r="H112" s="204" t="s">
        <v>827</v>
      </c>
      <c r="I112" s="204" t="s">
        <v>787</v>
      </c>
      <c r="J112" s="204">
        <v>120</v>
      </c>
      <c r="K112" s="215"/>
    </row>
    <row r="113" spans="2:11" ht="15" customHeight="1">
      <c r="B113" s="48"/>
      <c r="C113" s="204" t="s">
        <v>40</v>
      </c>
      <c r="D113" s="204"/>
      <c r="E113" s="204"/>
      <c r="F113" s="221" t="s">
        <v>785</v>
      </c>
      <c r="G113" s="204"/>
      <c r="H113" s="204" t="s">
        <v>828</v>
      </c>
      <c r="I113" s="204" t="s">
        <v>819</v>
      </c>
      <c r="J113" s="204"/>
      <c r="K113" s="215"/>
    </row>
    <row r="114" spans="2:11" ht="15" customHeight="1">
      <c r="B114" s="48"/>
      <c r="C114" s="204" t="s">
        <v>50</v>
      </c>
      <c r="D114" s="204"/>
      <c r="E114" s="204"/>
      <c r="F114" s="221" t="s">
        <v>785</v>
      </c>
      <c r="G114" s="204"/>
      <c r="H114" s="204" t="s">
        <v>829</v>
      </c>
      <c r="I114" s="204" t="s">
        <v>819</v>
      </c>
      <c r="J114" s="204"/>
      <c r="K114" s="215"/>
    </row>
    <row r="115" spans="2:11" ht="15" customHeight="1">
      <c r="B115" s="48"/>
      <c r="C115" s="204" t="s">
        <v>59</v>
      </c>
      <c r="D115" s="204"/>
      <c r="E115" s="204"/>
      <c r="F115" s="221" t="s">
        <v>785</v>
      </c>
      <c r="G115" s="204"/>
      <c r="H115" s="204" t="s">
        <v>830</v>
      </c>
      <c r="I115" s="204" t="s">
        <v>831</v>
      </c>
      <c r="J115" s="204"/>
      <c r="K115" s="215"/>
    </row>
    <row r="116" spans="2:11" ht="15" customHeight="1">
      <c r="B116" s="224"/>
      <c r="C116" s="230"/>
      <c r="D116" s="230"/>
      <c r="E116" s="230"/>
      <c r="F116" s="230"/>
      <c r="G116" s="230"/>
      <c r="H116" s="230"/>
      <c r="I116" s="230"/>
      <c r="J116" s="230"/>
      <c r="K116" s="226"/>
    </row>
    <row r="117" spans="2:11" ht="18.75" customHeight="1">
      <c r="B117" s="231"/>
      <c r="C117" s="200"/>
      <c r="D117" s="200"/>
      <c r="E117" s="200"/>
      <c r="F117" s="232"/>
      <c r="G117" s="200"/>
      <c r="H117" s="200"/>
      <c r="I117" s="200"/>
      <c r="J117" s="200"/>
      <c r="K117" s="231"/>
    </row>
    <row r="118" spans="2:11" ht="18.75" customHeight="1">
      <c r="B118" s="210"/>
      <c r="C118" s="210"/>
      <c r="D118" s="210"/>
      <c r="E118" s="210"/>
      <c r="F118" s="210"/>
      <c r="G118" s="210"/>
      <c r="H118" s="210"/>
      <c r="I118" s="210"/>
      <c r="J118" s="210"/>
      <c r="K118" s="210"/>
    </row>
    <row r="119" spans="2:11" ht="7.5" customHeight="1">
      <c r="B119" s="233"/>
      <c r="C119" s="234"/>
      <c r="D119" s="234"/>
      <c r="E119" s="234"/>
      <c r="F119" s="234"/>
      <c r="G119" s="234"/>
      <c r="H119" s="234"/>
      <c r="I119" s="234"/>
      <c r="J119" s="234"/>
      <c r="K119" s="235"/>
    </row>
    <row r="120" spans="2:11" ht="45" customHeight="1">
      <c r="B120" s="236"/>
      <c r="C120" s="357" t="s">
        <v>832</v>
      </c>
      <c r="D120" s="357"/>
      <c r="E120" s="357"/>
      <c r="F120" s="357"/>
      <c r="G120" s="357"/>
      <c r="H120" s="357"/>
      <c r="I120" s="357"/>
      <c r="J120" s="357"/>
      <c r="K120" s="237"/>
    </row>
    <row r="121" spans="2:11" ht="17.25" customHeight="1">
      <c r="B121" s="238"/>
      <c r="C121" s="216" t="s">
        <v>779</v>
      </c>
      <c r="D121" s="216"/>
      <c r="E121" s="216"/>
      <c r="F121" s="216" t="s">
        <v>780</v>
      </c>
      <c r="G121" s="82"/>
      <c r="H121" s="216" t="s">
        <v>130</v>
      </c>
      <c r="I121" s="216" t="s">
        <v>59</v>
      </c>
      <c r="J121" s="216" t="s">
        <v>781</v>
      </c>
      <c r="K121" s="239"/>
    </row>
    <row r="122" spans="2:11" ht="17.25" customHeight="1">
      <c r="B122" s="238"/>
      <c r="C122" s="217" t="s">
        <v>782</v>
      </c>
      <c r="D122" s="217"/>
      <c r="E122" s="217"/>
      <c r="F122" s="218" t="s">
        <v>783</v>
      </c>
      <c r="G122" s="219"/>
      <c r="H122" s="217"/>
      <c r="I122" s="217"/>
      <c r="J122" s="217" t="s">
        <v>784</v>
      </c>
      <c r="K122" s="239"/>
    </row>
    <row r="123" spans="2:11" ht="5.25" customHeight="1">
      <c r="B123" s="240"/>
      <c r="C123" s="220"/>
      <c r="D123" s="220"/>
      <c r="E123" s="220"/>
      <c r="F123" s="220"/>
      <c r="G123" s="204"/>
      <c r="H123" s="220"/>
      <c r="I123" s="220"/>
      <c r="J123" s="220"/>
      <c r="K123" s="241"/>
    </row>
    <row r="124" spans="2:11" ht="15" customHeight="1">
      <c r="B124" s="240"/>
      <c r="C124" s="204" t="s">
        <v>788</v>
      </c>
      <c r="D124" s="220"/>
      <c r="E124" s="220"/>
      <c r="F124" s="221" t="s">
        <v>785</v>
      </c>
      <c r="G124" s="204"/>
      <c r="H124" s="204" t="s">
        <v>824</v>
      </c>
      <c r="I124" s="204" t="s">
        <v>787</v>
      </c>
      <c r="J124" s="204">
        <v>120</v>
      </c>
      <c r="K124" s="242"/>
    </row>
    <row r="125" spans="2:11" ht="15" customHeight="1">
      <c r="B125" s="240"/>
      <c r="C125" s="204" t="s">
        <v>833</v>
      </c>
      <c r="D125" s="204"/>
      <c r="E125" s="204"/>
      <c r="F125" s="221" t="s">
        <v>785</v>
      </c>
      <c r="G125" s="204"/>
      <c r="H125" s="204" t="s">
        <v>834</v>
      </c>
      <c r="I125" s="204" t="s">
        <v>787</v>
      </c>
      <c r="J125" s="204" t="s">
        <v>835</v>
      </c>
      <c r="K125" s="242"/>
    </row>
    <row r="126" spans="2:11" ht="15" customHeight="1">
      <c r="B126" s="240"/>
      <c r="C126" s="204" t="s">
        <v>734</v>
      </c>
      <c r="D126" s="204"/>
      <c r="E126" s="204"/>
      <c r="F126" s="221" t="s">
        <v>785</v>
      </c>
      <c r="G126" s="204"/>
      <c r="H126" s="204" t="s">
        <v>836</v>
      </c>
      <c r="I126" s="204" t="s">
        <v>787</v>
      </c>
      <c r="J126" s="204" t="s">
        <v>835</v>
      </c>
      <c r="K126" s="242"/>
    </row>
    <row r="127" spans="2:11" ht="15" customHeight="1">
      <c r="B127" s="240"/>
      <c r="C127" s="204" t="s">
        <v>796</v>
      </c>
      <c r="D127" s="204"/>
      <c r="E127" s="204"/>
      <c r="F127" s="221" t="s">
        <v>791</v>
      </c>
      <c r="G127" s="204"/>
      <c r="H127" s="204" t="s">
        <v>797</v>
      </c>
      <c r="I127" s="204" t="s">
        <v>787</v>
      </c>
      <c r="J127" s="204">
        <v>15</v>
      </c>
      <c r="K127" s="242"/>
    </row>
    <row r="128" spans="2:11" ht="15" customHeight="1">
      <c r="B128" s="240"/>
      <c r="C128" s="222" t="s">
        <v>798</v>
      </c>
      <c r="D128" s="222"/>
      <c r="E128" s="222"/>
      <c r="F128" s="223" t="s">
        <v>791</v>
      </c>
      <c r="G128" s="222"/>
      <c r="H128" s="222" t="s">
        <v>799</v>
      </c>
      <c r="I128" s="222" t="s">
        <v>787</v>
      </c>
      <c r="J128" s="222">
        <v>15</v>
      </c>
      <c r="K128" s="242"/>
    </row>
    <row r="129" spans="2:11" ht="15" customHeight="1">
      <c r="B129" s="240"/>
      <c r="C129" s="222" t="s">
        <v>800</v>
      </c>
      <c r="D129" s="222"/>
      <c r="E129" s="222"/>
      <c r="F129" s="223" t="s">
        <v>791</v>
      </c>
      <c r="G129" s="222"/>
      <c r="H129" s="222" t="s">
        <v>801</v>
      </c>
      <c r="I129" s="222" t="s">
        <v>787</v>
      </c>
      <c r="J129" s="222">
        <v>20</v>
      </c>
      <c r="K129" s="242"/>
    </row>
    <row r="130" spans="2:11" ht="15" customHeight="1">
      <c r="B130" s="240"/>
      <c r="C130" s="222" t="s">
        <v>802</v>
      </c>
      <c r="D130" s="222"/>
      <c r="E130" s="222"/>
      <c r="F130" s="223" t="s">
        <v>791</v>
      </c>
      <c r="G130" s="222"/>
      <c r="H130" s="222" t="s">
        <v>803</v>
      </c>
      <c r="I130" s="222" t="s">
        <v>787</v>
      </c>
      <c r="J130" s="222">
        <v>20</v>
      </c>
      <c r="K130" s="242"/>
    </row>
    <row r="131" spans="2:11" ht="15" customHeight="1">
      <c r="B131" s="240"/>
      <c r="C131" s="204" t="s">
        <v>790</v>
      </c>
      <c r="D131" s="204"/>
      <c r="E131" s="204"/>
      <c r="F131" s="221" t="s">
        <v>791</v>
      </c>
      <c r="G131" s="204"/>
      <c r="H131" s="204" t="s">
        <v>824</v>
      </c>
      <c r="I131" s="204" t="s">
        <v>787</v>
      </c>
      <c r="J131" s="204">
        <v>50</v>
      </c>
      <c r="K131" s="242"/>
    </row>
    <row r="132" spans="2:11" ht="15" customHeight="1">
      <c r="B132" s="240"/>
      <c r="C132" s="204" t="s">
        <v>804</v>
      </c>
      <c r="D132" s="204"/>
      <c r="E132" s="204"/>
      <c r="F132" s="221" t="s">
        <v>791</v>
      </c>
      <c r="G132" s="204"/>
      <c r="H132" s="204" t="s">
        <v>824</v>
      </c>
      <c r="I132" s="204" t="s">
        <v>787</v>
      </c>
      <c r="J132" s="204">
        <v>50</v>
      </c>
      <c r="K132" s="242"/>
    </row>
    <row r="133" spans="2:11" ht="15" customHeight="1">
      <c r="B133" s="240"/>
      <c r="C133" s="204" t="s">
        <v>810</v>
      </c>
      <c r="D133" s="204"/>
      <c r="E133" s="204"/>
      <c r="F133" s="221" t="s">
        <v>791</v>
      </c>
      <c r="G133" s="204"/>
      <c r="H133" s="204" t="s">
        <v>824</v>
      </c>
      <c r="I133" s="204" t="s">
        <v>787</v>
      </c>
      <c r="J133" s="204">
        <v>50</v>
      </c>
      <c r="K133" s="242"/>
    </row>
    <row r="134" spans="2:11" ht="15" customHeight="1">
      <c r="B134" s="240"/>
      <c r="C134" s="204" t="s">
        <v>812</v>
      </c>
      <c r="D134" s="204"/>
      <c r="E134" s="204"/>
      <c r="F134" s="221" t="s">
        <v>791</v>
      </c>
      <c r="G134" s="204"/>
      <c r="H134" s="204" t="s">
        <v>824</v>
      </c>
      <c r="I134" s="204" t="s">
        <v>787</v>
      </c>
      <c r="J134" s="204">
        <v>50</v>
      </c>
      <c r="K134" s="242"/>
    </row>
    <row r="135" spans="2:11" ht="15" customHeight="1">
      <c r="B135" s="240"/>
      <c r="C135" s="204" t="s">
        <v>136</v>
      </c>
      <c r="D135" s="204"/>
      <c r="E135" s="204"/>
      <c r="F135" s="221" t="s">
        <v>791</v>
      </c>
      <c r="G135" s="204"/>
      <c r="H135" s="204" t="s">
        <v>837</v>
      </c>
      <c r="I135" s="204" t="s">
        <v>787</v>
      </c>
      <c r="J135" s="204">
        <v>255</v>
      </c>
      <c r="K135" s="242"/>
    </row>
    <row r="136" spans="2:11" ht="15" customHeight="1">
      <c r="B136" s="240"/>
      <c r="C136" s="204" t="s">
        <v>814</v>
      </c>
      <c r="D136" s="204"/>
      <c r="E136" s="204"/>
      <c r="F136" s="221" t="s">
        <v>785</v>
      </c>
      <c r="G136" s="204"/>
      <c r="H136" s="204" t="s">
        <v>838</v>
      </c>
      <c r="I136" s="204" t="s">
        <v>816</v>
      </c>
      <c r="J136" s="204"/>
      <c r="K136" s="242"/>
    </row>
    <row r="137" spans="2:11" ht="15" customHeight="1">
      <c r="B137" s="240"/>
      <c r="C137" s="204" t="s">
        <v>817</v>
      </c>
      <c r="D137" s="204"/>
      <c r="E137" s="204"/>
      <c r="F137" s="221" t="s">
        <v>785</v>
      </c>
      <c r="G137" s="204"/>
      <c r="H137" s="204" t="s">
        <v>839</v>
      </c>
      <c r="I137" s="204" t="s">
        <v>819</v>
      </c>
      <c r="J137" s="204"/>
      <c r="K137" s="242"/>
    </row>
    <row r="138" spans="2:11" ht="15" customHeight="1">
      <c r="B138" s="240"/>
      <c r="C138" s="204" t="s">
        <v>820</v>
      </c>
      <c r="D138" s="204"/>
      <c r="E138" s="204"/>
      <c r="F138" s="221" t="s">
        <v>785</v>
      </c>
      <c r="G138" s="204"/>
      <c r="H138" s="204" t="s">
        <v>820</v>
      </c>
      <c r="I138" s="204" t="s">
        <v>819</v>
      </c>
      <c r="J138" s="204"/>
      <c r="K138" s="242"/>
    </row>
    <row r="139" spans="2:11" ht="15" customHeight="1">
      <c r="B139" s="240"/>
      <c r="C139" s="204" t="s">
        <v>40</v>
      </c>
      <c r="D139" s="204"/>
      <c r="E139" s="204"/>
      <c r="F139" s="221" t="s">
        <v>785</v>
      </c>
      <c r="G139" s="204"/>
      <c r="H139" s="204" t="s">
        <v>840</v>
      </c>
      <c r="I139" s="204" t="s">
        <v>819</v>
      </c>
      <c r="J139" s="204"/>
      <c r="K139" s="242"/>
    </row>
    <row r="140" spans="2:11" ht="15" customHeight="1">
      <c r="B140" s="240"/>
      <c r="C140" s="204" t="s">
        <v>841</v>
      </c>
      <c r="D140" s="204"/>
      <c r="E140" s="204"/>
      <c r="F140" s="221" t="s">
        <v>785</v>
      </c>
      <c r="G140" s="204"/>
      <c r="H140" s="204" t="s">
        <v>842</v>
      </c>
      <c r="I140" s="204" t="s">
        <v>819</v>
      </c>
      <c r="J140" s="204"/>
      <c r="K140" s="242"/>
    </row>
    <row r="141" spans="2:11" ht="15" customHeight="1">
      <c r="B141" s="243"/>
      <c r="C141" s="244"/>
      <c r="D141" s="244"/>
      <c r="E141" s="244"/>
      <c r="F141" s="244"/>
      <c r="G141" s="244"/>
      <c r="H141" s="244"/>
      <c r="I141" s="244"/>
      <c r="J141" s="244"/>
      <c r="K141" s="245"/>
    </row>
    <row r="142" spans="2:11" ht="18.75" customHeight="1">
      <c r="B142" s="200"/>
      <c r="C142" s="200"/>
      <c r="D142" s="200"/>
      <c r="E142" s="200"/>
      <c r="F142" s="232"/>
      <c r="G142" s="200"/>
      <c r="H142" s="200"/>
      <c r="I142" s="200"/>
      <c r="J142" s="200"/>
      <c r="K142" s="200"/>
    </row>
    <row r="143" spans="2:11" ht="18.75" customHeight="1">
      <c r="B143" s="210"/>
      <c r="C143" s="210"/>
      <c r="D143" s="210"/>
      <c r="E143" s="210"/>
      <c r="F143" s="210"/>
      <c r="G143" s="210"/>
      <c r="H143" s="210"/>
      <c r="I143" s="210"/>
      <c r="J143" s="210"/>
      <c r="K143" s="210"/>
    </row>
    <row r="144" spans="2:11" ht="7.5" customHeight="1">
      <c r="B144" s="211"/>
      <c r="C144" s="212"/>
      <c r="D144" s="212"/>
      <c r="E144" s="212"/>
      <c r="F144" s="212"/>
      <c r="G144" s="212"/>
      <c r="H144" s="212"/>
      <c r="I144" s="212"/>
      <c r="J144" s="212"/>
      <c r="K144" s="213"/>
    </row>
    <row r="145" spans="2:11" ht="45" customHeight="1">
      <c r="B145" s="214"/>
      <c r="C145" s="360" t="s">
        <v>843</v>
      </c>
      <c r="D145" s="360"/>
      <c r="E145" s="360"/>
      <c r="F145" s="360"/>
      <c r="G145" s="360"/>
      <c r="H145" s="360"/>
      <c r="I145" s="360"/>
      <c r="J145" s="360"/>
      <c r="K145" s="215"/>
    </row>
    <row r="146" spans="2:11" ht="17.25" customHeight="1">
      <c r="B146" s="214"/>
      <c r="C146" s="216" t="s">
        <v>779</v>
      </c>
      <c r="D146" s="216"/>
      <c r="E146" s="216"/>
      <c r="F146" s="216" t="s">
        <v>780</v>
      </c>
      <c r="G146" s="82"/>
      <c r="H146" s="216" t="s">
        <v>130</v>
      </c>
      <c r="I146" s="216" t="s">
        <v>59</v>
      </c>
      <c r="J146" s="216" t="s">
        <v>781</v>
      </c>
      <c r="K146" s="215"/>
    </row>
    <row r="147" spans="2:11" ht="17.25" customHeight="1">
      <c r="B147" s="214"/>
      <c r="C147" s="217" t="s">
        <v>782</v>
      </c>
      <c r="D147" s="217"/>
      <c r="E147" s="217"/>
      <c r="F147" s="218" t="s">
        <v>783</v>
      </c>
      <c r="G147" s="219"/>
      <c r="H147" s="217"/>
      <c r="I147" s="217"/>
      <c r="J147" s="217" t="s">
        <v>784</v>
      </c>
      <c r="K147" s="215"/>
    </row>
    <row r="148" spans="2:11" ht="5.25" customHeight="1">
      <c r="B148" s="48"/>
      <c r="C148" s="220"/>
      <c r="D148" s="220"/>
      <c r="E148" s="220"/>
      <c r="F148" s="220"/>
      <c r="G148" s="46"/>
      <c r="H148" s="220"/>
      <c r="I148" s="220"/>
      <c r="J148" s="220"/>
      <c r="K148" s="242"/>
    </row>
    <row r="149" spans="2:11" ht="15" customHeight="1">
      <c r="B149" s="48"/>
      <c r="C149" s="246" t="s">
        <v>788</v>
      </c>
      <c r="D149" s="204"/>
      <c r="E149" s="204"/>
      <c r="F149" s="247" t="s">
        <v>785</v>
      </c>
      <c r="G149" s="204"/>
      <c r="H149" s="246" t="s">
        <v>824</v>
      </c>
      <c r="I149" s="246" t="s">
        <v>787</v>
      </c>
      <c r="J149" s="246">
        <v>120</v>
      </c>
      <c r="K149" s="242"/>
    </row>
    <row r="150" spans="2:11" ht="15" customHeight="1">
      <c r="B150" s="48"/>
      <c r="C150" s="246" t="s">
        <v>833</v>
      </c>
      <c r="D150" s="204"/>
      <c r="E150" s="204"/>
      <c r="F150" s="247" t="s">
        <v>785</v>
      </c>
      <c r="G150" s="204"/>
      <c r="H150" s="246" t="s">
        <v>844</v>
      </c>
      <c r="I150" s="246" t="s">
        <v>787</v>
      </c>
      <c r="J150" s="246" t="s">
        <v>835</v>
      </c>
      <c r="K150" s="242"/>
    </row>
    <row r="151" spans="2:11" ht="15" customHeight="1">
      <c r="B151" s="48"/>
      <c r="C151" s="246" t="s">
        <v>734</v>
      </c>
      <c r="D151" s="204"/>
      <c r="E151" s="204"/>
      <c r="F151" s="247" t="s">
        <v>785</v>
      </c>
      <c r="G151" s="204"/>
      <c r="H151" s="246" t="s">
        <v>845</v>
      </c>
      <c r="I151" s="246" t="s">
        <v>787</v>
      </c>
      <c r="J151" s="246" t="s">
        <v>835</v>
      </c>
      <c r="K151" s="242"/>
    </row>
    <row r="152" spans="2:11" ht="15" customHeight="1">
      <c r="B152" s="48"/>
      <c r="C152" s="246" t="s">
        <v>790</v>
      </c>
      <c r="D152" s="204"/>
      <c r="E152" s="204"/>
      <c r="F152" s="247" t="s">
        <v>791</v>
      </c>
      <c r="G152" s="204"/>
      <c r="H152" s="246" t="s">
        <v>824</v>
      </c>
      <c r="I152" s="246" t="s">
        <v>787</v>
      </c>
      <c r="J152" s="246">
        <v>50</v>
      </c>
      <c r="K152" s="242"/>
    </row>
    <row r="153" spans="2:11" ht="15" customHeight="1">
      <c r="B153" s="48"/>
      <c r="C153" s="246" t="s">
        <v>793</v>
      </c>
      <c r="D153" s="204"/>
      <c r="E153" s="204"/>
      <c r="F153" s="247" t="s">
        <v>785</v>
      </c>
      <c r="G153" s="204"/>
      <c r="H153" s="246" t="s">
        <v>824</v>
      </c>
      <c r="I153" s="246" t="s">
        <v>795</v>
      </c>
      <c r="J153" s="246"/>
      <c r="K153" s="242"/>
    </row>
    <row r="154" spans="2:11" ht="15" customHeight="1">
      <c r="B154" s="48"/>
      <c r="C154" s="246" t="s">
        <v>804</v>
      </c>
      <c r="D154" s="204"/>
      <c r="E154" s="204"/>
      <c r="F154" s="247" t="s">
        <v>791</v>
      </c>
      <c r="G154" s="204"/>
      <c r="H154" s="246" t="s">
        <v>824</v>
      </c>
      <c r="I154" s="246" t="s">
        <v>787</v>
      </c>
      <c r="J154" s="246">
        <v>50</v>
      </c>
      <c r="K154" s="242"/>
    </row>
    <row r="155" spans="2:11" ht="15" customHeight="1">
      <c r="B155" s="48"/>
      <c r="C155" s="246" t="s">
        <v>812</v>
      </c>
      <c r="D155" s="204"/>
      <c r="E155" s="204"/>
      <c r="F155" s="247" t="s">
        <v>791</v>
      </c>
      <c r="G155" s="204"/>
      <c r="H155" s="246" t="s">
        <v>824</v>
      </c>
      <c r="I155" s="246" t="s">
        <v>787</v>
      </c>
      <c r="J155" s="246">
        <v>50</v>
      </c>
      <c r="K155" s="242"/>
    </row>
    <row r="156" spans="2:11" ht="15" customHeight="1">
      <c r="B156" s="48"/>
      <c r="C156" s="246" t="s">
        <v>810</v>
      </c>
      <c r="D156" s="204"/>
      <c r="E156" s="204"/>
      <c r="F156" s="247" t="s">
        <v>791</v>
      </c>
      <c r="G156" s="204"/>
      <c r="H156" s="246" t="s">
        <v>824</v>
      </c>
      <c r="I156" s="246" t="s">
        <v>787</v>
      </c>
      <c r="J156" s="246">
        <v>50</v>
      </c>
      <c r="K156" s="242"/>
    </row>
    <row r="157" spans="2:11" ht="15" customHeight="1">
      <c r="B157" s="48"/>
      <c r="C157" s="246" t="s">
        <v>96</v>
      </c>
      <c r="D157" s="204"/>
      <c r="E157" s="204"/>
      <c r="F157" s="247" t="s">
        <v>785</v>
      </c>
      <c r="G157" s="204"/>
      <c r="H157" s="246" t="s">
        <v>846</v>
      </c>
      <c r="I157" s="246" t="s">
        <v>787</v>
      </c>
      <c r="J157" s="246" t="s">
        <v>847</v>
      </c>
      <c r="K157" s="242"/>
    </row>
    <row r="158" spans="2:11" ht="15" customHeight="1">
      <c r="B158" s="48"/>
      <c r="C158" s="246" t="s">
        <v>848</v>
      </c>
      <c r="D158" s="204"/>
      <c r="E158" s="204"/>
      <c r="F158" s="247" t="s">
        <v>785</v>
      </c>
      <c r="G158" s="204"/>
      <c r="H158" s="246" t="s">
        <v>849</v>
      </c>
      <c r="I158" s="246" t="s">
        <v>819</v>
      </c>
      <c r="J158" s="246"/>
      <c r="K158" s="242"/>
    </row>
    <row r="159" spans="2:11" ht="15" customHeight="1">
      <c r="B159" s="248"/>
      <c r="C159" s="230"/>
      <c r="D159" s="230"/>
      <c r="E159" s="230"/>
      <c r="F159" s="230"/>
      <c r="G159" s="230"/>
      <c r="H159" s="230"/>
      <c r="I159" s="230"/>
      <c r="J159" s="230"/>
      <c r="K159" s="249"/>
    </row>
    <row r="160" spans="2:11" ht="18.75" customHeight="1">
      <c r="B160" s="200"/>
      <c r="C160" s="204"/>
      <c r="D160" s="204"/>
      <c r="E160" s="204"/>
      <c r="F160" s="221"/>
      <c r="G160" s="204"/>
      <c r="H160" s="204"/>
      <c r="I160" s="204"/>
      <c r="J160" s="204"/>
      <c r="K160" s="200"/>
    </row>
    <row r="161" spans="2:11" ht="18.75" customHeight="1">
      <c r="B161" s="210"/>
      <c r="C161" s="210"/>
      <c r="D161" s="210"/>
      <c r="E161" s="210"/>
      <c r="F161" s="210"/>
      <c r="G161" s="210"/>
      <c r="H161" s="210"/>
      <c r="I161" s="210"/>
      <c r="J161" s="210"/>
      <c r="K161" s="210"/>
    </row>
    <row r="162" spans="2:11" ht="7.5" customHeight="1">
      <c r="B162" s="191"/>
      <c r="C162" s="192"/>
      <c r="D162" s="192"/>
      <c r="E162" s="192"/>
      <c r="F162" s="192"/>
      <c r="G162" s="192"/>
      <c r="H162" s="192"/>
      <c r="I162" s="192"/>
      <c r="J162" s="192"/>
      <c r="K162" s="193"/>
    </row>
    <row r="163" spans="2:11" ht="45" customHeight="1">
      <c r="B163" s="195"/>
      <c r="C163" s="357" t="s">
        <v>850</v>
      </c>
      <c r="D163" s="357"/>
      <c r="E163" s="357"/>
      <c r="F163" s="357"/>
      <c r="G163" s="357"/>
      <c r="H163" s="357"/>
      <c r="I163" s="357"/>
      <c r="J163" s="357"/>
      <c r="K163" s="196"/>
    </row>
    <row r="164" spans="2:11" ht="17.25" customHeight="1">
      <c r="B164" s="195"/>
      <c r="C164" s="216" t="s">
        <v>779</v>
      </c>
      <c r="D164" s="216"/>
      <c r="E164" s="216"/>
      <c r="F164" s="216" t="s">
        <v>780</v>
      </c>
      <c r="G164" s="250"/>
      <c r="H164" s="251" t="s">
        <v>130</v>
      </c>
      <c r="I164" s="251" t="s">
        <v>59</v>
      </c>
      <c r="J164" s="216" t="s">
        <v>781</v>
      </c>
      <c r="K164" s="196"/>
    </row>
    <row r="165" spans="2:11" ht="17.25" customHeight="1">
      <c r="B165" s="197"/>
      <c r="C165" s="217" t="s">
        <v>782</v>
      </c>
      <c r="D165" s="217"/>
      <c r="E165" s="217"/>
      <c r="F165" s="218" t="s">
        <v>783</v>
      </c>
      <c r="G165" s="252"/>
      <c r="H165" s="253"/>
      <c r="I165" s="253"/>
      <c r="J165" s="217" t="s">
        <v>784</v>
      </c>
      <c r="K165" s="198"/>
    </row>
    <row r="166" spans="2:11" ht="5.25" customHeight="1">
      <c r="B166" s="48"/>
      <c r="C166" s="220"/>
      <c r="D166" s="220"/>
      <c r="E166" s="220"/>
      <c r="F166" s="220"/>
      <c r="G166" s="46"/>
      <c r="H166" s="220"/>
      <c r="I166" s="220"/>
      <c r="J166" s="220"/>
      <c r="K166" s="242"/>
    </row>
    <row r="167" spans="2:11" ht="15" customHeight="1">
      <c r="B167" s="48"/>
      <c r="C167" s="204" t="s">
        <v>788</v>
      </c>
      <c r="D167" s="204"/>
      <c r="E167" s="204"/>
      <c r="F167" s="221" t="s">
        <v>785</v>
      </c>
      <c r="G167" s="204"/>
      <c r="H167" s="204" t="s">
        <v>824</v>
      </c>
      <c r="I167" s="204" t="s">
        <v>787</v>
      </c>
      <c r="J167" s="204">
        <v>120</v>
      </c>
      <c r="K167" s="242"/>
    </row>
    <row r="168" spans="2:11" ht="15" customHeight="1">
      <c r="B168" s="48"/>
      <c r="C168" s="204" t="s">
        <v>833</v>
      </c>
      <c r="D168" s="204"/>
      <c r="E168" s="204"/>
      <c r="F168" s="221" t="s">
        <v>785</v>
      </c>
      <c r="G168" s="204"/>
      <c r="H168" s="204" t="s">
        <v>834</v>
      </c>
      <c r="I168" s="204" t="s">
        <v>787</v>
      </c>
      <c r="J168" s="204" t="s">
        <v>835</v>
      </c>
      <c r="K168" s="242"/>
    </row>
    <row r="169" spans="2:11" ht="15" customHeight="1">
      <c r="B169" s="48"/>
      <c r="C169" s="204" t="s">
        <v>734</v>
      </c>
      <c r="D169" s="204"/>
      <c r="E169" s="204"/>
      <c r="F169" s="221" t="s">
        <v>785</v>
      </c>
      <c r="G169" s="204"/>
      <c r="H169" s="204" t="s">
        <v>851</v>
      </c>
      <c r="I169" s="204" t="s">
        <v>787</v>
      </c>
      <c r="J169" s="204" t="s">
        <v>835</v>
      </c>
      <c r="K169" s="242"/>
    </row>
    <row r="170" spans="2:11" ht="15" customHeight="1">
      <c r="B170" s="48"/>
      <c r="C170" s="204" t="s">
        <v>790</v>
      </c>
      <c r="D170" s="204"/>
      <c r="E170" s="204"/>
      <c r="F170" s="221" t="s">
        <v>791</v>
      </c>
      <c r="G170" s="204"/>
      <c r="H170" s="204" t="s">
        <v>851</v>
      </c>
      <c r="I170" s="204" t="s">
        <v>787</v>
      </c>
      <c r="J170" s="204">
        <v>50</v>
      </c>
      <c r="K170" s="242"/>
    </row>
    <row r="171" spans="2:11" ht="15" customHeight="1">
      <c r="B171" s="48"/>
      <c r="C171" s="204" t="s">
        <v>793</v>
      </c>
      <c r="D171" s="204"/>
      <c r="E171" s="204"/>
      <c r="F171" s="221" t="s">
        <v>785</v>
      </c>
      <c r="G171" s="204"/>
      <c r="H171" s="204" t="s">
        <v>851</v>
      </c>
      <c r="I171" s="204" t="s">
        <v>795</v>
      </c>
      <c r="J171" s="204"/>
      <c r="K171" s="242"/>
    </row>
    <row r="172" spans="2:11" ht="15" customHeight="1">
      <c r="B172" s="48"/>
      <c r="C172" s="204" t="s">
        <v>804</v>
      </c>
      <c r="D172" s="204"/>
      <c r="E172" s="204"/>
      <c r="F172" s="221" t="s">
        <v>791</v>
      </c>
      <c r="G172" s="204"/>
      <c r="H172" s="204" t="s">
        <v>851</v>
      </c>
      <c r="I172" s="204" t="s">
        <v>787</v>
      </c>
      <c r="J172" s="204">
        <v>50</v>
      </c>
      <c r="K172" s="242"/>
    </row>
    <row r="173" spans="2:11" ht="15" customHeight="1">
      <c r="B173" s="48"/>
      <c r="C173" s="204" t="s">
        <v>812</v>
      </c>
      <c r="D173" s="204"/>
      <c r="E173" s="204"/>
      <c r="F173" s="221" t="s">
        <v>791</v>
      </c>
      <c r="G173" s="204"/>
      <c r="H173" s="204" t="s">
        <v>851</v>
      </c>
      <c r="I173" s="204" t="s">
        <v>787</v>
      </c>
      <c r="J173" s="204">
        <v>50</v>
      </c>
      <c r="K173" s="242"/>
    </row>
    <row r="174" spans="2:11" ht="15" customHeight="1">
      <c r="B174" s="48"/>
      <c r="C174" s="204" t="s">
        <v>810</v>
      </c>
      <c r="D174" s="204"/>
      <c r="E174" s="204"/>
      <c r="F174" s="221" t="s">
        <v>791</v>
      </c>
      <c r="G174" s="204"/>
      <c r="H174" s="204" t="s">
        <v>851</v>
      </c>
      <c r="I174" s="204" t="s">
        <v>787</v>
      </c>
      <c r="J174" s="204">
        <v>50</v>
      </c>
      <c r="K174" s="242"/>
    </row>
    <row r="175" spans="2:11" ht="15" customHeight="1">
      <c r="B175" s="48"/>
      <c r="C175" s="204" t="s">
        <v>129</v>
      </c>
      <c r="D175" s="204"/>
      <c r="E175" s="204"/>
      <c r="F175" s="221" t="s">
        <v>785</v>
      </c>
      <c r="G175" s="204"/>
      <c r="H175" s="204" t="s">
        <v>852</v>
      </c>
      <c r="I175" s="204" t="s">
        <v>853</v>
      </c>
      <c r="J175" s="204"/>
      <c r="K175" s="242"/>
    </row>
    <row r="176" spans="2:11" ht="15" customHeight="1">
      <c r="B176" s="48"/>
      <c r="C176" s="204" t="s">
        <v>59</v>
      </c>
      <c r="D176" s="204"/>
      <c r="E176" s="204"/>
      <c r="F176" s="221" t="s">
        <v>785</v>
      </c>
      <c r="G176" s="204"/>
      <c r="H176" s="204" t="s">
        <v>854</v>
      </c>
      <c r="I176" s="204" t="s">
        <v>855</v>
      </c>
      <c r="J176" s="204">
        <v>1</v>
      </c>
      <c r="K176" s="242"/>
    </row>
    <row r="177" spans="2:11" ht="15" customHeight="1">
      <c r="B177" s="48"/>
      <c r="C177" s="204" t="s">
        <v>55</v>
      </c>
      <c r="D177" s="204"/>
      <c r="E177" s="204"/>
      <c r="F177" s="221" t="s">
        <v>785</v>
      </c>
      <c r="G177" s="204"/>
      <c r="H177" s="204" t="s">
        <v>856</v>
      </c>
      <c r="I177" s="204" t="s">
        <v>787</v>
      </c>
      <c r="J177" s="204">
        <v>20</v>
      </c>
      <c r="K177" s="242"/>
    </row>
    <row r="178" spans="2:11" ht="15" customHeight="1">
      <c r="B178" s="48"/>
      <c r="C178" s="204" t="s">
        <v>130</v>
      </c>
      <c r="D178" s="204"/>
      <c r="E178" s="204"/>
      <c r="F178" s="221" t="s">
        <v>785</v>
      </c>
      <c r="G178" s="204"/>
      <c r="H178" s="204" t="s">
        <v>857</v>
      </c>
      <c r="I178" s="204" t="s">
        <v>787</v>
      </c>
      <c r="J178" s="204">
        <v>255</v>
      </c>
      <c r="K178" s="242"/>
    </row>
    <row r="179" spans="2:11" ht="15" customHeight="1">
      <c r="B179" s="48"/>
      <c r="C179" s="204" t="s">
        <v>131</v>
      </c>
      <c r="D179" s="204"/>
      <c r="E179" s="204"/>
      <c r="F179" s="221" t="s">
        <v>785</v>
      </c>
      <c r="G179" s="204"/>
      <c r="H179" s="204" t="s">
        <v>750</v>
      </c>
      <c r="I179" s="204" t="s">
        <v>787</v>
      </c>
      <c r="J179" s="204">
        <v>10</v>
      </c>
      <c r="K179" s="242"/>
    </row>
    <row r="180" spans="2:11" ht="15" customHeight="1">
      <c r="B180" s="48"/>
      <c r="C180" s="204" t="s">
        <v>132</v>
      </c>
      <c r="D180" s="204"/>
      <c r="E180" s="204"/>
      <c r="F180" s="221" t="s">
        <v>785</v>
      </c>
      <c r="G180" s="204"/>
      <c r="H180" s="204" t="s">
        <v>858</v>
      </c>
      <c r="I180" s="204" t="s">
        <v>819</v>
      </c>
      <c r="J180" s="204"/>
      <c r="K180" s="242"/>
    </row>
    <row r="181" spans="2:11" ht="15" customHeight="1">
      <c r="B181" s="48"/>
      <c r="C181" s="204" t="s">
        <v>859</v>
      </c>
      <c r="D181" s="204"/>
      <c r="E181" s="204"/>
      <c r="F181" s="221" t="s">
        <v>785</v>
      </c>
      <c r="G181" s="204"/>
      <c r="H181" s="204" t="s">
        <v>860</v>
      </c>
      <c r="I181" s="204" t="s">
        <v>819</v>
      </c>
      <c r="J181" s="204"/>
      <c r="K181" s="242"/>
    </row>
    <row r="182" spans="2:11" ht="15" customHeight="1">
      <c r="B182" s="48"/>
      <c r="C182" s="204" t="s">
        <v>848</v>
      </c>
      <c r="D182" s="204"/>
      <c r="E182" s="204"/>
      <c r="F182" s="221" t="s">
        <v>785</v>
      </c>
      <c r="G182" s="204"/>
      <c r="H182" s="204" t="s">
        <v>861</v>
      </c>
      <c r="I182" s="204" t="s">
        <v>819</v>
      </c>
      <c r="J182" s="204"/>
      <c r="K182" s="242"/>
    </row>
    <row r="183" spans="2:11" ht="15" customHeight="1">
      <c r="B183" s="48"/>
      <c r="C183" s="204" t="s">
        <v>135</v>
      </c>
      <c r="D183" s="204"/>
      <c r="E183" s="204"/>
      <c r="F183" s="221" t="s">
        <v>791</v>
      </c>
      <c r="G183" s="204"/>
      <c r="H183" s="204" t="s">
        <v>862</v>
      </c>
      <c r="I183" s="204" t="s">
        <v>787</v>
      </c>
      <c r="J183" s="204">
        <v>50</v>
      </c>
      <c r="K183" s="242"/>
    </row>
    <row r="184" spans="2:11" ht="15" customHeight="1">
      <c r="B184" s="248"/>
      <c r="C184" s="230"/>
      <c r="D184" s="230"/>
      <c r="E184" s="230"/>
      <c r="F184" s="230"/>
      <c r="G184" s="230"/>
      <c r="H184" s="230"/>
      <c r="I184" s="230"/>
      <c r="J184" s="230"/>
      <c r="K184" s="249"/>
    </row>
    <row r="185" spans="2:11" ht="18.75" customHeight="1">
      <c r="B185" s="200"/>
      <c r="C185" s="204"/>
      <c r="D185" s="204"/>
      <c r="E185" s="204"/>
      <c r="F185" s="221"/>
      <c r="G185" s="204"/>
      <c r="H185" s="204"/>
      <c r="I185" s="204"/>
      <c r="J185" s="204"/>
      <c r="K185" s="200"/>
    </row>
    <row r="186" spans="2:11" ht="18.75" customHeight="1">
      <c r="B186" s="210"/>
      <c r="C186" s="210"/>
      <c r="D186" s="210"/>
      <c r="E186" s="210"/>
      <c r="F186" s="210"/>
      <c r="G186" s="210"/>
      <c r="H186" s="210"/>
      <c r="I186" s="210"/>
      <c r="J186" s="210"/>
      <c r="K186" s="210"/>
    </row>
    <row r="187" spans="2:11" ht="13.5">
      <c r="B187" s="191"/>
      <c r="C187" s="192"/>
      <c r="D187" s="192"/>
      <c r="E187" s="192"/>
      <c r="F187" s="192"/>
      <c r="G187" s="192"/>
      <c r="H187" s="192"/>
      <c r="I187" s="192"/>
      <c r="J187" s="192"/>
      <c r="K187" s="193"/>
    </row>
    <row r="188" spans="2:11" ht="12.75" customHeight="1">
      <c r="B188" s="195"/>
      <c r="C188" s="357" t="s">
        <v>863</v>
      </c>
      <c r="D188" s="357"/>
      <c r="E188" s="357"/>
      <c r="F188" s="357"/>
      <c r="G188" s="357"/>
      <c r="H188" s="357"/>
      <c r="I188" s="357"/>
      <c r="J188" s="357"/>
      <c r="K188" s="196"/>
    </row>
    <row r="189" spans="2:11" ht="25.5" customHeight="1">
      <c r="B189" s="195"/>
      <c r="C189" s="254" t="s">
        <v>864</v>
      </c>
      <c r="D189" s="254"/>
      <c r="E189" s="254"/>
      <c r="F189" s="254" t="s">
        <v>865</v>
      </c>
      <c r="G189" s="255"/>
      <c r="H189" s="358" t="s">
        <v>866</v>
      </c>
      <c r="I189" s="358"/>
      <c r="J189" s="358"/>
      <c r="K189" s="196"/>
    </row>
    <row r="190" spans="2:11" ht="5.25" customHeight="1">
      <c r="B190" s="48"/>
      <c r="C190" s="220"/>
      <c r="D190" s="220"/>
      <c r="E190" s="220"/>
      <c r="F190" s="220"/>
      <c r="G190" s="204"/>
      <c r="H190" s="220"/>
      <c r="I190" s="220"/>
      <c r="J190" s="220"/>
      <c r="K190" s="242"/>
    </row>
    <row r="191" spans="2:11" ht="15" customHeight="1">
      <c r="B191" s="48"/>
      <c r="C191" s="204" t="s">
        <v>867</v>
      </c>
      <c r="D191" s="204"/>
      <c r="E191" s="204"/>
      <c r="F191" s="221" t="s">
        <v>45</v>
      </c>
      <c r="G191" s="204"/>
      <c r="H191" s="356" t="s">
        <v>868</v>
      </c>
      <c r="I191" s="356"/>
      <c r="J191" s="356"/>
      <c r="K191" s="242"/>
    </row>
    <row r="192" spans="2:11" ht="15" customHeight="1">
      <c r="B192" s="48"/>
      <c r="C192" s="227"/>
      <c r="D192" s="204"/>
      <c r="E192" s="204"/>
      <c r="F192" s="221" t="s">
        <v>46</v>
      </c>
      <c r="G192" s="204"/>
      <c r="H192" s="356" t="s">
        <v>869</v>
      </c>
      <c r="I192" s="356"/>
      <c r="J192" s="356"/>
      <c r="K192" s="242"/>
    </row>
    <row r="193" spans="2:11" ht="15" customHeight="1">
      <c r="B193" s="48"/>
      <c r="C193" s="227"/>
      <c r="D193" s="204"/>
      <c r="E193" s="204"/>
      <c r="F193" s="221" t="s">
        <v>49</v>
      </c>
      <c r="G193" s="204"/>
      <c r="H193" s="356" t="s">
        <v>870</v>
      </c>
      <c r="I193" s="356"/>
      <c r="J193" s="356"/>
      <c r="K193" s="242"/>
    </row>
    <row r="194" spans="2:11" ht="15" customHeight="1">
      <c r="B194" s="48"/>
      <c r="C194" s="204"/>
      <c r="D194" s="204"/>
      <c r="E194" s="204"/>
      <c r="F194" s="221" t="s">
        <v>47</v>
      </c>
      <c r="G194" s="204"/>
      <c r="H194" s="356" t="s">
        <v>871</v>
      </c>
      <c r="I194" s="356"/>
      <c r="J194" s="356"/>
      <c r="K194" s="242"/>
    </row>
    <row r="195" spans="2:11" ht="15" customHeight="1">
      <c r="B195" s="48"/>
      <c r="C195" s="204"/>
      <c r="D195" s="204"/>
      <c r="E195" s="204"/>
      <c r="F195" s="221" t="s">
        <v>48</v>
      </c>
      <c r="G195" s="204"/>
      <c r="H195" s="356" t="s">
        <v>872</v>
      </c>
      <c r="I195" s="356"/>
      <c r="J195" s="356"/>
      <c r="K195" s="242"/>
    </row>
    <row r="196" spans="2:11" ht="15" customHeight="1">
      <c r="B196" s="48"/>
      <c r="C196" s="204"/>
      <c r="D196" s="204"/>
      <c r="E196" s="204"/>
      <c r="F196" s="221"/>
      <c r="G196" s="204"/>
      <c r="H196" s="204"/>
      <c r="I196" s="204"/>
      <c r="J196" s="204"/>
      <c r="K196" s="242"/>
    </row>
    <row r="197" spans="2:11" ht="15" customHeight="1">
      <c r="B197" s="48"/>
      <c r="C197" s="204" t="s">
        <v>831</v>
      </c>
      <c r="D197" s="204"/>
      <c r="E197" s="204"/>
      <c r="F197" s="221" t="s">
        <v>81</v>
      </c>
      <c r="G197" s="204"/>
      <c r="H197" s="356" t="s">
        <v>873</v>
      </c>
      <c r="I197" s="356"/>
      <c r="J197" s="356"/>
      <c r="K197" s="242"/>
    </row>
    <row r="198" spans="2:11" ht="15" customHeight="1">
      <c r="B198" s="48"/>
      <c r="C198" s="227"/>
      <c r="D198" s="204"/>
      <c r="E198" s="204"/>
      <c r="F198" s="221" t="s">
        <v>729</v>
      </c>
      <c r="G198" s="204"/>
      <c r="H198" s="356" t="s">
        <v>730</v>
      </c>
      <c r="I198" s="356"/>
      <c r="J198" s="356"/>
      <c r="K198" s="242"/>
    </row>
    <row r="199" spans="2:11" ht="15" customHeight="1">
      <c r="B199" s="48"/>
      <c r="C199" s="204"/>
      <c r="D199" s="204"/>
      <c r="E199" s="204"/>
      <c r="F199" s="221" t="s">
        <v>727</v>
      </c>
      <c r="G199" s="204"/>
      <c r="H199" s="356" t="s">
        <v>874</v>
      </c>
      <c r="I199" s="356"/>
      <c r="J199" s="356"/>
      <c r="K199" s="242"/>
    </row>
    <row r="200" spans="2:11" ht="15" customHeight="1">
      <c r="B200" s="256"/>
      <c r="C200" s="227"/>
      <c r="D200" s="227"/>
      <c r="E200" s="227"/>
      <c r="F200" s="221" t="s">
        <v>731</v>
      </c>
      <c r="G200" s="209"/>
      <c r="H200" s="355" t="s">
        <v>144</v>
      </c>
      <c r="I200" s="355"/>
      <c r="J200" s="355"/>
      <c r="K200" s="257"/>
    </row>
    <row r="201" spans="2:11" ht="15" customHeight="1">
      <c r="B201" s="256"/>
      <c r="C201" s="227"/>
      <c r="D201" s="227"/>
      <c r="E201" s="227"/>
      <c r="F201" s="221" t="s">
        <v>732</v>
      </c>
      <c r="G201" s="209"/>
      <c r="H201" s="355" t="s">
        <v>875</v>
      </c>
      <c r="I201" s="355"/>
      <c r="J201" s="355"/>
      <c r="K201" s="257"/>
    </row>
    <row r="202" spans="2:11" ht="15" customHeight="1">
      <c r="B202" s="256"/>
      <c r="C202" s="227"/>
      <c r="D202" s="227"/>
      <c r="E202" s="227"/>
      <c r="F202" s="258"/>
      <c r="G202" s="209"/>
      <c r="H202" s="259"/>
      <c r="I202" s="259"/>
      <c r="J202" s="259"/>
      <c r="K202" s="257"/>
    </row>
    <row r="203" spans="2:11" ht="15" customHeight="1">
      <c r="B203" s="256"/>
      <c r="C203" s="204" t="s">
        <v>855</v>
      </c>
      <c r="D203" s="227"/>
      <c r="E203" s="227"/>
      <c r="F203" s="221">
        <v>1</v>
      </c>
      <c r="G203" s="209"/>
      <c r="H203" s="355" t="s">
        <v>876</v>
      </c>
      <c r="I203" s="355"/>
      <c r="J203" s="355"/>
      <c r="K203" s="257"/>
    </row>
    <row r="204" spans="2:11" ht="15" customHeight="1">
      <c r="B204" s="256"/>
      <c r="C204" s="227"/>
      <c r="D204" s="227"/>
      <c r="E204" s="227"/>
      <c r="F204" s="221">
        <v>2</v>
      </c>
      <c r="G204" s="209"/>
      <c r="H204" s="355" t="s">
        <v>877</v>
      </c>
      <c r="I204" s="355"/>
      <c r="J204" s="355"/>
      <c r="K204" s="257"/>
    </row>
    <row r="205" spans="2:11" ht="15" customHeight="1">
      <c r="B205" s="256"/>
      <c r="C205" s="227"/>
      <c r="D205" s="227"/>
      <c r="E205" s="227"/>
      <c r="F205" s="221">
        <v>3</v>
      </c>
      <c r="G205" s="209"/>
      <c r="H205" s="355" t="s">
        <v>878</v>
      </c>
      <c r="I205" s="355"/>
      <c r="J205" s="355"/>
      <c r="K205" s="257"/>
    </row>
    <row r="206" spans="2:11" ht="15" customHeight="1">
      <c r="B206" s="256"/>
      <c r="C206" s="227"/>
      <c r="D206" s="227"/>
      <c r="E206" s="227"/>
      <c r="F206" s="221">
        <v>4</v>
      </c>
      <c r="G206" s="209"/>
      <c r="H206" s="355" t="s">
        <v>879</v>
      </c>
      <c r="I206" s="355"/>
      <c r="J206" s="355"/>
      <c r="K206" s="257"/>
    </row>
    <row r="207" spans="2:11" ht="12.75" customHeight="1">
      <c r="B207" s="260"/>
      <c r="C207" s="261"/>
      <c r="D207" s="261"/>
      <c r="E207" s="261"/>
      <c r="F207" s="261"/>
      <c r="G207" s="261"/>
      <c r="H207" s="261"/>
      <c r="I207" s="261"/>
      <c r="J207" s="261"/>
      <c r="K207" s="262"/>
    </row>
  </sheetData>
  <sheetProtection selectLockedCells="1" selectUnlockedCells="1"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Čermák</dc:creator>
  <cp:keywords/>
  <dc:description/>
  <cp:lastModifiedBy>Jitka Sakařová</cp:lastModifiedBy>
  <cp:lastPrinted>2015-06-08T06:46:52Z</cp:lastPrinted>
  <dcterms:created xsi:type="dcterms:W3CDTF">2015-06-08T05:43:45Z</dcterms:created>
  <dcterms:modified xsi:type="dcterms:W3CDTF">2015-06-24T09:37:05Z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