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Krycí list" sheetId="1" r:id="rId1"/>
    <sheet name="Rekapitulace" sheetId="2" r:id="rId2"/>
    <sheet name="Rozpocet" sheetId="3" r:id="rId3"/>
    <sheet name="9. Zadání s výkazem výměr a poz" sheetId="4" r:id="rId4"/>
  </sheets>
  <definedNames>
    <definedName name="_xlnm.Print_Titles" localSheetId="3">'9. Zadání s výkazem výměr a poz'!$8:$10</definedName>
  </definedNames>
  <calcPr fullCalcOnLoad="1"/>
</workbook>
</file>

<file path=xl/sharedStrings.xml><?xml version="1.0" encoding="utf-8"?>
<sst xmlns="http://schemas.openxmlformats.org/spreadsheetml/2006/main" count="727" uniqueCount="298">
  <si>
    <t>KRYCÍ LIST ROZPOČTU</t>
  </si>
  <si>
    <t>Název stavby</t>
  </si>
  <si>
    <t>Magistrát města K.Vary, U Spořitelny 2 - Výměna okenních výplní</t>
  </si>
  <si>
    <t>JKSO</t>
  </si>
  <si>
    <t xml:space="preserve"> </t>
  </si>
  <si>
    <t>Kód stavby</t>
  </si>
  <si>
    <t>841a</t>
  </si>
  <si>
    <t>Název objektu</t>
  </si>
  <si>
    <t>Kanceláře - severní fasáda</t>
  </si>
  <si>
    <t>EČO</t>
  </si>
  <si>
    <t>CS ÚRS 2010 02</t>
  </si>
  <si>
    <t>Kód objektu</t>
  </si>
  <si>
    <t>SO 01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</si>
  <si>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</si>
  <si>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</si>
  <si>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</si>
  <si>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</si>
  <si>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</si>
  <si>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</si>
  <si>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</si>
  <si>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</si>
  <si>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Projektant</t>
  </si>
  <si>
    <t>G.PROJEKT - Ing. Roman Gajdoš</t>
  </si>
  <si>
    <t>Zhotovitel</t>
  </si>
  <si>
    <t>Rozpočet číslo</t>
  </si>
  <si>
    <t>Zpracoval</t>
  </si>
  <si>
    <t>Dne</t>
  </si>
  <si>
    <t>Polomisová Lucie</t>
  </si>
  <si>
    <t>18.09.2013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</si>
  <si>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</si>
  <si>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</si>
  <si>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</si>
  <si>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</si>
  <si>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</si>
  <si>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</si>
  <si>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</si>
  <si>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</si>
  <si>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</si>
  <si>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</si>
  <si>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</si>
  <si>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</si>
  <si>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</si>
  <si>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</si>
  <si>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</si>
  <si>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</si>
  <si>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</si>
  <si>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</si>
  <si>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</si>
  <si>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</si>
  <si>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</si>
  <si>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</si>
  <si>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</si>
  <si>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</si>
  <si>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</si>
  <si>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</si>
  <si>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</si>
  <si>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</si>
  <si>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</si>
  <si>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</si>
  <si>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</si>
  <si>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</si>
  <si>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</si>
  <si>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</si>
  <si>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</si>
  <si>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</si>
  <si>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</si>
  <si>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</si>
  <si>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</si>
  <si>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</si>
  <si>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</si>
  <si>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</si>
  <si>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</si>
  <si>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</si>
  <si>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</si>
  <si>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</si>
  <si>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</si>
  <si>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</si>
  <si>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</si>
  <si>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</si>
  <si>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</si>
  <si>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</si>
  <si>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</si>
  <si>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</si>
  <si>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</si>
  <si>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</si>
  <si>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18.9.2013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</si>
  <si>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</si>
  <si>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</si>
  <si>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</si>
  <si>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</si>
  <si>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</si>
  <si>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</si>
  <si>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</si>
  <si>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</si>
  <si>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</si>
  <si>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</si>
  <si>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</si>
  <si>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</si>
  <si>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</si>
  <si>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</si>
  <si>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</si>
  <si>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</si>
  <si>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</si>
  <si>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</si>
  <si>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</si>
  <si>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</si>
  <si>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</si>
  <si>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</si>
  <si>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</si>
  <si>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</t>
  </si>
  <si>
    <t>Úpravy povrchů, podlahy a osazování výplní</t>
  </si>
  <si>
    <t>1</t>
  </si>
  <si>
    <t>61</t>
  </si>
  <si>
    <t>Úprava povrchů vnitřní</t>
  </si>
  <si>
    <t>2</t>
  </si>
  <si>
    <t>K</t>
  </si>
  <si>
    <t>011</t>
  </si>
  <si>
    <t>610991111</t>
  </si>
  <si>
    <t>Zakrývání vnitřních a vnějších výplní otvorů, předmětů a konstrukcí folií a páskou</t>
  </si>
  <si>
    <t>m2</t>
  </si>
  <si>
    <t>3</t>
  </si>
  <si>
    <t>014</t>
  </si>
  <si>
    <t>612409991</t>
  </si>
  <si>
    <t>Začištění omítek kolem oken, dveří, podlah nebo obkladů</t>
  </si>
  <si>
    <t>m</t>
  </si>
  <si>
    <t>612425931</t>
  </si>
  <si>
    <t>Omítka vápenná štuková vnitřního ostění okenního nebo dveřního</t>
  </si>
  <si>
    <t>62</t>
  </si>
  <si>
    <t>Úprava povrchů vnější</t>
  </si>
  <si>
    <t>4</t>
  </si>
  <si>
    <t>632450124</t>
  </si>
  <si>
    <t>Vyrovnávací cementový potěr tl do 50 mm ze suchých směsí provedený v pásu</t>
  </si>
  <si>
    <t>9</t>
  </si>
  <si>
    <t>Ostatní konstrukce a práce-bourání</t>
  </si>
  <si>
    <t>95</t>
  </si>
  <si>
    <t>Různé dokončovací konstrukce a práce pozemních staveb</t>
  </si>
  <si>
    <t>5</t>
  </si>
  <si>
    <t>952901111</t>
  </si>
  <si>
    <t>Vyčištění budov bytové a občanské výstavby při výšce podlaží do 4 m</t>
  </si>
  <si>
    <t>97</t>
  </si>
  <si>
    <t>Prorážení otvorů a ostatní bourací práce</t>
  </si>
  <si>
    <t>013</t>
  </si>
  <si>
    <t>967031132</t>
  </si>
  <si>
    <t>Přisekání rovných ostění v cihelném zdivu na MV nebo MVC</t>
  </si>
  <si>
    <t>7</t>
  </si>
  <si>
    <t>979011111</t>
  </si>
  <si>
    <t>Svislá doprava suti a vybouraných hmot za prvé podlaží</t>
  </si>
  <si>
    <t>t</t>
  </si>
  <si>
    <t>8</t>
  </si>
  <si>
    <t>979011121</t>
  </si>
  <si>
    <t>Svislá doprava suti a vybouraných hmot ZKD podlaží</t>
  </si>
  <si>
    <t>979081111</t>
  </si>
  <si>
    <t>Odvoz suti a vybouraných hmot na skládku do 1 km</t>
  </si>
  <si>
    <t>10</t>
  </si>
  <si>
    <t>979081121</t>
  </si>
  <si>
    <t>Odvoz suti a vybouraných hmot na skládku ZKD 1 km přes 1 km</t>
  </si>
  <si>
    <t>11</t>
  </si>
  <si>
    <t>979082111</t>
  </si>
  <si>
    <t>Vnitrostaveništní vodorovná doprava suti a vybouraných hmot do 10 m</t>
  </si>
  <si>
    <t>12</t>
  </si>
  <si>
    <t>979082121</t>
  </si>
  <si>
    <t>Vnitrostaveništní vodorovná doprava suti a vybouraných hmot ZKD 5 m přes 10 m</t>
  </si>
  <si>
    <t>13</t>
  </si>
  <si>
    <t>979098231</t>
  </si>
  <si>
    <t>Poplatek za uložení stavebního směsného odpadu na skládce (skládkovné)</t>
  </si>
  <si>
    <t>99</t>
  </si>
  <si>
    <t>Přesun hmot</t>
  </si>
  <si>
    <t>14</t>
  </si>
  <si>
    <t>999281111</t>
  </si>
  <si>
    <t>Přesun hmot pro opravy a údržbu budov v do 25 m</t>
  </si>
  <si>
    <t>Práce a dodávky PSV</t>
  </si>
  <si>
    <t>764</t>
  </si>
  <si>
    <t>Konstrukce klempířské</t>
  </si>
  <si>
    <t>15</t>
  </si>
  <si>
    <t>764410240</t>
  </si>
  <si>
    <t>Oplechování parapetů Pz rš 250 mm včetně rohů</t>
  </si>
  <si>
    <t>16</t>
  </si>
  <si>
    <t>764410850</t>
  </si>
  <si>
    <t>Demontáž oplechování parapetu rš do 330 mm</t>
  </si>
  <si>
    <t>17</t>
  </si>
  <si>
    <t>998764102</t>
  </si>
  <si>
    <t>Přesun hmot pro konstrukce klempířské v objektech v do 12 m</t>
  </si>
  <si>
    <t>766</t>
  </si>
  <si>
    <t>Konstrukce truhlářské</t>
  </si>
  <si>
    <t>18</t>
  </si>
  <si>
    <t>766621843</t>
  </si>
  <si>
    <t>Demontáž rámu dvojitých oken včetně křídel do 4m2</t>
  </si>
  <si>
    <t>19</t>
  </si>
  <si>
    <t>766411811</t>
  </si>
  <si>
    <t>Demontáž truhlářského obložení stěn z panelů plochy do 1,5 m2 - špalety oken</t>
  </si>
  <si>
    <t>20</t>
  </si>
  <si>
    <t>766441822</t>
  </si>
  <si>
    <t>Demontáž parapetních desek dřevěných, laminovaných šířky přes 30 cm délky přes 1,0 m</t>
  </si>
  <si>
    <t>kus</t>
  </si>
  <si>
    <t>21</t>
  </si>
  <si>
    <t>766621212</t>
  </si>
  <si>
    <t>Montáž oken zdvojených otevíravých výšky přes 1,5 do 2,5m s rámem do zdiva</t>
  </si>
  <si>
    <t>22</t>
  </si>
  <si>
    <t>M</t>
  </si>
  <si>
    <t>MAT</t>
  </si>
  <si>
    <t>611439000R</t>
  </si>
  <si>
    <t>Okno PVC čtyřkřídlové 1280/2000</t>
  </si>
  <si>
    <t>ks</t>
  </si>
  <si>
    <t>23</t>
  </si>
  <si>
    <t>766694121</t>
  </si>
  <si>
    <t xml:space="preserve">Montáž parapetních desek dřevěných, laminovaných šířky  30 cm délky </t>
  </si>
  <si>
    <t>24</t>
  </si>
  <si>
    <t>611444040</t>
  </si>
  <si>
    <t>parapet plastový vnitřní  komůrkový 40 x 2 x 100 cm</t>
  </si>
  <si>
    <t>25</t>
  </si>
  <si>
    <t>611444150</t>
  </si>
  <si>
    <t>koncovka k parapetu plastovému vnitřnímu 1 pár</t>
  </si>
  <si>
    <t>26</t>
  </si>
  <si>
    <t>998766102</t>
  </si>
  <si>
    <t>Přesun hmot pro konstrukce truhlářské v objektech v do 12 m</t>
  </si>
  <si>
    <t>783</t>
  </si>
  <si>
    <t>Dokončovací práce - nátěry</t>
  </si>
  <si>
    <t>27</t>
  </si>
  <si>
    <t>783595222</t>
  </si>
  <si>
    <t>Nátěry vodou ředitelné klempířských kcí barva dražší matný povrch dvojnásobné a základní antikorozní</t>
  </si>
  <si>
    <t>28</t>
  </si>
  <si>
    <t>783903811</t>
  </si>
  <si>
    <t>Odmaštění nátěrů chemickými rozpouštědly</t>
  </si>
  <si>
    <t>784</t>
  </si>
  <si>
    <t>Dokončovací práce - malby</t>
  </si>
  <si>
    <t>29</t>
  </si>
  <si>
    <t>784453101</t>
  </si>
  <si>
    <t>Malby směsi  tekuté disperzní bílé dvojnásobné  místnost v do 3,8 m</t>
  </si>
  <si>
    <t>786</t>
  </si>
  <si>
    <t>Dokončovací práce - čalounické úpravy</t>
  </si>
  <si>
    <t>30</t>
  </si>
  <si>
    <t>786626111</t>
  </si>
  <si>
    <t>Montáž lamelové žaluzie vnitřní nebo do oken dvojitých dřevěných</t>
  </si>
  <si>
    <t>31</t>
  </si>
  <si>
    <t>429729141R</t>
  </si>
  <si>
    <t>žaluzie jednoduchá vnitřní  - hliníková vodorovná</t>
  </si>
  <si>
    <t>32</t>
  </si>
  <si>
    <t>998786102</t>
  </si>
  <si>
    <t>Přesun hmot pro čalounické úpravy v objektech v do 12 m</t>
  </si>
  <si>
    <t>OST</t>
  </si>
  <si>
    <t>O01</t>
  </si>
  <si>
    <t>33</t>
  </si>
  <si>
    <t>HZS1301</t>
  </si>
  <si>
    <t>Hodinová zúčtovací sazba zedník</t>
  </si>
  <si>
    <t>hod</t>
  </si>
  <si>
    <t>VRN</t>
  </si>
  <si>
    <t>999</t>
  </si>
  <si>
    <t>Vedlejší rozpočtové náklady</t>
  </si>
  <si>
    <t>34</t>
  </si>
  <si>
    <t>PK</t>
  </si>
  <si>
    <t>999001</t>
  </si>
  <si>
    <t>kpl.</t>
  </si>
  <si>
    <t>35</t>
  </si>
  <si>
    <t>999002</t>
  </si>
  <si>
    <t>Mimostaveništní doprava</t>
  </si>
  <si>
    <t>R</t>
  </si>
  <si>
    <t>viz technická zpráva - přípravné práce</t>
  </si>
  <si>
    <t>57*1</t>
  </si>
  <si>
    <t>ostatní drobné zednické práce</t>
  </si>
  <si>
    <t>37</t>
  </si>
  <si>
    <t>okna kancelář  - spodní křídla</t>
  </si>
  <si>
    <t>429</t>
  </si>
  <si>
    <t>57*(1,28+2)*2*1</t>
  </si>
  <si>
    <t>okno 1280/2000</t>
  </si>
  <si>
    <t>kolem oken</t>
  </si>
  <si>
    <t>57*(1,28+2*2)*0,4</t>
  </si>
  <si>
    <t>ostění</t>
  </si>
  <si>
    <t>57*(1,28+0,12)*0,25</t>
  </si>
  <si>
    <t>57</t>
  </si>
  <si>
    <t>611</t>
  </si>
  <si>
    <t>72,96 * 1,1</t>
  </si>
  <si>
    <t>57*1,28</t>
  </si>
  <si>
    <t>Montáž parapetních desek dřevěných, laminovaných šířky  30 cm délky</t>
  </si>
  <si>
    <t>pol.1 - okno PVC 1280/2000 otevíravé a sklopné, izolační dvojsklo, vnější rám folie</t>
  </si>
  <si>
    <t>kanceláře severní fasáda</t>
  </si>
  <si>
    <t>57*1,28*2</t>
  </si>
  <si>
    <t>57*(1,28+2)*2*0,2</t>
  </si>
  <si>
    <t>57*(1,28+0,12)</t>
  </si>
  <si>
    <t>57*(1,28+2)*2*0,3</t>
  </si>
  <si>
    <t>250</t>
  </si>
  <si>
    <t>přístupové plochy</t>
  </si>
  <si>
    <t>57*3</t>
  </si>
  <si>
    <t>okolí oken</t>
  </si>
  <si>
    <t>57*1,28*0,6</t>
  </si>
  <si>
    <t>57*(1,28+2*2)*0,3</t>
  </si>
  <si>
    <t>57*(1,28+2)*2</t>
  </si>
  <si>
    <t>57*1,5*0,8</t>
  </si>
  <si>
    <t>zakrývání topení</t>
  </si>
  <si>
    <t>57*(1,28+2*2)*0,2</t>
  </si>
  <si>
    <t>zakrývání vnějšího ostění - ochrana omítky</t>
  </si>
  <si>
    <t>zakrývání oken  - malování</t>
  </si>
  <si>
    <t>Celková cena zadání</t>
  </si>
  <si>
    <t>Jednotková cena zadání</t>
  </si>
  <si>
    <t>Datum:   18.9.2013</t>
  </si>
  <si>
    <t xml:space="preserve">JKSO:   </t>
  </si>
  <si>
    <t>Objekt:   Kanceláře - severní fasáda</t>
  </si>
  <si>
    <t>Stavba:   Magistrát města K.Vary, U Spořitelny 2 - Výměna okenních výplní</t>
  </si>
  <si>
    <t>ZADÁNÍ S VÝKAZEM VÝMĚR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</si>
</sst>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6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sz val="8"/>
      <color indexed="54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b/>
      <u val="single"/>
      <sz val="8"/>
      <color indexed="10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9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8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9" xfId="0" applyFont="1" applyFill="1" applyBorder="1" applyAlignment="1" applyProtection="1">
      <alignment horizontal="center" vertical="center" wrapText="1"/>
      <protection locked="0"/>
    </xf>
    <xf numFmtId="164" fontId="3" fillId="34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33" borderId="0" xfId="0" applyNumberFormat="1" applyFont="1" applyFill="1" applyAlignment="1" applyProtection="1">
      <alignment horizontal="right" vertical="center"/>
      <protection locked="0"/>
    </xf>
    <xf numFmtId="166" fontId="21" fillId="33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34" borderId="60" xfId="0" applyFont="1" applyFill="1" applyBorder="1" applyAlignment="1" applyProtection="1">
      <alignment horizontal="center" vertical="center" wrapText="1"/>
      <protection locked="0"/>
    </xf>
    <xf numFmtId="164" fontId="3" fillId="34" borderId="62" xfId="0" applyNumberFormat="1" applyFont="1" applyFill="1" applyBorder="1" applyAlignment="1" applyProtection="1">
      <alignment horizontal="center" vertical="center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1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  <xf numFmtId="0" fontId="39" fillId="0" borderId="0" xfId="46" applyFont="1" applyAlignment="1">
      <alignment horizontal="left" vertical="top"/>
      <protection locked="0"/>
    </xf>
    <xf numFmtId="166" fontId="39" fillId="0" borderId="0" xfId="46" applyNumberFormat="1" applyAlignment="1">
      <alignment horizontal="right" vertical="top"/>
      <protection locked="0"/>
    </xf>
    <xf numFmtId="167" fontId="39" fillId="0" borderId="0" xfId="46" applyNumberFormat="1" applyAlignment="1">
      <alignment horizontal="right" vertical="top"/>
      <protection locked="0"/>
    </xf>
    <xf numFmtId="0" fontId="39" fillId="0" borderId="0" xfId="46" applyAlignment="1">
      <alignment horizontal="left" vertical="top" wrapText="1"/>
      <protection locked="0"/>
    </xf>
    <xf numFmtId="165" fontId="39" fillId="0" borderId="0" xfId="46" applyNumberFormat="1" applyAlignment="1">
      <alignment horizontal="right" vertical="top"/>
      <protection locked="0"/>
    </xf>
    <xf numFmtId="0" fontId="39" fillId="0" borderId="0" xfId="46" applyAlignment="1">
      <alignment horizontal="left" vertical="top"/>
      <protection locked="0"/>
    </xf>
    <xf numFmtId="166" fontId="40" fillId="0" borderId="0" xfId="46" applyNumberFormat="1" applyFont="1" applyAlignment="1">
      <alignment horizontal="right"/>
      <protection locked="0"/>
    </xf>
    <xf numFmtId="167" fontId="40" fillId="0" borderId="0" xfId="46" applyNumberFormat="1" applyFont="1" applyAlignment="1">
      <alignment horizontal="right"/>
      <protection locked="0"/>
    </xf>
    <xf numFmtId="0" fontId="40" fillId="0" borderId="0" xfId="46" applyFont="1" applyAlignment="1">
      <alignment horizontal="left" wrapText="1"/>
      <protection locked="0"/>
    </xf>
    <xf numFmtId="165" fontId="40" fillId="0" borderId="0" xfId="46" applyNumberFormat="1" applyFont="1" applyAlignment="1">
      <alignment horizontal="right"/>
      <protection locked="0"/>
    </xf>
    <xf numFmtId="166" fontId="3" fillId="0" borderId="63" xfId="46" applyNumberFormat="1" applyFont="1" applyBorder="1" applyAlignment="1">
      <alignment horizontal="right"/>
      <protection locked="0"/>
    </xf>
    <xf numFmtId="166" fontId="3" fillId="0" borderId="64" xfId="46" applyNumberFormat="1" applyFont="1" applyBorder="1" applyAlignment="1">
      <alignment horizontal="right"/>
      <protection locked="0"/>
    </xf>
    <xf numFmtId="167" fontId="3" fillId="0" borderId="64" xfId="46" applyNumberFormat="1" applyFont="1" applyBorder="1" applyAlignment="1">
      <alignment horizontal="right"/>
      <protection locked="0"/>
    </xf>
    <xf numFmtId="0" fontId="3" fillId="0" borderId="64" xfId="46" applyFont="1" applyBorder="1" applyAlignment="1">
      <alignment horizontal="left" wrapText="1"/>
      <protection locked="0"/>
    </xf>
    <xf numFmtId="165" fontId="3" fillId="0" borderId="65" xfId="46" applyNumberFormat="1" applyFont="1" applyBorder="1" applyAlignment="1">
      <alignment horizontal="right"/>
      <protection locked="0"/>
    </xf>
    <xf numFmtId="166" fontId="41" fillId="0" borderId="66" xfId="46" applyNumberFormat="1" applyFont="1" applyBorder="1" applyAlignment="1">
      <alignment horizontal="right"/>
      <protection locked="0"/>
    </xf>
    <xf numFmtId="166" fontId="41" fillId="0" borderId="67" xfId="46" applyNumberFormat="1" applyFont="1" applyBorder="1" applyAlignment="1">
      <alignment horizontal="right"/>
      <protection locked="0"/>
    </xf>
    <xf numFmtId="167" fontId="41" fillId="0" borderId="67" xfId="46" applyNumberFormat="1" applyFont="1" applyBorder="1" applyAlignment="1">
      <alignment horizontal="right"/>
      <protection locked="0"/>
    </xf>
    <xf numFmtId="0" fontId="41" fillId="0" borderId="67" xfId="46" applyFont="1" applyBorder="1" applyAlignment="1">
      <alignment horizontal="left" wrapText="1"/>
      <protection locked="0"/>
    </xf>
    <xf numFmtId="165" fontId="41" fillId="0" borderId="68" xfId="46" applyNumberFormat="1" applyFont="1" applyBorder="1" applyAlignment="1">
      <alignment horizontal="right"/>
      <protection locked="0"/>
    </xf>
    <xf numFmtId="166" fontId="41" fillId="0" borderId="69" xfId="46" applyNumberFormat="1" applyFont="1" applyBorder="1" applyAlignment="1">
      <alignment horizontal="right"/>
      <protection locked="0"/>
    </xf>
    <xf numFmtId="166" fontId="41" fillId="0" borderId="70" xfId="46" applyNumberFormat="1" applyFont="1" applyBorder="1" applyAlignment="1">
      <alignment horizontal="right"/>
      <protection locked="0"/>
    </xf>
    <xf numFmtId="167" fontId="41" fillId="0" borderId="70" xfId="46" applyNumberFormat="1" applyFont="1" applyBorder="1" applyAlignment="1">
      <alignment horizontal="right"/>
      <protection locked="0"/>
    </xf>
    <xf numFmtId="0" fontId="41" fillId="0" borderId="70" xfId="46" applyFont="1" applyBorder="1" applyAlignment="1">
      <alignment horizontal="left" wrapText="1"/>
      <protection locked="0"/>
    </xf>
    <xf numFmtId="165" fontId="41" fillId="0" borderId="71" xfId="46" applyNumberFormat="1" applyFont="1" applyBorder="1" applyAlignment="1">
      <alignment horizontal="right"/>
      <protection locked="0"/>
    </xf>
    <xf numFmtId="166" fontId="14" fillId="0" borderId="0" xfId="46" applyNumberFormat="1" applyFont="1" applyAlignment="1">
      <alignment horizontal="right"/>
      <protection locked="0"/>
    </xf>
    <xf numFmtId="167" fontId="14" fillId="0" borderId="0" xfId="46" applyNumberFormat="1" applyFont="1" applyAlignment="1">
      <alignment horizontal="right"/>
      <protection locked="0"/>
    </xf>
    <xf numFmtId="0" fontId="14" fillId="0" borderId="0" xfId="46" applyFont="1" applyAlignment="1">
      <alignment horizontal="left" wrapText="1"/>
      <protection locked="0"/>
    </xf>
    <xf numFmtId="165" fontId="14" fillId="0" borderId="0" xfId="46" applyNumberFormat="1" applyFont="1" applyAlignment="1">
      <alignment horizontal="right"/>
      <protection locked="0"/>
    </xf>
    <xf numFmtId="166" fontId="42" fillId="0" borderId="63" xfId="46" applyNumberFormat="1" applyFont="1" applyBorder="1" applyAlignment="1">
      <alignment horizontal="right"/>
      <protection locked="0"/>
    </xf>
    <xf numFmtId="166" fontId="42" fillId="0" borderId="64" xfId="46" applyNumberFormat="1" applyFont="1" applyBorder="1" applyAlignment="1">
      <alignment horizontal="right"/>
      <protection locked="0"/>
    </xf>
    <xf numFmtId="167" fontId="42" fillId="0" borderId="64" xfId="46" applyNumberFormat="1" applyFont="1" applyBorder="1" applyAlignment="1">
      <alignment horizontal="right"/>
      <protection locked="0"/>
    </xf>
    <xf numFmtId="0" fontId="42" fillId="0" borderId="64" xfId="46" applyFont="1" applyBorder="1" applyAlignment="1">
      <alignment horizontal="left" wrapText="1"/>
      <protection locked="0"/>
    </xf>
    <xf numFmtId="165" fontId="42" fillId="0" borderId="65" xfId="46" applyNumberFormat="1" applyFont="1" applyBorder="1" applyAlignment="1">
      <alignment horizontal="right"/>
      <protection locked="0"/>
    </xf>
    <xf numFmtId="166" fontId="41" fillId="0" borderId="72" xfId="46" applyNumberFormat="1" applyFont="1" applyBorder="1" applyAlignment="1">
      <alignment horizontal="right"/>
      <protection locked="0"/>
    </xf>
    <xf numFmtId="166" fontId="41" fillId="0" borderId="73" xfId="46" applyNumberFormat="1" applyFont="1" applyBorder="1" applyAlignment="1">
      <alignment horizontal="right"/>
      <protection locked="0"/>
    </xf>
    <xf numFmtId="167" fontId="41" fillId="0" borderId="73" xfId="46" applyNumberFormat="1" applyFont="1" applyBorder="1" applyAlignment="1">
      <alignment horizontal="right"/>
      <protection locked="0"/>
    </xf>
    <xf numFmtId="0" fontId="41" fillId="0" borderId="73" xfId="46" applyFont="1" applyBorder="1" applyAlignment="1">
      <alignment horizontal="left" wrapText="1"/>
      <protection locked="0"/>
    </xf>
    <xf numFmtId="165" fontId="41" fillId="0" borderId="74" xfId="46" applyNumberFormat="1" applyFont="1" applyBorder="1" applyAlignment="1">
      <alignment horizontal="right"/>
      <protection locked="0"/>
    </xf>
    <xf numFmtId="166" fontId="41" fillId="0" borderId="63" xfId="46" applyNumberFormat="1" applyFont="1" applyBorder="1" applyAlignment="1">
      <alignment horizontal="right"/>
      <protection locked="0"/>
    </xf>
    <xf numFmtId="166" fontId="41" fillId="0" borderId="64" xfId="46" applyNumberFormat="1" applyFont="1" applyBorder="1" applyAlignment="1">
      <alignment horizontal="right"/>
      <protection locked="0"/>
    </xf>
    <xf numFmtId="167" fontId="41" fillId="0" borderId="64" xfId="46" applyNumberFormat="1" applyFont="1" applyBorder="1" applyAlignment="1">
      <alignment horizontal="right"/>
      <protection locked="0"/>
    </xf>
    <xf numFmtId="0" fontId="41" fillId="0" borderId="64" xfId="46" applyFont="1" applyBorder="1" applyAlignment="1">
      <alignment horizontal="left" wrapText="1"/>
      <protection locked="0"/>
    </xf>
    <xf numFmtId="165" fontId="41" fillId="0" borderId="65" xfId="46" applyNumberFormat="1" applyFont="1" applyBorder="1" applyAlignment="1">
      <alignment horizontal="right"/>
      <protection locked="0"/>
    </xf>
    <xf numFmtId="166" fontId="3" fillId="0" borderId="66" xfId="46" applyNumberFormat="1" applyFont="1" applyBorder="1" applyAlignment="1">
      <alignment horizontal="right"/>
      <protection locked="0"/>
    </xf>
    <xf numFmtId="166" fontId="3" fillId="0" borderId="67" xfId="46" applyNumberFormat="1" applyFont="1" applyBorder="1" applyAlignment="1">
      <alignment horizontal="right"/>
      <protection locked="0"/>
    </xf>
    <xf numFmtId="167" fontId="3" fillId="0" borderId="67" xfId="46" applyNumberFormat="1" applyFont="1" applyBorder="1" applyAlignment="1">
      <alignment horizontal="right"/>
      <protection locked="0"/>
    </xf>
    <xf numFmtId="0" fontId="3" fillId="0" borderId="67" xfId="46" applyFont="1" applyBorder="1" applyAlignment="1">
      <alignment horizontal="left" wrapText="1"/>
      <protection locked="0"/>
    </xf>
    <xf numFmtId="165" fontId="3" fillId="0" borderId="68" xfId="46" applyNumberFormat="1" applyFont="1" applyBorder="1" applyAlignment="1">
      <alignment horizontal="right"/>
      <protection locked="0"/>
    </xf>
    <xf numFmtId="166" fontId="3" fillId="0" borderId="72" xfId="46" applyNumberFormat="1" applyFont="1" applyBorder="1" applyAlignment="1">
      <alignment horizontal="right"/>
      <protection locked="0"/>
    </xf>
    <xf numFmtId="166" fontId="3" fillId="0" borderId="73" xfId="46" applyNumberFormat="1" applyFont="1" applyBorder="1" applyAlignment="1">
      <alignment horizontal="right"/>
      <protection locked="0"/>
    </xf>
    <xf numFmtId="167" fontId="3" fillId="0" borderId="73" xfId="46" applyNumberFormat="1" applyFont="1" applyBorder="1" applyAlignment="1">
      <alignment horizontal="right"/>
      <protection locked="0"/>
    </xf>
    <xf numFmtId="0" fontId="3" fillId="0" borderId="73" xfId="46" applyFont="1" applyBorder="1" applyAlignment="1">
      <alignment horizontal="left" wrapText="1"/>
      <protection locked="0"/>
    </xf>
    <xf numFmtId="165" fontId="3" fillId="0" borderId="74" xfId="46" applyNumberFormat="1" applyFont="1" applyBorder="1" applyAlignment="1">
      <alignment horizontal="right"/>
      <protection locked="0"/>
    </xf>
    <xf numFmtId="166" fontId="3" fillId="0" borderId="69" xfId="46" applyNumberFormat="1" applyFont="1" applyBorder="1" applyAlignment="1">
      <alignment horizontal="right"/>
      <protection locked="0"/>
    </xf>
    <xf numFmtId="166" fontId="3" fillId="0" borderId="70" xfId="46" applyNumberFormat="1" applyFont="1" applyBorder="1" applyAlignment="1">
      <alignment horizontal="right"/>
      <protection locked="0"/>
    </xf>
    <xf numFmtId="167" fontId="3" fillId="0" borderId="70" xfId="46" applyNumberFormat="1" applyFont="1" applyBorder="1" applyAlignment="1">
      <alignment horizontal="right"/>
      <protection locked="0"/>
    </xf>
    <xf numFmtId="0" fontId="3" fillId="0" borderId="70" xfId="46" applyFont="1" applyBorder="1" applyAlignment="1">
      <alignment horizontal="left" wrapText="1"/>
      <protection locked="0"/>
    </xf>
    <xf numFmtId="165" fontId="3" fillId="0" borderId="71" xfId="46" applyNumberFormat="1" applyFont="1" applyBorder="1" applyAlignment="1">
      <alignment horizontal="right"/>
      <protection locked="0"/>
    </xf>
    <xf numFmtId="0" fontId="5" fillId="33" borderId="0" xfId="46" applyFont="1" applyFill="1" applyAlignment="1" applyProtection="1">
      <alignment horizontal="left"/>
      <protection/>
    </xf>
    <xf numFmtId="0" fontId="3" fillId="34" borderId="75" xfId="46" applyFont="1" applyFill="1" applyBorder="1" applyAlignment="1" applyProtection="1">
      <alignment horizontal="center" vertical="center" wrapText="1"/>
      <protection/>
    </xf>
    <xf numFmtId="0" fontId="3" fillId="33" borderId="0" xfId="46" applyFont="1" applyFill="1" applyAlignment="1" applyProtection="1">
      <alignment horizontal="left"/>
      <protection/>
    </xf>
    <xf numFmtId="0" fontId="14" fillId="33" borderId="0" xfId="46" applyFont="1" applyFill="1" applyAlignment="1" applyProtection="1">
      <alignment horizontal="left"/>
      <protection/>
    </xf>
    <xf numFmtId="0" fontId="13" fillId="33" borderId="0" xfId="46" applyFont="1" applyFill="1" applyAlignment="1" applyProtection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 t="s">
        <v>10</v>
      </c>
      <c r="Q7" s="25"/>
      <c r="R7" s="23"/>
      <c r="S7" s="21"/>
    </row>
    <row r="8" spans="1:19" ht="17.25" customHeight="1" hidden="1">
      <c r="A8" s="15"/>
      <c r="B8" s="16" t="s">
        <v>11</v>
      </c>
      <c r="C8" s="16"/>
      <c r="D8" s="16"/>
      <c r="E8" s="22" t="s">
        <v>12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13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14</v>
      </c>
      <c r="P9" s="29"/>
      <c r="Q9" s="30"/>
      <c r="R9" s="28"/>
      <c r="S9" s="21"/>
    </row>
    <row r="10" spans="1:19" ht="17.2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4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188">
        <v>0</v>
      </c>
      <c r="E35" s="56">
        <f>IF(D35=0,0,R47/D35)</f>
        <v>0</v>
      </c>
      <c r="F35" s="57"/>
      <c r="G35" s="58"/>
      <c r="H35" s="55"/>
      <c r="I35" s="188">
        <v>0</v>
      </c>
      <c r="J35" s="56">
        <f>IF(I35=0,0,R47/I35)</f>
        <v>0</v>
      </c>
      <c r="K35" s="59"/>
      <c r="L35" s="58"/>
      <c r="M35" s="55"/>
      <c r="N35" s="55"/>
      <c r="O35" s="188">
        <v>0</v>
      </c>
      <c r="P35" s="58"/>
      <c r="Q35" s="55"/>
      <c r="R35" s="60">
        <f>IF(O35=0,0,R47/O35)</f>
        <v>0</v>
      </c>
      <c r="S35" s="61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2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3" t="s">
        <v>38</v>
      </c>
      <c r="B37" s="64"/>
      <c r="C37" s="65" t="s">
        <v>39</v>
      </c>
      <c r="D37" s="66"/>
      <c r="E37" s="66"/>
      <c r="F37" s="67"/>
      <c r="G37" s="63" t="s">
        <v>40</v>
      </c>
      <c r="H37" s="68"/>
      <c r="I37" s="65" t="s">
        <v>41</v>
      </c>
      <c r="J37" s="66"/>
      <c r="K37" s="66"/>
      <c r="L37" s="63" t="s">
        <v>42</v>
      </c>
      <c r="M37" s="68"/>
      <c r="N37" s="65" t="s">
        <v>43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44</v>
      </c>
      <c r="C38" s="19"/>
      <c r="D38" s="71" t="s">
        <v>45</v>
      </c>
      <c r="E38" s="72">
        <f>SUMIF(Rozpocet!O5:O65535,8,Rozpocet!I5:I65535)</f>
        <v>0</v>
      </c>
      <c r="F38" s="73"/>
      <c r="G38" s="69">
        <v>8</v>
      </c>
      <c r="H38" s="74" t="s">
        <v>46</v>
      </c>
      <c r="I38" s="35"/>
      <c r="J38" s="189">
        <v>0</v>
      </c>
      <c r="K38" s="75"/>
      <c r="L38" s="69">
        <v>13</v>
      </c>
      <c r="M38" s="33" t="s">
        <v>47</v>
      </c>
      <c r="N38" s="38"/>
      <c r="O38" s="38"/>
      <c r="P38" s="192"/>
      <c r="Q38" s="76" t="s">
        <v>48</v>
      </c>
      <c r="R38" s="191">
        <v>0</v>
      </c>
      <c r="S38" s="73"/>
    </row>
    <row r="39" spans="1:19" ht="20.25" customHeight="1">
      <c r="A39" s="69">
        <v>2</v>
      </c>
      <c r="B39" s="77"/>
      <c r="C39" s="28"/>
      <c r="D39" s="71" t="s">
        <v>49</v>
      </c>
      <c r="E39" s="72">
        <f>SUMIF(Rozpocet!O10:O65536,4,Rozpocet!I10:I65536)</f>
        <v>0</v>
      </c>
      <c r="F39" s="73"/>
      <c r="G39" s="69">
        <v>9</v>
      </c>
      <c r="H39" s="16" t="s">
        <v>50</v>
      </c>
      <c r="I39" s="71"/>
      <c r="J39" s="189">
        <v>0</v>
      </c>
      <c r="K39" s="75"/>
      <c r="L39" s="69">
        <v>14</v>
      </c>
      <c r="M39" s="33" t="s">
        <v>51</v>
      </c>
      <c r="N39" s="38"/>
      <c r="O39" s="38"/>
      <c r="P39" s="192"/>
      <c r="Q39" s="76" t="s">
        <v>48</v>
      </c>
      <c r="R39" s="191">
        <v>0</v>
      </c>
      <c r="S39" s="73"/>
    </row>
    <row r="40" spans="1:19" ht="20.25" customHeight="1">
      <c r="A40" s="69">
        <v>3</v>
      </c>
      <c r="B40" s="70" t="s">
        <v>52</v>
      </c>
      <c r="C40" s="19"/>
      <c r="D40" s="71" t="s">
        <v>45</v>
      </c>
      <c r="E40" s="72">
        <f>SUMIF(Rozpocet!O11:O65536,32,Rozpocet!I11:I65536)</f>
        <v>0</v>
      </c>
      <c r="F40" s="73"/>
      <c r="G40" s="69">
        <v>10</v>
      </c>
      <c r="H40" s="74" t="s">
        <v>53</v>
      </c>
      <c r="I40" s="35"/>
      <c r="J40" s="189">
        <v>0</v>
      </c>
      <c r="K40" s="75"/>
      <c r="L40" s="69">
        <v>15</v>
      </c>
      <c r="M40" s="33" t="s">
        <v>54</v>
      </c>
      <c r="N40" s="38"/>
      <c r="O40" s="38"/>
      <c r="P40" s="192"/>
      <c r="Q40" s="76" t="s">
        <v>48</v>
      </c>
      <c r="R40" s="191">
        <v>0</v>
      </c>
      <c r="S40" s="73"/>
    </row>
    <row r="41" spans="1:19" ht="20.25" customHeight="1">
      <c r="A41" s="69">
        <v>4</v>
      </c>
      <c r="B41" s="77"/>
      <c r="C41" s="28"/>
      <c r="D41" s="71" t="s">
        <v>49</v>
      </c>
      <c r="E41" s="72">
        <f>SUMIF(Rozpocet!O12:O65536,16,Rozpocet!I12:I65536)+SUMIF(Rozpocet!O12:O65536,128,Rozpocet!I12:I65536)</f>
        <v>0</v>
      </c>
      <c r="F41" s="73"/>
      <c r="G41" s="69">
        <v>11</v>
      </c>
      <c r="H41" s="74"/>
      <c r="I41" s="35"/>
      <c r="J41" s="189">
        <v>0</v>
      </c>
      <c r="K41" s="75"/>
      <c r="L41" s="69">
        <v>16</v>
      </c>
      <c r="M41" s="33" t="s">
        <v>55</v>
      </c>
      <c r="N41" s="38"/>
      <c r="O41" s="38"/>
      <c r="P41" s="192"/>
      <c r="Q41" s="76" t="s">
        <v>48</v>
      </c>
      <c r="R41" s="191">
        <v>0</v>
      </c>
      <c r="S41" s="73"/>
    </row>
    <row r="42" spans="1:19" ht="20.25" customHeight="1">
      <c r="A42" s="69">
        <v>5</v>
      </c>
      <c r="B42" s="70" t="s">
        <v>56</v>
      </c>
      <c r="C42" s="19"/>
      <c r="D42" s="71" t="s">
        <v>45</v>
      </c>
      <c r="E42" s="72">
        <f>SUMIF(Rozpocet!O13:O65536,256,Rozpocet!I13:I65536)</f>
        <v>0</v>
      </c>
      <c r="F42" s="73"/>
      <c r="G42" s="78"/>
      <c r="H42" s="38"/>
      <c r="I42" s="35"/>
      <c r="J42" s="79"/>
      <c r="K42" s="75"/>
      <c r="L42" s="69">
        <v>17</v>
      </c>
      <c r="M42" s="33" t="s">
        <v>57</v>
      </c>
      <c r="N42" s="38"/>
      <c r="O42" s="38"/>
      <c r="P42" s="192"/>
      <c r="Q42" s="76" t="s">
        <v>48</v>
      </c>
      <c r="R42" s="191">
        <v>0</v>
      </c>
      <c r="S42" s="73"/>
    </row>
    <row r="43" spans="1:19" ht="20.25" customHeight="1">
      <c r="A43" s="69">
        <v>6</v>
      </c>
      <c r="B43" s="77"/>
      <c r="C43" s="28"/>
      <c r="D43" s="71" t="s">
        <v>49</v>
      </c>
      <c r="E43" s="72">
        <f>SUMIF(Rozpocet!O14:O65536,64,Rozpocet!I14:I65536)</f>
        <v>0</v>
      </c>
      <c r="F43" s="73"/>
      <c r="G43" s="78"/>
      <c r="H43" s="38"/>
      <c r="I43" s="35"/>
      <c r="J43" s="79"/>
      <c r="K43" s="75"/>
      <c r="L43" s="69">
        <v>18</v>
      </c>
      <c r="M43" s="74" t="s">
        <v>58</v>
      </c>
      <c r="N43" s="38"/>
      <c r="O43" s="38"/>
      <c r="P43" s="38"/>
      <c r="Q43" s="35"/>
      <c r="R43" s="72">
        <f>SUMIF(Rozpocet!O14:O65536,1024,Rozpocet!I14:I65536)</f>
        <v>0</v>
      </c>
      <c r="S43" s="73"/>
    </row>
    <row r="44" spans="1:19" ht="20.25" customHeight="1">
      <c r="A44" s="69">
        <v>7</v>
      </c>
      <c r="B44" s="80" t="s">
        <v>59</v>
      </c>
      <c r="C44" s="38"/>
      <c r="D44" s="35"/>
      <c r="E44" s="81">
        <f>SUM(E38:E43)</f>
        <v>0</v>
      </c>
      <c r="F44" s="48"/>
      <c r="G44" s="69">
        <v>12</v>
      </c>
      <c r="H44" s="80" t="s">
        <v>60</v>
      </c>
      <c r="I44" s="35"/>
      <c r="J44" s="82">
        <f>SUM(J38:J41)</f>
        <v>0</v>
      </c>
      <c r="K44" s="83"/>
      <c r="L44" s="69">
        <v>19</v>
      </c>
      <c r="M44" s="70" t="s">
        <v>61</v>
      </c>
      <c r="N44" s="18"/>
      <c r="O44" s="18"/>
      <c r="P44" s="18"/>
      <c r="Q44" s="84"/>
      <c r="R44" s="81">
        <f>SUM(R38:R43)</f>
        <v>0</v>
      </c>
      <c r="S44" s="48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SUMIF(Rozpocet!O14:O65536,512,Rozpocet!I14:I65536)</f>
        <v>0</v>
      </c>
      <c r="F45" s="44"/>
      <c r="G45" s="85">
        <v>21</v>
      </c>
      <c r="H45" s="86" t="s">
        <v>63</v>
      </c>
      <c r="I45" s="88"/>
      <c r="J45" s="190">
        <v>0</v>
      </c>
      <c r="K45" s="90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f>SUMIF(Rozpocet!O14:O65536,"&lt;4",Rozpocet!I14:I65536)+SUMIF(Rozpocet!O14:O65536,"&gt;1024",Rozpocet!I14:I65536)</f>
        <v>0</v>
      </c>
      <c r="S45" s="44"/>
    </row>
    <row r="46" spans="1:19" ht="20.25" customHeight="1">
      <c r="A46" s="91" t="s">
        <v>21</v>
      </c>
      <c r="B46" s="13"/>
      <c r="C46" s="13"/>
      <c r="D46" s="13"/>
      <c r="E46" s="13"/>
      <c r="F46" s="92"/>
      <c r="G46" s="93"/>
      <c r="H46" s="13"/>
      <c r="I46" s="13"/>
      <c r="J46" s="13"/>
      <c r="K46" s="13"/>
      <c r="L46" s="63" t="s">
        <v>65</v>
      </c>
      <c r="M46" s="51"/>
      <c r="N46" s="65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4"/>
      <c r="H47" s="16"/>
      <c r="I47" s="16"/>
      <c r="J47" s="16"/>
      <c r="K47" s="16"/>
      <c r="L47" s="69">
        <v>23</v>
      </c>
      <c r="M47" s="74" t="s">
        <v>67</v>
      </c>
      <c r="N47" s="38"/>
      <c r="O47" s="38"/>
      <c r="P47" s="38"/>
      <c r="Q47" s="73"/>
      <c r="R47" s="81">
        <f>ROUND(E44+J44+R44+E45+J45+R45,2)</f>
        <v>0</v>
      </c>
      <c r="S47" s="48"/>
    </row>
    <row r="48" spans="1:19" ht="20.25" customHeight="1">
      <c r="A48" s="95" t="s">
        <v>68</v>
      </c>
      <c r="B48" s="27"/>
      <c r="C48" s="27"/>
      <c r="D48" s="27"/>
      <c r="E48" s="27"/>
      <c r="F48" s="28"/>
      <c r="G48" s="96" t="s">
        <v>69</v>
      </c>
      <c r="H48" s="27"/>
      <c r="I48" s="27"/>
      <c r="J48" s="27"/>
      <c r="K48" s="27"/>
      <c r="L48" s="69">
        <v>24</v>
      </c>
      <c r="M48" s="97">
        <v>15</v>
      </c>
      <c r="N48" s="28" t="s">
        <v>48</v>
      </c>
      <c r="O48" s="98">
        <f>R47-O49</f>
        <v>0</v>
      </c>
      <c r="P48" s="38" t="s">
        <v>70</v>
      </c>
      <c r="Q48" s="35"/>
      <c r="R48" s="99">
        <f>ROUNDUP(O48*M48/100,1)</f>
        <v>0</v>
      </c>
      <c r="S48" s="100"/>
    </row>
    <row r="49" spans="1:19" ht="20.25" customHeight="1">
      <c r="A49" s="101" t="s">
        <v>20</v>
      </c>
      <c r="B49" s="18"/>
      <c r="C49" s="18"/>
      <c r="D49" s="18"/>
      <c r="E49" s="18"/>
      <c r="F49" s="19"/>
      <c r="G49" s="102"/>
      <c r="H49" s="18"/>
      <c r="I49" s="18"/>
      <c r="J49" s="18"/>
      <c r="K49" s="18"/>
      <c r="L49" s="69">
        <v>25</v>
      </c>
      <c r="M49" s="103">
        <v>21</v>
      </c>
      <c r="N49" s="35" t="s">
        <v>48</v>
      </c>
      <c r="O49" s="98">
        <f>ROUND(SUMIF(Rozpocet!N14:N65536,M49,Rozpocet!I14:I65536)+SUMIF(P38:P42,M49,R38:R42)+IF(K45=M49,J45,0),2)</f>
        <v>0</v>
      </c>
      <c r="P49" s="38" t="s">
        <v>70</v>
      </c>
      <c r="Q49" s="35"/>
      <c r="R49" s="72">
        <f>ROUNDUP(O49*M49/100,1)</f>
        <v>0</v>
      </c>
      <c r="S49" s="73"/>
    </row>
    <row r="50" spans="1:19" ht="20.25" customHeight="1">
      <c r="A50" s="15"/>
      <c r="B50" s="16"/>
      <c r="C50" s="16"/>
      <c r="D50" s="16"/>
      <c r="E50" s="16"/>
      <c r="F50" s="23"/>
      <c r="G50" s="94"/>
      <c r="H50" s="16"/>
      <c r="I50" s="16"/>
      <c r="J50" s="16"/>
      <c r="K50" s="16"/>
      <c r="L50" s="85">
        <v>26</v>
      </c>
      <c r="M50" s="104" t="s">
        <v>71</v>
      </c>
      <c r="N50" s="87"/>
      <c r="O50" s="87"/>
      <c r="P50" s="87"/>
      <c r="Q50" s="105"/>
      <c r="R50" s="106">
        <f>R47+R48+R49</f>
        <v>0</v>
      </c>
      <c r="S50" s="107"/>
    </row>
    <row r="51" spans="1:19" ht="20.25" customHeight="1">
      <c r="A51" s="95" t="s">
        <v>68</v>
      </c>
      <c r="B51" s="27"/>
      <c r="C51" s="27"/>
      <c r="D51" s="27"/>
      <c r="E51" s="27"/>
      <c r="F51" s="28"/>
      <c r="G51" s="96" t="s">
        <v>69</v>
      </c>
      <c r="H51" s="27"/>
      <c r="I51" s="27"/>
      <c r="J51" s="27"/>
      <c r="K51" s="27"/>
      <c r="L51" s="63" t="s">
        <v>72</v>
      </c>
      <c r="M51" s="51"/>
      <c r="N51" s="65" t="s">
        <v>73</v>
      </c>
      <c r="O51" s="50"/>
      <c r="P51" s="50"/>
      <c r="Q51" s="50"/>
      <c r="R51" s="108"/>
      <c r="S51" s="53"/>
    </row>
    <row r="52" spans="1:19" ht="20.25" customHeight="1">
      <c r="A52" s="101" t="s">
        <v>23</v>
      </c>
      <c r="B52" s="18"/>
      <c r="C52" s="18"/>
      <c r="D52" s="18"/>
      <c r="E52" s="18"/>
      <c r="F52" s="19"/>
      <c r="G52" s="102"/>
      <c r="H52" s="18"/>
      <c r="I52" s="18"/>
      <c r="J52" s="18"/>
      <c r="K52" s="18"/>
      <c r="L52" s="69">
        <v>27</v>
      </c>
      <c r="M52" s="74" t="s">
        <v>74</v>
      </c>
      <c r="N52" s="38"/>
      <c r="O52" s="38"/>
      <c r="P52" s="38"/>
      <c r="Q52" s="35"/>
      <c r="R52" s="191">
        <v>0</v>
      </c>
      <c r="S52" s="73"/>
    </row>
    <row r="53" spans="1:19" ht="20.25" customHeight="1">
      <c r="A53" s="15"/>
      <c r="B53" s="16"/>
      <c r="C53" s="16"/>
      <c r="D53" s="16"/>
      <c r="E53" s="16"/>
      <c r="F53" s="23"/>
      <c r="G53" s="94"/>
      <c r="H53" s="16"/>
      <c r="I53" s="16"/>
      <c r="J53" s="16"/>
      <c r="K53" s="16"/>
      <c r="L53" s="69">
        <v>28</v>
      </c>
      <c r="M53" s="74" t="s">
        <v>75</v>
      </c>
      <c r="N53" s="38"/>
      <c r="O53" s="38"/>
      <c r="P53" s="38"/>
      <c r="Q53" s="35"/>
      <c r="R53" s="191">
        <v>0</v>
      </c>
      <c r="S53" s="73"/>
    </row>
    <row r="54" spans="1:19" ht="20.25" customHeight="1">
      <c r="A54" s="109" t="s">
        <v>68</v>
      </c>
      <c r="B54" s="43"/>
      <c r="C54" s="43"/>
      <c r="D54" s="43"/>
      <c r="E54" s="43"/>
      <c r="F54" s="110"/>
      <c r="G54" s="111" t="s">
        <v>69</v>
      </c>
      <c r="H54" s="43"/>
      <c r="I54" s="43"/>
      <c r="J54" s="43"/>
      <c r="K54" s="43"/>
      <c r="L54" s="85">
        <v>29</v>
      </c>
      <c r="M54" s="86" t="s">
        <v>76</v>
      </c>
      <c r="N54" s="87"/>
      <c r="O54" s="87"/>
      <c r="P54" s="87"/>
      <c r="Q54" s="88"/>
      <c r="R54" s="193">
        <v>0</v>
      </c>
      <c r="S54" s="112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3" t="s">
        <v>77</v>
      </c>
      <c r="B1" s="114"/>
      <c r="C1" s="114"/>
      <c r="D1" s="114"/>
      <c r="E1" s="114"/>
    </row>
    <row r="2" spans="1:5" ht="12" customHeight="1">
      <c r="A2" s="115" t="s">
        <v>78</v>
      </c>
      <c r="B2" s="116" t="str">
        <f>'Krycí list'!E5</f>
        <v>Magistrát města K.Vary, U Spořitelny 2 - Výměna okenních výplní</v>
      </c>
      <c r="C2" s="117"/>
      <c r="D2" s="117"/>
      <c r="E2" s="117"/>
    </row>
    <row r="3" spans="1:5" ht="12" customHeight="1">
      <c r="A3" s="115" t="s">
        <v>79</v>
      </c>
      <c r="B3" s="116" t="str">
        <f>'Krycí list'!E7</f>
        <v>Kanceláře - severní fasáda</v>
      </c>
      <c r="C3" s="118"/>
      <c r="D3" s="116"/>
      <c r="E3" s="119"/>
    </row>
    <row r="4" spans="1:5" ht="12" customHeight="1">
      <c r="A4" s="115" t="s">
        <v>80</v>
      </c>
      <c r="B4" s="116" t="str">
        <f>'Krycí list'!E9</f>
        <v> </v>
      </c>
      <c r="C4" s="118"/>
      <c r="D4" s="116"/>
      <c r="E4" s="119"/>
    </row>
    <row r="5" spans="1:5" ht="12" customHeight="1">
      <c r="A5" s="116" t="s">
        <v>81</v>
      </c>
      <c r="B5" s="116" t="str">
        <f>'Krycí list'!P5</f>
        <v> </v>
      </c>
      <c r="C5" s="118"/>
      <c r="D5" s="116"/>
      <c r="E5" s="119"/>
    </row>
    <row r="6" spans="1:5" ht="6" customHeight="1">
      <c r="A6" s="116"/>
      <c r="B6" s="116"/>
      <c r="C6" s="118"/>
      <c r="D6" s="116"/>
      <c r="E6" s="119"/>
    </row>
    <row r="7" spans="1:5" ht="12" customHeight="1">
      <c r="A7" s="116" t="s">
        <v>82</v>
      </c>
      <c r="B7" s="116" t="str">
        <f>'Krycí list'!E26</f>
        <v> </v>
      </c>
      <c r="C7" s="118"/>
      <c r="D7" s="116"/>
      <c r="E7" s="119"/>
    </row>
    <row r="8" spans="1:5" ht="12" customHeight="1">
      <c r="A8" s="116" t="s">
        <v>83</v>
      </c>
      <c r="B8" s="116" t="str">
        <f>'Krycí list'!E28</f>
        <v> </v>
      </c>
      <c r="C8" s="118"/>
      <c r="D8" s="116"/>
      <c r="E8" s="119"/>
    </row>
    <row r="9" spans="1:5" ht="12" customHeight="1">
      <c r="A9" s="116" t="s">
        <v>84</v>
      </c>
      <c r="B9" s="116" t="s">
        <v>85</v>
      </c>
      <c r="C9" s="118"/>
      <c r="D9" s="116"/>
      <c r="E9" s="119"/>
    </row>
    <row r="10" spans="1:5" ht="6" customHeight="1">
      <c r="A10" s="114"/>
      <c r="B10" s="114"/>
      <c r="C10" s="114"/>
      <c r="D10" s="114"/>
      <c r="E10" s="114"/>
    </row>
    <row r="11" spans="1:5" ht="12" customHeight="1">
      <c r="A11" s="120" t="s">
        <v>86</v>
      </c>
      <c r="B11" s="121" t="s">
        <v>87</v>
      </c>
      <c r="C11" s="122" t="s">
        <v>88</v>
      </c>
      <c r="D11" s="123" t="s">
        <v>89</v>
      </c>
      <c r="E11" s="122" t="s">
        <v>90</v>
      </c>
    </row>
    <row r="12" spans="1:5" ht="12" customHeight="1">
      <c r="A12" s="124">
        <v>1</v>
      </c>
      <c r="B12" s="125">
        <v>2</v>
      </c>
      <c r="C12" s="126">
        <v>3</v>
      </c>
      <c r="D12" s="127">
        <v>4</v>
      </c>
      <c r="E12" s="126">
        <v>5</v>
      </c>
    </row>
    <row r="13" spans="1:5" ht="3.75" customHeight="1">
      <c r="A13" s="128"/>
      <c r="B13" s="129"/>
      <c r="C13" s="129"/>
      <c r="D13" s="129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0</v>
      </c>
      <c r="E14" s="135">
        <f>Rozpocet!M14</f>
        <v>0</v>
      </c>
    </row>
    <row r="15" spans="1:5" s="131" customFormat="1" ht="12.75" customHeight="1">
      <c r="A15" s="136" t="str">
        <f>Rozpocet!D15</f>
        <v>6</v>
      </c>
      <c r="B15" s="137" t="str">
        <f>Rozpocet!E15</f>
        <v>Úpravy povrchů, podlahy a osazování výplní</v>
      </c>
      <c r="C15" s="138">
        <f>Rozpocet!I15</f>
        <v>0</v>
      </c>
      <c r="D15" s="139">
        <f>Rozpocet!K15</f>
        <v>0</v>
      </c>
      <c r="E15" s="139">
        <f>Rozpocet!M15</f>
        <v>0</v>
      </c>
    </row>
    <row r="16" spans="1:5" s="131" customFormat="1" ht="12.75" customHeight="1">
      <c r="A16" s="140" t="str">
        <f>Rozpocet!D16</f>
        <v>61</v>
      </c>
      <c r="B16" s="141" t="str">
        <f>Rozpocet!E16</f>
        <v>Úprava povrchů vnitřní</v>
      </c>
      <c r="C16" s="142">
        <f>Rozpocet!I16</f>
        <v>0</v>
      </c>
      <c r="D16" s="143">
        <f>Rozpocet!K16</f>
        <v>0</v>
      </c>
      <c r="E16" s="143">
        <f>Rozpocet!M16</f>
        <v>0</v>
      </c>
    </row>
    <row r="17" spans="1:5" s="131" customFormat="1" ht="12.75" customHeight="1">
      <c r="A17" s="140" t="str">
        <f>Rozpocet!D20</f>
        <v>62</v>
      </c>
      <c r="B17" s="141" t="str">
        <f>Rozpocet!E20</f>
        <v>Úprava povrchů vnější</v>
      </c>
      <c r="C17" s="142">
        <f>Rozpocet!I20</f>
        <v>0</v>
      </c>
      <c r="D17" s="143">
        <f>Rozpocet!K20</f>
        <v>0</v>
      </c>
      <c r="E17" s="143">
        <f>Rozpocet!M20</f>
        <v>0</v>
      </c>
    </row>
    <row r="18" spans="1:5" s="131" customFormat="1" ht="12.75" customHeight="1">
      <c r="A18" s="136" t="str">
        <f>Rozpocet!D22</f>
        <v>9</v>
      </c>
      <c r="B18" s="137" t="str">
        <f>Rozpocet!E22</f>
        <v>Ostatní konstrukce a práce-bourání</v>
      </c>
      <c r="C18" s="138">
        <f>Rozpocet!I22</f>
        <v>0</v>
      </c>
      <c r="D18" s="139">
        <f>Rozpocet!K22</f>
        <v>0</v>
      </c>
      <c r="E18" s="139">
        <f>Rozpocet!M22</f>
        <v>0</v>
      </c>
    </row>
    <row r="19" spans="1:5" s="131" customFormat="1" ht="12.75" customHeight="1">
      <c r="A19" s="140" t="str">
        <f>Rozpocet!D23</f>
        <v>95</v>
      </c>
      <c r="B19" s="141" t="str">
        <f>Rozpocet!E23</f>
        <v>Různé dokončovací konstrukce a práce pozemních staveb</v>
      </c>
      <c r="C19" s="142">
        <f>Rozpocet!I23</f>
        <v>0</v>
      </c>
      <c r="D19" s="143">
        <f>Rozpocet!K23</f>
        <v>0</v>
      </c>
      <c r="E19" s="143">
        <f>Rozpocet!M23</f>
        <v>0</v>
      </c>
    </row>
    <row r="20" spans="1:5" s="131" customFormat="1" ht="12.75" customHeight="1">
      <c r="A20" s="140" t="str">
        <f>Rozpocet!D25</f>
        <v>97</v>
      </c>
      <c r="B20" s="141" t="str">
        <f>Rozpocet!E25</f>
        <v>Prorážení otvorů a ostatní bourací práce</v>
      </c>
      <c r="C20" s="142">
        <f>Rozpocet!I25</f>
        <v>0</v>
      </c>
      <c r="D20" s="143">
        <f>Rozpocet!K25</f>
        <v>0</v>
      </c>
      <c r="E20" s="143">
        <f>Rozpocet!M25</f>
        <v>0</v>
      </c>
    </row>
    <row r="21" spans="1:5" s="131" customFormat="1" ht="12.75" customHeight="1">
      <c r="A21" s="144" t="str">
        <f>Rozpocet!D34</f>
        <v>99</v>
      </c>
      <c r="B21" s="145" t="str">
        <f>Rozpocet!E34</f>
        <v>Přesun hmot</v>
      </c>
      <c r="C21" s="146">
        <f>Rozpocet!I34</f>
        <v>0</v>
      </c>
      <c r="D21" s="147">
        <f>Rozpocet!K34</f>
        <v>0</v>
      </c>
      <c r="E21" s="147">
        <f>Rozpocet!M34</f>
        <v>0</v>
      </c>
    </row>
    <row r="22" spans="1:5" s="131" customFormat="1" ht="12.75" customHeight="1">
      <c r="A22" s="132" t="str">
        <f>Rozpocet!D36</f>
        <v>PSV</v>
      </c>
      <c r="B22" s="133" t="str">
        <f>Rozpocet!E36</f>
        <v>Práce a dodávky PSV</v>
      </c>
      <c r="C22" s="134">
        <f>Rozpocet!I36</f>
        <v>0</v>
      </c>
      <c r="D22" s="135">
        <f>Rozpocet!K36</f>
        <v>0</v>
      </c>
      <c r="E22" s="135">
        <f>Rozpocet!M36</f>
        <v>0</v>
      </c>
    </row>
    <row r="23" spans="1:5" s="131" customFormat="1" ht="12.75" customHeight="1">
      <c r="A23" s="136" t="str">
        <f>Rozpocet!D37</f>
        <v>764</v>
      </c>
      <c r="B23" s="137" t="str">
        <f>Rozpocet!E37</f>
        <v>Konstrukce klempířské</v>
      </c>
      <c r="C23" s="138">
        <f>Rozpocet!I37</f>
        <v>0</v>
      </c>
      <c r="D23" s="139">
        <f>Rozpocet!K37</f>
        <v>0</v>
      </c>
      <c r="E23" s="139">
        <f>Rozpocet!M37</f>
        <v>0</v>
      </c>
    </row>
    <row r="24" spans="1:5" s="131" customFormat="1" ht="12.75" customHeight="1">
      <c r="A24" s="136" t="str">
        <f>Rozpocet!D41</f>
        <v>766</v>
      </c>
      <c r="B24" s="137" t="str">
        <f>Rozpocet!E41</f>
        <v>Konstrukce truhlářské</v>
      </c>
      <c r="C24" s="138">
        <f>Rozpocet!I41</f>
        <v>0</v>
      </c>
      <c r="D24" s="139">
        <f>Rozpocet!K41</f>
        <v>0</v>
      </c>
      <c r="E24" s="139">
        <f>Rozpocet!M41</f>
        <v>0</v>
      </c>
    </row>
    <row r="25" spans="1:5" s="131" customFormat="1" ht="12.75" customHeight="1">
      <c r="A25" s="136" t="str">
        <f>Rozpocet!D51</f>
        <v>783</v>
      </c>
      <c r="B25" s="137" t="str">
        <f>Rozpocet!E51</f>
        <v>Dokončovací práce - nátěry</v>
      </c>
      <c r="C25" s="138">
        <f>Rozpocet!I51</f>
        <v>0</v>
      </c>
      <c r="D25" s="139">
        <f>Rozpocet!K51</f>
        <v>0</v>
      </c>
      <c r="E25" s="139">
        <f>Rozpocet!M51</f>
        <v>0</v>
      </c>
    </row>
    <row r="26" spans="1:5" s="131" customFormat="1" ht="12.75" customHeight="1">
      <c r="A26" s="136" t="str">
        <f>Rozpocet!D54</f>
        <v>784</v>
      </c>
      <c r="B26" s="137" t="str">
        <f>Rozpocet!E54</f>
        <v>Dokončovací práce - malby</v>
      </c>
      <c r="C26" s="138">
        <f>Rozpocet!I54</f>
        <v>0</v>
      </c>
      <c r="D26" s="139">
        <f>Rozpocet!K54</f>
        <v>0</v>
      </c>
      <c r="E26" s="139">
        <f>Rozpocet!M54</f>
        <v>0</v>
      </c>
    </row>
    <row r="27" spans="1:5" s="131" customFormat="1" ht="12.75" customHeight="1">
      <c r="A27" s="136" t="str">
        <f>Rozpocet!D56</f>
        <v>786</v>
      </c>
      <c r="B27" s="137" t="str">
        <f>Rozpocet!E56</f>
        <v>Dokončovací práce - čalounické úpravy</v>
      </c>
      <c r="C27" s="138">
        <f>Rozpocet!I56</f>
        <v>0</v>
      </c>
      <c r="D27" s="139">
        <f>Rozpocet!K56</f>
        <v>0</v>
      </c>
      <c r="E27" s="139">
        <f>Rozpocet!M56</f>
        <v>0</v>
      </c>
    </row>
    <row r="28" spans="1:5" s="131" customFormat="1" ht="12.75" customHeight="1">
      <c r="A28" s="132" t="str">
        <f>Rozpocet!D60</f>
        <v>OST</v>
      </c>
      <c r="B28" s="133" t="str">
        <f>Rozpocet!E60</f>
        <v>Ostatní</v>
      </c>
      <c r="C28" s="134">
        <f>Rozpocet!I60</f>
        <v>0</v>
      </c>
      <c r="D28" s="135">
        <f>Rozpocet!K60</f>
        <v>0</v>
      </c>
      <c r="E28" s="135">
        <f>Rozpocet!M60</f>
        <v>0</v>
      </c>
    </row>
    <row r="29" spans="1:5" s="131" customFormat="1" ht="12.75" customHeight="1">
      <c r="A29" s="136" t="str">
        <f>Rozpocet!D61</f>
        <v>O01</v>
      </c>
      <c r="B29" s="137" t="str">
        <f>Rozpocet!E61</f>
        <v>HZS</v>
      </c>
      <c r="C29" s="138">
        <f>Rozpocet!I61</f>
        <v>0</v>
      </c>
      <c r="D29" s="139">
        <f>Rozpocet!K61</f>
        <v>0</v>
      </c>
      <c r="E29" s="139">
        <f>Rozpocet!M61</f>
        <v>0</v>
      </c>
    </row>
    <row r="30" spans="1:5" s="131" customFormat="1" ht="12.75" customHeight="1">
      <c r="A30" s="132" t="str">
        <f>Rozpocet!D63</f>
        <v>Ostatní</v>
      </c>
      <c r="B30" s="133" t="str">
        <f>Rozpocet!E63</f>
        <v>VRN</v>
      </c>
      <c r="C30" s="134">
        <f>Rozpocet!I63</f>
        <v>0</v>
      </c>
      <c r="D30" s="135">
        <f>Rozpocet!K63</f>
        <v>0</v>
      </c>
      <c r="E30" s="135">
        <f>Rozpocet!M63</f>
        <v>0</v>
      </c>
    </row>
    <row r="31" spans="1:5" s="131" customFormat="1" ht="12.75" customHeight="1">
      <c r="A31" s="136" t="str">
        <f>Rozpocet!D64</f>
        <v>999</v>
      </c>
      <c r="B31" s="137" t="str">
        <f>Rozpocet!E64</f>
        <v>Vedlejší rozpočtové náklady</v>
      </c>
      <c r="C31" s="138">
        <f>Rozpocet!I64</f>
        <v>0</v>
      </c>
      <c r="D31" s="139">
        <f>Rozpocet!K64</f>
        <v>0</v>
      </c>
      <c r="E31" s="139">
        <f>Rozpocet!M64</f>
        <v>0</v>
      </c>
    </row>
    <row r="32" spans="2:5" s="148" customFormat="1" ht="12.75" customHeight="1">
      <c r="B32" s="149" t="s">
        <v>91</v>
      </c>
      <c r="C32" s="150">
        <f>Rozpocet!I67</f>
        <v>0</v>
      </c>
      <c r="D32" s="151">
        <f>Rozpocet!K67</f>
        <v>0</v>
      </c>
      <c r="E32" s="151">
        <f>Rozpocet!M67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3" t="s">
        <v>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</row>
    <row r="2" spans="1:16" ht="11.25" customHeight="1">
      <c r="A2" s="115" t="s">
        <v>78</v>
      </c>
      <c r="B2" s="116"/>
      <c r="C2" s="116" t="str">
        <f>'Krycí list'!E5</f>
        <v>Magistrát města K.Vary, U Spořitelny 2 - Výměna okenních výplní</v>
      </c>
      <c r="D2" s="116"/>
      <c r="E2" s="116"/>
      <c r="F2" s="116"/>
      <c r="G2" s="116"/>
      <c r="H2" s="116"/>
      <c r="I2" s="116"/>
      <c r="J2" s="116"/>
      <c r="K2" s="116"/>
      <c r="L2" s="152"/>
      <c r="M2" s="152"/>
      <c r="N2" s="152"/>
      <c r="O2" s="153"/>
      <c r="P2" s="153"/>
    </row>
    <row r="3" spans="1:16" ht="11.25" customHeight="1">
      <c r="A3" s="115" t="s">
        <v>79</v>
      </c>
      <c r="B3" s="116"/>
      <c r="C3" s="116" t="str">
        <f>'Krycí list'!E7</f>
        <v>Kanceláře - severní fasáda</v>
      </c>
      <c r="D3" s="116"/>
      <c r="E3" s="116"/>
      <c r="F3" s="116"/>
      <c r="G3" s="116"/>
      <c r="H3" s="116"/>
      <c r="I3" s="116"/>
      <c r="J3" s="116"/>
      <c r="K3" s="116"/>
      <c r="L3" s="152"/>
      <c r="M3" s="152"/>
      <c r="N3" s="152"/>
      <c r="O3" s="153"/>
      <c r="P3" s="153"/>
    </row>
    <row r="4" spans="1:16" ht="11.25" customHeight="1">
      <c r="A4" s="115" t="s">
        <v>80</v>
      </c>
      <c r="B4" s="116"/>
      <c r="C4" s="116" t="str">
        <f>'Krycí list'!E9</f>
        <v> </v>
      </c>
      <c r="D4" s="116"/>
      <c r="E4" s="116"/>
      <c r="F4" s="116"/>
      <c r="G4" s="116"/>
      <c r="H4" s="116"/>
      <c r="I4" s="116"/>
      <c r="J4" s="116"/>
      <c r="K4" s="116"/>
      <c r="L4" s="152"/>
      <c r="M4" s="152"/>
      <c r="N4" s="152"/>
      <c r="O4" s="153"/>
      <c r="P4" s="153"/>
    </row>
    <row r="5" spans="1:16" ht="11.25" customHeight="1">
      <c r="A5" s="116" t="s">
        <v>93</v>
      </c>
      <c r="B5" s="116"/>
      <c r="C5" s="116" t="str">
        <f>'Krycí list'!P5</f>
        <v> </v>
      </c>
      <c r="D5" s="116"/>
      <c r="E5" s="116"/>
      <c r="F5" s="116"/>
      <c r="G5" s="116"/>
      <c r="H5" s="116"/>
      <c r="I5" s="116"/>
      <c r="J5" s="116"/>
      <c r="K5" s="116"/>
      <c r="L5" s="152"/>
      <c r="M5" s="152"/>
      <c r="N5" s="152"/>
      <c r="O5" s="153"/>
      <c r="P5" s="153"/>
    </row>
    <row r="6" spans="1:16" ht="6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52"/>
      <c r="M6" s="152"/>
      <c r="N6" s="152"/>
      <c r="O6" s="153"/>
      <c r="P6" s="153"/>
    </row>
    <row r="7" spans="1:16" ht="11.25" customHeight="1">
      <c r="A7" s="116" t="s">
        <v>82</v>
      </c>
      <c r="B7" s="116"/>
      <c r="C7" s="116" t="str">
        <f>'Krycí list'!E26</f>
        <v> </v>
      </c>
      <c r="D7" s="116"/>
      <c r="E7" s="116"/>
      <c r="F7" s="116"/>
      <c r="G7" s="116"/>
      <c r="H7" s="116"/>
      <c r="I7" s="116"/>
      <c r="J7" s="116"/>
      <c r="K7" s="116"/>
      <c r="L7" s="152"/>
      <c r="M7" s="152"/>
      <c r="N7" s="152"/>
      <c r="O7" s="153"/>
      <c r="P7" s="153"/>
    </row>
    <row r="8" spans="1:16" ht="11.25" customHeight="1">
      <c r="A8" s="116" t="s">
        <v>83</v>
      </c>
      <c r="B8" s="116"/>
      <c r="C8" s="116" t="str">
        <f>'Krycí list'!E28</f>
        <v> </v>
      </c>
      <c r="D8" s="116"/>
      <c r="E8" s="116"/>
      <c r="F8" s="116"/>
      <c r="G8" s="116"/>
      <c r="H8" s="116"/>
      <c r="I8" s="116"/>
      <c r="J8" s="116"/>
      <c r="K8" s="116"/>
      <c r="L8" s="152"/>
      <c r="M8" s="152"/>
      <c r="N8" s="152"/>
      <c r="O8" s="153"/>
      <c r="P8" s="153"/>
    </row>
    <row r="9" spans="1:16" ht="11.25" customHeight="1">
      <c r="A9" s="116" t="s">
        <v>84</v>
      </c>
      <c r="B9" s="116"/>
      <c r="C9" s="116" t="s">
        <v>85</v>
      </c>
      <c r="D9" s="116"/>
      <c r="E9" s="116"/>
      <c r="F9" s="116"/>
      <c r="G9" s="116"/>
      <c r="H9" s="116"/>
      <c r="I9" s="116"/>
      <c r="J9" s="116"/>
      <c r="K9" s="116"/>
      <c r="L9" s="152"/>
      <c r="M9" s="152"/>
      <c r="N9" s="152"/>
      <c r="O9" s="153"/>
      <c r="P9" s="153"/>
    </row>
    <row r="10" spans="1:16" ht="5.25" customHeight="1">
      <c r="A10" s="152"/>
      <c r="B10" s="152"/>
      <c r="C10" s="152"/>
      <c r="D10" s="152"/>
      <c r="E10" s="152"/>
      <c r="F10" s="152"/>
      <c r="G10" s="152"/>
      <c r="H10" s="176"/>
      <c r="I10" s="152"/>
      <c r="J10" s="152"/>
      <c r="K10" s="152"/>
      <c r="L10" s="152"/>
      <c r="M10" s="152"/>
      <c r="N10" s="176"/>
      <c r="O10" s="153"/>
      <c r="P10" s="153"/>
    </row>
    <row r="11" spans="1:16" ht="21.75" customHeight="1">
      <c r="A11" s="120" t="s">
        <v>94</v>
      </c>
      <c r="B11" s="121" t="s">
        <v>95</v>
      </c>
      <c r="C11" s="121" t="s">
        <v>96</v>
      </c>
      <c r="D11" s="121" t="s">
        <v>97</v>
      </c>
      <c r="E11" s="121" t="s">
        <v>87</v>
      </c>
      <c r="F11" s="121" t="s">
        <v>98</v>
      </c>
      <c r="G11" s="121" t="s">
        <v>99</v>
      </c>
      <c r="H11" s="177" t="s">
        <v>100</v>
      </c>
      <c r="I11" s="121" t="s">
        <v>88</v>
      </c>
      <c r="J11" s="121" t="s">
        <v>101</v>
      </c>
      <c r="K11" s="121" t="s">
        <v>89</v>
      </c>
      <c r="L11" s="121" t="s">
        <v>102</v>
      </c>
      <c r="M11" s="121" t="s">
        <v>103</v>
      </c>
      <c r="N11" s="184" t="s">
        <v>104</v>
      </c>
      <c r="O11" s="154" t="s">
        <v>105</v>
      </c>
      <c r="P11" s="155" t="s">
        <v>106</v>
      </c>
    </row>
    <row r="12" spans="1:16" ht="11.25" customHeight="1">
      <c r="A12" s="124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78">
        <v>8</v>
      </c>
      <c r="I12" s="125">
        <v>9</v>
      </c>
      <c r="J12" s="125"/>
      <c r="K12" s="125"/>
      <c r="L12" s="125"/>
      <c r="M12" s="125"/>
      <c r="N12" s="185">
        <v>10</v>
      </c>
      <c r="O12" s="156">
        <v>11</v>
      </c>
      <c r="P12" s="157">
        <v>12</v>
      </c>
    </row>
    <row r="13" spans="1:16" ht="3.75" customHeight="1">
      <c r="A13" s="152"/>
      <c r="B13" s="152"/>
      <c r="C13" s="152"/>
      <c r="D13" s="152"/>
      <c r="E13" s="152"/>
      <c r="F13" s="152"/>
      <c r="G13" s="152"/>
      <c r="H13" s="176"/>
      <c r="I13" s="152"/>
      <c r="J13" s="152"/>
      <c r="K13" s="152"/>
      <c r="L13" s="152"/>
      <c r="M13" s="152"/>
      <c r="N13" s="176"/>
      <c r="O13" s="153"/>
      <c r="P13" s="158"/>
    </row>
    <row r="14" spans="1:16" s="131" customFormat="1" ht="12.75" customHeight="1">
      <c r="A14" s="159"/>
      <c r="B14" s="160" t="s">
        <v>65</v>
      </c>
      <c r="C14" s="159"/>
      <c r="D14" s="159" t="s">
        <v>44</v>
      </c>
      <c r="E14" s="159" t="s">
        <v>107</v>
      </c>
      <c r="F14" s="159"/>
      <c r="G14" s="159"/>
      <c r="H14" s="179"/>
      <c r="I14" s="161">
        <f>I15+I22</f>
        <v>0</v>
      </c>
      <c r="J14" s="159"/>
      <c r="K14" s="162">
        <f>K15+K22</f>
        <v>0</v>
      </c>
      <c r="L14" s="159"/>
      <c r="M14" s="162">
        <f>M15+M22</f>
        <v>0</v>
      </c>
      <c r="N14" s="179"/>
      <c r="P14" s="133" t="s">
        <v>108</v>
      </c>
    </row>
    <row r="15" spans="2:16" s="131" customFormat="1" ht="12.75" customHeight="1">
      <c r="B15" s="136" t="s">
        <v>65</v>
      </c>
      <c r="D15" s="137" t="s">
        <v>109</v>
      </c>
      <c r="E15" s="137" t="s">
        <v>110</v>
      </c>
      <c r="H15" s="180"/>
      <c r="I15" s="138">
        <f>I16+I20</f>
        <v>0</v>
      </c>
      <c r="K15" s="139">
        <f>K16+K20</f>
        <v>0</v>
      </c>
      <c r="M15" s="139">
        <f>M16+M20</f>
        <v>0</v>
      </c>
      <c r="N15" s="180"/>
      <c r="P15" s="137" t="s">
        <v>111</v>
      </c>
    </row>
    <row r="16" spans="2:16" s="131" customFormat="1" ht="12.75" customHeight="1">
      <c r="B16" s="140" t="s">
        <v>65</v>
      </c>
      <c r="D16" s="141" t="s">
        <v>112</v>
      </c>
      <c r="E16" s="141" t="s">
        <v>113</v>
      </c>
      <c r="H16" s="180"/>
      <c r="I16" s="142">
        <f>SUM(I17:I19)</f>
        <v>0</v>
      </c>
      <c r="K16" s="143">
        <f>SUM(K17:K19)</f>
        <v>0</v>
      </c>
      <c r="M16" s="143">
        <f>SUM(M17:M19)</f>
        <v>0</v>
      </c>
      <c r="N16" s="180"/>
      <c r="P16" s="141" t="s">
        <v>114</v>
      </c>
    </row>
    <row r="17" spans="1:16" s="16" customFormat="1" ht="24" customHeight="1">
      <c r="A17" s="163" t="s">
        <v>111</v>
      </c>
      <c r="B17" s="163" t="s">
        <v>115</v>
      </c>
      <c r="C17" s="163" t="s">
        <v>116</v>
      </c>
      <c r="D17" s="16" t="s">
        <v>117</v>
      </c>
      <c r="E17" s="164" t="s">
        <v>118</v>
      </c>
      <c r="F17" s="163" t="s">
        <v>119</v>
      </c>
      <c r="G17" s="165">
        <v>274.512</v>
      </c>
      <c r="H17" s="181">
        <v>0</v>
      </c>
      <c r="I17" s="166">
        <f>ROUND(G17*H17,2)</f>
        <v>0</v>
      </c>
      <c r="J17" s="167">
        <v>0</v>
      </c>
      <c r="K17" s="165">
        <f>G17*J17</f>
        <v>0</v>
      </c>
      <c r="L17" s="167">
        <v>0</v>
      </c>
      <c r="M17" s="165">
        <f>G17*L17</f>
        <v>0</v>
      </c>
      <c r="N17" s="186">
        <v>21</v>
      </c>
      <c r="O17" s="168">
        <v>4</v>
      </c>
      <c r="P17" s="16" t="s">
        <v>120</v>
      </c>
    </row>
    <row r="18" spans="1:16" s="16" customFormat="1" ht="13.5" customHeight="1">
      <c r="A18" s="163" t="s">
        <v>114</v>
      </c>
      <c r="B18" s="163" t="s">
        <v>115</v>
      </c>
      <c r="C18" s="163" t="s">
        <v>121</v>
      </c>
      <c r="D18" s="16" t="s">
        <v>122</v>
      </c>
      <c r="E18" s="164" t="s">
        <v>123</v>
      </c>
      <c r="F18" s="163" t="s">
        <v>124</v>
      </c>
      <c r="G18" s="165">
        <v>373.92</v>
      </c>
      <c r="H18" s="181">
        <v>0</v>
      </c>
      <c r="I18" s="166">
        <f>ROUND(G18*H18,2)</f>
        <v>0</v>
      </c>
      <c r="J18" s="167">
        <v>0</v>
      </c>
      <c r="K18" s="165">
        <f>G18*J18</f>
        <v>0</v>
      </c>
      <c r="L18" s="167">
        <v>0</v>
      </c>
      <c r="M18" s="165">
        <f>G18*L18</f>
        <v>0</v>
      </c>
      <c r="N18" s="186">
        <v>21</v>
      </c>
      <c r="O18" s="168">
        <v>4</v>
      </c>
      <c r="P18" s="16" t="s">
        <v>120</v>
      </c>
    </row>
    <row r="19" spans="1:16" s="16" customFormat="1" ht="13.5" customHeight="1">
      <c r="A19" s="163" t="s">
        <v>120</v>
      </c>
      <c r="B19" s="163" t="s">
        <v>115</v>
      </c>
      <c r="C19" s="163" t="s">
        <v>121</v>
      </c>
      <c r="D19" s="16" t="s">
        <v>125</v>
      </c>
      <c r="E19" s="164" t="s">
        <v>126</v>
      </c>
      <c r="F19" s="163" t="s">
        <v>119</v>
      </c>
      <c r="G19" s="165">
        <v>90.288</v>
      </c>
      <c r="H19" s="181">
        <v>0</v>
      </c>
      <c r="I19" s="166">
        <f>ROUND(G19*H19,2)</f>
        <v>0</v>
      </c>
      <c r="J19" s="167">
        <v>0</v>
      </c>
      <c r="K19" s="165">
        <f>G19*J19</f>
        <v>0</v>
      </c>
      <c r="L19" s="167">
        <v>0</v>
      </c>
      <c r="M19" s="165">
        <f>G19*L19</f>
        <v>0</v>
      </c>
      <c r="N19" s="186">
        <v>21</v>
      </c>
      <c r="O19" s="168">
        <v>4</v>
      </c>
      <c r="P19" s="16" t="s">
        <v>120</v>
      </c>
    </row>
    <row r="20" spans="2:16" s="131" customFormat="1" ht="12.75" customHeight="1">
      <c r="B20" s="140" t="s">
        <v>65</v>
      </c>
      <c r="D20" s="141" t="s">
        <v>127</v>
      </c>
      <c r="E20" s="141" t="s">
        <v>128</v>
      </c>
      <c r="H20" s="180"/>
      <c r="I20" s="142">
        <f>I21</f>
        <v>0</v>
      </c>
      <c r="K20" s="143">
        <f>K21</f>
        <v>0</v>
      </c>
      <c r="M20" s="143">
        <f>M21</f>
        <v>0</v>
      </c>
      <c r="N20" s="180"/>
      <c r="P20" s="141" t="s">
        <v>114</v>
      </c>
    </row>
    <row r="21" spans="1:16" s="16" customFormat="1" ht="13.5" customHeight="1">
      <c r="A21" s="163" t="s">
        <v>129</v>
      </c>
      <c r="B21" s="163" t="s">
        <v>115</v>
      </c>
      <c r="C21" s="163" t="s">
        <v>116</v>
      </c>
      <c r="D21" s="16" t="s">
        <v>130</v>
      </c>
      <c r="E21" s="164" t="s">
        <v>131</v>
      </c>
      <c r="F21" s="163" t="s">
        <v>119</v>
      </c>
      <c r="G21" s="165">
        <v>43.776</v>
      </c>
      <c r="H21" s="181">
        <v>0</v>
      </c>
      <c r="I21" s="166">
        <f>ROUND(G21*H21,2)</f>
        <v>0</v>
      </c>
      <c r="J21" s="167">
        <v>0</v>
      </c>
      <c r="K21" s="165">
        <f>G21*J21</f>
        <v>0</v>
      </c>
      <c r="L21" s="167">
        <v>0</v>
      </c>
      <c r="M21" s="165">
        <f>G21*L21</f>
        <v>0</v>
      </c>
      <c r="N21" s="186">
        <v>21</v>
      </c>
      <c r="O21" s="168">
        <v>4</v>
      </c>
      <c r="P21" s="16" t="s">
        <v>120</v>
      </c>
    </row>
    <row r="22" spans="2:16" s="131" customFormat="1" ht="12.75" customHeight="1">
      <c r="B22" s="136" t="s">
        <v>65</v>
      </c>
      <c r="D22" s="137" t="s">
        <v>132</v>
      </c>
      <c r="E22" s="137" t="s">
        <v>133</v>
      </c>
      <c r="H22" s="180"/>
      <c r="I22" s="138">
        <f>I23+I25</f>
        <v>0</v>
      </c>
      <c r="K22" s="139">
        <f>K23+K25</f>
        <v>0</v>
      </c>
      <c r="M22" s="139">
        <f>M23+M25</f>
        <v>0</v>
      </c>
      <c r="N22" s="180"/>
      <c r="P22" s="137" t="s">
        <v>111</v>
      </c>
    </row>
    <row r="23" spans="2:16" s="131" customFormat="1" ht="12.75" customHeight="1">
      <c r="B23" s="140" t="s">
        <v>65</v>
      </c>
      <c r="D23" s="141" t="s">
        <v>134</v>
      </c>
      <c r="E23" s="141" t="s">
        <v>135</v>
      </c>
      <c r="H23" s="180"/>
      <c r="I23" s="142">
        <f>I24</f>
        <v>0</v>
      </c>
      <c r="K23" s="143">
        <f>K24</f>
        <v>0</v>
      </c>
      <c r="M23" s="143">
        <f>M24</f>
        <v>0</v>
      </c>
      <c r="N23" s="180"/>
      <c r="P23" s="141" t="s">
        <v>114</v>
      </c>
    </row>
    <row r="24" spans="1:16" s="16" customFormat="1" ht="13.5" customHeight="1">
      <c r="A24" s="163" t="s">
        <v>136</v>
      </c>
      <c r="B24" s="163" t="s">
        <v>115</v>
      </c>
      <c r="C24" s="163" t="s">
        <v>116</v>
      </c>
      <c r="D24" s="16" t="s">
        <v>137</v>
      </c>
      <c r="E24" s="164" t="s">
        <v>138</v>
      </c>
      <c r="F24" s="163" t="s">
        <v>119</v>
      </c>
      <c r="G24" s="165">
        <v>421</v>
      </c>
      <c r="H24" s="181">
        <v>0</v>
      </c>
      <c r="I24" s="166">
        <f>ROUND(G24*H24,2)</f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86">
        <v>21</v>
      </c>
      <c r="O24" s="168">
        <v>4</v>
      </c>
      <c r="P24" s="16" t="s">
        <v>120</v>
      </c>
    </row>
    <row r="25" spans="2:16" s="131" customFormat="1" ht="12.75" customHeight="1">
      <c r="B25" s="140" t="s">
        <v>65</v>
      </c>
      <c r="D25" s="141" t="s">
        <v>139</v>
      </c>
      <c r="E25" s="141" t="s">
        <v>140</v>
      </c>
      <c r="H25" s="180"/>
      <c r="I25" s="142">
        <f>I26+SUM(I27:I34)</f>
        <v>0</v>
      </c>
      <c r="K25" s="143">
        <f>K26+SUM(K27:K34)</f>
        <v>0</v>
      </c>
      <c r="M25" s="143">
        <f>M26+SUM(M27:M34)</f>
        <v>0</v>
      </c>
      <c r="N25" s="180"/>
      <c r="P25" s="141" t="s">
        <v>114</v>
      </c>
    </row>
    <row r="26" spans="1:16" s="16" customFormat="1" ht="13.5" customHeight="1">
      <c r="A26" s="163" t="s">
        <v>109</v>
      </c>
      <c r="B26" s="163" t="s">
        <v>115</v>
      </c>
      <c r="C26" s="163" t="s">
        <v>141</v>
      </c>
      <c r="D26" s="16" t="s">
        <v>142</v>
      </c>
      <c r="E26" s="164" t="s">
        <v>143</v>
      </c>
      <c r="F26" s="163" t="s">
        <v>119</v>
      </c>
      <c r="G26" s="165">
        <v>112.176</v>
      </c>
      <c r="H26" s="181">
        <v>0</v>
      </c>
      <c r="I26" s="166">
        <f aca="true" t="shared" si="0" ref="I26:I33">ROUND(G26*H26,2)</f>
        <v>0</v>
      </c>
      <c r="J26" s="167">
        <v>0</v>
      </c>
      <c r="K26" s="165">
        <f aca="true" t="shared" si="1" ref="K26:K33">G26*J26</f>
        <v>0</v>
      </c>
      <c r="L26" s="167">
        <v>0</v>
      </c>
      <c r="M26" s="165">
        <f aca="true" t="shared" si="2" ref="M26:M33">G26*L26</f>
        <v>0</v>
      </c>
      <c r="N26" s="186">
        <v>21</v>
      </c>
      <c r="O26" s="168">
        <v>4</v>
      </c>
      <c r="P26" s="16" t="s">
        <v>120</v>
      </c>
    </row>
    <row r="27" spans="1:16" s="16" customFormat="1" ht="13.5" customHeight="1">
      <c r="A27" s="163" t="s">
        <v>144</v>
      </c>
      <c r="B27" s="163" t="s">
        <v>115</v>
      </c>
      <c r="C27" s="163" t="s">
        <v>141</v>
      </c>
      <c r="D27" s="16" t="s">
        <v>145</v>
      </c>
      <c r="E27" s="164" t="s">
        <v>146</v>
      </c>
      <c r="F27" s="163" t="s">
        <v>147</v>
      </c>
      <c r="G27" s="165">
        <v>13.123</v>
      </c>
      <c r="H27" s="181">
        <v>0</v>
      </c>
      <c r="I27" s="166">
        <f t="shared" si="0"/>
        <v>0</v>
      </c>
      <c r="J27" s="167">
        <v>0</v>
      </c>
      <c r="K27" s="165">
        <f t="shared" si="1"/>
        <v>0</v>
      </c>
      <c r="L27" s="167">
        <v>0</v>
      </c>
      <c r="M27" s="165">
        <f t="shared" si="2"/>
        <v>0</v>
      </c>
      <c r="N27" s="186">
        <v>21</v>
      </c>
      <c r="O27" s="168">
        <v>4</v>
      </c>
      <c r="P27" s="16" t="s">
        <v>120</v>
      </c>
    </row>
    <row r="28" spans="1:16" s="16" customFormat="1" ht="13.5" customHeight="1">
      <c r="A28" s="163" t="s">
        <v>148</v>
      </c>
      <c r="B28" s="163" t="s">
        <v>115</v>
      </c>
      <c r="C28" s="163" t="s">
        <v>141</v>
      </c>
      <c r="D28" s="16" t="s">
        <v>149</v>
      </c>
      <c r="E28" s="164" t="s">
        <v>150</v>
      </c>
      <c r="F28" s="163" t="s">
        <v>147</v>
      </c>
      <c r="G28" s="165">
        <v>13.123</v>
      </c>
      <c r="H28" s="181">
        <v>0</v>
      </c>
      <c r="I28" s="166">
        <f t="shared" si="0"/>
        <v>0</v>
      </c>
      <c r="J28" s="167">
        <v>0</v>
      </c>
      <c r="K28" s="165">
        <f t="shared" si="1"/>
        <v>0</v>
      </c>
      <c r="L28" s="167">
        <v>0</v>
      </c>
      <c r="M28" s="165">
        <f t="shared" si="2"/>
        <v>0</v>
      </c>
      <c r="N28" s="186">
        <v>21</v>
      </c>
      <c r="O28" s="168">
        <v>4</v>
      </c>
      <c r="P28" s="16" t="s">
        <v>120</v>
      </c>
    </row>
    <row r="29" spans="1:16" s="16" customFormat="1" ht="13.5" customHeight="1">
      <c r="A29" s="163" t="s">
        <v>132</v>
      </c>
      <c r="B29" s="163" t="s">
        <v>115</v>
      </c>
      <c r="C29" s="163" t="s">
        <v>141</v>
      </c>
      <c r="D29" s="16" t="s">
        <v>151</v>
      </c>
      <c r="E29" s="164" t="s">
        <v>152</v>
      </c>
      <c r="F29" s="163" t="s">
        <v>147</v>
      </c>
      <c r="G29" s="165">
        <v>13.123</v>
      </c>
      <c r="H29" s="181">
        <v>0</v>
      </c>
      <c r="I29" s="166">
        <f t="shared" si="0"/>
        <v>0</v>
      </c>
      <c r="J29" s="167">
        <v>0</v>
      </c>
      <c r="K29" s="165">
        <f t="shared" si="1"/>
        <v>0</v>
      </c>
      <c r="L29" s="167">
        <v>0</v>
      </c>
      <c r="M29" s="165">
        <f t="shared" si="2"/>
        <v>0</v>
      </c>
      <c r="N29" s="186">
        <v>21</v>
      </c>
      <c r="O29" s="168">
        <v>4</v>
      </c>
      <c r="P29" s="16" t="s">
        <v>120</v>
      </c>
    </row>
    <row r="30" spans="1:16" s="16" customFormat="1" ht="13.5" customHeight="1">
      <c r="A30" s="163" t="s">
        <v>153</v>
      </c>
      <c r="B30" s="163" t="s">
        <v>115</v>
      </c>
      <c r="C30" s="163" t="s">
        <v>141</v>
      </c>
      <c r="D30" s="16" t="s">
        <v>154</v>
      </c>
      <c r="E30" s="164" t="s">
        <v>155</v>
      </c>
      <c r="F30" s="163" t="s">
        <v>147</v>
      </c>
      <c r="G30" s="165">
        <v>236.214</v>
      </c>
      <c r="H30" s="181">
        <v>0</v>
      </c>
      <c r="I30" s="166">
        <f t="shared" si="0"/>
        <v>0</v>
      </c>
      <c r="J30" s="167">
        <v>0</v>
      </c>
      <c r="K30" s="165">
        <f t="shared" si="1"/>
        <v>0</v>
      </c>
      <c r="L30" s="167">
        <v>0</v>
      </c>
      <c r="M30" s="165">
        <f t="shared" si="2"/>
        <v>0</v>
      </c>
      <c r="N30" s="186">
        <v>21</v>
      </c>
      <c r="O30" s="168">
        <v>4</v>
      </c>
      <c r="P30" s="16" t="s">
        <v>120</v>
      </c>
    </row>
    <row r="31" spans="1:16" s="16" customFormat="1" ht="13.5" customHeight="1">
      <c r="A31" s="163" t="s">
        <v>156</v>
      </c>
      <c r="B31" s="163" t="s">
        <v>115</v>
      </c>
      <c r="C31" s="163" t="s">
        <v>141</v>
      </c>
      <c r="D31" s="16" t="s">
        <v>157</v>
      </c>
      <c r="E31" s="164" t="s">
        <v>158</v>
      </c>
      <c r="F31" s="163" t="s">
        <v>147</v>
      </c>
      <c r="G31" s="165">
        <v>13.123</v>
      </c>
      <c r="H31" s="181">
        <v>0</v>
      </c>
      <c r="I31" s="166">
        <f t="shared" si="0"/>
        <v>0</v>
      </c>
      <c r="J31" s="167">
        <v>0</v>
      </c>
      <c r="K31" s="165">
        <f t="shared" si="1"/>
        <v>0</v>
      </c>
      <c r="L31" s="167">
        <v>0</v>
      </c>
      <c r="M31" s="165">
        <f t="shared" si="2"/>
        <v>0</v>
      </c>
      <c r="N31" s="186">
        <v>21</v>
      </c>
      <c r="O31" s="168">
        <v>4</v>
      </c>
      <c r="P31" s="16" t="s">
        <v>120</v>
      </c>
    </row>
    <row r="32" spans="1:16" s="16" customFormat="1" ht="24" customHeight="1">
      <c r="A32" s="163" t="s">
        <v>159</v>
      </c>
      <c r="B32" s="163" t="s">
        <v>115</v>
      </c>
      <c r="C32" s="163" t="s">
        <v>141</v>
      </c>
      <c r="D32" s="16" t="s">
        <v>160</v>
      </c>
      <c r="E32" s="164" t="s">
        <v>161</v>
      </c>
      <c r="F32" s="163" t="s">
        <v>147</v>
      </c>
      <c r="G32" s="165">
        <v>26.246</v>
      </c>
      <c r="H32" s="181">
        <v>0</v>
      </c>
      <c r="I32" s="166">
        <f t="shared" si="0"/>
        <v>0</v>
      </c>
      <c r="J32" s="167">
        <v>0</v>
      </c>
      <c r="K32" s="165">
        <f t="shared" si="1"/>
        <v>0</v>
      </c>
      <c r="L32" s="167">
        <v>0</v>
      </c>
      <c r="M32" s="165">
        <f t="shared" si="2"/>
        <v>0</v>
      </c>
      <c r="N32" s="186">
        <v>21</v>
      </c>
      <c r="O32" s="168">
        <v>4</v>
      </c>
      <c r="P32" s="16" t="s">
        <v>120</v>
      </c>
    </row>
    <row r="33" spans="1:16" s="16" customFormat="1" ht="13.5" customHeight="1">
      <c r="A33" s="163" t="s">
        <v>162</v>
      </c>
      <c r="B33" s="163" t="s">
        <v>115</v>
      </c>
      <c r="C33" s="163" t="s">
        <v>141</v>
      </c>
      <c r="D33" s="16" t="s">
        <v>163</v>
      </c>
      <c r="E33" s="164" t="s">
        <v>164</v>
      </c>
      <c r="F33" s="163" t="s">
        <v>147</v>
      </c>
      <c r="G33" s="165">
        <v>13.123</v>
      </c>
      <c r="H33" s="181">
        <v>0</v>
      </c>
      <c r="I33" s="166">
        <f t="shared" si="0"/>
        <v>0</v>
      </c>
      <c r="J33" s="167">
        <v>0</v>
      </c>
      <c r="K33" s="165">
        <f t="shared" si="1"/>
        <v>0</v>
      </c>
      <c r="L33" s="167">
        <v>0</v>
      </c>
      <c r="M33" s="165">
        <f t="shared" si="2"/>
        <v>0</v>
      </c>
      <c r="N33" s="186">
        <v>21</v>
      </c>
      <c r="O33" s="168">
        <v>4</v>
      </c>
      <c r="P33" s="16" t="s">
        <v>120</v>
      </c>
    </row>
    <row r="34" spans="2:16" s="131" customFormat="1" ht="12.75" customHeight="1">
      <c r="B34" s="144" t="s">
        <v>65</v>
      </c>
      <c r="D34" s="145" t="s">
        <v>165</v>
      </c>
      <c r="E34" s="145" t="s">
        <v>166</v>
      </c>
      <c r="H34" s="180"/>
      <c r="I34" s="146">
        <f>I35</f>
        <v>0</v>
      </c>
      <c r="K34" s="147">
        <f>K35</f>
        <v>0</v>
      </c>
      <c r="M34" s="147">
        <f>M35</f>
        <v>0</v>
      </c>
      <c r="N34" s="180"/>
      <c r="P34" s="145" t="s">
        <v>120</v>
      </c>
    </row>
    <row r="35" spans="1:16" s="16" customFormat="1" ht="13.5" customHeight="1">
      <c r="A35" s="163" t="s">
        <v>167</v>
      </c>
      <c r="B35" s="163" t="s">
        <v>115</v>
      </c>
      <c r="C35" s="163" t="s">
        <v>121</v>
      </c>
      <c r="D35" s="16" t="s">
        <v>168</v>
      </c>
      <c r="E35" s="164" t="s">
        <v>169</v>
      </c>
      <c r="F35" s="163" t="s">
        <v>147</v>
      </c>
      <c r="G35" s="165">
        <v>11.424</v>
      </c>
      <c r="H35" s="181">
        <v>0</v>
      </c>
      <c r="I35" s="166">
        <f>ROUND(G35*H35,2)</f>
        <v>0</v>
      </c>
      <c r="J35" s="167">
        <v>0</v>
      </c>
      <c r="K35" s="165">
        <f>G35*J35</f>
        <v>0</v>
      </c>
      <c r="L35" s="167">
        <v>0</v>
      </c>
      <c r="M35" s="165">
        <f>G35*L35</f>
        <v>0</v>
      </c>
      <c r="N35" s="186">
        <v>21</v>
      </c>
      <c r="O35" s="168">
        <v>4</v>
      </c>
      <c r="P35" s="16" t="s">
        <v>129</v>
      </c>
    </row>
    <row r="36" spans="2:16" s="131" customFormat="1" ht="12.75" customHeight="1">
      <c r="B36" s="132" t="s">
        <v>65</v>
      </c>
      <c r="D36" s="133" t="s">
        <v>52</v>
      </c>
      <c r="E36" s="133" t="s">
        <v>170</v>
      </c>
      <c r="H36" s="180"/>
      <c r="I36" s="134">
        <f>I37+I41+I51+I54+I56</f>
        <v>0</v>
      </c>
      <c r="K36" s="135">
        <f>K37+K41+K51+K54+K56</f>
        <v>0</v>
      </c>
      <c r="M36" s="135">
        <f>M37+M41+M51+M54+M56</f>
        <v>0</v>
      </c>
      <c r="N36" s="180"/>
      <c r="P36" s="133" t="s">
        <v>108</v>
      </c>
    </row>
    <row r="37" spans="2:16" s="131" customFormat="1" ht="12.75" customHeight="1">
      <c r="B37" s="136" t="s">
        <v>65</v>
      </c>
      <c r="D37" s="137" t="s">
        <v>171</v>
      </c>
      <c r="E37" s="137" t="s">
        <v>172</v>
      </c>
      <c r="H37" s="180"/>
      <c r="I37" s="138">
        <f>SUM(I38:I40)</f>
        <v>0</v>
      </c>
      <c r="K37" s="139">
        <f>SUM(K38:K40)</f>
        <v>0</v>
      </c>
      <c r="M37" s="139">
        <f>SUM(M38:M40)</f>
        <v>0</v>
      </c>
      <c r="N37" s="180"/>
      <c r="P37" s="137" t="s">
        <v>111</v>
      </c>
    </row>
    <row r="38" spans="1:16" s="16" customFormat="1" ht="13.5" customHeight="1">
      <c r="A38" s="163" t="s">
        <v>173</v>
      </c>
      <c r="B38" s="163" t="s">
        <v>115</v>
      </c>
      <c r="C38" s="163" t="s">
        <v>171</v>
      </c>
      <c r="D38" s="16" t="s">
        <v>174</v>
      </c>
      <c r="E38" s="164" t="s">
        <v>175</v>
      </c>
      <c r="F38" s="163" t="s">
        <v>124</v>
      </c>
      <c r="G38" s="165">
        <v>79.8</v>
      </c>
      <c r="H38" s="181">
        <v>0</v>
      </c>
      <c r="I38" s="166">
        <f>ROUND(G38*H38,2)</f>
        <v>0</v>
      </c>
      <c r="J38" s="167">
        <v>0</v>
      </c>
      <c r="K38" s="165">
        <f>G38*J38</f>
        <v>0</v>
      </c>
      <c r="L38" s="167">
        <v>0</v>
      </c>
      <c r="M38" s="165">
        <f>G38*L38</f>
        <v>0</v>
      </c>
      <c r="N38" s="186">
        <v>21</v>
      </c>
      <c r="O38" s="168">
        <v>16</v>
      </c>
      <c r="P38" s="16" t="s">
        <v>114</v>
      </c>
    </row>
    <row r="39" spans="1:16" s="16" customFormat="1" ht="13.5" customHeight="1">
      <c r="A39" s="163" t="s">
        <v>176</v>
      </c>
      <c r="B39" s="163" t="s">
        <v>115</v>
      </c>
      <c r="C39" s="163" t="s">
        <v>171</v>
      </c>
      <c r="D39" s="16" t="s">
        <v>177</v>
      </c>
      <c r="E39" s="164" t="s">
        <v>178</v>
      </c>
      <c r="F39" s="163" t="s">
        <v>124</v>
      </c>
      <c r="G39" s="165">
        <v>72.96</v>
      </c>
      <c r="H39" s="181">
        <v>0</v>
      </c>
      <c r="I39" s="166">
        <f>ROUND(G39*H39,2)</f>
        <v>0</v>
      </c>
      <c r="J39" s="167">
        <v>0</v>
      </c>
      <c r="K39" s="165">
        <f>G39*J39</f>
        <v>0</v>
      </c>
      <c r="L39" s="167">
        <v>0</v>
      </c>
      <c r="M39" s="165">
        <f>G39*L39</f>
        <v>0</v>
      </c>
      <c r="N39" s="186">
        <v>21</v>
      </c>
      <c r="O39" s="168">
        <v>16</v>
      </c>
      <c r="P39" s="16" t="s">
        <v>114</v>
      </c>
    </row>
    <row r="40" spans="1:16" s="16" customFormat="1" ht="13.5" customHeight="1">
      <c r="A40" s="163" t="s">
        <v>179</v>
      </c>
      <c r="B40" s="163" t="s">
        <v>115</v>
      </c>
      <c r="C40" s="163" t="s">
        <v>171</v>
      </c>
      <c r="D40" s="16" t="s">
        <v>180</v>
      </c>
      <c r="E40" s="164" t="s">
        <v>181</v>
      </c>
      <c r="F40" s="163" t="s">
        <v>147</v>
      </c>
      <c r="G40" s="165">
        <v>0.115</v>
      </c>
      <c r="H40" s="181">
        <v>0</v>
      </c>
      <c r="I40" s="166">
        <f>ROUND(G40*H40,2)</f>
        <v>0</v>
      </c>
      <c r="J40" s="167">
        <v>0</v>
      </c>
      <c r="K40" s="165">
        <f>G40*J40</f>
        <v>0</v>
      </c>
      <c r="L40" s="167">
        <v>0</v>
      </c>
      <c r="M40" s="165">
        <f>G40*L40</f>
        <v>0</v>
      </c>
      <c r="N40" s="186">
        <v>21</v>
      </c>
      <c r="O40" s="168">
        <v>16</v>
      </c>
      <c r="P40" s="16" t="s">
        <v>114</v>
      </c>
    </row>
    <row r="41" spans="2:16" s="131" customFormat="1" ht="12.75" customHeight="1">
      <c r="B41" s="136" t="s">
        <v>65</v>
      </c>
      <c r="D41" s="137" t="s">
        <v>182</v>
      </c>
      <c r="E41" s="137" t="s">
        <v>183</v>
      </c>
      <c r="H41" s="180"/>
      <c r="I41" s="138">
        <f>SUM(I42:I50)</f>
        <v>0</v>
      </c>
      <c r="K41" s="139">
        <f>SUM(K42:K50)</f>
        <v>0</v>
      </c>
      <c r="M41" s="139">
        <f>SUM(M42:M50)</f>
        <v>0</v>
      </c>
      <c r="N41" s="180"/>
      <c r="P41" s="137" t="s">
        <v>111</v>
      </c>
    </row>
    <row r="42" spans="1:16" s="16" customFormat="1" ht="13.5" customHeight="1">
      <c r="A42" s="163" t="s">
        <v>184</v>
      </c>
      <c r="B42" s="163" t="s">
        <v>115</v>
      </c>
      <c r="C42" s="163" t="s">
        <v>182</v>
      </c>
      <c r="D42" s="16" t="s">
        <v>185</v>
      </c>
      <c r="E42" s="164" t="s">
        <v>186</v>
      </c>
      <c r="F42" s="163" t="s">
        <v>119</v>
      </c>
      <c r="G42" s="165">
        <v>145.92</v>
      </c>
      <c r="H42" s="181">
        <v>0</v>
      </c>
      <c r="I42" s="166">
        <f aca="true" t="shared" si="3" ref="I42:I50">ROUND(G42*H42,2)</f>
        <v>0</v>
      </c>
      <c r="J42" s="167">
        <v>0</v>
      </c>
      <c r="K42" s="165">
        <f aca="true" t="shared" si="4" ref="K42:K50">G42*J42</f>
        <v>0</v>
      </c>
      <c r="L42" s="167">
        <v>0</v>
      </c>
      <c r="M42" s="165">
        <f aca="true" t="shared" si="5" ref="M42:M50">G42*L42</f>
        <v>0</v>
      </c>
      <c r="N42" s="186">
        <v>21</v>
      </c>
      <c r="O42" s="168">
        <v>16</v>
      </c>
      <c r="P42" s="16" t="s">
        <v>114</v>
      </c>
    </row>
    <row r="43" spans="1:16" s="16" customFormat="1" ht="13.5" customHeight="1">
      <c r="A43" s="163" t="s">
        <v>187</v>
      </c>
      <c r="B43" s="163" t="s">
        <v>115</v>
      </c>
      <c r="C43" s="163" t="s">
        <v>182</v>
      </c>
      <c r="D43" s="16" t="s">
        <v>188</v>
      </c>
      <c r="E43" s="164" t="s">
        <v>189</v>
      </c>
      <c r="F43" s="163" t="s">
        <v>119</v>
      </c>
      <c r="G43" s="165">
        <v>74.784</v>
      </c>
      <c r="H43" s="181">
        <v>0</v>
      </c>
      <c r="I43" s="166">
        <f t="shared" si="3"/>
        <v>0</v>
      </c>
      <c r="J43" s="167">
        <v>0</v>
      </c>
      <c r="K43" s="165">
        <f t="shared" si="4"/>
        <v>0</v>
      </c>
      <c r="L43" s="167">
        <v>0</v>
      </c>
      <c r="M43" s="165">
        <f t="shared" si="5"/>
        <v>0</v>
      </c>
      <c r="N43" s="186">
        <v>21</v>
      </c>
      <c r="O43" s="168">
        <v>16</v>
      </c>
      <c r="P43" s="16" t="s">
        <v>114</v>
      </c>
    </row>
    <row r="44" spans="1:16" s="16" customFormat="1" ht="24" customHeight="1">
      <c r="A44" s="163" t="s">
        <v>190</v>
      </c>
      <c r="B44" s="163" t="s">
        <v>115</v>
      </c>
      <c r="C44" s="163" t="s">
        <v>182</v>
      </c>
      <c r="D44" s="16" t="s">
        <v>191</v>
      </c>
      <c r="E44" s="164" t="s">
        <v>192</v>
      </c>
      <c r="F44" s="163" t="s">
        <v>193</v>
      </c>
      <c r="G44" s="165">
        <v>57</v>
      </c>
      <c r="H44" s="181">
        <v>0</v>
      </c>
      <c r="I44" s="166">
        <f t="shared" si="3"/>
        <v>0</v>
      </c>
      <c r="J44" s="167">
        <v>0</v>
      </c>
      <c r="K44" s="165">
        <f t="shared" si="4"/>
        <v>0</v>
      </c>
      <c r="L44" s="167">
        <v>0</v>
      </c>
      <c r="M44" s="165">
        <f t="shared" si="5"/>
        <v>0</v>
      </c>
      <c r="N44" s="186">
        <v>21</v>
      </c>
      <c r="O44" s="168">
        <v>16</v>
      </c>
      <c r="P44" s="16" t="s">
        <v>114</v>
      </c>
    </row>
    <row r="45" spans="1:16" s="16" customFormat="1" ht="13.5" customHeight="1">
      <c r="A45" s="163" t="s">
        <v>194</v>
      </c>
      <c r="B45" s="163" t="s">
        <v>115</v>
      </c>
      <c r="C45" s="163" t="s">
        <v>182</v>
      </c>
      <c r="D45" s="16" t="s">
        <v>195</v>
      </c>
      <c r="E45" s="164" t="s">
        <v>196</v>
      </c>
      <c r="F45" s="163" t="s">
        <v>119</v>
      </c>
      <c r="G45" s="165">
        <v>145.92</v>
      </c>
      <c r="H45" s="181">
        <v>0</v>
      </c>
      <c r="I45" s="166">
        <f t="shared" si="3"/>
        <v>0</v>
      </c>
      <c r="J45" s="167">
        <v>0</v>
      </c>
      <c r="K45" s="165">
        <f t="shared" si="4"/>
        <v>0</v>
      </c>
      <c r="L45" s="167">
        <v>0</v>
      </c>
      <c r="M45" s="165">
        <f t="shared" si="5"/>
        <v>0</v>
      </c>
      <c r="N45" s="186">
        <v>21</v>
      </c>
      <c r="O45" s="168">
        <v>16</v>
      </c>
      <c r="P45" s="16" t="s">
        <v>114</v>
      </c>
    </row>
    <row r="46" spans="1:16" s="16" customFormat="1" ht="13.5" customHeight="1">
      <c r="A46" s="169" t="s">
        <v>197</v>
      </c>
      <c r="B46" s="169" t="s">
        <v>198</v>
      </c>
      <c r="C46" s="169" t="s">
        <v>199</v>
      </c>
      <c r="D46" s="170" t="s">
        <v>200</v>
      </c>
      <c r="E46" s="171" t="s">
        <v>201</v>
      </c>
      <c r="F46" s="169" t="s">
        <v>202</v>
      </c>
      <c r="G46" s="172">
        <v>57</v>
      </c>
      <c r="H46" s="182">
        <v>0</v>
      </c>
      <c r="I46" s="173">
        <f t="shared" si="3"/>
        <v>0</v>
      </c>
      <c r="J46" s="174">
        <v>0</v>
      </c>
      <c r="K46" s="172">
        <f t="shared" si="4"/>
        <v>0</v>
      </c>
      <c r="L46" s="174">
        <v>0</v>
      </c>
      <c r="M46" s="172">
        <f t="shared" si="5"/>
        <v>0</v>
      </c>
      <c r="N46" s="187">
        <v>21</v>
      </c>
      <c r="O46" s="175">
        <v>32</v>
      </c>
      <c r="P46" s="170" t="s">
        <v>114</v>
      </c>
    </row>
    <row r="47" spans="1:16" s="16" customFormat="1" ht="13.5" customHeight="1">
      <c r="A47" s="163" t="s">
        <v>203</v>
      </c>
      <c r="B47" s="163" t="s">
        <v>115</v>
      </c>
      <c r="C47" s="163" t="s">
        <v>182</v>
      </c>
      <c r="D47" s="16" t="s">
        <v>204</v>
      </c>
      <c r="E47" s="164" t="s">
        <v>205</v>
      </c>
      <c r="F47" s="163" t="s">
        <v>124</v>
      </c>
      <c r="G47" s="165">
        <v>72.96</v>
      </c>
      <c r="H47" s="181">
        <v>0</v>
      </c>
      <c r="I47" s="166">
        <f t="shared" si="3"/>
        <v>0</v>
      </c>
      <c r="J47" s="167">
        <v>0</v>
      </c>
      <c r="K47" s="165">
        <f t="shared" si="4"/>
        <v>0</v>
      </c>
      <c r="L47" s="167">
        <v>0</v>
      </c>
      <c r="M47" s="165">
        <f t="shared" si="5"/>
        <v>0</v>
      </c>
      <c r="N47" s="186">
        <v>21</v>
      </c>
      <c r="O47" s="168">
        <v>16</v>
      </c>
      <c r="P47" s="16" t="s">
        <v>114</v>
      </c>
    </row>
    <row r="48" spans="1:16" s="16" customFormat="1" ht="13.5" customHeight="1">
      <c r="A48" s="169" t="s">
        <v>206</v>
      </c>
      <c r="B48" s="169" t="s">
        <v>198</v>
      </c>
      <c r="C48" s="169" t="s">
        <v>199</v>
      </c>
      <c r="D48" s="170" t="s">
        <v>207</v>
      </c>
      <c r="E48" s="171" t="s">
        <v>208</v>
      </c>
      <c r="F48" s="169" t="s">
        <v>124</v>
      </c>
      <c r="G48" s="172">
        <v>80.256</v>
      </c>
      <c r="H48" s="182">
        <v>0</v>
      </c>
      <c r="I48" s="173">
        <f t="shared" si="3"/>
        <v>0</v>
      </c>
      <c r="J48" s="174">
        <v>0</v>
      </c>
      <c r="K48" s="172">
        <f t="shared" si="4"/>
        <v>0</v>
      </c>
      <c r="L48" s="174">
        <v>0</v>
      </c>
      <c r="M48" s="172">
        <f t="shared" si="5"/>
        <v>0</v>
      </c>
      <c r="N48" s="187">
        <v>21</v>
      </c>
      <c r="O48" s="175">
        <v>32</v>
      </c>
      <c r="P48" s="170" t="s">
        <v>114</v>
      </c>
    </row>
    <row r="49" spans="1:16" s="16" customFormat="1" ht="13.5" customHeight="1">
      <c r="A49" s="169" t="s">
        <v>209</v>
      </c>
      <c r="B49" s="169" t="s">
        <v>198</v>
      </c>
      <c r="C49" s="169" t="s">
        <v>199</v>
      </c>
      <c r="D49" s="170" t="s">
        <v>210</v>
      </c>
      <c r="E49" s="171" t="s">
        <v>211</v>
      </c>
      <c r="F49" s="169" t="s">
        <v>193</v>
      </c>
      <c r="G49" s="172">
        <v>57</v>
      </c>
      <c r="H49" s="182">
        <v>0</v>
      </c>
      <c r="I49" s="173">
        <f t="shared" si="3"/>
        <v>0</v>
      </c>
      <c r="J49" s="174">
        <v>0</v>
      </c>
      <c r="K49" s="172">
        <f t="shared" si="4"/>
        <v>0</v>
      </c>
      <c r="L49" s="174">
        <v>0</v>
      </c>
      <c r="M49" s="172">
        <f t="shared" si="5"/>
        <v>0</v>
      </c>
      <c r="N49" s="187">
        <v>21</v>
      </c>
      <c r="O49" s="175">
        <v>32</v>
      </c>
      <c r="P49" s="170" t="s">
        <v>114</v>
      </c>
    </row>
    <row r="50" spans="1:16" s="16" customFormat="1" ht="13.5" customHeight="1">
      <c r="A50" s="163" t="s">
        <v>212</v>
      </c>
      <c r="B50" s="163" t="s">
        <v>115</v>
      </c>
      <c r="C50" s="163" t="s">
        <v>182</v>
      </c>
      <c r="D50" s="16" t="s">
        <v>213</v>
      </c>
      <c r="E50" s="164" t="s">
        <v>214</v>
      </c>
      <c r="F50" s="163" t="s">
        <v>147</v>
      </c>
      <c r="G50" s="165">
        <v>2.68</v>
      </c>
      <c r="H50" s="181">
        <v>0</v>
      </c>
      <c r="I50" s="166">
        <f t="shared" si="3"/>
        <v>0</v>
      </c>
      <c r="J50" s="167">
        <v>0</v>
      </c>
      <c r="K50" s="165">
        <f t="shared" si="4"/>
        <v>0</v>
      </c>
      <c r="L50" s="167">
        <v>0</v>
      </c>
      <c r="M50" s="165">
        <f t="shared" si="5"/>
        <v>0</v>
      </c>
      <c r="N50" s="186">
        <v>21</v>
      </c>
      <c r="O50" s="168">
        <v>16</v>
      </c>
      <c r="P50" s="16" t="s">
        <v>114</v>
      </c>
    </row>
    <row r="51" spans="2:16" s="131" customFormat="1" ht="12.75" customHeight="1">
      <c r="B51" s="136" t="s">
        <v>65</v>
      </c>
      <c r="D51" s="137" t="s">
        <v>215</v>
      </c>
      <c r="E51" s="137" t="s">
        <v>216</v>
      </c>
      <c r="H51" s="180"/>
      <c r="I51" s="138">
        <f>SUM(I52:I53)</f>
        <v>0</v>
      </c>
      <c r="K51" s="139">
        <f>SUM(K52:K53)</f>
        <v>0</v>
      </c>
      <c r="M51" s="139">
        <f>SUM(M52:M53)</f>
        <v>0</v>
      </c>
      <c r="N51" s="180"/>
      <c r="P51" s="137" t="s">
        <v>111</v>
      </c>
    </row>
    <row r="52" spans="1:16" s="16" customFormat="1" ht="24" customHeight="1">
      <c r="A52" s="163" t="s">
        <v>217</v>
      </c>
      <c r="B52" s="163" t="s">
        <v>115</v>
      </c>
      <c r="C52" s="163" t="s">
        <v>215</v>
      </c>
      <c r="D52" s="16" t="s">
        <v>218</v>
      </c>
      <c r="E52" s="164" t="s">
        <v>219</v>
      </c>
      <c r="F52" s="163" t="s">
        <v>119</v>
      </c>
      <c r="G52" s="165">
        <v>19.95</v>
      </c>
      <c r="H52" s="181">
        <v>0</v>
      </c>
      <c r="I52" s="166">
        <f>ROUND(G52*H52,2)</f>
        <v>0</v>
      </c>
      <c r="J52" s="167">
        <v>0</v>
      </c>
      <c r="K52" s="165">
        <f>G52*J52</f>
        <v>0</v>
      </c>
      <c r="L52" s="167">
        <v>0</v>
      </c>
      <c r="M52" s="165">
        <f>G52*L52</f>
        <v>0</v>
      </c>
      <c r="N52" s="186">
        <v>21</v>
      </c>
      <c r="O52" s="168">
        <v>16</v>
      </c>
      <c r="P52" s="16" t="s">
        <v>114</v>
      </c>
    </row>
    <row r="53" spans="1:16" s="16" customFormat="1" ht="13.5" customHeight="1">
      <c r="A53" s="163" t="s">
        <v>220</v>
      </c>
      <c r="B53" s="163" t="s">
        <v>115</v>
      </c>
      <c r="C53" s="163" t="s">
        <v>215</v>
      </c>
      <c r="D53" s="16" t="s">
        <v>221</v>
      </c>
      <c r="E53" s="164" t="s">
        <v>222</v>
      </c>
      <c r="F53" s="163" t="s">
        <v>119</v>
      </c>
      <c r="G53" s="165">
        <v>19.95</v>
      </c>
      <c r="H53" s="181">
        <v>0</v>
      </c>
      <c r="I53" s="166">
        <f>ROUND(G53*H53,2)</f>
        <v>0</v>
      </c>
      <c r="J53" s="167">
        <v>0</v>
      </c>
      <c r="K53" s="165">
        <f>G53*J53</f>
        <v>0</v>
      </c>
      <c r="L53" s="167">
        <v>0</v>
      </c>
      <c r="M53" s="165">
        <f>G53*L53</f>
        <v>0</v>
      </c>
      <c r="N53" s="186">
        <v>21</v>
      </c>
      <c r="O53" s="168">
        <v>16</v>
      </c>
      <c r="P53" s="16" t="s">
        <v>114</v>
      </c>
    </row>
    <row r="54" spans="2:16" s="131" customFormat="1" ht="12.75" customHeight="1">
      <c r="B54" s="136" t="s">
        <v>65</v>
      </c>
      <c r="D54" s="137" t="s">
        <v>223</v>
      </c>
      <c r="E54" s="137" t="s">
        <v>224</v>
      </c>
      <c r="H54" s="180"/>
      <c r="I54" s="138">
        <f>I55</f>
        <v>0</v>
      </c>
      <c r="K54" s="139">
        <f>K55</f>
        <v>0</v>
      </c>
      <c r="M54" s="139">
        <f>M55</f>
        <v>0</v>
      </c>
      <c r="N54" s="180"/>
      <c r="P54" s="137" t="s">
        <v>111</v>
      </c>
    </row>
    <row r="55" spans="1:16" s="16" customFormat="1" ht="13.5" customHeight="1">
      <c r="A55" s="163" t="s">
        <v>225</v>
      </c>
      <c r="B55" s="163" t="s">
        <v>115</v>
      </c>
      <c r="C55" s="163" t="s">
        <v>223</v>
      </c>
      <c r="D55" s="16" t="s">
        <v>226</v>
      </c>
      <c r="E55" s="164" t="s">
        <v>227</v>
      </c>
      <c r="F55" s="163" t="s">
        <v>119</v>
      </c>
      <c r="G55" s="165">
        <v>494.304</v>
      </c>
      <c r="H55" s="181">
        <v>0</v>
      </c>
      <c r="I55" s="166">
        <f>ROUND(G55*H55,2)</f>
        <v>0</v>
      </c>
      <c r="J55" s="167">
        <v>0</v>
      </c>
      <c r="K55" s="165">
        <f>G55*J55</f>
        <v>0</v>
      </c>
      <c r="L55" s="167">
        <v>0</v>
      </c>
      <c r="M55" s="165">
        <f>G55*L55</f>
        <v>0</v>
      </c>
      <c r="N55" s="186">
        <v>21</v>
      </c>
      <c r="O55" s="168">
        <v>16</v>
      </c>
      <c r="P55" s="16" t="s">
        <v>114</v>
      </c>
    </row>
    <row r="56" spans="2:16" s="131" customFormat="1" ht="12.75" customHeight="1">
      <c r="B56" s="136" t="s">
        <v>65</v>
      </c>
      <c r="D56" s="137" t="s">
        <v>228</v>
      </c>
      <c r="E56" s="137" t="s">
        <v>229</v>
      </c>
      <c r="H56" s="180"/>
      <c r="I56" s="138">
        <f>SUM(I57:I59)</f>
        <v>0</v>
      </c>
      <c r="K56" s="139">
        <f>SUM(K57:K59)</f>
        <v>0</v>
      </c>
      <c r="M56" s="139">
        <f>SUM(M57:M59)</f>
        <v>0</v>
      </c>
      <c r="N56" s="180"/>
      <c r="P56" s="137" t="s">
        <v>111</v>
      </c>
    </row>
    <row r="57" spans="1:16" s="16" customFormat="1" ht="13.5" customHeight="1">
      <c r="A57" s="163" t="s">
        <v>230</v>
      </c>
      <c r="B57" s="163" t="s">
        <v>115</v>
      </c>
      <c r="C57" s="163" t="s">
        <v>228</v>
      </c>
      <c r="D57" s="16" t="s">
        <v>231</v>
      </c>
      <c r="E57" s="164" t="s">
        <v>232</v>
      </c>
      <c r="F57" s="163" t="s">
        <v>119</v>
      </c>
      <c r="G57" s="165">
        <v>37</v>
      </c>
      <c r="H57" s="181">
        <v>0</v>
      </c>
      <c r="I57" s="166">
        <f>ROUND(G57*H57,2)</f>
        <v>0</v>
      </c>
      <c r="J57" s="167">
        <v>0</v>
      </c>
      <c r="K57" s="165">
        <f>G57*J57</f>
        <v>0</v>
      </c>
      <c r="L57" s="167">
        <v>0</v>
      </c>
      <c r="M57" s="165">
        <f>G57*L57</f>
        <v>0</v>
      </c>
      <c r="N57" s="186">
        <v>21</v>
      </c>
      <c r="O57" s="168">
        <v>16</v>
      </c>
      <c r="P57" s="16" t="s">
        <v>114</v>
      </c>
    </row>
    <row r="58" spans="1:16" s="16" customFormat="1" ht="13.5" customHeight="1">
      <c r="A58" s="169" t="s">
        <v>233</v>
      </c>
      <c r="B58" s="169" t="s">
        <v>198</v>
      </c>
      <c r="C58" s="169" t="s">
        <v>199</v>
      </c>
      <c r="D58" s="170" t="s">
        <v>234</v>
      </c>
      <c r="E58" s="171" t="s">
        <v>235</v>
      </c>
      <c r="F58" s="169" t="s">
        <v>119</v>
      </c>
      <c r="G58" s="172">
        <v>37</v>
      </c>
      <c r="H58" s="182">
        <v>0</v>
      </c>
      <c r="I58" s="173">
        <f>ROUND(G58*H58,2)</f>
        <v>0</v>
      </c>
      <c r="J58" s="174">
        <v>0</v>
      </c>
      <c r="K58" s="172">
        <f>G58*J58</f>
        <v>0</v>
      </c>
      <c r="L58" s="174">
        <v>0</v>
      </c>
      <c r="M58" s="172">
        <f>G58*L58</f>
        <v>0</v>
      </c>
      <c r="N58" s="187">
        <v>21</v>
      </c>
      <c r="O58" s="175">
        <v>32</v>
      </c>
      <c r="P58" s="170" t="s">
        <v>114</v>
      </c>
    </row>
    <row r="59" spans="1:16" s="16" customFormat="1" ht="13.5" customHeight="1">
      <c r="A59" s="163" t="s">
        <v>236</v>
      </c>
      <c r="B59" s="163" t="s">
        <v>115</v>
      </c>
      <c r="C59" s="163" t="s">
        <v>228</v>
      </c>
      <c r="D59" s="16" t="s">
        <v>237</v>
      </c>
      <c r="E59" s="164" t="s">
        <v>238</v>
      </c>
      <c r="F59" s="163" t="s">
        <v>147</v>
      </c>
      <c r="G59" s="165">
        <v>0.532</v>
      </c>
      <c r="H59" s="181">
        <v>0</v>
      </c>
      <c r="I59" s="166">
        <f>ROUND(G59*H59,2)</f>
        <v>0</v>
      </c>
      <c r="J59" s="167">
        <v>0</v>
      </c>
      <c r="K59" s="165">
        <f>G59*J59</f>
        <v>0</v>
      </c>
      <c r="L59" s="167">
        <v>0</v>
      </c>
      <c r="M59" s="165">
        <f>G59*L59</f>
        <v>0</v>
      </c>
      <c r="N59" s="186">
        <v>21</v>
      </c>
      <c r="O59" s="168">
        <v>16</v>
      </c>
      <c r="P59" s="16" t="s">
        <v>114</v>
      </c>
    </row>
    <row r="60" spans="2:16" s="131" customFormat="1" ht="12.75" customHeight="1">
      <c r="B60" s="132" t="s">
        <v>65</v>
      </c>
      <c r="D60" s="133" t="s">
        <v>239</v>
      </c>
      <c r="E60" s="133" t="s">
        <v>57</v>
      </c>
      <c r="H60" s="180"/>
      <c r="I60" s="134">
        <f>I61</f>
        <v>0</v>
      </c>
      <c r="K60" s="135">
        <f>K61</f>
        <v>0</v>
      </c>
      <c r="M60" s="135">
        <f>M61</f>
        <v>0</v>
      </c>
      <c r="N60" s="180"/>
      <c r="P60" s="133" t="s">
        <v>108</v>
      </c>
    </row>
    <row r="61" spans="2:16" s="131" customFormat="1" ht="12.75" customHeight="1">
      <c r="B61" s="136" t="s">
        <v>65</v>
      </c>
      <c r="D61" s="137" t="s">
        <v>240</v>
      </c>
      <c r="E61" s="137" t="s">
        <v>62</v>
      </c>
      <c r="H61" s="180"/>
      <c r="I61" s="138">
        <f>I62</f>
        <v>0</v>
      </c>
      <c r="K61" s="139">
        <f>K62</f>
        <v>0</v>
      </c>
      <c r="M61" s="139">
        <f>M62</f>
        <v>0</v>
      </c>
      <c r="N61" s="180"/>
      <c r="P61" s="137" t="s">
        <v>111</v>
      </c>
    </row>
    <row r="62" spans="1:16" s="16" customFormat="1" ht="13.5" customHeight="1">
      <c r="A62" s="163" t="s">
        <v>241</v>
      </c>
      <c r="B62" s="163" t="s">
        <v>115</v>
      </c>
      <c r="C62" s="163" t="s">
        <v>62</v>
      </c>
      <c r="D62" s="16" t="s">
        <v>242</v>
      </c>
      <c r="E62" s="164" t="s">
        <v>243</v>
      </c>
      <c r="F62" s="163" t="s">
        <v>244</v>
      </c>
      <c r="G62" s="165">
        <v>57</v>
      </c>
      <c r="H62" s="181">
        <v>0</v>
      </c>
      <c r="I62" s="166">
        <f>ROUND(G62*H62,2)</f>
        <v>0</v>
      </c>
      <c r="J62" s="167">
        <v>0</v>
      </c>
      <c r="K62" s="165">
        <f>G62*J62</f>
        <v>0</v>
      </c>
      <c r="L62" s="167">
        <v>0</v>
      </c>
      <c r="M62" s="165">
        <f>G62*L62</f>
        <v>0</v>
      </c>
      <c r="N62" s="186">
        <v>21</v>
      </c>
      <c r="O62" s="168">
        <v>512</v>
      </c>
      <c r="P62" s="16" t="s">
        <v>114</v>
      </c>
    </row>
    <row r="63" spans="2:16" s="131" customFormat="1" ht="12.75" customHeight="1">
      <c r="B63" s="132" t="s">
        <v>65</v>
      </c>
      <c r="D63" s="133" t="s">
        <v>57</v>
      </c>
      <c r="E63" s="133" t="s">
        <v>245</v>
      </c>
      <c r="H63" s="180"/>
      <c r="I63" s="134">
        <f>I64</f>
        <v>0</v>
      </c>
      <c r="K63" s="135">
        <f>K64</f>
        <v>0</v>
      </c>
      <c r="M63" s="135">
        <f>M64</f>
        <v>0</v>
      </c>
      <c r="N63" s="180"/>
      <c r="P63" s="133" t="s">
        <v>108</v>
      </c>
    </row>
    <row r="64" spans="2:16" s="131" customFormat="1" ht="12.75" customHeight="1">
      <c r="B64" s="136" t="s">
        <v>65</v>
      </c>
      <c r="D64" s="137" t="s">
        <v>246</v>
      </c>
      <c r="E64" s="137" t="s">
        <v>247</v>
      </c>
      <c r="H64" s="180"/>
      <c r="I64" s="138">
        <f>SUM(I65:I66)</f>
        <v>0</v>
      </c>
      <c r="K64" s="139">
        <f>SUM(K65:K66)</f>
        <v>0</v>
      </c>
      <c r="M64" s="139">
        <f>SUM(M65:M66)</f>
        <v>0</v>
      </c>
      <c r="N64" s="180"/>
      <c r="P64" s="137" t="s">
        <v>111</v>
      </c>
    </row>
    <row r="65" spans="1:16" s="16" customFormat="1" ht="13.5" customHeight="1">
      <c r="A65" s="163" t="s">
        <v>248</v>
      </c>
      <c r="B65" s="163" t="s">
        <v>115</v>
      </c>
      <c r="C65" s="163" t="s">
        <v>249</v>
      </c>
      <c r="D65" s="16" t="s">
        <v>250</v>
      </c>
      <c r="E65" s="164" t="s">
        <v>47</v>
      </c>
      <c r="F65" s="163" t="s">
        <v>251</v>
      </c>
      <c r="G65" s="165">
        <v>1</v>
      </c>
      <c r="H65" s="181">
        <v>0</v>
      </c>
      <c r="I65" s="166">
        <f>ROUND(G65*H65,2)</f>
        <v>0</v>
      </c>
      <c r="J65" s="167">
        <v>0</v>
      </c>
      <c r="K65" s="165">
        <f>G65*J65</f>
        <v>0</v>
      </c>
      <c r="L65" s="167">
        <v>0</v>
      </c>
      <c r="M65" s="165">
        <f>G65*L65</f>
        <v>0</v>
      </c>
      <c r="N65" s="186">
        <v>21</v>
      </c>
      <c r="O65" s="168">
        <v>512</v>
      </c>
      <c r="P65" s="16" t="s">
        <v>114</v>
      </c>
    </row>
    <row r="66" spans="1:16" s="16" customFormat="1" ht="13.5" customHeight="1">
      <c r="A66" s="163" t="s">
        <v>252</v>
      </c>
      <c r="B66" s="163" t="s">
        <v>115</v>
      </c>
      <c r="C66" s="163" t="s">
        <v>249</v>
      </c>
      <c r="D66" s="16" t="s">
        <v>253</v>
      </c>
      <c r="E66" s="164" t="s">
        <v>254</v>
      </c>
      <c r="F66" s="163" t="s">
        <v>251</v>
      </c>
      <c r="G66" s="165">
        <v>1</v>
      </c>
      <c r="H66" s="181">
        <v>0</v>
      </c>
      <c r="I66" s="166">
        <f>ROUND(G66*H66,2)</f>
        <v>0</v>
      </c>
      <c r="J66" s="167">
        <v>0</v>
      </c>
      <c r="K66" s="165">
        <f>G66*J66</f>
        <v>0</v>
      </c>
      <c r="L66" s="167">
        <v>0</v>
      </c>
      <c r="M66" s="165">
        <f>G66*L66</f>
        <v>0</v>
      </c>
      <c r="N66" s="186">
        <v>21</v>
      </c>
      <c r="O66" s="168">
        <v>512</v>
      </c>
      <c r="P66" s="16" t="s">
        <v>114</v>
      </c>
    </row>
    <row r="67" spans="5:14" s="148" customFormat="1" ht="12.75" customHeight="1">
      <c r="E67" s="149" t="s">
        <v>91</v>
      </c>
      <c r="H67" s="183"/>
      <c r="I67" s="150">
        <f>I14+I36+I60+I63</f>
        <v>0</v>
      </c>
      <c r="K67" s="151">
        <f>K14+K36+K60+K63</f>
        <v>0</v>
      </c>
      <c r="M67" s="151">
        <f>M14+M36+M60+M63</f>
        <v>0</v>
      </c>
      <c r="N67" s="183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5.7109375" style="198" customWidth="1"/>
    <col min="2" max="2" width="6.57421875" style="197" customWidth="1"/>
    <col min="3" max="3" width="10.00390625" style="197" customWidth="1"/>
    <col min="4" max="4" width="42.8515625" style="197" customWidth="1"/>
    <col min="5" max="5" width="3.7109375" style="197" customWidth="1"/>
    <col min="6" max="6" width="9.28125" style="196" customWidth="1"/>
    <col min="7" max="7" width="13.421875" style="195" customWidth="1"/>
    <col min="8" max="8" width="16.421875" style="195" customWidth="1"/>
    <col min="9" max="16384" width="9.00390625" style="194" customWidth="1"/>
  </cols>
  <sheetData>
    <row r="1" spans="1:8" s="199" customFormat="1" ht="19.5" customHeight="1">
      <c r="A1" s="257" t="s">
        <v>297</v>
      </c>
      <c r="B1" s="253"/>
      <c r="C1" s="253"/>
      <c r="D1" s="253"/>
      <c r="E1" s="253"/>
      <c r="F1" s="253"/>
      <c r="G1" s="253"/>
      <c r="H1" s="253"/>
    </row>
    <row r="2" spans="1:8" s="199" customFormat="1" ht="12.75" customHeight="1">
      <c r="A2" s="256" t="s">
        <v>296</v>
      </c>
      <c r="B2" s="255"/>
      <c r="C2" s="255"/>
      <c r="D2" s="255"/>
      <c r="E2" s="255"/>
      <c r="F2" s="255"/>
      <c r="G2" s="253"/>
      <c r="H2" s="253"/>
    </row>
    <row r="3" spans="1:8" s="199" customFormat="1" ht="12.75" customHeight="1">
      <c r="A3" s="256" t="s">
        <v>295</v>
      </c>
      <c r="B3" s="255"/>
      <c r="C3" s="255"/>
      <c r="D3" s="255"/>
      <c r="E3" s="255"/>
      <c r="F3" s="253"/>
      <c r="G3" s="253"/>
      <c r="H3" s="253"/>
    </row>
    <row r="4" spans="1:8" s="199" customFormat="1" ht="12.75" customHeight="1">
      <c r="A4" s="256"/>
      <c r="B4" s="255"/>
      <c r="C4" s="256"/>
      <c r="D4" s="255"/>
      <c r="E4" s="255"/>
      <c r="F4" s="253"/>
      <c r="G4" s="253"/>
      <c r="H4" s="253"/>
    </row>
    <row r="5" spans="1:8" s="199" customFormat="1" ht="12.75" customHeight="1">
      <c r="A5" s="255" t="s">
        <v>294</v>
      </c>
      <c r="B5" s="255"/>
      <c r="C5" s="255"/>
      <c r="D5" s="255"/>
      <c r="E5" s="255"/>
      <c r="F5" s="253"/>
      <c r="G5" s="253"/>
      <c r="H5" s="255" t="s">
        <v>293</v>
      </c>
    </row>
    <row r="6" spans="1:8" s="199" customFormat="1" ht="6" customHeight="1" thickBot="1">
      <c r="A6" s="253"/>
      <c r="B6" s="253"/>
      <c r="C6" s="253"/>
      <c r="D6" s="253"/>
      <c r="E6" s="253"/>
      <c r="F6" s="253"/>
      <c r="G6" s="253"/>
      <c r="H6" s="253"/>
    </row>
    <row r="7" spans="1:8" s="199" customFormat="1" ht="25.5" customHeight="1" thickBot="1">
      <c r="A7" s="254" t="s">
        <v>94</v>
      </c>
      <c r="B7" s="254" t="s">
        <v>96</v>
      </c>
      <c r="C7" s="254" t="s">
        <v>97</v>
      </c>
      <c r="D7" s="254" t="s">
        <v>87</v>
      </c>
      <c r="E7" s="254" t="s">
        <v>98</v>
      </c>
      <c r="F7" s="254" t="s">
        <v>99</v>
      </c>
      <c r="G7" s="254" t="s">
        <v>292</v>
      </c>
      <c r="H7" s="254" t="s">
        <v>291</v>
      </c>
    </row>
    <row r="8" spans="1:8" s="199" customFormat="1" ht="12.75" customHeight="1" thickBot="1">
      <c r="A8" s="254" t="s">
        <v>111</v>
      </c>
      <c r="B8" s="254" t="s">
        <v>114</v>
      </c>
      <c r="C8" s="254" t="s">
        <v>120</v>
      </c>
      <c r="D8" s="254" t="s">
        <v>129</v>
      </c>
      <c r="E8" s="254" t="s">
        <v>136</v>
      </c>
      <c r="F8" s="254" t="s">
        <v>109</v>
      </c>
      <c r="G8" s="254" t="s">
        <v>144</v>
      </c>
      <c r="H8" s="254" t="s">
        <v>148</v>
      </c>
    </row>
    <row r="9" spans="1:8" s="199" customFormat="1" ht="4.5" customHeight="1">
      <c r="A9" s="253"/>
      <c r="B9" s="253"/>
      <c r="C9" s="253"/>
      <c r="D9" s="253"/>
      <c r="E9" s="253"/>
      <c r="F9" s="253"/>
      <c r="G9" s="253"/>
      <c r="H9" s="253"/>
    </row>
    <row r="10" spans="1:8" s="199" customFormat="1" ht="21" customHeight="1">
      <c r="A10" s="222"/>
      <c r="B10" s="221"/>
      <c r="C10" s="221" t="s">
        <v>44</v>
      </c>
      <c r="D10" s="221" t="s">
        <v>107</v>
      </c>
      <c r="E10" s="221"/>
      <c r="F10" s="220"/>
      <c r="G10" s="219"/>
      <c r="H10" s="219"/>
    </row>
    <row r="11" spans="1:8" s="199" customFormat="1" ht="21" customHeight="1">
      <c r="A11" s="222"/>
      <c r="B11" s="221"/>
      <c r="C11" s="221" t="s">
        <v>109</v>
      </c>
      <c r="D11" s="221" t="s">
        <v>110</v>
      </c>
      <c r="E11" s="221"/>
      <c r="F11" s="220"/>
      <c r="G11" s="219"/>
      <c r="H11" s="219"/>
    </row>
    <row r="12" spans="1:8" s="199" customFormat="1" ht="13.5" customHeight="1" thickBot="1">
      <c r="A12" s="222"/>
      <c r="B12" s="221"/>
      <c r="C12" s="221" t="s">
        <v>112</v>
      </c>
      <c r="D12" s="221" t="s">
        <v>113</v>
      </c>
      <c r="E12" s="221"/>
      <c r="F12" s="220"/>
      <c r="G12" s="219"/>
      <c r="H12" s="219"/>
    </row>
    <row r="13" spans="1:8" s="199" customFormat="1" ht="24" customHeight="1" thickBot="1">
      <c r="A13" s="208">
        <v>1</v>
      </c>
      <c r="B13" s="207" t="s">
        <v>116</v>
      </c>
      <c r="C13" s="207" t="s">
        <v>117</v>
      </c>
      <c r="D13" s="207" t="s">
        <v>118</v>
      </c>
      <c r="E13" s="207" t="s">
        <v>119</v>
      </c>
      <c r="F13" s="206">
        <v>274.512</v>
      </c>
      <c r="G13" s="205"/>
      <c r="H13" s="204"/>
    </row>
    <row r="14" spans="1:8" s="199" customFormat="1" ht="13.5" customHeight="1">
      <c r="A14" s="218"/>
      <c r="B14" s="217"/>
      <c r="C14" s="217"/>
      <c r="D14" s="217" t="s">
        <v>290</v>
      </c>
      <c r="E14" s="217"/>
      <c r="F14" s="216"/>
      <c r="G14" s="215"/>
      <c r="H14" s="214"/>
    </row>
    <row r="15" spans="1:8" s="199" customFormat="1" ht="13.5" customHeight="1">
      <c r="A15" s="232"/>
      <c r="B15" s="231"/>
      <c r="C15" s="231"/>
      <c r="D15" s="231" t="s">
        <v>263</v>
      </c>
      <c r="E15" s="231"/>
      <c r="F15" s="230"/>
      <c r="G15" s="229"/>
      <c r="H15" s="228"/>
    </row>
    <row r="16" spans="1:8" s="199" customFormat="1" ht="13.5" customHeight="1">
      <c r="A16" s="232"/>
      <c r="B16" s="231"/>
      <c r="C16" s="231"/>
      <c r="D16" s="231" t="s">
        <v>275</v>
      </c>
      <c r="E16" s="231"/>
      <c r="F16" s="230">
        <v>145.92</v>
      </c>
      <c r="G16" s="229"/>
      <c r="H16" s="228"/>
    </row>
    <row r="17" spans="1:8" s="199" customFormat="1" ht="13.5" customHeight="1">
      <c r="A17" s="232"/>
      <c r="B17" s="231"/>
      <c r="C17" s="231"/>
      <c r="D17" s="231" t="s">
        <v>289</v>
      </c>
      <c r="E17" s="231"/>
      <c r="F17" s="230"/>
      <c r="G17" s="229"/>
      <c r="H17" s="228"/>
    </row>
    <row r="18" spans="1:8" s="199" customFormat="1" ht="13.5" customHeight="1">
      <c r="A18" s="232"/>
      <c r="B18" s="231"/>
      <c r="C18" s="231"/>
      <c r="D18" s="231" t="s">
        <v>263</v>
      </c>
      <c r="E18" s="231"/>
      <c r="F18" s="230"/>
      <c r="G18" s="229"/>
      <c r="H18" s="228"/>
    </row>
    <row r="19" spans="1:8" s="199" customFormat="1" ht="13.5" customHeight="1">
      <c r="A19" s="232"/>
      <c r="B19" s="231"/>
      <c r="C19" s="231"/>
      <c r="D19" s="231" t="s">
        <v>288</v>
      </c>
      <c r="E19" s="231"/>
      <c r="F19" s="230">
        <v>60.192</v>
      </c>
      <c r="G19" s="229"/>
      <c r="H19" s="228"/>
    </row>
    <row r="20" spans="1:8" s="199" customFormat="1" ht="13.5" customHeight="1">
      <c r="A20" s="232"/>
      <c r="B20" s="231"/>
      <c r="C20" s="231"/>
      <c r="D20" s="231" t="s">
        <v>287</v>
      </c>
      <c r="E20" s="231"/>
      <c r="F20" s="230"/>
      <c r="G20" s="229"/>
      <c r="H20" s="228"/>
    </row>
    <row r="21" spans="1:8" s="199" customFormat="1" ht="13.5" customHeight="1" thickBot="1">
      <c r="A21" s="213"/>
      <c r="B21" s="212"/>
      <c r="C21" s="212"/>
      <c r="D21" s="212" t="s">
        <v>286</v>
      </c>
      <c r="E21" s="212"/>
      <c r="F21" s="211">
        <v>68.4</v>
      </c>
      <c r="G21" s="210"/>
      <c r="H21" s="209"/>
    </row>
    <row r="22" spans="1:8" s="199" customFormat="1" ht="13.5" customHeight="1" thickBot="1">
      <c r="A22" s="208">
        <v>2</v>
      </c>
      <c r="B22" s="207" t="s">
        <v>121</v>
      </c>
      <c r="C22" s="207" t="s">
        <v>122</v>
      </c>
      <c r="D22" s="207" t="s">
        <v>123</v>
      </c>
      <c r="E22" s="207" t="s">
        <v>124</v>
      </c>
      <c r="F22" s="206">
        <v>373.92</v>
      </c>
      <c r="G22" s="205"/>
      <c r="H22" s="204"/>
    </row>
    <row r="23" spans="1:8" s="199" customFormat="1" ht="13.5" customHeight="1">
      <c r="A23" s="218"/>
      <c r="B23" s="217"/>
      <c r="C23" s="217"/>
      <c r="D23" s="217" t="s">
        <v>263</v>
      </c>
      <c r="E23" s="217"/>
      <c r="F23" s="216"/>
      <c r="G23" s="215"/>
      <c r="H23" s="214"/>
    </row>
    <row r="24" spans="1:8" s="199" customFormat="1" ht="13.5" customHeight="1" thickBot="1">
      <c r="A24" s="213"/>
      <c r="B24" s="212"/>
      <c r="C24" s="212"/>
      <c r="D24" s="212" t="s">
        <v>285</v>
      </c>
      <c r="E24" s="212"/>
      <c r="F24" s="211">
        <v>373.92</v>
      </c>
      <c r="G24" s="210"/>
      <c r="H24" s="209"/>
    </row>
    <row r="25" spans="1:8" s="199" customFormat="1" ht="24" customHeight="1" thickBot="1">
      <c r="A25" s="208">
        <v>3</v>
      </c>
      <c r="B25" s="207" t="s">
        <v>121</v>
      </c>
      <c r="C25" s="207" t="s">
        <v>125</v>
      </c>
      <c r="D25" s="207" t="s">
        <v>126</v>
      </c>
      <c r="E25" s="207" t="s">
        <v>119</v>
      </c>
      <c r="F25" s="206">
        <v>90.288</v>
      </c>
      <c r="G25" s="205"/>
      <c r="H25" s="204"/>
    </row>
    <row r="26" spans="1:8" s="199" customFormat="1" ht="13.5" customHeight="1">
      <c r="A26" s="218"/>
      <c r="B26" s="217"/>
      <c r="C26" s="217"/>
      <c r="D26" s="217" t="s">
        <v>263</v>
      </c>
      <c r="E26" s="217"/>
      <c r="F26" s="216"/>
      <c r="G26" s="215"/>
      <c r="H26" s="214"/>
    </row>
    <row r="27" spans="1:8" s="199" customFormat="1" ht="13.5" customHeight="1" thickBot="1">
      <c r="A27" s="213"/>
      <c r="B27" s="212"/>
      <c r="C27" s="212"/>
      <c r="D27" s="212" t="s">
        <v>284</v>
      </c>
      <c r="E27" s="212"/>
      <c r="F27" s="211">
        <v>90.288</v>
      </c>
      <c r="G27" s="210"/>
      <c r="H27" s="209"/>
    </row>
    <row r="28" spans="1:8" s="199" customFormat="1" ht="13.5" customHeight="1" thickBot="1">
      <c r="A28" s="222"/>
      <c r="B28" s="221"/>
      <c r="C28" s="221" t="s">
        <v>127</v>
      </c>
      <c r="D28" s="221" t="s">
        <v>128</v>
      </c>
      <c r="E28" s="221"/>
      <c r="F28" s="220"/>
      <c r="G28" s="219"/>
      <c r="H28" s="219"/>
    </row>
    <row r="29" spans="1:8" s="199" customFormat="1" ht="24" customHeight="1" thickBot="1">
      <c r="A29" s="208">
        <v>4</v>
      </c>
      <c r="B29" s="207" t="s">
        <v>116</v>
      </c>
      <c r="C29" s="207" t="s">
        <v>130</v>
      </c>
      <c r="D29" s="207" t="s">
        <v>131</v>
      </c>
      <c r="E29" s="207" t="s">
        <v>119</v>
      </c>
      <c r="F29" s="206">
        <v>43.776</v>
      </c>
      <c r="G29" s="205"/>
      <c r="H29" s="204"/>
    </row>
    <row r="30" spans="1:8" s="199" customFormat="1" ht="13.5" customHeight="1">
      <c r="A30" s="218"/>
      <c r="B30" s="217"/>
      <c r="C30" s="217"/>
      <c r="D30" s="217" t="s">
        <v>263</v>
      </c>
      <c r="E30" s="217"/>
      <c r="F30" s="216"/>
      <c r="G30" s="215"/>
      <c r="H30" s="214"/>
    </row>
    <row r="31" spans="1:8" s="199" customFormat="1" ht="13.5" customHeight="1" thickBot="1">
      <c r="A31" s="213"/>
      <c r="B31" s="212"/>
      <c r="C31" s="212"/>
      <c r="D31" s="212" t="s">
        <v>283</v>
      </c>
      <c r="E31" s="212"/>
      <c r="F31" s="211">
        <v>43.776</v>
      </c>
      <c r="G31" s="210"/>
      <c r="H31" s="209"/>
    </row>
    <row r="32" spans="1:8" s="199" customFormat="1" ht="21" customHeight="1">
      <c r="A32" s="222"/>
      <c r="B32" s="221"/>
      <c r="C32" s="221" t="s">
        <v>132</v>
      </c>
      <c r="D32" s="221" t="s">
        <v>133</v>
      </c>
      <c r="E32" s="221"/>
      <c r="F32" s="220"/>
      <c r="G32" s="219"/>
      <c r="H32" s="219"/>
    </row>
    <row r="33" spans="1:8" s="199" customFormat="1" ht="13.5" customHeight="1" thickBot="1">
      <c r="A33" s="222"/>
      <c r="B33" s="221"/>
      <c r="C33" s="221" t="s">
        <v>134</v>
      </c>
      <c r="D33" s="221" t="s">
        <v>135</v>
      </c>
      <c r="E33" s="221"/>
      <c r="F33" s="220"/>
      <c r="G33" s="219"/>
      <c r="H33" s="219"/>
    </row>
    <row r="34" spans="1:8" s="199" customFormat="1" ht="24" customHeight="1" thickBot="1">
      <c r="A34" s="208">
        <v>5</v>
      </c>
      <c r="B34" s="207" t="s">
        <v>116</v>
      </c>
      <c r="C34" s="207" t="s">
        <v>137</v>
      </c>
      <c r="D34" s="207" t="s">
        <v>138</v>
      </c>
      <c r="E34" s="207" t="s">
        <v>119</v>
      </c>
      <c r="F34" s="206">
        <v>421</v>
      </c>
      <c r="G34" s="205"/>
      <c r="H34" s="204"/>
    </row>
    <row r="35" spans="1:8" s="199" customFormat="1" ht="13.5" customHeight="1">
      <c r="A35" s="218"/>
      <c r="B35" s="217"/>
      <c r="C35" s="217"/>
      <c r="D35" s="217" t="s">
        <v>282</v>
      </c>
      <c r="E35" s="217"/>
      <c r="F35" s="216"/>
      <c r="G35" s="215"/>
      <c r="H35" s="214"/>
    </row>
    <row r="36" spans="1:8" s="199" customFormat="1" ht="13.5" customHeight="1">
      <c r="A36" s="232"/>
      <c r="B36" s="231"/>
      <c r="C36" s="231"/>
      <c r="D36" s="231" t="s">
        <v>281</v>
      </c>
      <c r="E36" s="231"/>
      <c r="F36" s="230">
        <v>171</v>
      </c>
      <c r="G36" s="229"/>
      <c r="H36" s="228"/>
    </row>
    <row r="37" spans="1:8" s="199" customFormat="1" ht="13.5" customHeight="1">
      <c r="A37" s="232"/>
      <c r="B37" s="231"/>
      <c r="C37" s="231"/>
      <c r="D37" s="231" t="s">
        <v>280</v>
      </c>
      <c r="E37" s="231"/>
      <c r="F37" s="230"/>
      <c r="G37" s="229"/>
      <c r="H37" s="228"/>
    </row>
    <row r="38" spans="1:8" s="199" customFormat="1" ht="13.5" customHeight="1" thickBot="1">
      <c r="A38" s="213"/>
      <c r="B38" s="212"/>
      <c r="C38" s="212"/>
      <c r="D38" s="212" t="s">
        <v>279</v>
      </c>
      <c r="E38" s="212"/>
      <c r="F38" s="211">
        <v>250</v>
      </c>
      <c r="G38" s="210"/>
      <c r="H38" s="209"/>
    </row>
    <row r="39" spans="1:8" s="199" customFormat="1" ht="13.5" customHeight="1" thickBot="1">
      <c r="A39" s="222"/>
      <c r="B39" s="221"/>
      <c r="C39" s="221" t="s">
        <v>139</v>
      </c>
      <c r="D39" s="221" t="s">
        <v>140</v>
      </c>
      <c r="E39" s="221"/>
      <c r="F39" s="220"/>
      <c r="G39" s="219"/>
      <c r="H39" s="219"/>
    </row>
    <row r="40" spans="1:8" s="199" customFormat="1" ht="13.5" customHeight="1" thickBot="1">
      <c r="A40" s="208">
        <v>6</v>
      </c>
      <c r="B40" s="207" t="s">
        <v>141</v>
      </c>
      <c r="C40" s="207" t="s">
        <v>142</v>
      </c>
      <c r="D40" s="207" t="s">
        <v>143</v>
      </c>
      <c r="E40" s="207" t="s">
        <v>119</v>
      </c>
      <c r="F40" s="206">
        <v>112.176</v>
      </c>
      <c r="G40" s="205"/>
      <c r="H40" s="204"/>
    </row>
    <row r="41" spans="1:8" s="199" customFormat="1" ht="13.5" customHeight="1">
      <c r="A41" s="218"/>
      <c r="B41" s="217"/>
      <c r="C41" s="217"/>
      <c r="D41" s="217" t="s">
        <v>263</v>
      </c>
      <c r="E41" s="217"/>
      <c r="F41" s="216"/>
      <c r="G41" s="215"/>
      <c r="H41" s="214"/>
    </row>
    <row r="42" spans="1:8" s="199" customFormat="1" ht="13.5" customHeight="1" thickBot="1">
      <c r="A42" s="213"/>
      <c r="B42" s="212"/>
      <c r="C42" s="212"/>
      <c r="D42" s="212" t="s">
        <v>278</v>
      </c>
      <c r="E42" s="212"/>
      <c r="F42" s="211">
        <v>112.176</v>
      </c>
      <c r="G42" s="210"/>
      <c r="H42" s="209"/>
    </row>
    <row r="43" spans="1:8" s="199" customFormat="1" ht="13.5" customHeight="1">
      <c r="A43" s="252">
        <v>7</v>
      </c>
      <c r="B43" s="251" t="s">
        <v>141</v>
      </c>
      <c r="C43" s="251" t="s">
        <v>145</v>
      </c>
      <c r="D43" s="251" t="s">
        <v>146</v>
      </c>
      <c r="E43" s="251" t="s">
        <v>147</v>
      </c>
      <c r="F43" s="250">
        <v>13.123</v>
      </c>
      <c r="G43" s="249"/>
      <c r="H43" s="248"/>
    </row>
    <row r="44" spans="1:8" s="199" customFormat="1" ht="13.5" customHeight="1">
      <c r="A44" s="247">
        <v>8</v>
      </c>
      <c r="B44" s="246" t="s">
        <v>141</v>
      </c>
      <c r="C44" s="246" t="s">
        <v>149</v>
      </c>
      <c r="D44" s="246" t="s">
        <v>150</v>
      </c>
      <c r="E44" s="246" t="s">
        <v>147</v>
      </c>
      <c r="F44" s="245">
        <v>13.123</v>
      </c>
      <c r="G44" s="244"/>
      <c r="H44" s="243"/>
    </row>
    <row r="45" spans="1:8" s="199" customFormat="1" ht="13.5" customHeight="1">
      <c r="A45" s="247">
        <v>9</v>
      </c>
      <c r="B45" s="246" t="s">
        <v>141</v>
      </c>
      <c r="C45" s="246" t="s">
        <v>151</v>
      </c>
      <c r="D45" s="246" t="s">
        <v>152</v>
      </c>
      <c r="E45" s="246" t="s">
        <v>147</v>
      </c>
      <c r="F45" s="245">
        <v>13.123</v>
      </c>
      <c r="G45" s="244"/>
      <c r="H45" s="243"/>
    </row>
    <row r="46" spans="1:8" s="199" customFormat="1" ht="24" customHeight="1">
      <c r="A46" s="247">
        <v>10</v>
      </c>
      <c r="B46" s="246" t="s">
        <v>141</v>
      </c>
      <c r="C46" s="246" t="s">
        <v>154</v>
      </c>
      <c r="D46" s="246" t="s">
        <v>155</v>
      </c>
      <c r="E46" s="246" t="s">
        <v>147</v>
      </c>
      <c r="F46" s="245">
        <v>236.214</v>
      </c>
      <c r="G46" s="244"/>
      <c r="H46" s="243"/>
    </row>
    <row r="47" spans="1:8" s="199" customFormat="1" ht="24" customHeight="1">
      <c r="A47" s="247">
        <v>11</v>
      </c>
      <c r="B47" s="246" t="s">
        <v>141</v>
      </c>
      <c r="C47" s="246" t="s">
        <v>157</v>
      </c>
      <c r="D47" s="246" t="s">
        <v>158</v>
      </c>
      <c r="E47" s="246" t="s">
        <v>147</v>
      </c>
      <c r="F47" s="245">
        <v>13.123</v>
      </c>
      <c r="G47" s="244"/>
      <c r="H47" s="243"/>
    </row>
    <row r="48" spans="1:8" s="199" customFormat="1" ht="24" customHeight="1">
      <c r="A48" s="247">
        <v>12</v>
      </c>
      <c r="B48" s="246" t="s">
        <v>141</v>
      </c>
      <c r="C48" s="246" t="s">
        <v>160</v>
      </c>
      <c r="D48" s="246" t="s">
        <v>161</v>
      </c>
      <c r="E48" s="246" t="s">
        <v>147</v>
      </c>
      <c r="F48" s="245">
        <v>26.246</v>
      </c>
      <c r="G48" s="244"/>
      <c r="H48" s="243"/>
    </row>
    <row r="49" spans="1:8" s="199" customFormat="1" ht="24" customHeight="1" thickBot="1">
      <c r="A49" s="242">
        <v>13</v>
      </c>
      <c r="B49" s="241" t="s">
        <v>141</v>
      </c>
      <c r="C49" s="241" t="s">
        <v>163</v>
      </c>
      <c r="D49" s="241" t="s">
        <v>164</v>
      </c>
      <c r="E49" s="241" t="s">
        <v>147</v>
      </c>
      <c r="F49" s="240">
        <v>13.123</v>
      </c>
      <c r="G49" s="239"/>
      <c r="H49" s="238"/>
    </row>
    <row r="50" spans="1:8" s="199" customFormat="1" ht="13.5" customHeight="1" thickBot="1">
      <c r="A50" s="222"/>
      <c r="B50" s="221"/>
      <c r="C50" s="221" t="s">
        <v>165</v>
      </c>
      <c r="D50" s="221" t="s">
        <v>166</v>
      </c>
      <c r="E50" s="221"/>
      <c r="F50" s="220"/>
      <c r="G50" s="219"/>
      <c r="H50" s="219"/>
    </row>
    <row r="51" spans="1:8" s="199" customFormat="1" ht="13.5" customHeight="1" thickBot="1">
      <c r="A51" s="208">
        <v>14</v>
      </c>
      <c r="B51" s="207" t="s">
        <v>121</v>
      </c>
      <c r="C51" s="207" t="s">
        <v>168</v>
      </c>
      <c r="D51" s="207" t="s">
        <v>169</v>
      </c>
      <c r="E51" s="207" t="s">
        <v>147</v>
      </c>
      <c r="F51" s="206">
        <v>11.424</v>
      </c>
      <c r="G51" s="205"/>
      <c r="H51" s="204"/>
    </row>
    <row r="52" spans="1:8" s="199" customFormat="1" ht="21" customHeight="1">
      <c r="A52" s="222"/>
      <c r="B52" s="221"/>
      <c r="C52" s="221" t="s">
        <v>52</v>
      </c>
      <c r="D52" s="221" t="s">
        <v>170</v>
      </c>
      <c r="E52" s="221"/>
      <c r="F52" s="220"/>
      <c r="G52" s="219"/>
      <c r="H52" s="219"/>
    </row>
    <row r="53" spans="1:8" s="199" customFormat="1" ht="21" customHeight="1" thickBot="1">
      <c r="A53" s="222"/>
      <c r="B53" s="221"/>
      <c r="C53" s="221" t="s">
        <v>171</v>
      </c>
      <c r="D53" s="221" t="s">
        <v>172</v>
      </c>
      <c r="E53" s="221"/>
      <c r="F53" s="220"/>
      <c r="G53" s="219"/>
      <c r="H53" s="219"/>
    </row>
    <row r="54" spans="1:8" s="199" customFormat="1" ht="13.5" customHeight="1" thickBot="1">
      <c r="A54" s="208">
        <v>15</v>
      </c>
      <c r="B54" s="207" t="s">
        <v>171</v>
      </c>
      <c r="C54" s="207" t="s">
        <v>174</v>
      </c>
      <c r="D54" s="207" t="s">
        <v>175</v>
      </c>
      <c r="E54" s="207" t="s">
        <v>124</v>
      </c>
      <c r="F54" s="206">
        <v>79.8</v>
      </c>
      <c r="G54" s="205"/>
      <c r="H54" s="204"/>
    </row>
    <row r="55" spans="1:8" s="199" customFormat="1" ht="13.5" customHeight="1">
      <c r="A55" s="218"/>
      <c r="B55" s="217"/>
      <c r="C55" s="217"/>
      <c r="D55" s="217" t="s">
        <v>263</v>
      </c>
      <c r="E55" s="217"/>
      <c r="F55" s="216"/>
      <c r="G55" s="215"/>
      <c r="H55" s="214"/>
    </row>
    <row r="56" spans="1:8" s="199" customFormat="1" ht="13.5" customHeight="1" thickBot="1">
      <c r="A56" s="213"/>
      <c r="B56" s="212"/>
      <c r="C56" s="212"/>
      <c r="D56" s="212" t="s">
        <v>277</v>
      </c>
      <c r="E56" s="212"/>
      <c r="F56" s="211">
        <v>79.8</v>
      </c>
      <c r="G56" s="210"/>
      <c r="H56" s="209"/>
    </row>
    <row r="57" spans="1:8" s="199" customFormat="1" ht="13.5" customHeight="1" thickBot="1">
      <c r="A57" s="208">
        <v>16</v>
      </c>
      <c r="B57" s="207" t="s">
        <v>171</v>
      </c>
      <c r="C57" s="207" t="s">
        <v>177</v>
      </c>
      <c r="D57" s="207" t="s">
        <v>178</v>
      </c>
      <c r="E57" s="207" t="s">
        <v>124</v>
      </c>
      <c r="F57" s="206">
        <v>72.96</v>
      </c>
      <c r="G57" s="205"/>
      <c r="H57" s="204"/>
    </row>
    <row r="58" spans="1:8" s="199" customFormat="1" ht="13.5" customHeight="1">
      <c r="A58" s="218"/>
      <c r="B58" s="217"/>
      <c r="C58" s="217"/>
      <c r="D58" s="217" t="s">
        <v>263</v>
      </c>
      <c r="E58" s="217"/>
      <c r="F58" s="216"/>
      <c r="G58" s="215"/>
      <c r="H58" s="214"/>
    </row>
    <row r="59" spans="1:8" s="199" customFormat="1" ht="13.5" customHeight="1" thickBot="1">
      <c r="A59" s="213"/>
      <c r="B59" s="212"/>
      <c r="C59" s="212"/>
      <c r="D59" s="212" t="s">
        <v>271</v>
      </c>
      <c r="E59" s="212"/>
      <c r="F59" s="211">
        <v>72.96</v>
      </c>
      <c r="G59" s="210"/>
      <c r="H59" s="209"/>
    </row>
    <row r="60" spans="1:8" s="199" customFormat="1" ht="13.5" customHeight="1" thickBot="1">
      <c r="A60" s="208">
        <v>17</v>
      </c>
      <c r="B60" s="207" t="s">
        <v>171</v>
      </c>
      <c r="C60" s="207" t="s">
        <v>180</v>
      </c>
      <c r="D60" s="207" t="s">
        <v>181</v>
      </c>
      <c r="E60" s="207" t="s">
        <v>147</v>
      </c>
      <c r="F60" s="206">
        <v>0.115</v>
      </c>
      <c r="G60" s="205"/>
      <c r="H60" s="204"/>
    </row>
    <row r="61" spans="1:8" s="199" customFormat="1" ht="21" customHeight="1" thickBot="1">
      <c r="A61" s="222"/>
      <c r="B61" s="221"/>
      <c r="C61" s="221" t="s">
        <v>182</v>
      </c>
      <c r="D61" s="221" t="s">
        <v>183</v>
      </c>
      <c r="E61" s="221"/>
      <c r="F61" s="220"/>
      <c r="G61" s="219"/>
      <c r="H61" s="219"/>
    </row>
    <row r="62" spans="1:8" s="199" customFormat="1" ht="13.5" customHeight="1" thickBot="1">
      <c r="A62" s="208">
        <v>18</v>
      </c>
      <c r="B62" s="207" t="s">
        <v>182</v>
      </c>
      <c r="C62" s="207" t="s">
        <v>185</v>
      </c>
      <c r="D62" s="207" t="s">
        <v>186</v>
      </c>
      <c r="E62" s="207" t="s">
        <v>119</v>
      </c>
      <c r="F62" s="206">
        <v>145.92</v>
      </c>
      <c r="G62" s="205"/>
      <c r="H62" s="204"/>
    </row>
    <row r="63" spans="1:8" s="199" customFormat="1" ht="13.5" customHeight="1">
      <c r="A63" s="218"/>
      <c r="B63" s="217"/>
      <c r="C63" s="217"/>
      <c r="D63" s="217" t="s">
        <v>263</v>
      </c>
      <c r="E63" s="217"/>
      <c r="F63" s="216"/>
      <c r="G63" s="215"/>
      <c r="H63" s="214"/>
    </row>
    <row r="64" spans="1:8" s="199" customFormat="1" ht="13.5" customHeight="1" thickBot="1">
      <c r="A64" s="213"/>
      <c r="B64" s="212"/>
      <c r="C64" s="212"/>
      <c r="D64" s="212" t="s">
        <v>275</v>
      </c>
      <c r="E64" s="212"/>
      <c r="F64" s="211">
        <v>145.92</v>
      </c>
      <c r="G64" s="210"/>
      <c r="H64" s="209"/>
    </row>
    <row r="65" spans="1:8" s="199" customFormat="1" ht="24" customHeight="1" thickBot="1">
      <c r="A65" s="208">
        <v>19</v>
      </c>
      <c r="B65" s="207" t="s">
        <v>182</v>
      </c>
      <c r="C65" s="207" t="s">
        <v>188</v>
      </c>
      <c r="D65" s="207" t="s">
        <v>189</v>
      </c>
      <c r="E65" s="207" t="s">
        <v>119</v>
      </c>
      <c r="F65" s="206">
        <v>74.784</v>
      </c>
      <c r="G65" s="205"/>
      <c r="H65" s="204"/>
    </row>
    <row r="66" spans="1:8" s="199" customFormat="1" ht="13.5" customHeight="1">
      <c r="A66" s="218"/>
      <c r="B66" s="217"/>
      <c r="C66" s="217"/>
      <c r="D66" s="217" t="s">
        <v>263</v>
      </c>
      <c r="E66" s="217"/>
      <c r="F66" s="216"/>
      <c r="G66" s="215"/>
      <c r="H66" s="214"/>
    </row>
    <row r="67" spans="1:8" s="199" customFormat="1" ht="13.5" customHeight="1" thickBot="1">
      <c r="A67" s="213"/>
      <c r="B67" s="212"/>
      <c r="C67" s="212"/>
      <c r="D67" s="212" t="s">
        <v>276</v>
      </c>
      <c r="E67" s="212"/>
      <c r="F67" s="211">
        <v>74.784</v>
      </c>
      <c r="G67" s="210"/>
      <c r="H67" s="209"/>
    </row>
    <row r="68" spans="1:8" s="199" customFormat="1" ht="24" customHeight="1" thickBot="1">
      <c r="A68" s="208">
        <v>20</v>
      </c>
      <c r="B68" s="207" t="s">
        <v>182</v>
      </c>
      <c r="C68" s="207" t="s">
        <v>191</v>
      </c>
      <c r="D68" s="207" t="s">
        <v>192</v>
      </c>
      <c r="E68" s="207" t="s">
        <v>193</v>
      </c>
      <c r="F68" s="206">
        <v>57</v>
      </c>
      <c r="G68" s="205"/>
      <c r="H68" s="204"/>
    </row>
    <row r="69" spans="1:8" s="199" customFormat="1" ht="13.5" customHeight="1">
      <c r="A69" s="218"/>
      <c r="B69" s="217"/>
      <c r="C69" s="217"/>
      <c r="D69" s="217" t="s">
        <v>263</v>
      </c>
      <c r="E69" s="217"/>
      <c r="F69" s="216"/>
      <c r="G69" s="215"/>
      <c r="H69" s="214"/>
    </row>
    <row r="70" spans="1:8" s="199" customFormat="1" ht="13.5" customHeight="1" thickBot="1">
      <c r="A70" s="213"/>
      <c r="B70" s="212"/>
      <c r="C70" s="212"/>
      <c r="D70" s="212" t="s">
        <v>268</v>
      </c>
      <c r="E70" s="212"/>
      <c r="F70" s="211">
        <v>57</v>
      </c>
      <c r="G70" s="210"/>
      <c r="H70" s="209"/>
    </row>
    <row r="71" spans="1:8" s="199" customFormat="1" ht="24" customHeight="1" thickBot="1">
      <c r="A71" s="208">
        <v>21</v>
      </c>
      <c r="B71" s="207" t="s">
        <v>182</v>
      </c>
      <c r="C71" s="207" t="s">
        <v>195</v>
      </c>
      <c r="D71" s="207" t="s">
        <v>196</v>
      </c>
      <c r="E71" s="207" t="s">
        <v>119</v>
      </c>
      <c r="F71" s="206">
        <v>145.92</v>
      </c>
      <c r="G71" s="205"/>
      <c r="H71" s="204"/>
    </row>
    <row r="72" spans="1:8" s="199" customFormat="1" ht="13.5" customHeight="1">
      <c r="A72" s="218"/>
      <c r="B72" s="217"/>
      <c r="C72" s="217"/>
      <c r="D72" s="217" t="s">
        <v>263</v>
      </c>
      <c r="E72" s="217"/>
      <c r="F72" s="216"/>
      <c r="G72" s="215"/>
      <c r="H72" s="214"/>
    </row>
    <row r="73" spans="1:8" s="199" customFormat="1" ht="13.5" customHeight="1" thickBot="1">
      <c r="A73" s="213"/>
      <c r="B73" s="212"/>
      <c r="C73" s="212"/>
      <c r="D73" s="212" t="s">
        <v>275</v>
      </c>
      <c r="E73" s="212"/>
      <c r="F73" s="211">
        <v>145.92</v>
      </c>
      <c r="G73" s="210"/>
      <c r="H73" s="209"/>
    </row>
    <row r="74" spans="1:8" s="199" customFormat="1" ht="13.5" customHeight="1" thickBot="1">
      <c r="A74" s="227">
        <v>22</v>
      </c>
      <c r="B74" s="226" t="s">
        <v>269</v>
      </c>
      <c r="C74" s="226" t="s">
        <v>200</v>
      </c>
      <c r="D74" s="226" t="s">
        <v>201</v>
      </c>
      <c r="E74" s="226" t="s">
        <v>202</v>
      </c>
      <c r="F74" s="225">
        <v>57</v>
      </c>
      <c r="G74" s="224"/>
      <c r="H74" s="223"/>
    </row>
    <row r="75" spans="1:8" s="199" customFormat="1" ht="13.5" customHeight="1">
      <c r="A75" s="218"/>
      <c r="B75" s="217"/>
      <c r="C75" s="217"/>
      <c r="D75" s="217" t="s">
        <v>274</v>
      </c>
      <c r="E75" s="217"/>
      <c r="F75" s="216"/>
      <c r="G75" s="215"/>
      <c r="H75" s="214"/>
    </row>
    <row r="76" spans="1:8" s="199" customFormat="1" ht="24" customHeight="1">
      <c r="A76" s="232"/>
      <c r="B76" s="231"/>
      <c r="C76" s="231"/>
      <c r="D76" s="231" t="s">
        <v>273</v>
      </c>
      <c r="E76" s="231"/>
      <c r="F76" s="230"/>
      <c r="G76" s="229"/>
      <c r="H76" s="228"/>
    </row>
    <row r="77" spans="1:8" s="199" customFormat="1" ht="13.5" customHeight="1" thickBot="1">
      <c r="A77" s="213"/>
      <c r="B77" s="212"/>
      <c r="C77" s="212"/>
      <c r="D77" s="212" t="s">
        <v>268</v>
      </c>
      <c r="E77" s="212"/>
      <c r="F77" s="211">
        <v>57</v>
      </c>
      <c r="G77" s="210"/>
      <c r="H77" s="209"/>
    </row>
    <row r="78" spans="1:8" s="199" customFormat="1" ht="24" customHeight="1" thickBot="1">
      <c r="A78" s="208">
        <v>23</v>
      </c>
      <c r="B78" s="207" t="s">
        <v>182</v>
      </c>
      <c r="C78" s="207" t="s">
        <v>204</v>
      </c>
      <c r="D78" s="207" t="s">
        <v>272</v>
      </c>
      <c r="E78" s="207" t="s">
        <v>124</v>
      </c>
      <c r="F78" s="206">
        <v>72.96</v>
      </c>
      <c r="G78" s="205"/>
      <c r="H78" s="204"/>
    </row>
    <row r="79" spans="1:8" s="199" customFormat="1" ht="13.5" customHeight="1">
      <c r="A79" s="218"/>
      <c r="B79" s="217"/>
      <c r="C79" s="217"/>
      <c r="D79" s="217" t="s">
        <v>263</v>
      </c>
      <c r="E79" s="217"/>
      <c r="F79" s="216"/>
      <c r="G79" s="215"/>
      <c r="H79" s="214"/>
    </row>
    <row r="80" spans="1:8" s="199" customFormat="1" ht="13.5" customHeight="1" thickBot="1">
      <c r="A80" s="213"/>
      <c r="B80" s="212"/>
      <c r="C80" s="212"/>
      <c r="D80" s="212" t="s">
        <v>271</v>
      </c>
      <c r="E80" s="212"/>
      <c r="F80" s="211">
        <v>72.96</v>
      </c>
      <c r="G80" s="210"/>
      <c r="H80" s="209"/>
    </row>
    <row r="81" spans="1:8" s="199" customFormat="1" ht="13.5" customHeight="1" thickBot="1">
      <c r="A81" s="227">
        <v>24</v>
      </c>
      <c r="B81" s="226" t="s">
        <v>269</v>
      </c>
      <c r="C81" s="226" t="s">
        <v>207</v>
      </c>
      <c r="D81" s="226" t="s">
        <v>208</v>
      </c>
      <c r="E81" s="226" t="s">
        <v>124</v>
      </c>
      <c r="F81" s="225">
        <v>80.256</v>
      </c>
      <c r="G81" s="224"/>
      <c r="H81" s="223"/>
    </row>
    <row r="82" spans="1:8" s="199" customFormat="1" ht="13.5" customHeight="1" thickBot="1">
      <c r="A82" s="237"/>
      <c r="B82" s="236"/>
      <c r="C82" s="236"/>
      <c r="D82" s="236" t="s">
        <v>270</v>
      </c>
      <c r="E82" s="236"/>
      <c r="F82" s="235">
        <v>80.256</v>
      </c>
      <c r="G82" s="234"/>
      <c r="H82" s="233"/>
    </row>
    <row r="83" spans="1:8" s="199" customFormat="1" ht="13.5" customHeight="1" thickBot="1">
      <c r="A83" s="227">
        <v>25</v>
      </c>
      <c r="B83" s="226" t="s">
        <v>269</v>
      </c>
      <c r="C83" s="226" t="s">
        <v>210</v>
      </c>
      <c r="D83" s="226" t="s">
        <v>211</v>
      </c>
      <c r="E83" s="226" t="s">
        <v>193</v>
      </c>
      <c r="F83" s="225">
        <v>57</v>
      </c>
      <c r="G83" s="224"/>
      <c r="H83" s="223"/>
    </row>
    <row r="84" spans="1:8" s="199" customFormat="1" ht="13.5" customHeight="1">
      <c r="A84" s="218"/>
      <c r="B84" s="217"/>
      <c r="C84" s="217"/>
      <c r="D84" s="217" t="s">
        <v>263</v>
      </c>
      <c r="E84" s="217"/>
      <c r="F84" s="216"/>
      <c r="G84" s="215"/>
      <c r="H84" s="214"/>
    </row>
    <row r="85" spans="1:8" s="199" customFormat="1" ht="13.5" customHeight="1" thickBot="1">
      <c r="A85" s="213"/>
      <c r="B85" s="212"/>
      <c r="C85" s="212"/>
      <c r="D85" s="212" t="s">
        <v>268</v>
      </c>
      <c r="E85" s="212"/>
      <c r="F85" s="211">
        <v>57</v>
      </c>
      <c r="G85" s="210"/>
      <c r="H85" s="209"/>
    </row>
    <row r="86" spans="1:8" s="199" customFormat="1" ht="13.5" customHeight="1" thickBot="1">
      <c r="A86" s="208">
        <v>26</v>
      </c>
      <c r="B86" s="207" t="s">
        <v>182</v>
      </c>
      <c r="C86" s="207" t="s">
        <v>213</v>
      </c>
      <c r="D86" s="207" t="s">
        <v>214</v>
      </c>
      <c r="E86" s="207" t="s">
        <v>147</v>
      </c>
      <c r="F86" s="206">
        <v>2.68</v>
      </c>
      <c r="G86" s="205"/>
      <c r="H86" s="204"/>
    </row>
    <row r="87" spans="1:8" s="199" customFormat="1" ht="21" customHeight="1" thickBot="1">
      <c r="A87" s="222"/>
      <c r="B87" s="221"/>
      <c r="C87" s="221" t="s">
        <v>215</v>
      </c>
      <c r="D87" s="221" t="s">
        <v>216</v>
      </c>
      <c r="E87" s="221"/>
      <c r="F87" s="220"/>
      <c r="G87" s="219"/>
      <c r="H87" s="219"/>
    </row>
    <row r="88" spans="1:8" s="199" customFormat="1" ht="24" customHeight="1" thickBot="1">
      <c r="A88" s="208">
        <v>27</v>
      </c>
      <c r="B88" s="207" t="s">
        <v>215</v>
      </c>
      <c r="C88" s="207" t="s">
        <v>218</v>
      </c>
      <c r="D88" s="207" t="s">
        <v>219</v>
      </c>
      <c r="E88" s="207" t="s">
        <v>119</v>
      </c>
      <c r="F88" s="206">
        <v>19.95</v>
      </c>
      <c r="G88" s="205"/>
      <c r="H88" s="204"/>
    </row>
    <row r="89" spans="1:8" s="199" customFormat="1" ht="13.5" customHeight="1">
      <c r="A89" s="218"/>
      <c r="B89" s="217"/>
      <c r="C89" s="217"/>
      <c r="D89" s="217" t="s">
        <v>263</v>
      </c>
      <c r="E89" s="217"/>
      <c r="F89" s="216"/>
      <c r="G89" s="215"/>
      <c r="H89" s="214"/>
    </row>
    <row r="90" spans="1:8" s="199" customFormat="1" ht="13.5" customHeight="1" thickBot="1">
      <c r="A90" s="213"/>
      <c r="B90" s="212"/>
      <c r="C90" s="212"/>
      <c r="D90" s="212" t="s">
        <v>267</v>
      </c>
      <c r="E90" s="212"/>
      <c r="F90" s="211">
        <v>19.95</v>
      </c>
      <c r="G90" s="210"/>
      <c r="H90" s="209"/>
    </row>
    <row r="91" spans="1:8" s="199" customFormat="1" ht="13.5" customHeight="1" thickBot="1">
      <c r="A91" s="208">
        <v>28</v>
      </c>
      <c r="B91" s="207" t="s">
        <v>215</v>
      </c>
      <c r="C91" s="207" t="s">
        <v>221</v>
      </c>
      <c r="D91" s="207" t="s">
        <v>222</v>
      </c>
      <c r="E91" s="207" t="s">
        <v>119</v>
      </c>
      <c r="F91" s="206">
        <v>19.95</v>
      </c>
      <c r="G91" s="205"/>
      <c r="H91" s="204"/>
    </row>
    <row r="92" spans="1:8" s="199" customFormat="1" ht="13.5" customHeight="1">
      <c r="A92" s="218"/>
      <c r="B92" s="217"/>
      <c r="C92" s="217"/>
      <c r="D92" s="217" t="s">
        <v>263</v>
      </c>
      <c r="E92" s="217"/>
      <c r="F92" s="216"/>
      <c r="G92" s="215"/>
      <c r="H92" s="214"/>
    </row>
    <row r="93" spans="1:8" s="199" customFormat="1" ht="13.5" customHeight="1" thickBot="1">
      <c r="A93" s="213"/>
      <c r="B93" s="212"/>
      <c r="C93" s="212"/>
      <c r="D93" s="212" t="s">
        <v>267</v>
      </c>
      <c r="E93" s="212"/>
      <c r="F93" s="211">
        <v>19.95</v>
      </c>
      <c r="G93" s="210"/>
      <c r="H93" s="209"/>
    </row>
    <row r="94" spans="1:8" s="199" customFormat="1" ht="21" customHeight="1" thickBot="1">
      <c r="A94" s="222"/>
      <c r="B94" s="221"/>
      <c r="C94" s="221" t="s">
        <v>223</v>
      </c>
      <c r="D94" s="221" t="s">
        <v>224</v>
      </c>
      <c r="E94" s="221"/>
      <c r="F94" s="220"/>
      <c r="G94" s="219"/>
      <c r="H94" s="219"/>
    </row>
    <row r="95" spans="1:8" s="199" customFormat="1" ht="24" customHeight="1" thickBot="1">
      <c r="A95" s="208">
        <v>29</v>
      </c>
      <c r="B95" s="207" t="s">
        <v>223</v>
      </c>
      <c r="C95" s="207" t="s">
        <v>226</v>
      </c>
      <c r="D95" s="207" t="s">
        <v>227</v>
      </c>
      <c r="E95" s="207" t="s">
        <v>119</v>
      </c>
      <c r="F95" s="206">
        <v>494.304</v>
      </c>
      <c r="G95" s="205"/>
      <c r="H95" s="204"/>
    </row>
    <row r="96" spans="1:8" s="199" customFormat="1" ht="13.5" customHeight="1">
      <c r="A96" s="218"/>
      <c r="B96" s="217"/>
      <c r="C96" s="217"/>
      <c r="D96" s="217" t="s">
        <v>266</v>
      </c>
      <c r="E96" s="217"/>
      <c r="F96" s="216"/>
      <c r="G96" s="215"/>
      <c r="H96" s="214"/>
    </row>
    <row r="97" spans="1:8" s="199" customFormat="1" ht="13.5" customHeight="1">
      <c r="A97" s="232"/>
      <c r="B97" s="231"/>
      <c r="C97" s="231"/>
      <c r="D97" s="231" t="s">
        <v>263</v>
      </c>
      <c r="E97" s="231"/>
      <c r="F97" s="230"/>
      <c r="G97" s="229"/>
      <c r="H97" s="228"/>
    </row>
    <row r="98" spans="1:8" s="199" customFormat="1" ht="13.5" customHeight="1">
      <c r="A98" s="232"/>
      <c r="B98" s="231"/>
      <c r="C98" s="231"/>
      <c r="D98" s="231" t="s">
        <v>265</v>
      </c>
      <c r="E98" s="231"/>
      <c r="F98" s="230">
        <v>120.384</v>
      </c>
      <c r="G98" s="229"/>
      <c r="H98" s="228"/>
    </row>
    <row r="99" spans="1:8" s="199" customFormat="1" ht="13.5" customHeight="1">
      <c r="A99" s="232"/>
      <c r="B99" s="231"/>
      <c r="C99" s="231"/>
      <c r="D99" s="231" t="s">
        <v>264</v>
      </c>
      <c r="E99" s="231"/>
      <c r="F99" s="230"/>
      <c r="G99" s="229"/>
      <c r="H99" s="228"/>
    </row>
    <row r="100" spans="1:8" s="199" customFormat="1" ht="13.5" customHeight="1">
      <c r="A100" s="232"/>
      <c r="B100" s="231"/>
      <c r="C100" s="231"/>
      <c r="D100" s="231" t="s">
        <v>263</v>
      </c>
      <c r="E100" s="231"/>
      <c r="F100" s="230"/>
      <c r="G100" s="229"/>
      <c r="H100" s="228"/>
    </row>
    <row r="101" spans="1:8" s="199" customFormat="1" ht="13.5" customHeight="1" thickBot="1">
      <c r="A101" s="213"/>
      <c r="B101" s="212"/>
      <c r="C101" s="212"/>
      <c r="D101" s="212" t="s">
        <v>262</v>
      </c>
      <c r="E101" s="212"/>
      <c r="F101" s="211">
        <v>373.92</v>
      </c>
      <c r="G101" s="210"/>
      <c r="H101" s="209"/>
    </row>
    <row r="102" spans="1:8" s="199" customFormat="1" ht="21" customHeight="1" thickBot="1">
      <c r="A102" s="222"/>
      <c r="B102" s="221"/>
      <c r="C102" s="221" t="s">
        <v>228</v>
      </c>
      <c r="D102" s="221" t="s">
        <v>229</v>
      </c>
      <c r="E102" s="221"/>
      <c r="F102" s="220"/>
      <c r="G102" s="219"/>
      <c r="H102" s="219"/>
    </row>
    <row r="103" spans="1:8" s="199" customFormat="1" ht="24" customHeight="1" thickBot="1">
      <c r="A103" s="208">
        <v>30</v>
      </c>
      <c r="B103" s="207" t="s">
        <v>228</v>
      </c>
      <c r="C103" s="207" t="s">
        <v>231</v>
      </c>
      <c r="D103" s="207" t="s">
        <v>232</v>
      </c>
      <c r="E103" s="207" t="s">
        <v>119</v>
      </c>
      <c r="F103" s="206">
        <v>37</v>
      </c>
      <c r="G103" s="205"/>
      <c r="H103" s="204"/>
    </row>
    <row r="104" spans="1:8" s="199" customFormat="1" ht="13.5" customHeight="1">
      <c r="A104" s="218"/>
      <c r="B104" s="217"/>
      <c r="C104" s="217"/>
      <c r="D104" s="217" t="s">
        <v>260</v>
      </c>
      <c r="E104" s="217"/>
      <c r="F104" s="216"/>
      <c r="G104" s="215"/>
      <c r="H104" s="214"/>
    </row>
    <row r="105" spans="1:8" s="199" customFormat="1" ht="13.5" customHeight="1" thickBot="1">
      <c r="A105" s="213"/>
      <c r="B105" s="212"/>
      <c r="C105" s="212"/>
      <c r="D105" s="212" t="s">
        <v>259</v>
      </c>
      <c r="E105" s="212"/>
      <c r="F105" s="211">
        <v>37</v>
      </c>
      <c r="G105" s="210"/>
      <c r="H105" s="209"/>
    </row>
    <row r="106" spans="1:8" s="199" customFormat="1" ht="13.5" customHeight="1" thickBot="1">
      <c r="A106" s="227">
        <v>31</v>
      </c>
      <c r="B106" s="226" t="s">
        <v>261</v>
      </c>
      <c r="C106" s="226" t="s">
        <v>234</v>
      </c>
      <c r="D106" s="226" t="s">
        <v>235</v>
      </c>
      <c r="E106" s="226" t="s">
        <v>119</v>
      </c>
      <c r="F106" s="225">
        <v>37</v>
      </c>
      <c r="G106" s="224"/>
      <c r="H106" s="223"/>
    </row>
    <row r="107" spans="1:8" s="199" customFormat="1" ht="13.5" customHeight="1">
      <c r="A107" s="218"/>
      <c r="B107" s="217"/>
      <c r="C107" s="217"/>
      <c r="D107" s="217" t="s">
        <v>260</v>
      </c>
      <c r="E107" s="217"/>
      <c r="F107" s="216"/>
      <c r="G107" s="215"/>
      <c r="H107" s="214"/>
    </row>
    <row r="108" spans="1:8" s="199" customFormat="1" ht="13.5" customHeight="1" thickBot="1">
      <c r="A108" s="213"/>
      <c r="B108" s="212"/>
      <c r="C108" s="212"/>
      <c r="D108" s="212" t="s">
        <v>259</v>
      </c>
      <c r="E108" s="212"/>
      <c r="F108" s="211">
        <v>37</v>
      </c>
      <c r="G108" s="210"/>
      <c r="H108" s="209"/>
    </row>
    <row r="109" spans="1:8" s="199" customFormat="1" ht="13.5" customHeight="1" thickBot="1">
      <c r="A109" s="208">
        <v>32</v>
      </c>
      <c r="B109" s="207" t="s">
        <v>228</v>
      </c>
      <c r="C109" s="207" t="s">
        <v>237</v>
      </c>
      <c r="D109" s="207" t="s">
        <v>238</v>
      </c>
      <c r="E109" s="207" t="s">
        <v>147</v>
      </c>
      <c r="F109" s="206">
        <v>0.532</v>
      </c>
      <c r="G109" s="205"/>
      <c r="H109" s="204"/>
    </row>
    <row r="110" spans="1:8" s="199" customFormat="1" ht="21" customHeight="1">
      <c r="A110" s="222"/>
      <c r="B110" s="221"/>
      <c r="C110" s="221" t="s">
        <v>239</v>
      </c>
      <c r="D110" s="221" t="s">
        <v>57</v>
      </c>
      <c r="E110" s="221"/>
      <c r="F110" s="220"/>
      <c r="G110" s="219"/>
      <c r="H110" s="219"/>
    </row>
    <row r="111" spans="1:8" s="199" customFormat="1" ht="21" customHeight="1" thickBot="1">
      <c r="A111" s="222"/>
      <c r="B111" s="221"/>
      <c r="C111" s="221" t="s">
        <v>240</v>
      </c>
      <c r="D111" s="221" t="s">
        <v>62</v>
      </c>
      <c r="E111" s="221"/>
      <c r="F111" s="220"/>
      <c r="G111" s="219"/>
      <c r="H111" s="219"/>
    </row>
    <row r="112" spans="1:8" s="199" customFormat="1" ht="13.5" customHeight="1" thickBot="1">
      <c r="A112" s="208">
        <v>33</v>
      </c>
      <c r="B112" s="207" t="s">
        <v>62</v>
      </c>
      <c r="C112" s="207" t="s">
        <v>242</v>
      </c>
      <c r="D112" s="207" t="s">
        <v>243</v>
      </c>
      <c r="E112" s="207" t="s">
        <v>244</v>
      </c>
      <c r="F112" s="206">
        <v>57</v>
      </c>
      <c r="G112" s="205"/>
      <c r="H112" s="204"/>
    </row>
    <row r="113" spans="1:8" s="199" customFormat="1" ht="13.5" customHeight="1">
      <c r="A113" s="218"/>
      <c r="B113" s="217"/>
      <c r="C113" s="217"/>
      <c r="D113" s="217" t="s">
        <v>258</v>
      </c>
      <c r="E113" s="217"/>
      <c r="F113" s="216"/>
      <c r="G113" s="215"/>
      <c r="H113" s="214"/>
    </row>
    <row r="114" spans="1:8" s="199" customFormat="1" ht="13.5" customHeight="1" thickBot="1">
      <c r="A114" s="213"/>
      <c r="B114" s="212"/>
      <c r="C114" s="212"/>
      <c r="D114" s="212" t="s">
        <v>257</v>
      </c>
      <c r="E114" s="212"/>
      <c r="F114" s="211">
        <v>57</v>
      </c>
      <c r="G114" s="210"/>
      <c r="H114" s="209"/>
    </row>
    <row r="115" spans="1:8" s="199" customFormat="1" ht="21" customHeight="1">
      <c r="A115" s="222"/>
      <c r="B115" s="221"/>
      <c r="C115" s="221" t="s">
        <v>57</v>
      </c>
      <c r="D115" s="221" t="s">
        <v>245</v>
      </c>
      <c r="E115" s="221"/>
      <c r="F115" s="220"/>
      <c r="G115" s="219"/>
      <c r="H115" s="219"/>
    </row>
    <row r="116" spans="1:8" s="199" customFormat="1" ht="21" customHeight="1" thickBot="1">
      <c r="A116" s="222"/>
      <c r="B116" s="221"/>
      <c r="C116" s="221" t="s">
        <v>246</v>
      </c>
      <c r="D116" s="221" t="s">
        <v>247</v>
      </c>
      <c r="E116" s="221"/>
      <c r="F116" s="220"/>
      <c r="G116" s="219"/>
      <c r="H116" s="219"/>
    </row>
    <row r="117" spans="1:8" s="199" customFormat="1" ht="13.5" customHeight="1" thickBot="1">
      <c r="A117" s="208">
        <v>34</v>
      </c>
      <c r="B117" s="207" t="s">
        <v>255</v>
      </c>
      <c r="C117" s="207" t="s">
        <v>250</v>
      </c>
      <c r="D117" s="207" t="s">
        <v>47</v>
      </c>
      <c r="E117" s="207" t="s">
        <v>251</v>
      </c>
      <c r="F117" s="206">
        <v>1</v>
      </c>
      <c r="G117" s="205"/>
      <c r="H117" s="204"/>
    </row>
    <row r="118" spans="1:8" s="199" customFormat="1" ht="13.5" customHeight="1">
      <c r="A118" s="218"/>
      <c r="B118" s="217"/>
      <c r="C118" s="217"/>
      <c r="D118" s="217" t="s">
        <v>256</v>
      </c>
      <c r="E118" s="217"/>
      <c r="F118" s="216"/>
      <c r="G118" s="215"/>
      <c r="H118" s="214"/>
    </row>
    <row r="119" spans="1:8" s="199" customFormat="1" ht="13.5" customHeight="1" thickBot="1">
      <c r="A119" s="213"/>
      <c r="B119" s="212"/>
      <c r="C119" s="212"/>
      <c r="D119" s="212" t="s">
        <v>111</v>
      </c>
      <c r="E119" s="212"/>
      <c r="F119" s="211">
        <v>1</v>
      </c>
      <c r="G119" s="210"/>
      <c r="H119" s="209"/>
    </row>
    <row r="120" spans="1:8" s="199" customFormat="1" ht="13.5" customHeight="1" thickBot="1">
      <c r="A120" s="208">
        <v>35</v>
      </c>
      <c r="B120" s="207" t="s">
        <v>255</v>
      </c>
      <c r="C120" s="207" t="s">
        <v>253</v>
      </c>
      <c r="D120" s="207" t="s">
        <v>254</v>
      </c>
      <c r="E120" s="207" t="s">
        <v>251</v>
      </c>
      <c r="F120" s="206">
        <v>1</v>
      </c>
      <c r="G120" s="205"/>
      <c r="H120" s="204"/>
    </row>
    <row r="121" spans="1:8" s="199" customFormat="1" ht="21" customHeight="1">
      <c r="A121" s="203"/>
      <c r="B121" s="202"/>
      <c r="C121" s="202"/>
      <c r="D121" s="202" t="s">
        <v>91</v>
      </c>
      <c r="E121" s="202"/>
      <c r="F121" s="201"/>
      <c r="G121" s="200"/>
      <c r="H121" s="200"/>
    </row>
  </sheetData>
  <sheetProtection/>
  <printOptions/>
  <pageMargins left="0.39375001192092896" right="0.39375001192092896" top="0.7875000238418579" bottom="0.787500023841857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Polomisová</cp:lastModifiedBy>
  <dcterms:modified xsi:type="dcterms:W3CDTF">2013-09-18T13:41:08Z</dcterms:modified>
  <cp:category/>
  <cp:version/>
  <cp:contentType/>
  <cp:contentStatus/>
</cp:coreProperties>
</file>