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stavby" sheetId="1" r:id="rId1"/>
    <sheet name="KOC2013S01 - Karlovy Vary..." sheetId="2" r:id="rId2"/>
    <sheet name="VON - Vedlejší a ostaní n..." sheetId="3" r:id="rId3"/>
    <sheet name="Pokyny pro vyplnění" sheetId="4" r:id="rId4"/>
  </sheets>
  <definedNames>
    <definedName name="_xlnm.Print_Titles" localSheetId="1">'KOC2013S01 - Karlovy Vary...'!$74:$74</definedName>
    <definedName name="_xlnm.Print_Titles" localSheetId="0">'Rekapitulace stavby'!$47:$47</definedName>
    <definedName name="_xlnm.Print_Titles" localSheetId="2">'VON - Vedlejší a ostaní n...'!$69:$69</definedName>
    <definedName name="_xlnm.Print_Area" localSheetId="1">'KOC2013S01 - Karlovy Vary...'!$C$4:$P$33,'KOC2013S01 - Karlovy Vary...'!$C$39:$Q$58,'KOC2013S01 - Karlovy Vary...'!$C$64:$R$389</definedName>
    <definedName name="_xlnm.Print_Area" localSheetId="3">'Pokyny pro vyplnění'!$B$2:$K$69,'Pokyny pro vyplnění'!$B$72:$K$110,'Pokyny pro vyplnění'!$B$113:$K$175,'Pokyny pro vyplnění'!$B$178:$K$198</definedName>
    <definedName name="_xlnm.Print_Area" localSheetId="0">'Rekapitulace stavby'!$D$4:$AO$32,'Rekapitulace stavby'!$C$38:$AQ$52</definedName>
    <definedName name="_xlnm.Print_Area" localSheetId="2">'VON - Vedlejší a ostaní n...'!$C$4:$P$33,'VON - Vedlejší a ostaní n...'!$C$39:$Q$53,'VON - Vedlejší a ostaní n...'!$C$59:$R$91</definedName>
  </definedNames>
  <calcPr fullCalcOnLoad="1"/>
</workbook>
</file>

<file path=xl/sharedStrings.xml><?xml version="1.0" encoding="utf-8"?>
<sst xmlns="http://schemas.openxmlformats.org/spreadsheetml/2006/main" count="3111" uniqueCount="673">
  <si>
    <t>Export VZ</t>
  </si>
  <si>
    <t>List obsahuje:</t>
  </si>
  <si>
    <t>1.0</t>
  </si>
  <si>
    <t>False</t>
  </si>
  <si>
    <t>{A1A50E6B-1BDB-47E4-89AD-3C12FD9C9DE6}</t>
  </si>
  <si>
    <t>optimalizováno pro tisk sestav ve formátu A4 - na výšku</t>
  </si>
  <si>
    <t>0,01</t>
  </si>
  <si>
    <t>21</t>
  </si>
  <si>
    <t>15</t>
  </si>
  <si>
    <t>REKAPITULACE STAVBY</t>
  </si>
  <si>
    <t>v ---  níže se nacházejí doplnkové a pomocné údaje k sestavám  --- v</t>
  </si>
  <si>
    <t>Návod na vyplnění</t>
  </si>
  <si>
    <t>0,001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</si>
  <si>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</si>
  <si>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</si>
  <si>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KocS01 - Ul. K Letišti</t>
  </si>
  <si>
    <t>0,1</t>
  </si>
  <si>
    <t>1</t>
  </si>
  <si>
    <t>Místo:</t>
  </si>
  <si>
    <t xml:space="preserve"> </t>
  </si>
  <si>
    <t>Datum:</t>
  </si>
  <si>
    <t>10.07.2013</t>
  </si>
  <si>
    <t>10</t>
  </si>
  <si>
    <t>100</t>
  </si>
  <si>
    <t>Zadavatel:</t>
  </si>
  <si>
    <t>IČ:</t>
  </si>
  <si>
    <t>DIČ:</t>
  </si>
  <si>
    <t>Uchazeč:</t>
  </si>
  <si>
    <t>Vyplň údaj</t>
  </si>
  <si>
    <t>Projektant:</t>
  </si>
  <si>
    <t>True</t>
  </si>
  <si>
    <t>Poznámka:</t>
  </si>
  <si>
    <t>Cena bez DPH</t>
  </si>
  <si>
    <t>DPH</t>
  </si>
  <si>
    <t>základní</t>
  </si>
  <si>
    <t>ze</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</si>
  <si>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</si>
  <si>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</si>
  <si>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</si>
  <si>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</si>
  <si>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</si>
  <si>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</si>
  <si>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</si>
  <si>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</si>
  <si>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</si>
  <si>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</si>
  <si>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</si>
  <si>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</si>
  <si>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</si>
  <si>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</si>
  <si>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</si>
  <si>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</si>
  <si>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</si>
  <si>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</si>
  <si>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</si>
  <si>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</si>
  <si>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</si>
  <si>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</si>
  <si>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</si>
  <si>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</si>
  <si>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</si>
  <si>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</si>
  <si>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</si>
  <si>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</si>
  <si>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</si>
  <si>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</si>
  <si>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</si>
  <si>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</si>
  <si>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KOC2013S01</t>
  </si>
  <si>
    <t>Karlovy Vary, ulice K Letišti</t>
  </si>
  <si>
    <t>STA</t>
  </si>
  <si>
    <t>{2EA2272F-0D41-4302-A24C-BB51798ED336}</t>
  </si>
  <si>
    <t>2</t>
  </si>
  <si>
    <t>VON</t>
  </si>
  <si>
    <t>Vedlejší a ostaní náklady</t>
  </si>
  <si>
    <t>{6EA02859-243C-41A2-9B27-5F40BEEC8894}</t>
  </si>
  <si>
    <t>Zpět na list:</t>
  </si>
  <si>
    <t>KRYCÍ LIST SOUPISU</t>
  </si>
  <si>
    <t>Objekt:</t>
  </si>
  <si>
    <t>KOC2013S01 - Karlovy Vary, ulice K Letišti</t>
  </si>
  <si>
    <t>KSO:</t>
  </si>
  <si>
    <t>REKAPITULACE ČLENĚNÍ SOUPISU PRACÍ</t>
  </si>
  <si>
    <t>Kód dílu - Popis</t>
  </si>
  <si>
    <t>Cena celkem [CZK]</t>
  </si>
  <si>
    <t>Náklady soupisu celkem</t>
  </si>
  <si>
    <t>-1</t>
  </si>
  <si>
    <t>D1 - 001: Zemní práce</t>
  </si>
  <si>
    <t>D2 - 005: Komunikace</t>
  </si>
  <si>
    <t>D3 - 008: Trubní vedení</t>
  </si>
  <si>
    <t>D4 - 009: Ostatní konstrukce a práce</t>
  </si>
  <si>
    <t>D5 - 091: Bourání konstrukcí - demolice</t>
  </si>
  <si>
    <t>D6 - 099: Přesun hmot HSV</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</si>
  <si>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</si>
  <si>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</si>
  <si>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</si>
  <si>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</si>
  <si>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</si>
  <si>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</si>
  <si>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</si>
  <si>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</si>
  <si>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</si>
  <si>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</si>
  <si>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</si>
  <si>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</si>
  <si>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</si>
  <si>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</si>
  <si>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</si>
  <si>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ROZPOCET</t>
  </si>
  <si>
    <t>4</t>
  </si>
  <si>
    <t>K</t>
  </si>
  <si>
    <t>112201114</t>
  </si>
  <si>
    <t>Odstranění pařezů D do 0,5 m v rovině a svahu 1:5 s odklizením do 20 m a zasypáním jámy</t>
  </si>
  <si>
    <t>kus</t>
  </si>
  <si>
    <t>CS ÚRS 2013 01</t>
  </si>
  <si>
    <t>PP</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</si>
  <si>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</si>
  <si>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PSC</t>
  </si>
  <si>
    <t>5</t>
  </si>
  <si>
    <t>112211112</t>
  </si>
  <si>
    <t>Spálení pařezu D do 0,5 m</t>
  </si>
  <si>
    <t>Likvidace pařezu D do 0,5 m</t>
  </si>
  <si>
    <t xml:space="preserve">Poznámka k souboru cen:
1. V cenách jsou započteny i náklady na:
    a) vodorovné přemístění pařezů ze vzdálenosti do 20 m,
    b) ukládání pařezů na ohništi
    c) udržování ohně
    d) likvidaci ohniště
    e) zajištění požární ochrany prostoru, v němž se spalování provádí
2. Průměr pařezů se měří v místě řezu kmene.
3. Hromada je navršená figura pařezů hrubě očištěných a upravených štípáním ke spálení.
4. Počet kusů na hromadě je u ceny:
    a) 112 21-1111 cca 30 ks,
    b) 112 21-1112 cca 15 ks,
    c) 112 21-1113 cca 5 ks,
    d) 112 21-1114 cca 2 ks.
</t>
  </si>
  <si>
    <t>6</t>
  </si>
  <si>
    <t>120001101</t>
  </si>
  <si>
    <t>Příplatek za ztížení vykopávky v blízkosti podzemního vedení</t>
  </si>
  <si>
    <t>m3</t>
  </si>
  <si>
    <t>3</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</si>
  <si>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</si>
  <si>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203,968*0,5</t>
  </si>
  <si>
    <t>VV</t>
  </si>
  <si>
    <t>Součet</t>
  </si>
  <si>
    <t>7</t>
  </si>
  <si>
    <t>121101103</t>
  </si>
  <si>
    <t>Sejmutí ornice s přemístěním na vzdálenost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</si>
  <si>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</si>
  <si>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1074*0,15</t>
  </si>
  <si>
    <t>8</t>
  </si>
  <si>
    <t>122202202</t>
  </si>
  <si>
    <t>Odkopávky a prokopávky nezapažené pro silnice objemu do 1000 m3 v hornině tř. 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</si>
  <si>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</si>
  <si>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208</t>
  </si>
  <si>
    <t>"příkop ;"  14*0,5</t>
  </si>
  <si>
    <t>9</t>
  </si>
  <si>
    <t>122202209</t>
  </si>
  <si>
    <t>Příplatek k odkopávkám a prokopávkám pro silnice v hornině tř. 3 za lepivost</t>
  </si>
  <si>
    <t>132201202</t>
  </si>
  <si>
    <t>Hloubení rýh š do 2000 mm v hornině tř. 3 objemu do 1000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</si>
  <si>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popsané v poznámce č. 1 v horninách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</si>
  <si>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"kanalizace ;"  101,2*0,8*1,8</t>
  </si>
  <si>
    <t>45,5*0,8*1,6</t>
  </si>
  <si>
    <t>11</t>
  </si>
  <si>
    <t>132201209</t>
  </si>
  <si>
    <t>Příplatek za lepivost k hloubení rýh š do 2000 mm v hornině tř. 3</t>
  </si>
  <si>
    <t>12</t>
  </si>
  <si>
    <t>151101101</t>
  </si>
  <si>
    <t>Zřízení příložného pažení a rozepření stěn rýh hl do 2 m</t>
  </si>
  <si>
    <t>m2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</si>
  <si>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</si>
  <si>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"kanalizace ;"  101,2*2*1,8</t>
  </si>
  <si>
    <t>45,5*2*1,6</t>
  </si>
  <si>
    <t>13</t>
  </si>
  <si>
    <t>151101111</t>
  </si>
  <si>
    <t>Odstranění příložného pažení a rozepření stěn rýh hl do 2 m</t>
  </si>
  <si>
    <t>14</t>
  </si>
  <si>
    <t>161101101</t>
  </si>
  <si>
    <t>Svislé přemístění výkopku z horniny tř. 1 až 4 hl výkopu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</si>
  <si>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</si>
  <si>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"kanalizace ;"  203,968</t>
  </si>
  <si>
    <t>162301101</t>
  </si>
  <si>
    <t>Vodorovné přemístění do 500 m výkopku/sypaniny z horniny tř. 1 až 4</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</si>
  <si>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</si>
  <si>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"ornice ;"  811*0,1</t>
  </si>
  <si>
    <t>16</t>
  </si>
  <si>
    <t>162701105</t>
  </si>
  <si>
    <t>Vodorovné přemístění do 10000 m výkopku/sypaniny z horniny tř. 1 až 4</t>
  </si>
  <si>
    <t>163+46,944</t>
  </si>
  <si>
    <t>17</t>
  </si>
  <si>
    <t>162701109</t>
  </si>
  <si>
    <t>Příplatek k vodorovnému přemístění výkopku/sypaniny z horniny tř. 1 až 4 ZKD 1000 m přes 10000 m</t>
  </si>
  <si>
    <t>209,944*5</t>
  </si>
  <si>
    <t>18</t>
  </si>
  <si>
    <t>167101102</t>
  </si>
  <si>
    <t>Nakládání výkopku z hornin tř. 1 až 4 přes 100 m3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</si>
  <si>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</si>
  <si>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"zemina ;"  215-52+46,944</t>
  </si>
  <si>
    <t>19</t>
  </si>
  <si>
    <t>171101103</t>
  </si>
  <si>
    <t>Uložení sypaniny z hornin soudržných do násypů zhutněných do 100 %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</si>
  <si>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</si>
  <si>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20</t>
  </si>
  <si>
    <t>171201201</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</si>
  <si>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</si>
  <si>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t>
  </si>
  <si>
    <t>171201211</t>
  </si>
  <si>
    <t>Poplatek za uložení odpadu ze sypaniny na skládce (skládkovné)</t>
  </si>
  <si>
    <t>t</t>
  </si>
  <si>
    <t>209,944*1,6</t>
  </si>
  <si>
    <t>22</t>
  </si>
  <si>
    <t>174101101</t>
  </si>
  <si>
    <t>Zásyp jam, šachet rýh nebo kolem objektů sypaninou se zhutněním</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</si>
  <si>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</si>
  <si>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"kanalizace ;"  203,968-46,944</t>
  </si>
  <si>
    <t>24</t>
  </si>
  <si>
    <t>181101102</t>
  </si>
  <si>
    <t>Úprava pláně v zářezech v hornině tř. 1 až 4 se zhutněním</t>
  </si>
  <si>
    <t>1451+136+186+509+16+811</t>
  </si>
  <si>
    <t>451971112</t>
  </si>
  <si>
    <t>Položení podkladní vrstvy z geotextilie s uchycením v terénu sponami</t>
  </si>
  <si>
    <t>Položení podkladní vrstvy z geomříže s uchycením v terénu</t>
  </si>
  <si>
    <t xml:space="preserve">Poznámka k souboru cen:
1. V cenách jsou započteny i náklady na dodání spon a hřebů.
2. V cenách jsou započteny i náklady na technologickou manipulaci vodorovně na vzdálenost do 30 m.
3. V cenách nejsou započteny náklady na dodání geotextilie; tato se oceňuje ve specifikaci. Ztratné
    lze dohodnout ve výši 2 %.
</t>
  </si>
  <si>
    <t>1451*0,15</t>
  </si>
  <si>
    <t>564851111</t>
  </si>
  <si>
    <t>Podklad ze štěrkodrtě ŠD tl 150 mm</t>
  </si>
  <si>
    <t>23</t>
  </si>
  <si>
    <t>Podklad ze štěrkodrtě ŠD tl 150 mm  (dodávka z demolic)</t>
  </si>
  <si>
    <t>"skladba D ;"  509+16</t>
  </si>
  <si>
    <t>564861111</t>
  </si>
  <si>
    <t>Podklad ze štěrkodrtě ŠD tl 200 mm</t>
  </si>
  <si>
    <t>Podklad ze štěrkodrtě ŠD tl 200 mm (dodávka z demolic)</t>
  </si>
  <si>
    <t>"skladba B ;"  136</t>
  </si>
  <si>
    <t>"skladba A -doplnění ;"  1451*0,15</t>
  </si>
  <si>
    <t>564871111</t>
  </si>
  <si>
    <t>Podklad ze štěrkodrtě ŠD tl 250 mm</t>
  </si>
  <si>
    <t>25</t>
  </si>
  <si>
    <t>Podklad ze štěrkodrtě ŠD tl 250 mm  (dodávka z demolic)</t>
  </si>
  <si>
    <t>"skladba C ;"  186</t>
  </si>
  <si>
    <t>564952111</t>
  </si>
  <si>
    <t>Podklad z mechanicky zpevněného kameniva MZK tl 150 mm</t>
  </si>
  <si>
    <t>26</t>
  </si>
  <si>
    <t xml:space="preserve">Poznámka k souboru cen:
1. ČSN 73 6126-1 připouští pro MZK max. tl. 300 mm.
2. V cenách nejsou započteny náklady na:
    a) ochranu povrchu podkladu filtračním postřikem, který se oceňuje cenami souboru cen 573 11-11,
    b) spojovací postřk před pokládkou asfaltových směsí, který se oceňuje cenami sooboru cen 572
        2..
</t>
  </si>
  <si>
    <t>"skladba A -doplnění ;"  363</t>
  </si>
  <si>
    <t>565145121</t>
  </si>
  <si>
    <t>Asfaltový beton vrstva podkladní ACP 16 (obalované kamenivo OKS) tl 60 mm š přes 3 m</t>
  </si>
  <si>
    <t>27</t>
  </si>
  <si>
    <t xml:space="preserve">Poznámka k souboru cen:
1. ČSN EN 13108-1 připouští pro ACP 16 pouze tl. 50 až 80 mm.
</t>
  </si>
  <si>
    <t>"skladba A ;"  1451</t>
  </si>
  <si>
    <t>567132114</t>
  </si>
  <si>
    <t>Podklad z kameniva zpevněného cementem KSC I tl 190 mm</t>
  </si>
  <si>
    <t>28</t>
  </si>
  <si>
    <t xml:space="preserve">Poznámka k souboru cen:
1. V cenách jsou započteny i náklady na ošetření povrchu podkladu vodou.
2. V cenách nejsou započteny náklady na postřik, který se oceňuje cenou 919 74-8111 Postřik popř.
    zdrsnění povrchu cementobetonového krytu nebo podkladu ochrannou emulzí.
</t>
  </si>
  <si>
    <t>573111111</t>
  </si>
  <si>
    <t>Postřik živičný infiltrační s posypem z asfaltu množství 0,60 kg/m2</t>
  </si>
  <si>
    <t>29</t>
  </si>
  <si>
    <t>Postřik živičný infiltrační s posypem z asfaltu množství 0,35 kg/m2</t>
  </si>
  <si>
    <t>573211111</t>
  </si>
  <si>
    <t>Postřik živičný spojovací z asfaltu v množství do 0,70 kg/m2</t>
  </si>
  <si>
    <t>30</t>
  </si>
  <si>
    <t>Postřik živičný spojovací z asfaltu v množství 2kg/m2</t>
  </si>
  <si>
    <t>577134121</t>
  </si>
  <si>
    <t>Asfaltový beton vrstva obrusná ACO 11 (ABS) tř. I tl 40 mm š přes 3 m z nemodifikovaného asfaltu</t>
  </si>
  <si>
    <t>31</t>
  </si>
  <si>
    <t xml:space="preserve">Poznámka k souboru cen:
1. ČSN EN 13108-1 připouští pro ACO 11 pouze tl. 35 až 50 mm.
</t>
  </si>
  <si>
    <t>M</t>
  </si>
  <si>
    <t>58380159</t>
  </si>
  <si>
    <t>Kostka dlažební velká, žula velikost 15/15 třída I</t>
  </si>
  <si>
    <t>32</t>
  </si>
  <si>
    <t>15*0,15*2,8</t>
  </si>
  <si>
    <t>591141111</t>
  </si>
  <si>
    <t>Kladení dlažby z kostek velkých z kamene na MC tl 50 mm</t>
  </si>
  <si>
    <t>33</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</si>
  <si>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43-2111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</si>
  <si>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"skladba B ;"  15</t>
  </si>
  <si>
    <t>59245263</t>
  </si>
  <si>
    <t>Dlažba betonová zámková 10x10cm tl.6cm, -colormix jaro, viz TZ</t>
  </si>
  <si>
    <t>34</t>
  </si>
  <si>
    <t>59245266</t>
  </si>
  <si>
    <t>Dlažba zámková betonová tl.8cm -colormix jaro, viz TZ</t>
  </si>
  <si>
    <t>35</t>
  </si>
  <si>
    <t>59245267</t>
  </si>
  <si>
    <t>Dlažba betonová zámková reliéfní tl.6cm červená, viz TZ</t>
  </si>
  <si>
    <t>36</t>
  </si>
  <si>
    <t>59245268</t>
  </si>
  <si>
    <t>Dlažba zámková betonová 20x10 cm tl.6cm -colormix jaro, viz TZ</t>
  </si>
  <si>
    <t>37</t>
  </si>
  <si>
    <t>59245271</t>
  </si>
  <si>
    <t>Dlažba betonová zámková 800x400mm tl.10cm -okrová, viz TZ</t>
  </si>
  <si>
    <t>38</t>
  </si>
  <si>
    <t>59245279</t>
  </si>
  <si>
    <t>Dlažba betonová zámková tl.10cm antracit, viz TZ</t>
  </si>
  <si>
    <t>39</t>
  </si>
  <si>
    <t>59245303</t>
  </si>
  <si>
    <t>Dlažba betonová zámková tl.6cm šedá, viz TZ</t>
  </si>
  <si>
    <t>40</t>
  </si>
  <si>
    <t>596211133</t>
  </si>
  <si>
    <t>Kladení zámkové dlažby komunikací pro pěší tl 60 mm skupiny C pl přes 300 m2</t>
  </si>
  <si>
    <t>41</t>
  </si>
  <si>
    <t xml:space="preserve">Poznámka k souboru cen:
1. Pro volbu cen dlažeb platí toto rozdělení: Skupina A: dlažby z prvků stejného tvaru, Skupina B:
    dlažby z prvků dvou a více tvarů, nebo z obrazců o ploše jednotlivě do 100 m2, Skupina C: dlažby
    pro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</si>
  <si>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596211135</t>
  </si>
  <si>
    <t>Příplatek za kombinaci více než dvou barev u kladení betonových dlažeb pro pěší tl 60 mm skupiny C</t>
  </si>
  <si>
    <t>42</t>
  </si>
  <si>
    <t>Příplatek za kombinaci více než dvou barev a typů u kladení beton.dlažeb pro pěší tl 60mm skupiny C</t>
  </si>
  <si>
    <t>596211212</t>
  </si>
  <si>
    <t>Kladení zámkové dlažby komunikací pro pěší tl 80 mm skupiny A pl do 300 m2</t>
  </si>
  <si>
    <t>43</t>
  </si>
  <si>
    <t>Kladení zámkové dlažby komunikací pro pěší tl 80 mm pl do 300 m2 do lože z drc.kameniva</t>
  </si>
  <si>
    <t>596212312</t>
  </si>
  <si>
    <t>Kladení zámkové dlažby pozemních komunikací tl 100 mm skupiny A pl do 300 m2</t>
  </si>
  <si>
    <t>44</t>
  </si>
  <si>
    <t>Kladení zámkové dlažby pozemních komunikací tl 100mm pl do 300 m2 do lože z drc.kameniva</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</si>
  <si>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</si>
  <si>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"skladba B ;"  121</t>
  </si>
  <si>
    <t>69310235</t>
  </si>
  <si>
    <t>Geomříže pro asfaltové vozovky</t>
  </si>
  <si>
    <t>45</t>
  </si>
  <si>
    <t>28615204</t>
  </si>
  <si>
    <t>Trubka kanalizační ULTRA RIB SN10 UR-2 DN 150 mm/ 5 m</t>
  </si>
  <si>
    <t>46</t>
  </si>
  <si>
    <t>28615216</t>
  </si>
  <si>
    <t>Trubka kanalizační ULTRA RIB SN10 UR-2 DN 250 mm/ 5 m</t>
  </si>
  <si>
    <t>47</t>
  </si>
  <si>
    <t>28661935</t>
  </si>
  <si>
    <t>Poklop litinový TEGRA 600 D400</t>
  </si>
  <si>
    <t>48</t>
  </si>
  <si>
    <t>451573111</t>
  </si>
  <si>
    <t>Lože pod potrubí otevřený výkop ze štěrkopísku</t>
  </si>
  <si>
    <t>49</t>
  </si>
  <si>
    <t>Lože a obsyp potrubí otevřený výkop ze štěrkopísku</t>
  </si>
  <si>
    <t xml:space="preserve">Poznámka k souboru cen:
1. Ceny -1111 a -1192 lze použít i pro zřízení sběrných vrstev nad drenážními trubkami.
2. V cenách -5111 a -1192 jsou započteny i náklady na prohození výkopku získaného při zemních
    pracích.
</t>
  </si>
  <si>
    <t>"kanalizace ;"  (101,2+45,5)*0,8*0,4</t>
  </si>
  <si>
    <t>59224312</t>
  </si>
  <si>
    <t>Konus šachetní betonový TBR-Q.1 100-63/58/12 KPS 100x62,5x58 cm</t>
  </si>
  <si>
    <t>50</t>
  </si>
  <si>
    <t>59224315</t>
  </si>
  <si>
    <t>Deska betonová zákrytová TZK-Q.1 100-63/17</t>
  </si>
  <si>
    <t>51</t>
  </si>
  <si>
    <t>59224320</t>
  </si>
  <si>
    <t>Prstenec šachetní betonový vyrovnávací TBW-Q.1 63/6</t>
  </si>
  <si>
    <t>52</t>
  </si>
  <si>
    <t>59224321</t>
  </si>
  <si>
    <t>Prstenec šachetní betonový vyrovnávací TBW-Q.1 63/10</t>
  </si>
  <si>
    <t>53</t>
  </si>
  <si>
    <t>59224323</t>
  </si>
  <si>
    <t>Prstenec šachetní betonový vyrovnávací TBW-Q.1 63/12</t>
  </si>
  <si>
    <t>54</t>
  </si>
  <si>
    <t>59224337</t>
  </si>
  <si>
    <t>Dno betonové šachty kanalizační přímé TBZ-Q.1 100/60 V max. 40 100/60x40 cm</t>
  </si>
  <si>
    <t>55</t>
  </si>
  <si>
    <t>59224372</t>
  </si>
  <si>
    <t>Skruž betonová šachtová s těsněním TBS-Q 1000/500 100x50x12 cm</t>
  </si>
  <si>
    <t>56</t>
  </si>
  <si>
    <t>59224373</t>
  </si>
  <si>
    <t>Skruž betonová šachtová s těsněním TBS-Q 1000/250 100x25x12 cm</t>
  </si>
  <si>
    <t>57</t>
  </si>
  <si>
    <t>800 00-1010</t>
  </si>
  <si>
    <t>Dod+mtz uliční vpusť prefa pr.500mm s kalovým košem a mříží</t>
  </si>
  <si>
    <t>58</t>
  </si>
  <si>
    <t>800 00-1020</t>
  </si>
  <si>
    <t>Napojení dešťové kanalizace do šachty nebo do stoky</t>
  </si>
  <si>
    <t>59</t>
  </si>
  <si>
    <t>871265221</t>
  </si>
  <si>
    <t>Kanalizační potrubí z tvrdého PVC-systém KG tuhost třídy SN8 DN100</t>
  </si>
  <si>
    <t>m</t>
  </si>
  <si>
    <t>60</t>
  </si>
  <si>
    <t>871312111</t>
  </si>
  <si>
    <t>Montáž kanalizačního potrubí z laminátových trub HOBAS DN 150 se spojkami v otevřeném výkopu</t>
  </si>
  <si>
    <t>61</t>
  </si>
  <si>
    <t>Montáž kanalizačního potrubí z trub PP UR2 DN 150 v otevřeném výkopu</t>
  </si>
  <si>
    <t xml:space="preserve">Poznámka k souboru cen:
1. V cenách nejsou započteny náklady na:
    a) dodání potrubí; potrubí se oceňuje ve specifikaci,
    b) náklady na montáž tvarovek; tvarovky se oceňují ve specifikaci,
    c) podkladní konstrukci ze štěrkopísku
        - podkladní vrstva ze štěrkopísku se oceňuje cenou 564 28-1111 Podklad ze štěrkopísku,
    d) trativody v podkladní konstrukci; tyto se oceňují cenou 212 75-2114 Trativody z drenážních
        trubek části A01 tohoto katalogu,
    e) zásyp potrubí, které se oceňují cenami souboru 174 . 0-11 Zásyp sypaninou z jakékoliv
        horniny části A 01 tohoto katalogu,
    f) napojení sklolaminátového potrubí do šachty nebo napojení odbočných potrubních řadů na
        potrubí mimo šachty, toto napojení se oceňuje individuálně.
</t>
  </si>
  <si>
    <t>871362111</t>
  </si>
  <si>
    <t>Montáž kanalizačního potrubí z laminátových trub HOBAS DN 250 se spojkami v otevřeném výkopu</t>
  </si>
  <si>
    <t>62</t>
  </si>
  <si>
    <t>Montáž kanalizačního potrubí z trub PP UR2 DN 250 v otevřeném výkopu</t>
  </si>
  <si>
    <t>37,2+64</t>
  </si>
  <si>
    <t>892271111</t>
  </si>
  <si>
    <t>Tlaková zkouška vodou potrubí DN 100 nebo 125</t>
  </si>
  <si>
    <t>63</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</si>
  <si>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</si>
  <si>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892351111</t>
  </si>
  <si>
    <t>Tlaková zkouška vodou potrubí DN 150 nebo 200</t>
  </si>
  <si>
    <t>64</t>
  </si>
  <si>
    <t>892381111</t>
  </si>
  <si>
    <t>Tlaková zkouška vodou potrubí DN 250, DN 300 nebo 350</t>
  </si>
  <si>
    <t>65</t>
  </si>
  <si>
    <t>894118001</t>
  </si>
  <si>
    <t>Příplatek ZKD 0,60 m výšky vstupu na potrubí</t>
  </si>
  <si>
    <t>66</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</si>
  <si>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</si>
  <si>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894411121</t>
  </si>
  <si>
    <t>Zřízení šachet kanalizačních z betonových dílců na potrubí DN nad 200 do 300 dno beton tř. C 25/30</t>
  </si>
  <si>
    <t>67</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</si>
  <si>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dodání a osazení stupadel.
3. V cenách nejsou započteny náklady na:
    a) litinové poklopy; osazení litinových poklopů se oceňuje cenami souboru cen 899 10- . 1
        Osazení poklopů litinových a ocelových včetně rámů části A 01 tohoto katalogu; dodání poklopů se
        oceňuje ve specifikaci,
    b) podkladní prstence; tyto se oceňují cenami souboru cen 452 38- . 1 Podkladní  a vyrovnávací
        konstrukce z betonu části A 01 tohoto katalogu,
    c) dodání betonových dílců; tyto se oceňují ve specifikaci.
</t>
  </si>
  <si>
    <t>899104111</t>
  </si>
  <si>
    <t>Osazení poklopů litinových nebo ocelových včetně rámů hmotnosti nad 150 kg</t>
  </si>
  <si>
    <t>68</t>
  </si>
  <si>
    <t xml:space="preserve">Poznámka k souboru cen:
1. Cena -1111 lze použít i pro osazení rektifikačních kroužků nebo rámečků.
2. V cenách nejsou započteny náklady na dodání poklopů včetně rámů; tyto náklady se oceňují ve
    specifikaci.
</t>
  </si>
  <si>
    <t>40445225</t>
  </si>
  <si>
    <t>Sloupek Zn 60 - 350</t>
  </si>
  <si>
    <t>69</t>
  </si>
  <si>
    <t>58380110</t>
  </si>
  <si>
    <t>Kostka dlažební drobná, žula, I.jakost, velikost 10 cm</t>
  </si>
  <si>
    <t>70</t>
  </si>
  <si>
    <t>1252*0,1*0,1*2,8</t>
  </si>
  <si>
    <t>58380373</t>
  </si>
  <si>
    <t>Obrubník kamenný přímý, žula, 15x15cm</t>
  </si>
  <si>
    <t>71</t>
  </si>
  <si>
    <t>59217514</t>
  </si>
  <si>
    <t>Obrubník betonový 100x15x25cm -colormix jaro, viz TZ</t>
  </si>
  <si>
    <t>72</t>
  </si>
  <si>
    <t>461</t>
  </si>
  <si>
    <t>59217523</t>
  </si>
  <si>
    <t>Obrubník betonový 50x8x25 cm -colormix jaro, viz TZ</t>
  </si>
  <si>
    <t>73</t>
  </si>
  <si>
    <t>367*2</t>
  </si>
  <si>
    <t>914 00-0001</t>
  </si>
  <si>
    <t>Zrušení stáv.dopravní značky vč.sloupků</t>
  </si>
  <si>
    <t>74</t>
  </si>
  <si>
    <t>914 00-0002</t>
  </si>
  <si>
    <t>Přesunutí dopravní značky vč.sloupku</t>
  </si>
  <si>
    <t>75</t>
  </si>
  <si>
    <t>914111111</t>
  </si>
  <si>
    <t>Montáž svislé dopravní značky do velikosti 1 m2 objímkami na sloupek nebo konzolu</t>
  </si>
  <si>
    <t>76</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</si>
  <si>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21 M Elektromontáže – silnoproud,
    b) upevněných na lanech, nebo speciálních konstrukcích nesoucích více značek, tyto se oceňují
        individuálně.
</t>
  </si>
  <si>
    <t>914511112</t>
  </si>
  <si>
    <t>Montáž sloupku dopravních značek délky do 3,5 m s betonovým základem a patkou</t>
  </si>
  <si>
    <t>77</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</si>
  <si>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</si>
  <si>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916111123</t>
  </si>
  <si>
    <t>Osazení obruby z drobných kostek s boční opěrou do lože z betonu prostého</t>
  </si>
  <si>
    <t>78</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</si>
  <si>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</si>
  <si>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364*3</t>
  </si>
  <si>
    <t>54*1</t>
  </si>
  <si>
    <t>53*2</t>
  </si>
  <si>
    <t>916131213</t>
  </si>
  <si>
    <t>Osazení silničního obrubníku betonového stojatého s boční opěrou do lože z betonu prostého</t>
  </si>
  <si>
    <t>79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</si>
  <si>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</si>
  <si>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432+29</t>
  </si>
  <si>
    <t>916241213</t>
  </si>
  <si>
    <t>Osazení obrubníku kamenného stojatého s boční opěrou do lože z betonu prostého</t>
  </si>
  <si>
    <t>80</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</si>
  <si>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</si>
  <si>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916331112</t>
  </si>
  <si>
    <t>Osazení zahradního obrubníku betonového do lože z betonu s boční opěrou</t>
  </si>
  <si>
    <t>81</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</si>
  <si>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</si>
  <si>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spcm10</t>
  </si>
  <si>
    <t>Dodávka svislé dopravní značky IP25a,b</t>
  </si>
  <si>
    <t>82</t>
  </si>
  <si>
    <t>113106241</t>
  </si>
  <si>
    <t>Rozebrání vozovek ze silničních dílců</t>
  </si>
  <si>
    <t>83</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</si>
  <si>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21-1 Vodorovná doprava suti a vybouraných hmot.
</t>
  </si>
  <si>
    <t>113107221</t>
  </si>
  <si>
    <t>Odstranění podkladu pl přes 200 m2 z kameniva drceného tl 100 mm</t>
  </si>
  <si>
    <t>84</t>
  </si>
  <si>
    <t>Odstranění podkladu pl přes 200 m2 z kameniva drceného tl 100 mm (použití do ŠD)</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</si>
  <si>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</si>
  <si>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113154334</t>
  </si>
  <si>
    <t>Frézování živičného krytu tl 100 mm pruh š 2 m pl do 10000 m2 bez překážek v trase</t>
  </si>
  <si>
    <t>85</t>
  </si>
  <si>
    <t>Frézování živičného krytu tl 100 mm pruh š 2 m pl do 10000 m2 bez překážek v trase (použití do ŠD)</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</si>
  <si>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</si>
  <si>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919735112</t>
  </si>
  <si>
    <t>Řezání stávajícího živičného krytu hl do 100 mm</t>
  </si>
  <si>
    <t>86</t>
  </si>
  <si>
    <t xml:space="preserve">Poznámka k souboru cen:
1. V cenách jsou započteny i náklady na spotřebu vody.
</t>
  </si>
  <si>
    <t>979082213</t>
  </si>
  <si>
    <t>Vodorovná doprava suti po suchu do 1 km</t>
  </si>
  <si>
    <t>87</t>
  </si>
  <si>
    <t>979082219</t>
  </si>
  <si>
    <t>Příplatek ZKD 1 km u vodorovné dopravy suti po suchu do 1 km</t>
  </si>
  <si>
    <t>88</t>
  </si>
  <si>
    <t>7,6*14</t>
  </si>
  <si>
    <t>979087212</t>
  </si>
  <si>
    <t>Nakládání na dopravní prostředky pro vodorovnou dopravu suti</t>
  </si>
  <si>
    <t>89</t>
  </si>
  <si>
    <t>979099115</t>
  </si>
  <si>
    <t>Poplatek za uložení betonového odpadu na skládce (skládkovné)</t>
  </si>
  <si>
    <t>90</t>
  </si>
  <si>
    <t>998225111</t>
  </si>
  <si>
    <t>Přesun hmot pro pozemní komunikace s krytem z kamene, monolitickým betonovým nebo živičným</t>
  </si>
  <si>
    <t>91</t>
  </si>
  <si>
    <t xml:space="preserve">Poznámka k souboru cen:
1. Ceny lze použít i pro plochy letišť s krytem monolitickým betonovým nebo živičným.
</t>
  </si>
  <si>
    <t>VON - Vedlejší a ostaní náklady</t>
  </si>
  <si>
    <t>D7 - VRN: Vedlejší rozpočtové náklady</t>
  </si>
  <si>
    <t>010</t>
  </si>
  <si>
    <t>Přechodné dopravní značení vč.projednání POV a DIO</t>
  </si>
  <si>
    <t>soubor</t>
  </si>
  <si>
    <t>1615573851</t>
  </si>
  <si>
    <t>011</t>
  </si>
  <si>
    <t>Geodetické vytyčení stavby, vytyčení stáv.inženýrských sítí</t>
  </si>
  <si>
    <t>-596782413</t>
  </si>
  <si>
    <t>012</t>
  </si>
  <si>
    <t>Realizační dokumentace stavby</t>
  </si>
  <si>
    <t>442152132</t>
  </si>
  <si>
    <t>013</t>
  </si>
  <si>
    <t>Dokumentace skutečného provedení stavby</t>
  </si>
  <si>
    <t>1140770717</t>
  </si>
  <si>
    <t>014</t>
  </si>
  <si>
    <t>Geodetické zaměření skutečného provedení stavby</t>
  </si>
  <si>
    <t>-439572574</t>
  </si>
  <si>
    <t>015</t>
  </si>
  <si>
    <t>Zajištění označení stavby -tabule apod.</t>
  </si>
  <si>
    <t>-1905586822</t>
  </si>
  <si>
    <t>016</t>
  </si>
  <si>
    <t>Čištění komunikací po dobu výstavby</t>
  </si>
  <si>
    <t>-1457851322</t>
  </si>
  <si>
    <t>045</t>
  </si>
  <si>
    <t>Zkoušky míry zhutnění nad rámec povinných (8ks)</t>
  </si>
  <si>
    <t>soub</t>
  </si>
  <si>
    <t>-1414442895</t>
  </si>
  <si>
    <t>046</t>
  </si>
  <si>
    <t>Náklady spojené s činností dalšího dodavatele najatého objednatelem na staveništi</t>
  </si>
  <si>
    <t>445765463</t>
  </si>
  <si>
    <t>07</t>
  </si>
  <si>
    <t>Zařízení staveniště vč.zajištění a hrazení odběrů energií, zajištění ostrahy stavby</t>
  </si>
  <si>
    <t>1017308658</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</si>
  <si>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</si>
  <si>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</si>
  <si>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</si>
  <si>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</si>
  <si>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</si>
  <si>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</si>
  <si>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</si>
  <si>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</si>
  <si>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</si>
  <si>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</si>
  <si>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</si>
  <si>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</si>
  <si>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s rekapitulací celkové nabídkové ceny</t>
    </r>
  </si>
  <si>
    <t>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</si>
  <si>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</si>
  <si>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</si>
  <si>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</si>
  <si>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</si>
  <si>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</si>
  <si>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</si>
  <si>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</si>
  <si>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</si>
  <si>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</si>
  <si>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</si>
  <si>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</si>
  <si>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</si>
  <si>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</si>
  <si>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</si>
  <si>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</si>
  <si>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</si>
  <si>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</si>
  <si>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</si>
  <si>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</si>
  <si>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</si>
  <si>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</si>
  <si>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</si>
  <si>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</si>
  <si>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</si>
  <si>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</si>
  <si>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</si>
  <si>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</si>
  <si>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</si>
  <si>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</si>
  <si>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</si>
  <si>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</si>
  <si>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</si>
  <si>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</si>
  <si>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</si>
  <si>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</si>
  <si>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</si>
  <si>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</si>
  <si>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</si>
  <si>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</si>
  <si>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</si>
  <si>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</si>
  <si>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</si>
  <si>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</si>
  <si>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</si>
  <si>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</si>
  <si>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</si>
  <si>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</si>
  <si>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</si>
  <si>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</si>
  <si>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</si>
  <si>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</si>
  <si>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</si>
  <si>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</si>
  <si>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</si>
  <si>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</si>
  <si>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</si>
  <si>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</si>
  <si>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</si>
  <si>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</si>
  <si>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</si>
  <si>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</si>
  <si>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</si>
  <si>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Stavba</t>
  </si>
  <si>
    <t>A</t>
  </si>
  <si>
    <t>Kód a Název stavby spojený pomlčkou</t>
  </si>
  <si>
    <t>String</t>
  </si>
  <si>
    <t>20 + 120</t>
  </si>
  <si>
    <t>Místo</t>
  </si>
  <si>
    <t>N</t>
  </si>
  <si>
    <t>Místo stavby</t>
  </si>
  <si>
    <t>Datum</t>
  </si>
  <si>
    <t>Datum vykonaného exportu</t>
  </si>
  <si>
    <t>Date</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</si>
  <si>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</si>
  <si>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</si>
  <si>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</si>
  <si>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</si>
  <si>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</si>
  <si>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</si>
  <si>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</si>
  <si>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</si>
  <si>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</si>
  <si>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</si>
  <si>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</si>
  <si>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</si>
  <si>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</si>
  <si>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</si>
  <si>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</si>
  <si>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</si>
  <si>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</si>
  <si>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</si>
  <si>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</si>
  <si>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</si>
  <si>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</si>
  <si>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</si>
  <si>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</si>
  <si>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</si>
  <si>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</si>
  <si>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</si>
  <si>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</si>
  <si>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</si>
  <si>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</si>
  <si>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</si>
  <si>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</si>
  <si>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Kód a název soupisu</t>
  </si>
  <si>
    <t>KSO</t>
  </si>
  <si>
    <t>Klasifikace stavebního objektu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</si>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</sst>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2">
    <font>
      <sz val="8"/>
      <name val="Trebuchet MS"/>
      <family val="0"/>
    </font>
    <font>
      <sz val="8"/>
      <color indexed="43"/>
      <name val="Trebuchet MS"/>
      <family val="0"/>
    </font>
    <font>
      <sz val="10"/>
      <color indexed="16"/>
      <name val="Trebuchet MS"/>
      <family val="0"/>
    </font>
    <font>
      <sz val="8"/>
      <color indexed="48"/>
      <name val="Trebuchet MS"/>
      <family val="0"/>
    </font>
    <font>
      <b/>
      <sz val="16"/>
      <name val="Trebuchet MS"/>
      <family val="0"/>
    </font>
    <font>
      <b/>
      <sz val="12"/>
      <color indexed="55"/>
      <name val="Trebuchet MS"/>
      <family val="0"/>
    </font>
    <font>
      <b/>
      <sz val="8"/>
      <color indexed="55"/>
      <name val="Trebuchet MS"/>
      <family val="0"/>
    </font>
    <font>
      <b/>
      <sz val="12"/>
      <name val="Trebuchet MS"/>
      <family val="0"/>
    </font>
    <font>
      <sz val="9"/>
      <color indexed="55"/>
      <name val="Trebuchet MS"/>
      <family val="0"/>
    </font>
    <font>
      <sz val="9"/>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color indexed="56"/>
      <name val="Trebuchet MS"/>
      <family val="0"/>
    </font>
    <font>
      <sz val="8"/>
      <color indexed="16"/>
      <name val="Trebuchet MS"/>
      <family val="0"/>
    </font>
    <font>
      <b/>
      <sz val="8"/>
      <name val="Trebuchet MS"/>
      <family val="0"/>
    </font>
    <font>
      <sz val="8"/>
      <color indexed="56"/>
      <name val="Trebuchet MS"/>
      <family val="0"/>
    </font>
    <font>
      <sz val="7"/>
      <name val="Trebuchet MS"/>
      <family val="0"/>
    </font>
    <font>
      <i/>
      <sz val="7"/>
      <color indexed="55"/>
      <name val="Trebuchet MS"/>
      <family val="0"/>
    </font>
    <font>
      <sz val="8"/>
      <color indexed="63"/>
      <name val="Trebuchet MS"/>
      <family val="0"/>
    </font>
    <font>
      <sz val="8"/>
      <color indexed="10"/>
      <name val="Trebuchet MS"/>
      <family val="0"/>
    </font>
    <font>
      <i/>
      <sz val="8"/>
      <color indexed="12"/>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sz val="10"/>
      <name val="Trebuchet MS"/>
      <family val="2"/>
    </font>
    <font>
      <u val="single"/>
      <sz val="10"/>
      <color indexed="12"/>
      <name val="Trebuchet MS"/>
      <family val="2"/>
    </font>
    <font>
      <i/>
      <sz val="9"/>
      <name val="Trebuchet MS"/>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296">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pplyProtection="1">
      <alignment horizontal="left"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34" borderId="0" xfId="0" applyFont="1" applyFill="1" applyAlignment="1">
      <alignment horizontal="left" vertical="center"/>
    </xf>
    <xf numFmtId="49" fontId="9"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center"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7"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12"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9" fillId="35" borderId="26" xfId="0" applyFont="1" applyFill="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28"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0" fontId="7"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16" fillId="0" borderId="13"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0" fontId="16" fillId="0" borderId="13" xfId="0" applyFont="1" applyBorder="1" applyAlignment="1">
      <alignment horizontal="left" vertical="center"/>
    </xf>
    <xf numFmtId="164" fontId="20" fillId="0" borderId="25" xfId="0" applyNumberFormat="1" applyFont="1" applyBorder="1" applyAlignment="1" applyProtection="1">
      <alignment horizontal="right" vertical="center"/>
      <protection/>
    </xf>
    <xf numFmtId="164" fontId="20" fillId="0" borderId="0" xfId="0" applyNumberFormat="1" applyFont="1" applyAlignment="1" applyProtection="1">
      <alignment horizontal="right" vertical="center"/>
      <protection/>
    </xf>
    <xf numFmtId="167" fontId="20" fillId="0" borderId="0" xfId="0" applyNumberFormat="1" applyFont="1" applyAlignment="1" applyProtection="1">
      <alignment horizontal="right" vertical="center"/>
      <protection/>
    </xf>
    <xf numFmtId="164" fontId="20" fillId="0" borderId="24" xfId="0" applyNumberFormat="1" applyFont="1" applyBorder="1" applyAlignment="1" applyProtection="1">
      <alignment horizontal="right" vertical="center"/>
      <protection/>
    </xf>
    <xf numFmtId="164" fontId="20" fillId="0" borderId="31" xfId="0" applyNumberFormat="1" applyFont="1" applyBorder="1" applyAlignment="1" applyProtection="1">
      <alignment horizontal="right" vertical="center"/>
      <protection/>
    </xf>
    <xf numFmtId="164" fontId="20" fillId="0" borderId="32" xfId="0" applyNumberFormat="1" applyFont="1" applyBorder="1" applyAlignment="1" applyProtection="1">
      <alignment horizontal="right" vertical="center"/>
      <protection/>
    </xf>
    <xf numFmtId="167" fontId="20" fillId="0" borderId="32" xfId="0" applyNumberFormat="1" applyFont="1" applyBorder="1" applyAlignment="1" applyProtection="1">
      <alignment horizontal="right" vertical="center"/>
      <protection/>
    </xf>
    <xf numFmtId="164" fontId="20" fillId="0" borderId="33" xfId="0" applyNumberFormat="1" applyFont="1" applyBorder="1" applyAlignment="1" applyProtection="1">
      <alignment horizontal="right" vertical="center"/>
      <protection/>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10"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7" fillId="35" borderId="18" xfId="0" applyFont="1" applyFill="1" applyBorder="1" applyAlignment="1" applyProtection="1">
      <alignment horizontal="right" vertical="center"/>
      <protection/>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7" fontId="22" fillId="0" borderId="22" xfId="0" applyNumberFormat="1" applyFont="1" applyBorder="1" applyAlignment="1" applyProtection="1">
      <alignment horizontal="right"/>
      <protection/>
    </xf>
    <xf numFmtId="167" fontId="22" fillId="0" borderId="23" xfId="0" applyNumberFormat="1" applyFont="1" applyBorder="1" applyAlignment="1" applyProtection="1">
      <alignment horizontal="right"/>
      <protection/>
    </xf>
    <xf numFmtId="164" fontId="23" fillId="0" borderId="0" xfId="0" applyNumberFormat="1" applyFont="1" applyAlignment="1">
      <alignment horizontal="right" vertical="center"/>
    </xf>
    <xf numFmtId="0" fontId="0" fillId="0" borderId="0" xfId="0" applyFont="1" applyAlignment="1">
      <alignment horizontal="left"/>
    </xf>
    <xf numFmtId="0" fontId="24" fillId="0" borderId="13" xfId="0" applyFont="1" applyBorder="1" applyAlignment="1" applyProtection="1">
      <alignment horizontal="left"/>
      <protection/>
    </xf>
    <xf numFmtId="0" fontId="24" fillId="0" borderId="0" xfId="0" applyFont="1" applyAlignment="1" applyProtection="1">
      <alignment horizontal="left"/>
      <protection/>
    </xf>
    <xf numFmtId="0" fontId="21" fillId="0" borderId="0" xfId="0" applyFont="1" applyAlignment="1" applyProtection="1">
      <alignment horizontal="left"/>
      <protection/>
    </xf>
    <xf numFmtId="0" fontId="24" fillId="0" borderId="13" xfId="0" applyFont="1" applyBorder="1" applyAlignment="1">
      <alignment horizontal="left"/>
    </xf>
    <xf numFmtId="0" fontId="24" fillId="0" borderId="25" xfId="0" applyFont="1" applyBorder="1" applyAlignment="1" applyProtection="1">
      <alignment horizontal="left"/>
      <protection/>
    </xf>
    <xf numFmtId="167" fontId="24" fillId="0" borderId="0" xfId="0" applyNumberFormat="1" applyFont="1" applyAlignment="1" applyProtection="1">
      <alignment horizontal="right"/>
      <protection/>
    </xf>
    <xf numFmtId="167" fontId="24" fillId="0" borderId="24" xfId="0" applyNumberFormat="1" applyFont="1" applyBorder="1" applyAlignment="1" applyProtection="1">
      <alignment horizontal="right"/>
      <protection/>
    </xf>
    <xf numFmtId="0" fontId="24" fillId="0" borderId="0" xfId="0" applyFont="1" applyAlignment="1">
      <alignment horizontal="left"/>
    </xf>
    <xf numFmtId="164" fontId="24" fillId="0" borderId="0" xfId="0" applyNumberFormat="1" applyFont="1" applyAlignment="1">
      <alignment horizontal="right" vertical="center"/>
    </xf>
    <xf numFmtId="0" fontId="0" fillId="0" borderId="34" xfId="0" applyFont="1" applyBorder="1" applyAlignment="1" applyProtection="1">
      <alignment horizontal="center" vertical="center"/>
      <protection/>
    </xf>
    <xf numFmtId="49" fontId="0" fillId="0" borderId="34" xfId="0" applyNumberFormat="1" applyFont="1" applyBorder="1" applyAlignment="1" applyProtection="1">
      <alignment horizontal="left" vertical="center" wrapText="1"/>
      <protection/>
    </xf>
    <xf numFmtId="0" fontId="0" fillId="0" borderId="34" xfId="0" applyFont="1" applyBorder="1" applyAlignment="1" applyProtection="1">
      <alignment horizontal="left" vertical="center" wrapText="1"/>
      <protection/>
    </xf>
    <xf numFmtId="0" fontId="0" fillId="0" borderId="34" xfId="0" applyFont="1" applyBorder="1" applyAlignment="1" applyProtection="1">
      <alignment horizontal="center" vertical="center" wrapText="1"/>
      <protection/>
    </xf>
    <xf numFmtId="168" fontId="0" fillId="0" borderId="34" xfId="0" applyNumberFormat="1" applyFont="1" applyBorder="1" applyAlignment="1" applyProtection="1">
      <alignment horizontal="right" vertical="center"/>
      <protection/>
    </xf>
    <xf numFmtId="0" fontId="11" fillId="34" borderId="34"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13" xfId="0" applyFont="1" applyBorder="1" applyAlignment="1" applyProtection="1">
      <alignment horizontal="left" vertical="center"/>
      <protection/>
    </xf>
    <xf numFmtId="0" fontId="27" fillId="0" borderId="0" xfId="0" applyFont="1" applyAlignment="1" applyProtection="1">
      <alignment horizontal="left" vertical="center"/>
      <protection/>
    </xf>
    <xf numFmtId="168" fontId="27" fillId="0" borderId="0" xfId="0" applyNumberFormat="1" applyFont="1" applyAlignment="1" applyProtection="1">
      <alignment horizontal="right" vertical="center"/>
      <protection/>
    </xf>
    <xf numFmtId="0" fontId="27" fillId="0" borderId="13" xfId="0" applyFont="1" applyBorder="1" applyAlignment="1">
      <alignment horizontal="left" vertical="center"/>
    </xf>
    <xf numFmtId="0" fontId="27" fillId="0" borderId="25" xfId="0" applyFont="1" applyBorder="1" applyAlignment="1" applyProtection="1">
      <alignment horizontal="left" vertical="center"/>
      <protection/>
    </xf>
    <xf numFmtId="0" fontId="27" fillId="0" borderId="24" xfId="0" applyFont="1" applyBorder="1" applyAlignment="1" applyProtection="1">
      <alignment horizontal="left" vertical="center"/>
      <protection/>
    </xf>
    <xf numFmtId="0" fontId="27" fillId="0" borderId="0" xfId="0" applyFont="1" applyAlignment="1">
      <alignment horizontal="left" vertical="center"/>
    </xf>
    <xf numFmtId="0" fontId="28" fillId="0" borderId="13" xfId="0" applyFont="1" applyBorder="1" applyAlignment="1" applyProtection="1">
      <alignment horizontal="left" vertical="center"/>
      <protection/>
    </xf>
    <xf numFmtId="0" fontId="28" fillId="0" borderId="0" xfId="0" applyFont="1" applyAlignment="1" applyProtection="1">
      <alignment horizontal="left" vertical="center"/>
      <protection/>
    </xf>
    <xf numFmtId="168" fontId="28" fillId="0" borderId="0" xfId="0" applyNumberFormat="1" applyFont="1" applyAlignment="1" applyProtection="1">
      <alignment horizontal="right" vertical="center"/>
      <protection/>
    </xf>
    <xf numFmtId="0" fontId="28" fillId="0" borderId="13" xfId="0" applyFont="1" applyBorder="1" applyAlignment="1">
      <alignment horizontal="left" vertical="center"/>
    </xf>
    <xf numFmtId="0" fontId="28" fillId="0" borderId="25" xfId="0" applyFont="1" applyBorder="1" applyAlignment="1" applyProtection="1">
      <alignment horizontal="left" vertical="center"/>
      <protection/>
    </xf>
    <xf numFmtId="0" fontId="28" fillId="0" borderId="24" xfId="0" applyFont="1" applyBorder="1" applyAlignment="1" applyProtection="1">
      <alignment horizontal="left" vertical="center"/>
      <protection/>
    </xf>
    <xf numFmtId="0" fontId="28" fillId="0" borderId="0" xfId="0" applyFont="1" applyAlignment="1">
      <alignment horizontal="left" vertical="center"/>
    </xf>
    <xf numFmtId="0" fontId="29" fillId="0" borderId="34" xfId="0" applyFont="1" applyBorder="1" applyAlignment="1" applyProtection="1">
      <alignment horizontal="center" vertical="center"/>
      <protection/>
    </xf>
    <xf numFmtId="49" fontId="29" fillId="0" borderId="34" xfId="0" applyNumberFormat="1" applyFont="1" applyBorder="1" applyAlignment="1" applyProtection="1">
      <alignment horizontal="left" vertical="center" wrapText="1"/>
      <protection/>
    </xf>
    <xf numFmtId="0" fontId="29" fillId="0" borderId="34" xfId="0" applyFont="1" applyBorder="1" applyAlignment="1" applyProtection="1">
      <alignment horizontal="center" vertical="center" wrapText="1"/>
      <protection/>
    </xf>
    <xf numFmtId="168" fontId="29" fillId="0" borderId="34" xfId="0" applyNumberFormat="1" applyFont="1" applyBorder="1" applyAlignment="1" applyProtection="1">
      <alignment horizontal="righ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3" fillId="0" borderId="0" xfId="0" applyFont="1" applyAlignment="1">
      <alignment horizontal="center" vertical="center"/>
    </xf>
    <xf numFmtId="0" fontId="0" fillId="0" borderId="0" xfId="0" applyFont="1" applyAlignment="1">
      <alignment horizontal="left" vertical="top"/>
    </xf>
    <xf numFmtId="0" fontId="4" fillId="0" borderId="0" xfId="0" applyFont="1" applyAlignment="1" applyProtection="1">
      <alignment horizontal="center" vertical="center"/>
      <protection/>
    </xf>
    <xf numFmtId="0" fontId="0" fillId="0" borderId="0" xfId="0" applyAlignment="1" applyProtection="1">
      <alignment horizontal="left" vertical="top"/>
      <protection/>
    </xf>
    <xf numFmtId="0" fontId="0" fillId="0" borderId="14" xfId="0" applyBorder="1" applyAlignment="1" applyProtection="1">
      <alignment horizontal="left" vertical="top"/>
      <protection/>
    </xf>
    <xf numFmtId="0" fontId="6" fillId="0" borderId="0" xfId="0" applyFont="1" applyAlignment="1">
      <alignment horizontal="left" vertical="top" wrapText="1"/>
    </xf>
    <xf numFmtId="0" fontId="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pplyProtection="1">
      <alignment horizontal="left" vertical="center"/>
      <protection/>
    </xf>
    <xf numFmtId="49" fontId="9" fillId="34" borderId="0" xfId="0" applyNumberFormat="1" applyFont="1" applyFill="1" applyAlignment="1">
      <alignment horizontal="left" vertical="top"/>
    </xf>
    <xf numFmtId="0" fontId="9"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165" fontId="11" fillId="0" borderId="0" xfId="0" applyNumberFormat="1" applyFont="1" applyAlignment="1" applyProtection="1">
      <alignment horizontal="right" vertical="center"/>
      <protection/>
    </xf>
    <xf numFmtId="0" fontId="11" fillId="0" borderId="0" xfId="0" applyFont="1" applyAlignment="1" applyProtection="1">
      <alignment horizontal="left" vertical="center"/>
      <protection/>
    </xf>
    <xf numFmtId="164" fontId="6" fillId="0" borderId="0" xfId="0" applyNumberFormat="1" applyFont="1" applyAlignment="1" applyProtection="1">
      <alignment horizontal="right" vertical="center"/>
      <protection/>
    </xf>
    <xf numFmtId="0" fontId="7" fillId="35" borderId="18"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164" fontId="7"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0" fillId="0" borderId="0" xfId="0" applyAlignment="1" applyProtection="1">
      <alignment horizontal="left" vertical="center"/>
      <protection/>
    </xf>
    <xf numFmtId="0" fontId="9"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5" xfId="0" applyBorder="1" applyAlignment="1" applyProtection="1">
      <alignment horizontal="left" vertical="center"/>
      <protection/>
    </xf>
    <xf numFmtId="0" fontId="9" fillId="35" borderId="17" xfId="0" applyFont="1" applyFill="1" applyBorder="1" applyAlignment="1" applyProtection="1">
      <alignment horizontal="center" vertical="center"/>
      <protection/>
    </xf>
    <xf numFmtId="0" fontId="9" fillId="35" borderId="18" xfId="0" applyFont="1" applyFill="1" applyBorder="1" applyAlignment="1" applyProtection="1">
      <alignment horizontal="center" vertical="center"/>
      <protection/>
    </xf>
    <xf numFmtId="0" fontId="9" fillId="35" borderId="18" xfId="0" applyFont="1" applyFill="1" applyBorder="1" applyAlignment="1" applyProtection="1">
      <alignment horizontal="right" vertical="center"/>
      <protection/>
    </xf>
    <xf numFmtId="164"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0" fillId="0" borderId="0" xfId="0" applyAlignment="1">
      <alignment horizontal="left" vertical="top"/>
    </xf>
    <xf numFmtId="0" fontId="8" fillId="0" borderId="0" xfId="0" applyFont="1" applyAlignment="1" applyProtection="1">
      <alignment horizontal="left" vertical="center"/>
      <protection/>
    </xf>
    <xf numFmtId="166" fontId="9" fillId="0" borderId="0" xfId="0" applyNumberFormat="1" applyFont="1" applyAlignment="1" applyProtection="1">
      <alignment horizontal="left" vertical="top"/>
      <protection/>
    </xf>
    <xf numFmtId="0" fontId="0" fillId="0" borderId="0" xfId="0" applyAlignment="1" applyProtection="1">
      <alignment horizontal="left" vertical="center" wrapText="1"/>
      <protection/>
    </xf>
    <xf numFmtId="164" fontId="11" fillId="0" borderId="0" xfId="0" applyNumberFormat="1" applyFont="1" applyAlignment="1" applyProtection="1">
      <alignment horizontal="right" vertical="center"/>
      <protection/>
    </xf>
    <xf numFmtId="0" fontId="0" fillId="0" borderId="14" xfId="0" applyBorder="1" applyAlignment="1" applyProtection="1">
      <alignment horizontal="left" vertical="center"/>
      <protection/>
    </xf>
    <xf numFmtId="0" fontId="9" fillId="35" borderId="0" xfId="0" applyFont="1" applyFill="1" applyAlignment="1" applyProtection="1">
      <alignment horizontal="center" vertical="center"/>
      <protection/>
    </xf>
    <xf numFmtId="0" fontId="0" fillId="35" borderId="0" xfId="0" applyFill="1" applyAlignment="1" applyProtection="1">
      <alignment horizontal="left" vertical="center"/>
      <protection/>
    </xf>
    <xf numFmtId="164" fontId="21" fillId="0" borderId="0" xfId="0" applyNumberFormat="1" applyFont="1" applyAlignment="1" applyProtection="1">
      <alignment horizontal="right" vertical="center"/>
      <protection/>
    </xf>
    <xf numFmtId="0" fontId="21" fillId="0" borderId="0" xfId="0" applyFont="1" applyAlignment="1" applyProtection="1">
      <alignment horizontal="left" vertical="center"/>
      <protection/>
    </xf>
    <xf numFmtId="0" fontId="9" fillId="35" borderId="28"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wrapText="1"/>
      <protection/>
    </xf>
    <xf numFmtId="0" fontId="0" fillId="0" borderId="34" xfId="0" applyFont="1" applyBorder="1" applyAlignment="1" applyProtection="1">
      <alignment horizontal="left" vertical="center" wrapText="1"/>
      <protection/>
    </xf>
    <xf numFmtId="0" fontId="0" fillId="0" borderId="34" xfId="0" applyBorder="1" applyAlignment="1" applyProtection="1">
      <alignment horizontal="left" vertical="center"/>
      <protection/>
    </xf>
    <xf numFmtId="164" fontId="0" fillId="34" borderId="34" xfId="0" applyNumberFormat="1" applyFont="1" applyFill="1" applyBorder="1" applyAlignment="1">
      <alignment horizontal="right" vertical="center"/>
    </xf>
    <xf numFmtId="164" fontId="0" fillId="0" borderId="34" xfId="0" applyNumberFormat="1" applyFont="1" applyBorder="1" applyAlignment="1" applyProtection="1">
      <alignment horizontal="right" vertical="center"/>
      <protection/>
    </xf>
    <xf numFmtId="0" fontId="25" fillId="0" borderId="0" xfId="0" applyFont="1" applyAlignment="1" applyProtection="1">
      <alignment horizontal="left" vertical="center" wrapText="1"/>
      <protection/>
    </xf>
    <xf numFmtId="0" fontId="26" fillId="0" borderId="0" xfId="0" applyFont="1" applyAlignment="1" applyProtection="1">
      <alignment horizontal="left" vertical="top" wrapText="1"/>
      <protection/>
    </xf>
    <xf numFmtId="0" fontId="27" fillId="0" borderId="0" xfId="0" applyFont="1" applyAlignment="1" applyProtection="1">
      <alignment horizontal="left" vertical="center" wrapText="1"/>
      <protection/>
    </xf>
    <xf numFmtId="0" fontId="27" fillId="0" borderId="0" xfId="0" applyFont="1" applyAlignment="1" applyProtection="1">
      <alignment horizontal="left" vertical="center"/>
      <protection/>
    </xf>
    <xf numFmtId="0" fontId="28" fillId="0" borderId="0" xfId="0" applyFont="1" applyAlignment="1" applyProtection="1">
      <alignment horizontal="left" vertical="center" wrapText="1"/>
      <protection/>
    </xf>
    <xf numFmtId="0" fontId="28" fillId="0" borderId="0" xfId="0" applyFont="1" applyAlignment="1" applyProtection="1">
      <alignment horizontal="left" vertical="center"/>
      <protection/>
    </xf>
    <xf numFmtId="0" fontId="29" fillId="0" borderId="34" xfId="0" applyFont="1" applyBorder="1" applyAlignment="1" applyProtection="1">
      <alignment horizontal="left" vertical="center" wrapText="1"/>
      <protection/>
    </xf>
    <xf numFmtId="0" fontId="29" fillId="0" borderId="34" xfId="0" applyFont="1" applyBorder="1" applyAlignment="1" applyProtection="1">
      <alignment horizontal="left" vertical="center"/>
      <protection/>
    </xf>
    <xf numFmtId="164" fontId="29" fillId="34" borderId="34" xfId="0" applyNumberFormat="1" applyFont="1" applyFill="1" applyBorder="1" applyAlignment="1">
      <alignment horizontal="right" vertical="center"/>
    </xf>
    <xf numFmtId="164" fontId="29" fillId="0" borderId="34" xfId="0" applyNumberFormat="1" applyFont="1" applyBorder="1" applyAlignment="1" applyProtection="1">
      <alignment horizontal="right" vertical="center"/>
      <protection/>
    </xf>
    <xf numFmtId="164" fontId="14" fillId="0" borderId="0" xfId="0" applyNumberFormat="1" applyFont="1" applyAlignment="1" applyProtection="1">
      <alignment horizontal="right"/>
      <protection/>
    </xf>
    <xf numFmtId="164" fontId="21" fillId="0" borderId="0" xfId="0" applyNumberFormat="1" applyFont="1" applyAlignment="1" applyProtection="1">
      <alignment horizontal="right"/>
      <protection/>
    </xf>
    <xf numFmtId="0" fontId="24" fillId="0" borderId="0" xfId="0" applyFont="1" applyAlignment="1" applyProtection="1">
      <alignment horizontal="left"/>
      <protection/>
    </xf>
    <xf numFmtId="0" fontId="55" fillId="33" borderId="0" xfId="36" applyFill="1" applyAlignment="1">
      <alignment horizontal="left" vertical="top"/>
    </xf>
    <xf numFmtId="0" fontId="70" fillId="0" borderId="0" xfId="36" applyFont="1" applyAlignment="1">
      <alignment horizontal="center" vertical="center"/>
    </xf>
    <xf numFmtId="0" fontId="1" fillId="33" borderId="0" xfId="0" applyFont="1" applyFill="1" applyAlignment="1" applyProtection="1">
      <alignment horizontal="left" vertical="center"/>
      <protection/>
    </xf>
    <xf numFmtId="0" fontId="49"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1" fillId="33" borderId="0" xfId="36" applyFont="1" applyFill="1" applyAlignment="1" applyProtection="1">
      <alignment horizontal="left" vertical="center"/>
      <protection/>
    </xf>
    <xf numFmtId="0" fontId="0" fillId="33" borderId="0" xfId="0" applyFont="1" applyFill="1" applyAlignment="1" applyProtection="1">
      <alignment horizontal="left" vertical="top"/>
      <protection/>
    </xf>
    <xf numFmtId="0" fontId="71" fillId="33" borderId="0" xfId="36" applyFont="1" applyFill="1" applyAlignment="1" applyProtection="1">
      <alignment horizontal="center" vertical="center"/>
      <protection/>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0" xfId="0" applyAlignment="1">
      <alignment horizontal="center" vertical="center"/>
    </xf>
    <xf numFmtId="0" fontId="0" fillId="0" borderId="38" xfId="0" applyFont="1" applyBorder="1" applyAlignment="1">
      <alignment vertical="center" wrapText="1"/>
    </xf>
    <xf numFmtId="0" fontId="19" fillId="0" borderId="40" xfId="0" applyFont="1" applyBorder="1" applyAlignment="1">
      <alignment horizontal="left" wrapText="1"/>
    </xf>
    <xf numFmtId="0" fontId="0" fillId="0" borderId="39" xfId="0" applyFont="1" applyBorder="1" applyAlignment="1">
      <alignment vertical="center" wrapText="1"/>
    </xf>
    <xf numFmtId="0" fontId="19"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38" xfId="0" applyFont="1" applyBorder="1" applyAlignment="1">
      <alignment vertical="center" wrapText="1"/>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wrapText="1"/>
    </xf>
    <xf numFmtId="49" fontId="9" fillId="0" borderId="0" xfId="0" applyNumberFormat="1" applyFont="1" applyBorder="1" applyAlignment="1">
      <alignment vertical="center" wrapText="1"/>
    </xf>
    <xf numFmtId="0" fontId="0" fillId="0" borderId="41" xfId="0" applyFont="1" applyBorder="1" applyAlignment="1">
      <alignment vertical="center" wrapText="1"/>
    </xf>
    <xf numFmtId="0" fontId="49" fillId="0" borderId="40" xfId="0" applyFont="1" applyBorder="1" applyAlignment="1">
      <alignment vertical="center" wrapText="1"/>
    </xf>
    <xf numFmtId="0" fontId="0" fillId="0" borderId="42"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4" fillId="0" borderId="0" xfId="0" applyFont="1" applyBorder="1" applyAlignment="1">
      <alignment horizontal="center" vertical="center"/>
    </xf>
    <xf numFmtId="0" fontId="0" fillId="0" borderId="39"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9" fillId="0" borderId="40" xfId="0" applyFont="1" applyBorder="1" applyAlignment="1">
      <alignment horizontal="left" vertical="center"/>
    </xf>
    <xf numFmtId="0" fontId="19" fillId="0" borderId="40" xfId="0" applyFont="1" applyBorder="1" applyAlignment="1">
      <alignment horizontal="center" vertical="center"/>
    </xf>
    <xf numFmtId="0" fontId="16" fillId="0" borderId="40" xfId="0" applyFont="1" applyBorder="1" applyAlignment="1">
      <alignment horizontal="left" vertical="center"/>
    </xf>
    <xf numFmtId="0" fontId="12" fillId="0" borderId="0" xfId="0" applyFont="1" applyBorder="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38" xfId="0" applyFont="1" applyBorder="1" applyAlignment="1">
      <alignment horizontal="left" vertical="center"/>
    </xf>
    <xf numFmtId="0" fontId="0" fillId="0" borderId="41" xfId="0" applyFont="1" applyBorder="1" applyAlignment="1">
      <alignment horizontal="left" vertical="center"/>
    </xf>
    <xf numFmtId="0" fontId="49" fillId="0" borderId="40"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Border="1" applyAlignment="1">
      <alignment horizontal="left" vertical="center"/>
    </xf>
    <xf numFmtId="0" fontId="49" fillId="0" borderId="0" xfId="0" applyFont="1" applyBorder="1" applyAlignment="1">
      <alignment horizontal="left" vertical="center"/>
    </xf>
    <xf numFmtId="0" fontId="16" fillId="0" borderId="0" xfId="0" applyFont="1" applyBorder="1" applyAlignment="1">
      <alignment horizontal="left" vertical="center"/>
    </xf>
    <xf numFmtId="0" fontId="9" fillId="0" borderId="40" xfId="0" applyFont="1" applyBorder="1" applyAlignment="1">
      <alignment horizontal="left" vertical="center"/>
    </xf>
    <xf numFmtId="0" fontId="0"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39" xfId="0" applyFont="1" applyBorder="1" applyAlignment="1">
      <alignment horizontal="left" vertical="center"/>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2" xfId="0" applyFont="1" applyBorder="1" applyAlignment="1">
      <alignment horizontal="left" vertical="center" wrapText="1"/>
    </xf>
    <xf numFmtId="0" fontId="9" fillId="0" borderId="0" xfId="0" applyFont="1" applyBorder="1" applyAlignment="1">
      <alignment horizontal="left" vertical="top"/>
    </xf>
    <xf numFmtId="0" fontId="9" fillId="0" borderId="0" xfId="0" applyFont="1" applyBorder="1" applyAlignment="1">
      <alignment horizontal="center" vertical="top"/>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16" fillId="0" borderId="0" xfId="0" applyFont="1" applyAlignment="1">
      <alignment vertical="center"/>
    </xf>
    <xf numFmtId="0" fontId="19" fillId="0" borderId="0" xfId="0" applyFont="1" applyBorder="1" applyAlignment="1">
      <alignment vertical="center"/>
    </xf>
    <xf numFmtId="0" fontId="16" fillId="0" borderId="40" xfId="0" applyFont="1" applyBorder="1" applyAlignment="1">
      <alignment vertical="center"/>
    </xf>
    <xf numFmtId="0" fontId="19" fillId="0" borderId="40" xfId="0" applyFont="1" applyBorder="1" applyAlignment="1">
      <alignment vertical="center"/>
    </xf>
    <xf numFmtId="0" fontId="19" fillId="0" borderId="40" xfId="0" applyFont="1" applyBorder="1" applyAlignment="1">
      <alignment horizontal="left"/>
    </xf>
    <xf numFmtId="0" fontId="16" fillId="0" borderId="40" xfId="0" applyFont="1" applyBorder="1" applyAlignment="1">
      <alignment/>
    </xf>
    <xf numFmtId="0" fontId="19" fillId="0" borderId="40" xfId="0" applyFont="1" applyBorder="1" applyAlignment="1">
      <alignment horizontal="left"/>
    </xf>
    <xf numFmtId="0" fontId="9" fillId="0" borderId="0" xfId="0" applyFont="1" applyBorder="1" applyAlignment="1">
      <alignment horizontal="left" vertical="center"/>
    </xf>
    <xf numFmtId="0" fontId="0" fillId="0" borderId="38" xfId="0" applyFont="1" applyBorder="1" applyAlignment="1">
      <alignment vertical="top"/>
    </xf>
    <xf numFmtId="0" fontId="9" fillId="0" borderId="0" xfId="0" applyFont="1" applyBorder="1" applyAlignment="1">
      <alignment horizontal="left" vertical="top"/>
    </xf>
    <xf numFmtId="0" fontId="0" fillId="0" borderId="39"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1" xfId="0" applyFont="1" applyBorder="1" applyAlignment="1">
      <alignment vertical="top"/>
    </xf>
    <xf numFmtId="0" fontId="0" fillId="0" borderId="40" xfId="0" applyFont="1" applyBorder="1" applyAlignment="1">
      <alignment vertical="top"/>
    </xf>
    <xf numFmtId="0" fontId="0" fillId="0" borderId="42" xfId="0" applyFont="1" applyBorder="1" applyAlignment="1">
      <alignment vertical="top"/>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FE597.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799BE.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F380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FE597.tmp" descr="C:\KROSplusData\System\Temp\radFE597.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799BE.tmp" descr="C:\KROSplusData\System\Temp\rad799BE.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radF380A.tmp" descr="C:\KROSplusData\System\Temp\radF380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53"/>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209" t="s">
        <v>0</v>
      </c>
      <c r="B1" s="210"/>
      <c r="C1" s="210"/>
      <c r="D1" s="211" t="s">
        <v>1</v>
      </c>
      <c r="E1" s="210"/>
      <c r="F1" s="210"/>
      <c r="G1" s="210"/>
      <c r="H1" s="210"/>
      <c r="I1" s="210"/>
      <c r="J1" s="210"/>
      <c r="K1" s="212" t="s">
        <v>509</v>
      </c>
      <c r="L1" s="212"/>
      <c r="M1" s="212"/>
      <c r="N1" s="212"/>
      <c r="O1" s="212"/>
      <c r="P1" s="212"/>
      <c r="Q1" s="212"/>
      <c r="R1" s="212"/>
      <c r="S1" s="212"/>
      <c r="T1" s="210"/>
      <c r="U1" s="210"/>
      <c r="V1" s="210"/>
      <c r="W1" s="212" t="s">
        <v>510</v>
      </c>
      <c r="X1" s="212"/>
      <c r="Y1" s="212"/>
      <c r="Z1" s="212"/>
      <c r="AA1" s="212"/>
      <c r="AB1" s="212"/>
      <c r="AC1" s="212"/>
      <c r="AD1" s="212"/>
      <c r="AE1" s="212"/>
      <c r="AF1" s="212"/>
      <c r="AG1" s="212"/>
      <c r="AH1" s="212"/>
      <c r="AI1" s="207"/>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4" t="s">
        <v>2</v>
      </c>
      <c r="BT1" s="4" t="s">
        <v>3</v>
      </c>
      <c r="BU1" s="4" t="s">
        <v>3</v>
      </c>
      <c r="BV1" s="4" t="s">
        <v>4</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143" t="s">
        <v>5</v>
      </c>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78"/>
      <c r="AS2" s="144"/>
      <c r="AT2" s="144"/>
      <c r="AU2" s="144"/>
      <c r="AV2" s="144"/>
      <c r="AW2" s="144"/>
      <c r="AX2" s="144"/>
      <c r="AY2" s="144"/>
      <c r="AZ2" s="144"/>
      <c r="BA2" s="144"/>
      <c r="BB2" s="144"/>
      <c r="BC2" s="144"/>
      <c r="BD2" s="144"/>
      <c r="BE2" s="144"/>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6</v>
      </c>
      <c r="BT3" s="6" t="s">
        <v>8</v>
      </c>
    </row>
    <row r="4" spans="2:71" s="2" customFormat="1" ht="37.5" customHeight="1">
      <c r="B4" s="10"/>
      <c r="C4" s="145" t="s">
        <v>9</v>
      </c>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7"/>
      <c r="AS4" s="13" t="s">
        <v>10</v>
      </c>
      <c r="BE4" s="14" t="s">
        <v>11</v>
      </c>
      <c r="BS4" s="6" t="s">
        <v>12</v>
      </c>
    </row>
    <row r="5" spans="2:71" s="2" customFormat="1" ht="7.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2"/>
      <c r="BE5" s="148" t="s">
        <v>13</v>
      </c>
      <c r="BS5" s="6" t="s">
        <v>6</v>
      </c>
    </row>
    <row r="6" spans="2:71" s="2" customFormat="1" ht="26.25" customHeight="1">
      <c r="B6" s="10"/>
      <c r="C6" s="11"/>
      <c r="D6" s="15" t="s">
        <v>14</v>
      </c>
      <c r="E6" s="11"/>
      <c r="F6" s="11"/>
      <c r="G6" s="11"/>
      <c r="H6" s="11"/>
      <c r="I6" s="11"/>
      <c r="J6" s="11"/>
      <c r="K6" s="151" t="s">
        <v>15</v>
      </c>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1"/>
      <c r="AQ6" s="12"/>
      <c r="BE6" s="144"/>
      <c r="BS6" s="6" t="s">
        <v>16</v>
      </c>
    </row>
    <row r="7" spans="2:71" s="2" customFormat="1" ht="7.5"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2"/>
      <c r="BE7" s="144"/>
      <c r="BS7" s="6" t="s">
        <v>17</v>
      </c>
    </row>
    <row r="8" spans="2:71" s="2" customFormat="1" ht="15" customHeight="1">
      <c r="B8" s="10"/>
      <c r="C8" s="11"/>
      <c r="D8" s="16" t="s">
        <v>18</v>
      </c>
      <c r="E8" s="11"/>
      <c r="F8" s="11"/>
      <c r="G8" s="11"/>
      <c r="H8" s="11"/>
      <c r="I8" s="11"/>
      <c r="J8" s="11"/>
      <c r="K8" s="17" t="s">
        <v>19</v>
      </c>
      <c r="L8" s="11"/>
      <c r="M8" s="11"/>
      <c r="N8" s="11"/>
      <c r="O8" s="11"/>
      <c r="P8" s="11"/>
      <c r="Q8" s="11"/>
      <c r="R8" s="11"/>
      <c r="S8" s="11"/>
      <c r="T8" s="11"/>
      <c r="U8" s="11"/>
      <c r="V8" s="11"/>
      <c r="W8" s="11"/>
      <c r="X8" s="11"/>
      <c r="Y8" s="11"/>
      <c r="Z8" s="11"/>
      <c r="AA8" s="11"/>
      <c r="AB8" s="11"/>
      <c r="AC8" s="11"/>
      <c r="AD8" s="11"/>
      <c r="AE8" s="11"/>
      <c r="AF8" s="11"/>
      <c r="AG8" s="11"/>
      <c r="AH8" s="11"/>
      <c r="AI8" s="11"/>
      <c r="AJ8" s="11"/>
      <c r="AK8" s="16" t="s">
        <v>20</v>
      </c>
      <c r="AL8" s="11"/>
      <c r="AM8" s="11"/>
      <c r="AN8" s="18" t="s">
        <v>21</v>
      </c>
      <c r="AO8" s="11"/>
      <c r="AP8" s="11"/>
      <c r="AQ8" s="12"/>
      <c r="BE8" s="144"/>
      <c r="BS8" s="6" t="s">
        <v>22</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2"/>
      <c r="BE9" s="144"/>
      <c r="BS9" s="6" t="s">
        <v>23</v>
      </c>
    </row>
    <row r="10" spans="2:71" s="2" customFormat="1" ht="15" customHeight="1">
      <c r="B10" s="10"/>
      <c r="C10" s="11"/>
      <c r="D10" s="16" t="s">
        <v>24</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6" t="s">
        <v>25</v>
      </c>
      <c r="AL10" s="11"/>
      <c r="AM10" s="11"/>
      <c r="AN10" s="17"/>
      <c r="AO10" s="11"/>
      <c r="AP10" s="11"/>
      <c r="AQ10" s="12"/>
      <c r="BE10" s="144"/>
      <c r="BS10" s="6" t="s">
        <v>16</v>
      </c>
    </row>
    <row r="11" spans="2:71" s="2" customFormat="1" ht="19.5" customHeight="1">
      <c r="B11" s="10"/>
      <c r="C11" s="11"/>
      <c r="D11" s="11"/>
      <c r="E11" s="17" t="s">
        <v>19</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6" t="s">
        <v>26</v>
      </c>
      <c r="AL11" s="11"/>
      <c r="AM11" s="11"/>
      <c r="AN11" s="17"/>
      <c r="AO11" s="11"/>
      <c r="AP11" s="11"/>
      <c r="AQ11" s="12"/>
      <c r="BE11" s="144"/>
      <c r="BS11" s="6" t="s">
        <v>16</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c r="BE12" s="144"/>
      <c r="BS12" s="6" t="s">
        <v>16</v>
      </c>
    </row>
    <row r="13" spans="2:71" s="2" customFormat="1" ht="15" customHeight="1">
      <c r="B13" s="10"/>
      <c r="C13" s="11"/>
      <c r="D13" s="16" t="s">
        <v>27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6" t="s">
        <v>25</v>
      </c>
      <c r="AL13" s="11"/>
      <c r="AM13" s="11"/>
      <c r="AN13" s="19" t="s">
        <v>28</v>
      </c>
      <c r="AO13" s="11"/>
      <c r="AP13" s="11"/>
      <c r="AQ13" s="12"/>
      <c r="BE13" s="144"/>
      <c r="BS13" s="6" t="s">
        <v>16</v>
      </c>
    </row>
    <row r="14" spans="2:71" s="2" customFormat="1" ht="15.75" customHeight="1">
      <c r="B14" s="10"/>
      <c r="C14" s="11"/>
      <c r="D14" s="11"/>
      <c r="E14" s="152" t="s">
        <v>28</v>
      </c>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6" t="s">
        <v>26</v>
      </c>
      <c r="AL14" s="11"/>
      <c r="AM14" s="11"/>
      <c r="AN14" s="19" t="s">
        <v>28</v>
      </c>
      <c r="AO14" s="11"/>
      <c r="AP14" s="11"/>
      <c r="AQ14" s="12"/>
      <c r="BE14" s="144"/>
      <c r="BS14" s="6" t="s">
        <v>16</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2"/>
      <c r="BE15" s="144"/>
      <c r="BS15" s="6" t="s">
        <v>3</v>
      </c>
    </row>
    <row r="16" spans="2:71" s="2" customFormat="1" ht="15" customHeight="1">
      <c r="B16" s="10"/>
      <c r="C16" s="11"/>
      <c r="D16" s="16" t="s">
        <v>29</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6" t="s">
        <v>25</v>
      </c>
      <c r="AL16" s="11"/>
      <c r="AM16" s="11"/>
      <c r="AN16" s="17"/>
      <c r="AO16" s="11"/>
      <c r="AP16" s="11"/>
      <c r="AQ16" s="12"/>
      <c r="BE16" s="144"/>
      <c r="BS16" s="6" t="s">
        <v>3</v>
      </c>
    </row>
    <row r="17" spans="2:71" s="2" customFormat="1" ht="19.5" customHeight="1">
      <c r="B17" s="10"/>
      <c r="C17" s="11"/>
      <c r="D17" s="11"/>
      <c r="E17" s="17" t="s">
        <v>19</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6" t="s">
        <v>26</v>
      </c>
      <c r="AL17" s="11"/>
      <c r="AM17" s="11"/>
      <c r="AN17" s="17"/>
      <c r="AO17" s="11"/>
      <c r="AP17" s="11"/>
      <c r="AQ17" s="12"/>
      <c r="BE17" s="144"/>
      <c r="BS17" s="6" t="s">
        <v>30</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2"/>
      <c r="BE18" s="144"/>
      <c r="BS18" s="6" t="s">
        <v>6</v>
      </c>
    </row>
    <row r="19" spans="2:71" s="2" customFormat="1" ht="15" customHeight="1">
      <c r="B19" s="10"/>
      <c r="C19" s="11"/>
      <c r="D19" s="16" t="s">
        <v>31</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2"/>
      <c r="BE19" s="144"/>
      <c r="BS19" s="6" t="s">
        <v>16</v>
      </c>
    </row>
    <row r="20" spans="2:71" s="2" customFormat="1" ht="15.75" customHeight="1">
      <c r="B20" s="10"/>
      <c r="C20" s="11"/>
      <c r="D20" s="11"/>
      <c r="E20" s="153"/>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1"/>
      <c r="AP20" s="11"/>
      <c r="AQ20" s="12"/>
      <c r="BE20" s="144"/>
      <c r="BS20" s="6" t="s">
        <v>3</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2"/>
      <c r="BE21" s="144"/>
    </row>
    <row r="22" spans="2:57" s="2" customFormat="1" ht="7.5" customHeight="1">
      <c r="B22" s="10"/>
      <c r="C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11"/>
      <c r="AQ22" s="12"/>
      <c r="BE22" s="144"/>
    </row>
    <row r="23" spans="2:57" s="6" customFormat="1" ht="27" customHeight="1">
      <c r="B23" s="21"/>
      <c r="C23" s="22"/>
      <c r="D23" s="23" t="s">
        <v>32</v>
      </c>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154">
        <f>ROUNDUP($AG$49,2)</f>
        <v>0</v>
      </c>
      <c r="AL23" s="155"/>
      <c r="AM23" s="155"/>
      <c r="AN23" s="155"/>
      <c r="AO23" s="155"/>
      <c r="AP23" s="22"/>
      <c r="AQ23" s="25"/>
      <c r="BE23" s="149"/>
    </row>
    <row r="24" spans="2:57" s="6" customFormat="1" ht="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5"/>
      <c r="BE24" s="149"/>
    </row>
    <row r="25" spans="2:57" s="6" customFormat="1" ht="15" customHeight="1">
      <c r="B25" s="26"/>
      <c r="C25" s="27"/>
      <c r="D25" s="27" t="s">
        <v>33</v>
      </c>
      <c r="E25" s="27"/>
      <c r="F25" s="27" t="s">
        <v>34</v>
      </c>
      <c r="G25" s="27"/>
      <c r="H25" s="27"/>
      <c r="I25" s="27"/>
      <c r="J25" s="27"/>
      <c r="K25" s="27"/>
      <c r="L25" s="156">
        <v>0.21</v>
      </c>
      <c r="M25" s="157"/>
      <c r="N25" s="157"/>
      <c r="O25" s="157"/>
      <c r="P25" s="27"/>
      <c r="Q25" s="27"/>
      <c r="R25" s="27"/>
      <c r="S25" s="27"/>
      <c r="T25" s="29" t="s">
        <v>35</v>
      </c>
      <c r="U25" s="27"/>
      <c r="V25" s="27"/>
      <c r="W25" s="158">
        <f>ROUNDUP($AZ$49,2)</f>
        <v>0</v>
      </c>
      <c r="X25" s="157"/>
      <c r="Y25" s="157"/>
      <c r="Z25" s="157"/>
      <c r="AA25" s="157"/>
      <c r="AB25" s="157"/>
      <c r="AC25" s="157"/>
      <c r="AD25" s="157"/>
      <c r="AE25" s="157"/>
      <c r="AF25" s="27"/>
      <c r="AG25" s="27"/>
      <c r="AH25" s="27"/>
      <c r="AI25" s="27"/>
      <c r="AJ25" s="27"/>
      <c r="AK25" s="158">
        <f>ROUNDUP($AV$49,1)</f>
        <v>0</v>
      </c>
      <c r="AL25" s="157"/>
      <c r="AM25" s="157"/>
      <c r="AN25" s="157"/>
      <c r="AO25" s="157"/>
      <c r="AP25" s="27"/>
      <c r="AQ25" s="30"/>
      <c r="BE25" s="150"/>
    </row>
    <row r="26" spans="2:57" s="6" customFormat="1" ht="15" customHeight="1">
      <c r="B26" s="26"/>
      <c r="C26" s="27"/>
      <c r="D26" s="27"/>
      <c r="E26" s="27"/>
      <c r="F26" s="27" t="s">
        <v>36</v>
      </c>
      <c r="G26" s="27"/>
      <c r="H26" s="27"/>
      <c r="I26" s="27"/>
      <c r="J26" s="27"/>
      <c r="K26" s="27"/>
      <c r="L26" s="156">
        <v>0.15</v>
      </c>
      <c r="M26" s="157"/>
      <c r="N26" s="157"/>
      <c r="O26" s="157"/>
      <c r="P26" s="27"/>
      <c r="Q26" s="27"/>
      <c r="R26" s="27"/>
      <c r="S26" s="27"/>
      <c r="T26" s="29" t="s">
        <v>35</v>
      </c>
      <c r="U26" s="27"/>
      <c r="V26" s="27"/>
      <c r="W26" s="158">
        <f>ROUNDUP($BA$49,2)</f>
        <v>0</v>
      </c>
      <c r="X26" s="157"/>
      <c r="Y26" s="157"/>
      <c r="Z26" s="157"/>
      <c r="AA26" s="157"/>
      <c r="AB26" s="157"/>
      <c r="AC26" s="157"/>
      <c r="AD26" s="157"/>
      <c r="AE26" s="157"/>
      <c r="AF26" s="27"/>
      <c r="AG26" s="27"/>
      <c r="AH26" s="27"/>
      <c r="AI26" s="27"/>
      <c r="AJ26" s="27"/>
      <c r="AK26" s="158">
        <f>ROUNDUP($AW$49,1)</f>
        <v>0</v>
      </c>
      <c r="AL26" s="157"/>
      <c r="AM26" s="157"/>
      <c r="AN26" s="157"/>
      <c r="AO26" s="157"/>
      <c r="AP26" s="27"/>
      <c r="AQ26" s="30"/>
      <c r="BE26" s="150"/>
    </row>
    <row r="27" spans="2:57" s="6" customFormat="1" ht="15" customHeight="1" hidden="1">
      <c r="B27" s="26"/>
      <c r="C27" s="27"/>
      <c r="D27" s="27"/>
      <c r="E27" s="27"/>
      <c r="F27" s="27" t="s">
        <v>37</v>
      </c>
      <c r="G27" s="27"/>
      <c r="H27" s="27"/>
      <c r="I27" s="27"/>
      <c r="J27" s="27"/>
      <c r="K27" s="27"/>
      <c r="L27" s="156">
        <v>0.21</v>
      </c>
      <c r="M27" s="157"/>
      <c r="N27" s="157"/>
      <c r="O27" s="157"/>
      <c r="P27" s="27"/>
      <c r="Q27" s="27"/>
      <c r="R27" s="27"/>
      <c r="S27" s="27"/>
      <c r="T27" s="29" t="s">
        <v>35</v>
      </c>
      <c r="U27" s="27"/>
      <c r="V27" s="27"/>
      <c r="W27" s="158">
        <f>ROUNDUP($BB$49,2)</f>
        <v>0</v>
      </c>
      <c r="X27" s="157"/>
      <c r="Y27" s="157"/>
      <c r="Z27" s="157"/>
      <c r="AA27" s="157"/>
      <c r="AB27" s="157"/>
      <c r="AC27" s="157"/>
      <c r="AD27" s="157"/>
      <c r="AE27" s="157"/>
      <c r="AF27" s="27"/>
      <c r="AG27" s="27"/>
      <c r="AH27" s="27"/>
      <c r="AI27" s="27"/>
      <c r="AJ27" s="27"/>
      <c r="AK27" s="158">
        <v>0</v>
      </c>
      <c r="AL27" s="157"/>
      <c r="AM27" s="157"/>
      <c r="AN27" s="157"/>
      <c r="AO27" s="157"/>
      <c r="AP27" s="27"/>
      <c r="AQ27" s="30"/>
      <c r="BE27" s="150"/>
    </row>
    <row r="28" spans="2:57" s="6" customFormat="1" ht="15" customHeight="1" hidden="1">
      <c r="B28" s="26"/>
      <c r="C28" s="27"/>
      <c r="D28" s="27"/>
      <c r="E28" s="27"/>
      <c r="F28" s="27" t="s">
        <v>38</v>
      </c>
      <c r="G28" s="27"/>
      <c r="H28" s="27"/>
      <c r="I28" s="27"/>
      <c r="J28" s="27"/>
      <c r="K28" s="27"/>
      <c r="L28" s="156">
        <v>0.15</v>
      </c>
      <c r="M28" s="157"/>
      <c r="N28" s="157"/>
      <c r="O28" s="157"/>
      <c r="P28" s="27"/>
      <c r="Q28" s="27"/>
      <c r="R28" s="27"/>
      <c r="S28" s="27"/>
      <c r="T28" s="29" t="s">
        <v>35</v>
      </c>
      <c r="U28" s="27"/>
      <c r="V28" s="27"/>
      <c r="W28" s="158">
        <f>ROUNDUP($BC$49,2)</f>
        <v>0</v>
      </c>
      <c r="X28" s="157"/>
      <c r="Y28" s="157"/>
      <c r="Z28" s="157"/>
      <c r="AA28" s="157"/>
      <c r="AB28" s="157"/>
      <c r="AC28" s="157"/>
      <c r="AD28" s="157"/>
      <c r="AE28" s="157"/>
      <c r="AF28" s="27"/>
      <c r="AG28" s="27"/>
      <c r="AH28" s="27"/>
      <c r="AI28" s="27"/>
      <c r="AJ28" s="27"/>
      <c r="AK28" s="158">
        <v>0</v>
      </c>
      <c r="AL28" s="157"/>
      <c r="AM28" s="157"/>
      <c r="AN28" s="157"/>
      <c r="AO28" s="157"/>
      <c r="AP28" s="27"/>
      <c r="AQ28" s="30"/>
      <c r="BE28" s="150"/>
    </row>
    <row r="29" spans="2:57" s="6" customFormat="1" ht="15" customHeight="1" hidden="1">
      <c r="B29" s="26"/>
      <c r="C29" s="27"/>
      <c r="D29" s="27"/>
      <c r="E29" s="27"/>
      <c r="F29" s="27" t="s">
        <v>39</v>
      </c>
      <c r="G29" s="27"/>
      <c r="H29" s="27"/>
      <c r="I29" s="27"/>
      <c r="J29" s="27"/>
      <c r="K29" s="27"/>
      <c r="L29" s="156">
        <v>0</v>
      </c>
      <c r="M29" s="157"/>
      <c r="N29" s="157"/>
      <c r="O29" s="157"/>
      <c r="P29" s="27"/>
      <c r="Q29" s="27"/>
      <c r="R29" s="27"/>
      <c r="S29" s="27"/>
      <c r="T29" s="29" t="s">
        <v>35</v>
      </c>
      <c r="U29" s="27"/>
      <c r="V29" s="27"/>
      <c r="W29" s="158">
        <f>ROUNDUP($BD$49,2)</f>
        <v>0</v>
      </c>
      <c r="X29" s="157"/>
      <c r="Y29" s="157"/>
      <c r="Z29" s="157"/>
      <c r="AA29" s="157"/>
      <c r="AB29" s="157"/>
      <c r="AC29" s="157"/>
      <c r="AD29" s="157"/>
      <c r="AE29" s="157"/>
      <c r="AF29" s="27"/>
      <c r="AG29" s="27"/>
      <c r="AH29" s="27"/>
      <c r="AI29" s="27"/>
      <c r="AJ29" s="27"/>
      <c r="AK29" s="158">
        <v>0</v>
      </c>
      <c r="AL29" s="157"/>
      <c r="AM29" s="157"/>
      <c r="AN29" s="157"/>
      <c r="AO29" s="157"/>
      <c r="AP29" s="27"/>
      <c r="AQ29" s="30"/>
      <c r="BE29" s="150"/>
    </row>
    <row r="30" spans="2:57" s="6" customFormat="1" ht="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5"/>
      <c r="BE30" s="149"/>
    </row>
    <row r="31" spans="2:57" s="6" customFormat="1" ht="27" customHeight="1">
      <c r="B31" s="21"/>
      <c r="C31" s="31"/>
      <c r="D31" s="32" t="s">
        <v>40</v>
      </c>
      <c r="E31" s="33"/>
      <c r="F31" s="33"/>
      <c r="G31" s="33"/>
      <c r="H31" s="33"/>
      <c r="I31" s="33"/>
      <c r="J31" s="33"/>
      <c r="K31" s="33"/>
      <c r="L31" s="33"/>
      <c r="M31" s="33"/>
      <c r="N31" s="33"/>
      <c r="O31" s="33"/>
      <c r="P31" s="33"/>
      <c r="Q31" s="33"/>
      <c r="R31" s="33"/>
      <c r="S31" s="33"/>
      <c r="T31" s="34" t="s">
        <v>41</v>
      </c>
      <c r="U31" s="33"/>
      <c r="V31" s="33"/>
      <c r="W31" s="33"/>
      <c r="X31" s="159" t="s">
        <v>42</v>
      </c>
      <c r="Y31" s="160"/>
      <c r="Z31" s="160"/>
      <c r="AA31" s="160"/>
      <c r="AB31" s="160"/>
      <c r="AC31" s="33"/>
      <c r="AD31" s="33"/>
      <c r="AE31" s="33"/>
      <c r="AF31" s="33"/>
      <c r="AG31" s="33"/>
      <c r="AH31" s="33"/>
      <c r="AI31" s="33"/>
      <c r="AJ31" s="33"/>
      <c r="AK31" s="161">
        <f>ROUNDUP(SUM($AK$23:$AK$29),2)</f>
        <v>0</v>
      </c>
      <c r="AL31" s="160"/>
      <c r="AM31" s="160"/>
      <c r="AN31" s="160"/>
      <c r="AO31" s="162"/>
      <c r="AP31" s="31"/>
      <c r="AQ31" s="35"/>
      <c r="BE31" s="149"/>
    </row>
    <row r="32" spans="2:57" s="6" customFormat="1" ht="7.5" customHeight="1">
      <c r="B32" s="21"/>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5"/>
      <c r="BE32" s="149"/>
    </row>
    <row r="33" spans="2:43" s="6" customFormat="1" ht="7.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8"/>
    </row>
    <row r="37" spans="2:44" s="6" customFormat="1" ht="7.5" customHeight="1">
      <c r="B37" s="39"/>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row>
    <row r="38" spans="2:44" s="6" customFormat="1" ht="37.5" customHeight="1">
      <c r="B38" s="21"/>
      <c r="C38" s="145" t="s">
        <v>43</v>
      </c>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41"/>
    </row>
    <row r="39" spans="2:44" s="6" customFormat="1" ht="7.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41"/>
    </row>
    <row r="40" spans="2:44" s="42" customFormat="1" ht="27" customHeight="1">
      <c r="B40" s="43"/>
      <c r="C40" s="15" t="s">
        <v>14</v>
      </c>
      <c r="D40" s="15"/>
      <c r="E40" s="15"/>
      <c r="F40" s="15"/>
      <c r="G40" s="15"/>
      <c r="H40" s="15"/>
      <c r="I40" s="15"/>
      <c r="J40" s="15"/>
      <c r="K40" s="15"/>
      <c r="L40" s="151" t="str">
        <f>$K$6</f>
        <v>KocS01 - Ul. K Letišti</v>
      </c>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
      <c r="AQ40" s="15"/>
      <c r="AR40" s="44"/>
    </row>
    <row r="41" spans="2:44" s="6" customFormat="1" ht="7.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41"/>
    </row>
    <row r="42" spans="2:44" s="6" customFormat="1" ht="15.75" customHeight="1">
      <c r="B42" s="21"/>
      <c r="C42" s="16" t="s">
        <v>18</v>
      </c>
      <c r="D42" s="22"/>
      <c r="E42" s="22"/>
      <c r="F42" s="22"/>
      <c r="G42" s="22"/>
      <c r="H42" s="22"/>
      <c r="I42" s="22"/>
      <c r="J42" s="22"/>
      <c r="K42" s="22"/>
      <c r="L42" s="45" t="str">
        <f>IF($K$8="","",$K$8)</f>
        <v> </v>
      </c>
      <c r="M42" s="22"/>
      <c r="N42" s="22"/>
      <c r="O42" s="22"/>
      <c r="P42" s="22"/>
      <c r="Q42" s="22"/>
      <c r="R42" s="22"/>
      <c r="S42" s="22"/>
      <c r="T42" s="22"/>
      <c r="U42" s="22"/>
      <c r="V42" s="22"/>
      <c r="W42" s="22"/>
      <c r="X42" s="22"/>
      <c r="Y42" s="22"/>
      <c r="Z42" s="22"/>
      <c r="AA42" s="22"/>
      <c r="AB42" s="22"/>
      <c r="AC42" s="22"/>
      <c r="AD42" s="22"/>
      <c r="AE42" s="22"/>
      <c r="AF42" s="22"/>
      <c r="AG42" s="22"/>
      <c r="AH42" s="22"/>
      <c r="AI42" s="16" t="s">
        <v>20</v>
      </c>
      <c r="AJ42" s="22"/>
      <c r="AK42" s="22"/>
      <c r="AL42" s="22"/>
      <c r="AM42" s="46" t="str">
        <f>IF($AN$8="","",$AN$8)</f>
        <v>10.07.2013</v>
      </c>
      <c r="AN42" s="22"/>
      <c r="AO42" s="22"/>
      <c r="AP42" s="22"/>
      <c r="AQ42" s="22"/>
      <c r="AR42" s="41"/>
    </row>
    <row r="43" spans="2:44" s="6" customFormat="1" ht="7.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41"/>
    </row>
    <row r="44" spans="2:56" s="6" customFormat="1" ht="18.75" customHeight="1">
      <c r="B44" s="21"/>
      <c r="C44" s="16" t="s">
        <v>24</v>
      </c>
      <c r="D44" s="22"/>
      <c r="E44" s="22"/>
      <c r="F44" s="22"/>
      <c r="G44" s="22"/>
      <c r="H44" s="22"/>
      <c r="I44" s="22"/>
      <c r="J44" s="22"/>
      <c r="K44" s="22"/>
      <c r="L44" s="17" t="str">
        <f>IF($E$11="","",$E$11)</f>
        <v> </v>
      </c>
      <c r="M44" s="22"/>
      <c r="N44" s="22"/>
      <c r="O44" s="22"/>
      <c r="P44" s="22"/>
      <c r="Q44" s="22"/>
      <c r="R44" s="22"/>
      <c r="S44" s="22"/>
      <c r="T44" s="22"/>
      <c r="U44" s="22"/>
      <c r="V44" s="22"/>
      <c r="W44" s="22"/>
      <c r="X44" s="22"/>
      <c r="Y44" s="22"/>
      <c r="Z44" s="22"/>
      <c r="AA44" s="22"/>
      <c r="AB44" s="22"/>
      <c r="AC44" s="22"/>
      <c r="AD44" s="22"/>
      <c r="AE44" s="22"/>
      <c r="AF44" s="22"/>
      <c r="AG44" s="22"/>
      <c r="AH44" s="22"/>
      <c r="AI44" s="16" t="s">
        <v>29</v>
      </c>
      <c r="AJ44" s="22"/>
      <c r="AK44" s="22"/>
      <c r="AL44" s="22"/>
      <c r="AM44" s="164" t="str">
        <f>IF($E$17="","",$E$17)</f>
        <v> </v>
      </c>
      <c r="AN44" s="163"/>
      <c r="AO44" s="163"/>
      <c r="AP44" s="163"/>
      <c r="AQ44" s="22"/>
      <c r="AR44" s="41"/>
      <c r="AS44" s="165" t="s">
        <v>44</v>
      </c>
      <c r="AT44" s="166"/>
      <c r="AU44" s="47"/>
      <c r="AV44" s="47"/>
      <c r="AW44" s="47"/>
      <c r="AX44" s="47"/>
      <c r="AY44" s="47"/>
      <c r="AZ44" s="47"/>
      <c r="BA44" s="47"/>
      <c r="BB44" s="47"/>
      <c r="BC44" s="47"/>
      <c r="BD44" s="48"/>
    </row>
    <row r="45" spans="2:56" s="6" customFormat="1" ht="15.75" customHeight="1">
      <c r="B45" s="21"/>
      <c r="C45" s="16" t="s">
        <v>27</v>
      </c>
      <c r="D45" s="22"/>
      <c r="E45" s="22"/>
      <c r="F45" s="22"/>
      <c r="G45" s="22"/>
      <c r="H45" s="22"/>
      <c r="I45" s="22"/>
      <c r="J45" s="22"/>
      <c r="K45" s="22"/>
      <c r="L45" s="17">
        <f>IF($E$14="Vyplň údaj","",$E$14)</f>
      </c>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41"/>
      <c r="AS45" s="167"/>
      <c r="AT45" s="149"/>
      <c r="BD45" s="49"/>
    </row>
    <row r="46" spans="2:56" s="6" customFormat="1" ht="12"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41"/>
      <c r="AS46" s="168"/>
      <c r="AT46" s="163"/>
      <c r="AU46" s="22"/>
      <c r="AV46" s="22"/>
      <c r="AW46" s="22"/>
      <c r="AX46" s="22"/>
      <c r="AY46" s="22"/>
      <c r="AZ46" s="22"/>
      <c r="BA46" s="22"/>
      <c r="BB46" s="22"/>
      <c r="BC46" s="22"/>
      <c r="BD46" s="51"/>
    </row>
    <row r="47" spans="2:57" s="6" customFormat="1" ht="30" customHeight="1">
      <c r="B47" s="21"/>
      <c r="C47" s="169" t="s">
        <v>45</v>
      </c>
      <c r="D47" s="160"/>
      <c r="E47" s="160"/>
      <c r="F47" s="160"/>
      <c r="G47" s="160"/>
      <c r="H47" s="33"/>
      <c r="I47" s="170" t="s">
        <v>46</v>
      </c>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71" t="s">
        <v>47</v>
      </c>
      <c r="AH47" s="160"/>
      <c r="AI47" s="160"/>
      <c r="AJ47" s="160"/>
      <c r="AK47" s="160"/>
      <c r="AL47" s="160"/>
      <c r="AM47" s="160"/>
      <c r="AN47" s="170" t="s">
        <v>48</v>
      </c>
      <c r="AO47" s="160"/>
      <c r="AP47" s="160"/>
      <c r="AQ47" s="52" t="s">
        <v>49</v>
      </c>
      <c r="AR47" s="41"/>
      <c r="AS47" s="53" t="s">
        <v>50</v>
      </c>
      <c r="AT47" s="54" t="s">
        <v>51</v>
      </c>
      <c r="AU47" s="54" t="s">
        <v>52</v>
      </c>
      <c r="AV47" s="54" t="s">
        <v>53</v>
      </c>
      <c r="AW47" s="54" t="s">
        <v>54</v>
      </c>
      <c r="AX47" s="54" t="s">
        <v>55</v>
      </c>
      <c r="AY47" s="54" t="s">
        <v>56</v>
      </c>
      <c r="AZ47" s="54" t="s">
        <v>57</v>
      </c>
      <c r="BA47" s="54" t="s">
        <v>58</v>
      </c>
      <c r="BB47" s="54" t="s">
        <v>59</v>
      </c>
      <c r="BC47" s="54" t="s">
        <v>60</v>
      </c>
      <c r="BD47" s="55" t="s">
        <v>61</v>
      </c>
      <c r="BE47" s="56"/>
    </row>
    <row r="48" spans="2:56" s="6" customFormat="1" ht="12"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41"/>
      <c r="AS48" s="57"/>
      <c r="AT48" s="58"/>
      <c r="AU48" s="58"/>
      <c r="AV48" s="58"/>
      <c r="AW48" s="58"/>
      <c r="AX48" s="58"/>
      <c r="AY48" s="58"/>
      <c r="AZ48" s="58"/>
      <c r="BA48" s="58"/>
      <c r="BB48" s="58"/>
      <c r="BC48" s="58"/>
      <c r="BD48" s="59"/>
    </row>
    <row r="49" spans="2:76" s="42" customFormat="1" ht="33" customHeight="1">
      <c r="B49" s="43"/>
      <c r="C49" s="60" t="s">
        <v>62</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176">
        <f>ROUNDUP(SUM($AG$50:$AG$51),2)</f>
        <v>0</v>
      </c>
      <c r="AH49" s="177"/>
      <c r="AI49" s="177"/>
      <c r="AJ49" s="177"/>
      <c r="AK49" s="177"/>
      <c r="AL49" s="177"/>
      <c r="AM49" s="177"/>
      <c r="AN49" s="176">
        <f>ROUNDUP(SUM($AG$49,$AT$49),2)</f>
        <v>0</v>
      </c>
      <c r="AO49" s="177"/>
      <c r="AP49" s="177"/>
      <c r="AQ49" s="61"/>
      <c r="AR49" s="44"/>
      <c r="AS49" s="62">
        <f>ROUNDUP(SUM($AS$50:$AS$51),2)</f>
        <v>0</v>
      </c>
      <c r="AT49" s="63">
        <f>ROUNDUP(SUM($AV$49:$AW$49),1)</f>
        <v>0</v>
      </c>
      <c r="AU49" s="64">
        <f>ROUNDUP(SUM($AU$50:$AU$51),5)</f>
        <v>0</v>
      </c>
      <c r="AV49" s="63">
        <f>ROUNDUP($AZ$49*$L$25,2)</f>
        <v>0</v>
      </c>
      <c r="AW49" s="63">
        <f>ROUNDUP($BA$49*$L$26,2)</f>
        <v>0</v>
      </c>
      <c r="AX49" s="63">
        <f>ROUNDUP($BB$49*$L$25,2)</f>
        <v>0</v>
      </c>
      <c r="AY49" s="63">
        <f>ROUNDUP($BC$49*$L$26,2)</f>
        <v>0</v>
      </c>
      <c r="AZ49" s="63">
        <f>ROUNDUP(SUM($AZ$50:$AZ$51),2)</f>
        <v>0</v>
      </c>
      <c r="BA49" s="63">
        <f>ROUNDUP(SUM($BA$50:$BA$51),2)</f>
        <v>0</v>
      </c>
      <c r="BB49" s="63">
        <f>ROUNDUP(SUM($BB$50:$BB$51),2)</f>
        <v>0</v>
      </c>
      <c r="BC49" s="63">
        <f>ROUNDUP(SUM($BC$50:$BC$51),2)</f>
        <v>0</v>
      </c>
      <c r="BD49" s="65">
        <f>ROUNDUP(SUM($BD$50:$BD$51),2)</f>
        <v>0</v>
      </c>
      <c r="BS49" s="42" t="s">
        <v>63</v>
      </c>
      <c r="BT49" s="42" t="s">
        <v>64</v>
      </c>
      <c r="BU49" s="66" t="s">
        <v>65</v>
      </c>
      <c r="BV49" s="42" t="s">
        <v>66</v>
      </c>
      <c r="BW49" s="42" t="s">
        <v>4</v>
      </c>
      <c r="BX49" s="42" t="s">
        <v>67</v>
      </c>
    </row>
    <row r="50" spans="1:91" s="67" customFormat="1" ht="28.5" customHeight="1">
      <c r="A50" s="208" t="s">
        <v>511</v>
      </c>
      <c r="B50" s="68"/>
      <c r="C50" s="69"/>
      <c r="D50" s="174" t="s">
        <v>68</v>
      </c>
      <c r="E50" s="175"/>
      <c r="F50" s="175"/>
      <c r="G50" s="175"/>
      <c r="H50" s="175"/>
      <c r="I50" s="69"/>
      <c r="J50" s="174" t="s">
        <v>69</v>
      </c>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2">
        <f>'KOC2013S01 - Karlovy Vary...'!$M$25</f>
        <v>0</v>
      </c>
      <c r="AH50" s="173"/>
      <c r="AI50" s="173"/>
      <c r="AJ50" s="173"/>
      <c r="AK50" s="173"/>
      <c r="AL50" s="173"/>
      <c r="AM50" s="173"/>
      <c r="AN50" s="172">
        <f>ROUNDUP(SUM($AG$50,$AT$50),2)</f>
        <v>0</v>
      </c>
      <c r="AO50" s="173"/>
      <c r="AP50" s="173"/>
      <c r="AQ50" s="70" t="s">
        <v>70</v>
      </c>
      <c r="AR50" s="71"/>
      <c r="AS50" s="72">
        <v>0</v>
      </c>
      <c r="AT50" s="73">
        <f>ROUNDUP(SUM($AV$50:$AW$50),1)</f>
        <v>0</v>
      </c>
      <c r="AU50" s="74">
        <f>'KOC2013S01 - Karlovy Vary...'!$W$75</f>
        <v>0</v>
      </c>
      <c r="AV50" s="73">
        <f>'KOC2013S01 - Karlovy Vary...'!$M$27</f>
        <v>0</v>
      </c>
      <c r="AW50" s="73">
        <f>'KOC2013S01 - Karlovy Vary...'!$M$28</f>
        <v>0</v>
      </c>
      <c r="AX50" s="73">
        <f>'KOC2013S01 - Karlovy Vary...'!$M$29</f>
        <v>0</v>
      </c>
      <c r="AY50" s="73">
        <f>'KOC2013S01 - Karlovy Vary...'!$M$30</f>
        <v>0</v>
      </c>
      <c r="AZ50" s="73">
        <f>'KOC2013S01 - Karlovy Vary...'!$H$27</f>
        <v>0</v>
      </c>
      <c r="BA50" s="73">
        <f>'KOC2013S01 - Karlovy Vary...'!$H$28</f>
        <v>0</v>
      </c>
      <c r="BB50" s="73">
        <f>'KOC2013S01 - Karlovy Vary...'!$H$29</f>
        <v>0</v>
      </c>
      <c r="BC50" s="73">
        <f>'KOC2013S01 - Karlovy Vary...'!$H$30</f>
        <v>0</v>
      </c>
      <c r="BD50" s="75">
        <f>'KOC2013S01 - Karlovy Vary...'!$H$31</f>
        <v>0</v>
      </c>
      <c r="BT50" s="67" t="s">
        <v>17</v>
      </c>
      <c r="BV50" s="67" t="s">
        <v>66</v>
      </c>
      <c r="BW50" s="67" t="s">
        <v>71</v>
      </c>
      <c r="BX50" s="67" t="s">
        <v>4</v>
      </c>
      <c r="CM50" s="67" t="s">
        <v>72</v>
      </c>
    </row>
    <row r="51" spans="1:91" s="67" customFormat="1" ht="28.5" customHeight="1">
      <c r="A51" s="208" t="s">
        <v>511</v>
      </c>
      <c r="B51" s="68"/>
      <c r="C51" s="69"/>
      <c r="D51" s="174" t="s">
        <v>73</v>
      </c>
      <c r="E51" s="175"/>
      <c r="F51" s="175"/>
      <c r="G51" s="175"/>
      <c r="H51" s="175"/>
      <c r="I51" s="69"/>
      <c r="J51" s="174" t="s">
        <v>74</v>
      </c>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2">
        <f>'VON - Vedlejší a ostaní n...'!$M$25</f>
        <v>0</v>
      </c>
      <c r="AH51" s="173"/>
      <c r="AI51" s="173"/>
      <c r="AJ51" s="173"/>
      <c r="AK51" s="173"/>
      <c r="AL51" s="173"/>
      <c r="AM51" s="173"/>
      <c r="AN51" s="172">
        <f>ROUNDUP(SUM($AG$51,$AT$51),2)</f>
        <v>0</v>
      </c>
      <c r="AO51" s="173"/>
      <c r="AP51" s="173"/>
      <c r="AQ51" s="70" t="s">
        <v>70</v>
      </c>
      <c r="AR51" s="71"/>
      <c r="AS51" s="76">
        <v>0</v>
      </c>
      <c r="AT51" s="77">
        <f>ROUNDUP(SUM($AV$51:$AW$51),1)</f>
        <v>0</v>
      </c>
      <c r="AU51" s="78">
        <f>'VON - Vedlejší a ostaní n...'!$W$70</f>
        <v>0</v>
      </c>
      <c r="AV51" s="77">
        <f>'VON - Vedlejší a ostaní n...'!$M$27</f>
        <v>0</v>
      </c>
      <c r="AW51" s="77">
        <f>'VON - Vedlejší a ostaní n...'!$M$28</f>
        <v>0</v>
      </c>
      <c r="AX51" s="77">
        <f>'VON - Vedlejší a ostaní n...'!$M$29</f>
        <v>0</v>
      </c>
      <c r="AY51" s="77">
        <f>'VON - Vedlejší a ostaní n...'!$M$30</f>
        <v>0</v>
      </c>
      <c r="AZ51" s="77">
        <f>'VON - Vedlejší a ostaní n...'!$H$27</f>
        <v>0</v>
      </c>
      <c r="BA51" s="77">
        <f>'VON - Vedlejší a ostaní n...'!$H$28</f>
        <v>0</v>
      </c>
      <c r="BB51" s="77">
        <f>'VON - Vedlejší a ostaní n...'!$H$29</f>
        <v>0</v>
      </c>
      <c r="BC51" s="77">
        <f>'VON - Vedlejší a ostaní n...'!$H$30</f>
        <v>0</v>
      </c>
      <c r="BD51" s="79">
        <f>'VON - Vedlejší a ostaní n...'!$H$31</f>
        <v>0</v>
      </c>
      <c r="BT51" s="67" t="s">
        <v>17</v>
      </c>
      <c r="BV51" s="67" t="s">
        <v>66</v>
      </c>
      <c r="BW51" s="67" t="s">
        <v>75</v>
      </c>
      <c r="BX51" s="67" t="s">
        <v>4</v>
      </c>
      <c r="CM51" s="67" t="s">
        <v>72</v>
      </c>
    </row>
    <row r="52" spans="2:44" s="6" customFormat="1" ht="30.75" customHeight="1">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41"/>
    </row>
    <row r="53" spans="2:44" s="6" customFormat="1" ht="7.5" customHeight="1">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1"/>
    </row>
  </sheetData>
  <sheetProtection password="CC35" sheet="1" objects="1" scenarios="1" formatColumns="0" formatRows="0" sort="0" autoFilter="0"/>
  <mergeCells count="43">
    <mergeCell ref="AR2:BE2"/>
    <mergeCell ref="AN51:AP51"/>
    <mergeCell ref="AG51:AM51"/>
    <mergeCell ref="D51:H51"/>
    <mergeCell ref="J51:AF51"/>
    <mergeCell ref="AG49:AM49"/>
    <mergeCell ref="AN49:AP49"/>
    <mergeCell ref="C47:G47"/>
    <mergeCell ref="I47:AF47"/>
    <mergeCell ref="AG47:AM47"/>
    <mergeCell ref="AN47:AP47"/>
    <mergeCell ref="AN50:AP50"/>
    <mergeCell ref="AG50:AM50"/>
    <mergeCell ref="D50:H50"/>
    <mergeCell ref="J50:AF50"/>
    <mergeCell ref="X31:AB31"/>
    <mergeCell ref="AK31:AO31"/>
    <mergeCell ref="C38:AQ38"/>
    <mergeCell ref="L40:AO40"/>
    <mergeCell ref="AM44:AP44"/>
    <mergeCell ref="AS44:AT46"/>
    <mergeCell ref="L28:O28"/>
    <mergeCell ref="W28:AE28"/>
    <mergeCell ref="AK28:AO28"/>
    <mergeCell ref="L29:O29"/>
    <mergeCell ref="W29:AE29"/>
    <mergeCell ref="AK29:AO29"/>
    <mergeCell ref="L26:O26"/>
    <mergeCell ref="W26:AE26"/>
    <mergeCell ref="AK26:AO26"/>
    <mergeCell ref="L27:O27"/>
    <mergeCell ref="W27:AE27"/>
    <mergeCell ref="AK27:AO27"/>
    <mergeCell ref="C2:AQ2"/>
    <mergeCell ref="C4:AQ4"/>
    <mergeCell ref="BE5:BE32"/>
    <mergeCell ref="K6:AO6"/>
    <mergeCell ref="E14:AJ14"/>
    <mergeCell ref="E20:AN20"/>
    <mergeCell ref="AK23:AO23"/>
    <mergeCell ref="L25:O25"/>
    <mergeCell ref="W25:AE25"/>
    <mergeCell ref="AK25:AO25"/>
  </mergeCells>
  <hyperlinks>
    <hyperlink ref="K1:S1" location="C2" tooltip="Rekapitulace stavby" display="1) Rekapitulace stavby"/>
    <hyperlink ref="W1:AI1" location="C49" tooltip="Rekapitulace objektů stavby a soupisů prací" display="2) Rekapitulace objektů stavby a soupisů prací"/>
    <hyperlink ref="A50" location="'KOC2013S01 - Karlovy Vary...'!C2" tooltip="KOC2013S01 - Karlovy Vary..." display="/"/>
    <hyperlink ref="A51" location="'VON - Vedlejší a ostaní n...'!C2" tooltip="VON - Vedlejší a ostaní n..." display="/"/>
  </hyperlinks>
  <printOptions/>
  <pageMargins left="0.5902777910232544" right="0.5902777910232544" top="0.5902777910232544" bottom="0.5902777910232544" header="0" footer="0"/>
  <pageSetup blackAndWhite="1" fitToHeight="100" fitToWidth="1" horizontalDpi="600" verticalDpi="600" orientation="portrait" paperSize="9" scale="70"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39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13"/>
      <c r="B1" s="210"/>
      <c r="C1" s="210"/>
      <c r="D1" s="211" t="s">
        <v>1</v>
      </c>
      <c r="E1" s="210"/>
      <c r="F1" s="212" t="s">
        <v>512</v>
      </c>
      <c r="G1" s="212"/>
      <c r="H1" s="214" t="s">
        <v>513</v>
      </c>
      <c r="I1" s="214"/>
      <c r="J1" s="214"/>
      <c r="K1" s="214"/>
      <c r="L1" s="212" t="s">
        <v>514</v>
      </c>
      <c r="M1" s="212"/>
      <c r="N1" s="210"/>
      <c r="O1" s="211" t="s">
        <v>76</v>
      </c>
      <c r="P1" s="210"/>
      <c r="Q1" s="210"/>
      <c r="R1" s="210"/>
      <c r="S1" s="212" t="s">
        <v>515</v>
      </c>
      <c r="T1" s="212"/>
      <c r="U1" s="213"/>
      <c r="V1" s="213"/>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43" t="s">
        <v>5</v>
      </c>
      <c r="D2" s="144"/>
      <c r="E2" s="144"/>
      <c r="F2" s="144"/>
      <c r="G2" s="144"/>
      <c r="H2" s="144"/>
      <c r="I2" s="144"/>
      <c r="J2" s="144"/>
      <c r="K2" s="144"/>
      <c r="L2" s="144"/>
      <c r="M2" s="144"/>
      <c r="N2" s="144"/>
      <c r="O2" s="144"/>
      <c r="P2" s="144"/>
      <c r="Q2" s="144"/>
      <c r="R2" s="144"/>
      <c r="S2" s="178"/>
      <c r="T2" s="144"/>
      <c r="U2" s="144"/>
      <c r="V2" s="144"/>
      <c r="W2" s="144"/>
      <c r="X2" s="144"/>
      <c r="Y2" s="144"/>
      <c r="Z2" s="144"/>
      <c r="AA2" s="144"/>
      <c r="AB2" s="144"/>
      <c r="AC2" s="144"/>
      <c r="AT2" s="2" t="s">
        <v>71</v>
      </c>
    </row>
    <row r="3" spans="2:46" s="2" customFormat="1" ht="7.5" customHeight="1">
      <c r="B3" s="7"/>
      <c r="C3" s="8"/>
      <c r="D3" s="8"/>
      <c r="E3" s="8"/>
      <c r="F3" s="8"/>
      <c r="G3" s="8"/>
      <c r="H3" s="8"/>
      <c r="I3" s="8"/>
      <c r="J3" s="8"/>
      <c r="K3" s="8"/>
      <c r="L3" s="8"/>
      <c r="M3" s="8"/>
      <c r="N3" s="8"/>
      <c r="O3" s="8"/>
      <c r="P3" s="8"/>
      <c r="Q3" s="8"/>
      <c r="R3" s="9"/>
      <c r="AT3" s="2" t="s">
        <v>72</v>
      </c>
    </row>
    <row r="4" spans="2:46" s="2" customFormat="1" ht="37.5" customHeight="1">
      <c r="B4" s="10"/>
      <c r="C4" s="145" t="s">
        <v>77</v>
      </c>
      <c r="D4" s="146"/>
      <c r="E4" s="146"/>
      <c r="F4" s="146"/>
      <c r="G4" s="146"/>
      <c r="H4" s="146"/>
      <c r="I4" s="146"/>
      <c r="J4" s="146"/>
      <c r="K4" s="146"/>
      <c r="L4" s="146"/>
      <c r="M4" s="146"/>
      <c r="N4" s="146"/>
      <c r="O4" s="146"/>
      <c r="P4" s="146"/>
      <c r="Q4" s="146"/>
      <c r="R4" s="147"/>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79" t="str">
        <f>'Rekapitulace stavby'!$K$6</f>
        <v>KocS01 - Ul. K Letišti</v>
      </c>
      <c r="G6" s="146"/>
      <c r="H6" s="146"/>
      <c r="I6" s="146"/>
      <c r="J6" s="146"/>
      <c r="K6" s="146"/>
      <c r="L6" s="146"/>
      <c r="M6" s="146"/>
      <c r="N6" s="146"/>
      <c r="O6" s="146"/>
      <c r="P6" s="146"/>
      <c r="Q6" s="146"/>
      <c r="R6" s="12"/>
    </row>
    <row r="7" spans="2:18" s="6" customFormat="1" ht="18.75" customHeight="1">
      <c r="B7" s="21"/>
      <c r="C7" s="22"/>
      <c r="D7" s="15" t="s">
        <v>78</v>
      </c>
      <c r="E7" s="22"/>
      <c r="F7" s="151" t="s">
        <v>79</v>
      </c>
      <c r="G7" s="163"/>
      <c r="H7" s="163"/>
      <c r="I7" s="163"/>
      <c r="J7" s="163"/>
      <c r="K7" s="163"/>
      <c r="L7" s="163"/>
      <c r="M7" s="163"/>
      <c r="N7" s="163"/>
      <c r="O7" s="163"/>
      <c r="P7" s="163"/>
      <c r="Q7" s="163"/>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80</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80" t="str">
        <f>'Rekapitulace stavby'!$AN$8</f>
        <v>10.07.2013</v>
      </c>
      <c r="P10" s="163"/>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64">
        <f>IF('Rekapitulace stavby'!$AN$10="","",'Rekapitulace stavby'!$AN$10)</f>
      </c>
      <c r="P12" s="163"/>
      <c r="Q12" s="22"/>
      <c r="R12" s="25"/>
    </row>
    <row r="13" spans="2:18" s="6" customFormat="1" ht="18.75" customHeight="1">
      <c r="B13" s="21"/>
      <c r="C13" s="22"/>
      <c r="D13" s="22"/>
      <c r="E13" s="17" t="str">
        <f>IF('Rekapitulace stavby'!$E$11="","",'Rekapitulace stavby'!$E$11)</f>
        <v> </v>
      </c>
      <c r="F13" s="22"/>
      <c r="G13" s="22"/>
      <c r="H13" s="22"/>
      <c r="I13" s="22"/>
      <c r="J13" s="22"/>
      <c r="K13" s="22"/>
      <c r="L13" s="22"/>
      <c r="M13" s="16" t="s">
        <v>26</v>
      </c>
      <c r="N13" s="22"/>
      <c r="O13" s="164">
        <f>IF('Rekapitulace stavby'!$AN$11="","",'Rekapitulace stavby'!$AN$11)</f>
      </c>
      <c r="P13" s="163"/>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27</v>
      </c>
      <c r="E15" s="22"/>
      <c r="F15" s="22"/>
      <c r="G15" s="22"/>
      <c r="H15" s="22"/>
      <c r="I15" s="22"/>
      <c r="J15" s="22"/>
      <c r="K15" s="22"/>
      <c r="L15" s="22"/>
      <c r="M15" s="16" t="s">
        <v>25</v>
      </c>
      <c r="N15" s="22"/>
      <c r="O15" s="164" t="str">
        <f>IF('Rekapitulace stavby'!$AN$13="","",'Rekapitulace stavby'!$AN$13)</f>
        <v>Vyplň údaj</v>
      </c>
      <c r="P15" s="163"/>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26</v>
      </c>
      <c r="N16" s="22"/>
      <c r="O16" s="164" t="str">
        <f>IF('Rekapitulace stavby'!$AN$14="","",'Rekapitulace stavby'!$AN$14)</f>
        <v>Vyplň údaj</v>
      </c>
      <c r="P16" s="163"/>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29</v>
      </c>
      <c r="E18" s="22"/>
      <c r="F18" s="22"/>
      <c r="G18" s="22"/>
      <c r="H18" s="22"/>
      <c r="I18" s="22"/>
      <c r="J18" s="22"/>
      <c r="K18" s="22"/>
      <c r="L18" s="22"/>
      <c r="M18" s="16" t="s">
        <v>25</v>
      </c>
      <c r="N18" s="22"/>
      <c r="O18" s="164">
        <f>IF('Rekapitulace stavby'!$AN$16="","",'Rekapitulace stavby'!$AN$16)</f>
      </c>
      <c r="P18" s="163"/>
      <c r="Q18" s="22"/>
      <c r="R18" s="25"/>
    </row>
    <row r="19" spans="2:18" s="6" customFormat="1" ht="18.75" customHeight="1">
      <c r="B19" s="21"/>
      <c r="C19" s="22"/>
      <c r="D19" s="22"/>
      <c r="E19" s="17" t="str">
        <f>IF('Rekapitulace stavby'!$E$17="","",'Rekapitulace stavby'!$E$17)</f>
        <v> </v>
      </c>
      <c r="F19" s="22"/>
      <c r="G19" s="22"/>
      <c r="H19" s="22"/>
      <c r="I19" s="22"/>
      <c r="J19" s="22"/>
      <c r="K19" s="22"/>
      <c r="L19" s="22"/>
      <c r="M19" s="16" t="s">
        <v>26</v>
      </c>
      <c r="N19" s="22"/>
      <c r="O19" s="164">
        <f>IF('Rekapitulace stavby'!$AN$17="","",'Rekapitulace stavby'!$AN$17)</f>
      </c>
      <c r="P19" s="163"/>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31</v>
      </c>
      <c r="E21" s="22"/>
      <c r="F21" s="22"/>
      <c r="G21" s="22"/>
      <c r="H21" s="22"/>
      <c r="I21" s="22"/>
      <c r="J21" s="22"/>
      <c r="K21" s="22"/>
      <c r="L21" s="22"/>
      <c r="M21" s="22"/>
      <c r="N21" s="22"/>
      <c r="O21" s="22"/>
      <c r="P21" s="22"/>
      <c r="Q21" s="22"/>
      <c r="R21" s="25"/>
    </row>
    <row r="22" spans="2:18" s="80" customFormat="1" ht="15.75" customHeight="1">
      <c r="B22" s="81"/>
      <c r="C22" s="82"/>
      <c r="D22" s="82"/>
      <c r="E22" s="153"/>
      <c r="F22" s="181"/>
      <c r="G22" s="181"/>
      <c r="H22" s="181"/>
      <c r="I22" s="181"/>
      <c r="J22" s="181"/>
      <c r="K22" s="181"/>
      <c r="L22" s="181"/>
      <c r="M22" s="181"/>
      <c r="N22" s="181"/>
      <c r="O22" s="181"/>
      <c r="P22" s="181"/>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32</v>
      </c>
      <c r="E25" s="22"/>
      <c r="F25" s="22"/>
      <c r="G25" s="22"/>
      <c r="H25" s="22"/>
      <c r="I25" s="22"/>
      <c r="J25" s="22"/>
      <c r="K25" s="22"/>
      <c r="L25" s="22"/>
      <c r="M25" s="176">
        <f>ROUNDUP($N$75,2)</f>
        <v>0</v>
      </c>
      <c r="N25" s="163"/>
      <c r="O25" s="163"/>
      <c r="P25" s="163"/>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33</v>
      </c>
      <c r="E27" s="27" t="s">
        <v>34</v>
      </c>
      <c r="F27" s="28">
        <v>0.21</v>
      </c>
      <c r="G27" s="85" t="s">
        <v>35</v>
      </c>
      <c r="H27" s="182">
        <f>SUM($BE$75:$BE$389)</f>
        <v>0</v>
      </c>
      <c r="I27" s="163"/>
      <c r="J27" s="163"/>
      <c r="K27" s="22"/>
      <c r="L27" s="22"/>
      <c r="M27" s="182">
        <f>SUM($BE$75:$BE$389)*$F$27</f>
        <v>0</v>
      </c>
      <c r="N27" s="163"/>
      <c r="O27" s="163"/>
      <c r="P27" s="163"/>
      <c r="Q27" s="22"/>
      <c r="R27" s="25"/>
    </row>
    <row r="28" spans="2:18" s="6" customFormat="1" ht="15" customHeight="1">
      <c r="B28" s="21"/>
      <c r="C28" s="22"/>
      <c r="D28" s="22"/>
      <c r="E28" s="27" t="s">
        <v>36</v>
      </c>
      <c r="F28" s="28">
        <v>0.15</v>
      </c>
      <c r="G28" s="85" t="s">
        <v>35</v>
      </c>
      <c r="H28" s="182">
        <f>SUM($BF$75:$BF$389)</f>
        <v>0</v>
      </c>
      <c r="I28" s="163"/>
      <c r="J28" s="163"/>
      <c r="K28" s="22"/>
      <c r="L28" s="22"/>
      <c r="M28" s="182">
        <f>SUM($BF$75:$BF$389)*$F$28</f>
        <v>0</v>
      </c>
      <c r="N28" s="163"/>
      <c r="O28" s="163"/>
      <c r="P28" s="163"/>
      <c r="Q28" s="22"/>
      <c r="R28" s="25"/>
    </row>
    <row r="29" spans="2:18" s="6" customFormat="1" ht="15" customHeight="1" hidden="1">
      <c r="B29" s="21"/>
      <c r="C29" s="22"/>
      <c r="D29" s="22"/>
      <c r="E29" s="27" t="s">
        <v>37</v>
      </c>
      <c r="F29" s="28">
        <v>0.21</v>
      </c>
      <c r="G29" s="85" t="s">
        <v>35</v>
      </c>
      <c r="H29" s="182">
        <f>SUM($BG$75:$BG$389)</f>
        <v>0</v>
      </c>
      <c r="I29" s="163"/>
      <c r="J29" s="163"/>
      <c r="K29" s="22"/>
      <c r="L29" s="22"/>
      <c r="M29" s="182">
        <v>0</v>
      </c>
      <c r="N29" s="163"/>
      <c r="O29" s="163"/>
      <c r="P29" s="163"/>
      <c r="Q29" s="22"/>
      <c r="R29" s="25"/>
    </row>
    <row r="30" spans="2:18" s="6" customFormat="1" ht="15" customHeight="1" hidden="1">
      <c r="B30" s="21"/>
      <c r="C30" s="22"/>
      <c r="D30" s="22"/>
      <c r="E30" s="27" t="s">
        <v>38</v>
      </c>
      <c r="F30" s="28">
        <v>0.15</v>
      </c>
      <c r="G30" s="85" t="s">
        <v>35</v>
      </c>
      <c r="H30" s="182">
        <f>SUM($BH$75:$BH$389)</f>
        <v>0</v>
      </c>
      <c r="I30" s="163"/>
      <c r="J30" s="163"/>
      <c r="K30" s="22"/>
      <c r="L30" s="22"/>
      <c r="M30" s="182">
        <v>0</v>
      </c>
      <c r="N30" s="163"/>
      <c r="O30" s="163"/>
      <c r="P30" s="163"/>
      <c r="Q30" s="22"/>
      <c r="R30" s="25"/>
    </row>
    <row r="31" spans="2:18" s="6" customFormat="1" ht="15" customHeight="1" hidden="1">
      <c r="B31" s="21"/>
      <c r="C31" s="22"/>
      <c r="D31" s="22"/>
      <c r="E31" s="27" t="s">
        <v>39</v>
      </c>
      <c r="F31" s="28">
        <v>0</v>
      </c>
      <c r="G31" s="85" t="s">
        <v>35</v>
      </c>
      <c r="H31" s="182">
        <f>SUM($BI$75:$BI$389)</f>
        <v>0</v>
      </c>
      <c r="I31" s="163"/>
      <c r="J31" s="163"/>
      <c r="K31" s="22"/>
      <c r="L31" s="22"/>
      <c r="M31" s="182">
        <v>0</v>
      </c>
      <c r="N31" s="163"/>
      <c r="O31" s="163"/>
      <c r="P31" s="163"/>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40</v>
      </c>
      <c r="E33" s="33"/>
      <c r="F33" s="33"/>
      <c r="G33" s="86" t="s">
        <v>41</v>
      </c>
      <c r="H33" s="34" t="s">
        <v>42</v>
      </c>
      <c r="I33" s="33"/>
      <c r="J33" s="33"/>
      <c r="K33" s="33"/>
      <c r="L33" s="161">
        <f>ROUNDUP(SUM($M$25:$M$31),2)</f>
        <v>0</v>
      </c>
      <c r="M33" s="160"/>
      <c r="N33" s="160"/>
      <c r="O33" s="160"/>
      <c r="P33" s="162"/>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45" t="s">
        <v>81</v>
      </c>
      <c r="D39" s="163"/>
      <c r="E39" s="163"/>
      <c r="F39" s="163"/>
      <c r="G39" s="163"/>
      <c r="H39" s="163"/>
      <c r="I39" s="163"/>
      <c r="J39" s="163"/>
      <c r="K39" s="163"/>
      <c r="L39" s="163"/>
      <c r="M39" s="163"/>
      <c r="N39" s="163"/>
      <c r="O39" s="163"/>
      <c r="P39" s="163"/>
      <c r="Q39" s="163"/>
      <c r="R39" s="183"/>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79" t="str">
        <f>$F$6</f>
        <v>KocS01 - Ul. K Letišti</v>
      </c>
      <c r="G41" s="163"/>
      <c r="H41" s="163"/>
      <c r="I41" s="163"/>
      <c r="J41" s="163"/>
      <c r="K41" s="163"/>
      <c r="L41" s="163"/>
      <c r="M41" s="163"/>
      <c r="N41" s="163"/>
      <c r="O41" s="163"/>
      <c r="P41" s="163"/>
      <c r="Q41" s="163"/>
      <c r="R41" s="25"/>
      <c r="T41" s="22"/>
      <c r="U41" s="22"/>
    </row>
    <row r="42" spans="2:21" s="6" customFormat="1" ht="15" customHeight="1">
      <c r="B42" s="21"/>
      <c r="C42" s="15" t="s">
        <v>78</v>
      </c>
      <c r="D42" s="22"/>
      <c r="E42" s="22"/>
      <c r="F42" s="151" t="str">
        <f>$F$7</f>
        <v>KOC2013S01 - Karlovy Vary, ulice K Letišti</v>
      </c>
      <c r="G42" s="163"/>
      <c r="H42" s="163"/>
      <c r="I42" s="163"/>
      <c r="J42" s="163"/>
      <c r="K42" s="163"/>
      <c r="L42" s="163"/>
      <c r="M42" s="163"/>
      <c r="N42" s="163"/>
      <c r="O42" s="163"/>
      <c r="P42" s="163"/>
      <c r="Q42" s="163"/>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180" t="str">
        <f>IF($O$10="","",$O$10)</f>
        <v>10.07.2013</v>
      </c>
      <c r="N44" s="163"/>
      <c r="O44" s="163"/>
      <c r="P44" s="163"/>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29</v>
      </c>
      <c r="L46" s="22"/>
      <c r="M46" s="164" t="str">
        <f>$E$19</f>
        <v> </v>
      </c>
      <c r="N46" s="163"/>
      <c r="O46" s="163"/>
      <c r="P46" s="163"/>
      <c r="Q46" s="163"/>
      <c r="R46" s="25"/>
      <c r="T46" s="22"/>
      <c r="U46" s="22"/>
    </row>
    <row r="47" spans="2:21" s="6" customFormat="1" ht="15" customHeight="1">
      <c r="B47" s="21"/>
      <c r="C47" s="16" t="s">
        <v>27</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84" t="s">
        <v>82</v>
      </c>
      <c r="D49" s="185"/>
      <c r="E49" s="185"/>
      <c r="F49" s="185"/>
      <c r="G49" s="185"/>
      <c r="H49" s="31"/>
      <c r="I49" s="31"/>
      <c r="J49" s="31"/>
      <c r="K49" s="31"/>
      <c r="L49" s="31"/>
      <c r="M49" s="31"/>
      <c r="N49" s="184" t="s">
        <v>83</v>
      </c>
      <c r="O49" s="185"/>
      <c r="P49" s="185"/>
      <c r="Q49" s="185"/>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84</v>
      </c>
      <c r="D51" s="22"/>
      <c r="E51" s="22"/>
      <c r="F51" s="22"/>
      <c r="G51" s="22"/>
      <c r="H51" s="22"/>
      <c r="I51" s="22"/>
      <c r="J51" s="22"/>
      <c r="K51" s="22"/>
      <c r="L51" s="22"/>
      <c r="M51" s="22"/>
      <c r="N51" s="176">
        <f>ROUNDUP($N$75,2)</f>
        <v>0</v>
      </c>
      <c r="O51" s="163"/>
      <c r="P51" s="163"/>
      <c r="Q51" s="163"/>
      <c r="R51" s="25"/>
      <c r="T51" s="22"/>
      <c r="U51" s="22"/>
      <c r="AU51" s="6" t="s">
        <v>85</v>
      </c>
    </row>
    <row r="52" spans="2:21" s="66" customFormat="1" ht="25.5" customHeight="1">
      <c r="B52" s="90"/>
      <c r="C52" s="91"/>
      <c r="D52" s="91" t="s">
        <v>86</v>
      </c>
      <c r="E52" s="91"/>
      <c r="F52" s="91"/>
      <c r="G52" s="91"/>
      <c r="H52" s="91"/>
      <c r="I52" s="91"/>
      <c r="J52" s="91"/>
      <c r="K52" s="91"/>
      <c r="L52" s="91"/>
      <c r="M52" s="91"/>
      <c r="N52" s="186">
        <f>ROUNDUP($N$76,2)</f>
        <v>0</v>
      </c>
      <c r="O52" s="187"/>
      <c r="P52" s="187"/>
      <c r="Q52" s="187"/>
      <c r="R52" s="92"/>
      <c r="T52" s="91"/>
      <c r="U52" s="91"/>
    </row>
    <row r="53" spans="2:21" s="66" customFormat="1" ht="25.5" customHeight="1">
      <c r="B53" s="90"/>
      <c r="C53" s="91"/>
      <c r="D53" s="91" t="s">
        <v>87</v>
      </c>
      <c r="E53" s="91"/>
      <c r="F53" s="91"/>
      <c r="G53" s="91"/>
      <c r="H53" s="91"/>
      <c r="I53" s="91"/>
      <c r="J53" s="91"/>
      <c r="K53" s="91"/>
      <c r="L53" s="91"/>
      <c r="M53" s="91"/>
      <c r="N53" s="186">
        <f>ROUNDUP($N$165,2)</f>
        <v>0</v>
      </c>
      <c r="O53" s="187"/>
      <c r="P53" s="187"/>
      <c r="Q53" s="187"/>
      <c r="R53" s="92"/>
      <c r="T53" s="91"/>
      <c r="U53" s="91"/>
    </row>
    <row r="54" spans="2:21" s="66" customFormat="1" ht="25.5" customHeight="1">
      <c r="B54" s="90"/>
      <c r="C54" s="91"/>
      <c r="D54" s="91" t="s">
        <v>88</v>
      </c>
      <c r="E54" s="91"/>
      <c r="F54" s="91"/>
      <c r="G54" s="91"/>
      <c r="H54" s="91"/>
      <c r="I54" s="91"/>
      <c r="J54" s="91"/>
      <c r="K54" s="91"/>
      <c r="L54" s="91"/>
      <c r="M54" s="91"/>
      <c r="N54" s="186">
        <f>ROUNDUP($N$256,2)</f>
        <v>0</v>
      </c>
      <c r="O54" s="187"/>
      <c r="P54" s="187"/>
      <c r="Q54" s="187"/>
      <c r="R54" s="92"/>
      <c r="T54" s="91"/>
      <c r="U54" s="91"/>
    </row>
    <row r="55" spans="2:21" s="66" customFormat="1" ht="25.5" customHeight="1">
      <c r="B55" s="90"/>
      <c r="C55" s="91"/>
      <c r="D55" s="91" t="s">
        <v>89</v>
      </c>
      <c r="E55" s="91"/>
      <c r="F55" s="91"/>
      <c r="G55" s="91"/>
      <c r="H55" s="91"/>
      <c r="I55" s="91"/>
      <c r="J55" s="91"/>
      <c r="K55" s="91"/>
      <c r="L55" s="91"/>
      <c r="M55" s="91"/>
      <c r="N55" s="186">
        <f>ROUNDUP($N$316,2)</f>
        <v>0</v>
      </c>
      <c r="O55" s="187"/>
      <c r="P55" s="187"/>
      <c r="Q55" s="187"/>
      <c r="R55" s="92"/>
      <c r="T55" s="91"/>
      <c r="U55" s="91"/>
    </row>
    <row r="56" spans="2:21" s="66" customFormat="1" ht="25.5" customHeight="1">
      <c r="B56" s="90"/>
      <c r="C56" s="91"/>
      <c r="D56" s="91" t="s">
        <v>90</v>
      </c>
      <c r="E56" s="91"/>
      <c r="F56" s="91"/>
      <c r="G56" s="91"/>
      <c r="H56" s="91"/>
      <c r="I56" s="91"/>
      <c r="J56" s="91"/>
      <c r="K56" s="91"/>
      <c r="L56" s="91"/>
      <c r="M56" s="91"/>
      <c r="N56" s="186">
        <f>ROUNDUP($N$363,2)</f>
        <v>0</v>
      </c>
      <c r="O56" s="187"/>
      <c r="P56" s="187"/>
      <c r="Q56" s="187"/>
      <c r="R56" s="92"/>
      <c r="T56" s="91"/>
      <c r="U56" s="91"/>
    </row>
    <row r="57" spans="2:21" s="66" customFormat="1" ht="25.5" customHeight="1">
      <c r="B57" s="90"/>
      <c r="C57" s="91"/>
      <c r="D57" s="91" t="s">
        <v>91</v>
      </c>
      <c r="E57" s="91"/>
      <c r="F57" s="91"/>
      <c r="G57" s="91"/>
      <c r="H57" s="91"/>
      <c r="I57" s="91"/>
      <c r="J57" s="91"/>
      <c r="K57" s="91"/>
      <c r="L57" s="91"/>
      <c r="M57" s="91"/>
      <c r="N57" s="186">
        <f>ROUNDUP($N$386,2)</f>
        <v>0</v>
      </c>
      <c r="O57" s="187"/>
      <c r="P57" s="187"/>
      <c r="Q57" s="187"/>
      <c r="R57" s="92"/>
      <c r="T57" s="91"/>
      <c r="U57" s="91"/>
    </row>
    <row r="58" spans="2:21" s="6" customFormat="1" ht="22.5" customHeight="1">
      <c r="B58" s="21"/>
      <c r="C58" s="22"/>
      <c r="D58" s="22"/>
      <c r="E58" s="22"/>
      <c r="F58" s="22"/>
      <c r="G58" s="22"/>
      <c r="H58" s="22"/>
      <c r="I58" s="22"/>
      <c r="J58" s="22"/>
      <c r="K58" s="22"/>
      <c r="L58" s="22"/>
      <c r="M58" s="22"/>
      <c r="N58" s="22"/>
      <c r="O58" s="22"/>
      <c r="P58" s="22"/>
      <c r="Q58" s="22"/>
      <c r="R58" s="25"/>
      <c r="T58" s="22"/>
      <c r="U58" s="22"/>
    </row>
    <row r="59" spans="2:21" s="6" customFormat="1" ht="7.5" customHeight="1">
      <c r="B59" s="36"/>
      <c r="C59" s="37"/>
      <c r="D59" s="37"/>
      <c r="E59" s="37"/>
      <c r="F59" s="37"/>
      <c r="G59" s="37"/>
      <c r="H59" s="37"/>
      <c r="I59" s="37"/>
      <c r="J59" s="37"/>
      <c r="K59" s="37"/>
      <c r="L59" s="37"/>
      <c r="M59" s="37"/>
      <c r="N59" s="37"/>
      <c r="O59" s="37"/>
      <c r="P59" s="37"/>
      <c r="Q59" s="37"/>
      <c r="R59" s="38"/>
      <c r="T59" s="22"/>
      <c r="U59" s="22"/>
    </row>
    <row r="63" spans="2:19" s="6" customFormat="1" ht="7.5" customHeight="1">
      <c r="B63" s="39"/>
      <c r="C63" s="40"/>
      <c r="D63" s="40"/>
      <c r="E63" s="40"/>
      <c r="F63" s="40"/>
      <c r="G63" s="40"/>
      <c r="H63" s="40"/>
      <c r="I63" s="40"/>
      <c r="J63" s="40"/>
      <c r="K63" s="40"/>
      <c r="L63" s="40"/>
      <c r="M63" s="40"/>
      <c r="N63" s="40"/>
      <c r="O63" s="40"/>
      <c r="P63" s="40"/>
      <c r="Q63" s="40"/>
      <c r="R63" s="40"/>
      <c r="S63" s="41"/>
    </row>
    <row r="64" spans="2:19" s="6" customFormat="1" ht="37.5" customHeight="1">
      <c r="B64" s="21"/>
      <c r="C64" s="145" t="s">
        <v>92</v>
      </c>
      <c r="D64" s="163"/>
      <c r="E64" s="163"/>
      <c r="F64" s="163"/>
      <c r="G64" s="163"/>
      <c r="H64" s="163"/>
      <c r="I64" s="163"/>
      <c r="J64" s="163"/>
      <c r="K64" s="163"/>
      <c r="L64" s="163"/>
      <c r="M64" s="163"/>
      <c r="N64" s="163"/>
      <c r="O64" s="163"/>
      <c r="P64" s="163"/>
      <c r="Q64" s="163"/>
      <c r="R64" s="163"/>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 customHeight="1">
      <c r="B66" s="21"/>
      <c r="C66" s="16" t="s">
        <v>14</v>
      </c>
      <c r="D66" s="22"/>
      <c r="E66" s="22"/>
      <c r="F66" s="179" t="str">
        <f>$F$6</f>
        <v>KocS01 - Ul. K Letišti</v>
      </c>
      <c r="G66" s="163"/>
      <c r="H66" s="163"/>
      <c r="I66" s="163"/>
      <c r="J66" s="163"/>
      <c r="K66" s="163"/>
      <c r="L66" s="163"/>
      <c r="M66" s="163"/>
      <c r="N66" s="163"/>
      <c r="O66" s="163"/>
      <c r="P66" s="163"/>
      <c r="Q66" s="163"/>
      <c r="R66" s="22"/>
      <c r="S66" s="41"/>
    </row>
    <row r="67" spans="2:19" s="6" customFormat="1" ht="15" customHeight="1">
      <c r="B67" s="21"/>
      <c r="C67" s="15" t="s">
        <v>78</v>
      </c>
      <c r="D67" s="22"/>
      <c r="E67" s="22"/>
      <c r="F67" s="151" t="str">
        <f>$F$7</f>
        <v>KOC2013S01 - Karlovy Vary, ulice K Letišti</v>
      </c>
      <c r="G67" s="163"/>
      <c r="H67" s="163"/>
      <c r="I67" s="163"/>
      <c r="J67" s="163"/>
      <c r="K67" s="163"/>
      <c r="L67" s="163"/>
      <c r="M67" s="163"/>
      <c r="N67" s="163"/>
      <c r="O67" s="163"/>
      <c r="P67" s="163"/>
      <c r="Q67" s="163"/>
      <c r="R67" s="22"/>
      <c r="S67" s="41"/>
    </row>
    <row r="68" spans="2:19" s="6" customFormat="1" ht="7.5" customHeight="1">
      <c r="B68" s="21"/>
      <c r="C68" s="22"/>
      <c r="D68" s="22"/>
      <c r="E68" s="22"/>
      <c r="F68" s="22"/>
      <c r="G68" s="22"/>
      <c r="H68" s="22"/>
      <c r="I68" s="22"/>
      <c r="J68" s="22"/>
      <c r="K68" s="22"/>
      <c r="L68" s="22"/>
      <c r="M68" s="22"/>
      <c r="N68" s="22"/>
      <c r="O68" s="22"/>
      <c r="P68" s="22"/>
      <c r="Q68" s="22"/>
      <c r="R68" s="22"/>
      <c r="S68" s="41"/>
    </row>
    <row r="69" spans="2:19" s="6" customFormat="1" ht="18.75" customHeight="1">
      <c r="B69" s="21"/>
      <c r="C69" s="16" t="s">
        <v>18</v>
      </c>
      <c r="D69" s="22"/>
      <c r="E69" s="22"/>
      <c r="F69" s="17" t="str">
        <f>$F$10</f>
        <v> </v>
      </c>
      <c r="G69" s="22"/>
      <c r="H69" s="22"/>
      <c r="I69" s="22"/>
      <c r="J69" s="22"/>
      <c r="K69" s="16" t="s">
        <v>20</v>
      </c>
      <c r="L69" s="22"/>
      <c r="M69" s="180" t="str">
        <f>IF($O$10="","",$O$10)</f>
        <v>10.07.2013</v>
      </c>
      <c r="N69" s="163"/>
      <c r="O69" s="163"/>
      <c r="P69" s="163"/>
      <c r="Q69" s="22"/>
      <c r="R69" s="22"/>
      <c r="S69" s="41"/>
    </row>
    <row r="70" spans="2:19" s="6" customFormat="1" ht="7.5" customHeight="1">
      <c r="B70" s="21"/>
      <c r="C70" s="22"/>
      <c r="D70" s="22"/>
      <c r="E70" s="22"/>
      <c r="F70" s="22"/>
      <c r="G70" s="22"/>
      <c r="H70" s="22"/>
      <c r="I70" s="22"/>
      <c r="J70" s="22"/>
      <c r="K70" s="22"/>
      <c r="L70" s="22"/>
      <c r="M70" s="22"/>
      <c r="N70" s="22"/>
      <c r="O70" s="22"/>
      <c r="P70" s="22"/>
      <c r="Q70" s="22"/>
      <c r="R70" s="22"/>
      <c r="S70" s="41"/>
    </row>
    <row r="71" spans="2:19" s="6" customFormat="1" ht="15.75" customHeight="1">
      <c r="B71" s="21"/>
      <c r="C71" s="16" t="s">
        <v>24</v>
      </c>
      <c r="D71" s="22"/>
      <c r="E71" s="22"/>
      <c r="F71" s="17" t="str">
        <f>$E$13</f>
        <v> </v>
      </c>
      <c r="G71" s="22"/>
      <c r="H71" s="22"/>
      <c r="I71" s="22"/>
      <c r="J71" s="22"/>
      <c r="K71" s="16" t="s">
        <v>29</v>
      </c>
      <c r="L71" s="22"/>
      <c r="M71" s="164" t="str">
        <f>$E$19</f>
        <v> </v>
      </c>
      <c r="N71" s="163"/>
      <c r="O71" s="163"/>
      <c r="P71" s="163"/>
      <c r="Q71" s="163"/>
      <c r="R71" s="22"/>
      <c r="S71" s="41"/>
    </row>
    <row r="72" spans="2:19" s="6" customFormat="1" ht="15" customHeight="1">
      <c r="B72" s="21"/>
      <c r="C72" s="16" t="s">
        <v>27</v>
      </c>
      <c r="D72" s="22"/>
      <c r="E72" s="22"/>
      <c r="F72" s="17" t="str">
        <f>IF($E$16="","",$E$16)</f>
        <v>Vyplň údaj</v>
      </c>
      <c r="G72" s="22"/>
      <c r="H72" s="22"/>
      <c r="I72" s="22"/>
      <c r="J72" s="22"/>
      <c r="K72" s="22"/>
      <c r="L72" s="22"/>
      <c r="M72" s="22"/>
      <c r="N72" s="22"/>
      <c r="O72" s="22"/>
      <c r="P72" s="22"/>
      <c r="Q72" s="22"/>
      <c r="R72" s="22"/>
      <c r="S72" s="41"/>
    </row>
    <row r="73" spans="2:19" s="6" customFormat="1" ht="11.25" customHeight="1">
      <c r="B73" s="21"/>
      <c r="C73" s="22"/>
      <c r="D73" s="22"/>
      <c r="E73" s="22"/>
      <c r="F73" s="22"/>
      <c r="G73" s="22"/>
      <c r="H73" s="22"/>
      <c r="I73" s="22"/>
      <c r="J73" s="22"/>
      <c r="K73" s="22"/>
      <c r="L73" s="22"/>
      <c r="M73" s="22"/>
      <c r="N73" s="22"/>
      <c r="O73" s="22"/>
      <c r="P73" s="22"/>
      <c r="Q73" s="22"/>
      <c r="R73" s="22"/>
      <c r="S73" s="41"/>
    </row>
    <row r="74" spans="2:27" s="93" customFormat="1" ht="30" customHeight="1">
      <c r="B74" s="94"/>
      <c r="C74" s="95" t="s">
        <v>93</v>
      </c>
      <c r="D74" s="96" t="s">
        <v>49</v>
      </c>
      <c r="E74" s="96" t="s">
        <v>45</v>
      </c>
      <c r="F74" s="188" t="s">
        <v>94</v>
      </c>
      <c r="G74" s="189"/>
      <c r="H74" s="189"/>
      <c r="I74" s="189"/>
      <c r="J74" s="96" t="s">
        <v>95</v>
      </c>
      <c r="K74" s="96" t="s">
        <v>96</v>
      </c>
      <c r="L74" s="188" t="s">
        <v>97</v>
      </c>
      <c r="M74" s="189"/>
      <c r="N74" s="188" t="s">
        <v>98</v>
      </c>
      <c r="O74" s="189"/>
      <c r="P74" s="189"/>
      <c r="Q74" s="189"/>
      <c r="R74" s="97" t="s">
        <v>99</v>
      </c>
      <c r="S74" s="98"/>
      <c r="T74" s="53" t="s">
        <v>100</v>
      </c>
      <c r="U74" s="54" t="s">
        <v>33</v>
      </c>
      <c r="V74" s="54" t="s">
        <v>101</v>
      </c>
      <c r="W74" s="54" t="s">
        <v>102</v>
      </c>
      <c r="X74" s="54" t="s">
        <v>103</v>
      </c>
      <c r="Y74" s="54" t="s">
        <v>104</v>
      </c>
      <c r="Z74" s="54" t="s">
        <v>105</v>
      </c>
      <c r="AA74" s="55" t="s">
        <v>106</v>
      </c>
    </row>
    <row r="75" spans="2:63" s="6" customFormat="1" ht="30" customHeight="1">
      <c r="B75" s="21"/>
      <c r="C75" s="60" t="s">
        <v>84</v>
      </c>
      <c r="D75" s="22"/>
      <c r="E75" s="22"/>
      <c r="F75" s="22"/>
      <c r="G75" s="22"/>
      <c r="H75" s="22"/>
      <c r="I75" s="22"/>
      <c r="J75" s="22"/>
      <c r="K75" s="22"/>
      <c r="L75" s="22"/>
      <c r="M75" s="22"/>
      <c r="N75" s="204">
        <f>$BK$75</f>
        <v>0</v>
      </c>
      <c r="O75" s="163"/>
      <c r="P75" s="163"/>
      <c r="Q75" s="163"/>
      <c r="R75" s="22"/>
      <c r="S75" s="41"/>
      <c r="T75" s="57"/>
      <c r="U75" s="58"/>
      <c r="V75" s="58"/>
      <c r="W75" s="99">
        <f>$W$76+$W$165+$W$256+$W$316+$W$363+$W$386</f>
        <v>0</v>
      </c>
      <c r="X75" s="58"/>
      <c r="Y75" s="99">
        <f>$Y$76+$Y$165+$Y$256+$Y$316+$Y$363+$Y$386</f>
        <v>1391.0523336800004</v>
      </c>
      <c r="Z75" s="58"/>
      <c r="AA75" s="100">
        <f>$AA$76+$AA$165+$AA$256+$AA$316+$AA$363+$AA$386</f>
        <v>534.904</v>
      </c>
      <c r="AT75" s="6" t="s">
        <v>63</v>
      </c>
      <c r="AU75" s="6" t="s">
        <v>85</v>
      </c>
      <c r="BK75" s="101">
        <f>$BK$76+$BK$165+$BK$256+$BK$316+$BK$363+$BK$386</f>
        <v>0</v>
      </c>
    </row>
    <row r="76" spans="2:63" s="102" customFormat="1" ht="37.5" customHeight="1">
      <c r="B76" s="103"/>
      <c r="C76" s="104"/>
      <c r="D76" s="105" t="s">
        <v>86</v>
      </c>
      <c r="E76" s="104"/>
      <c r="F76" s="104"/>
      <c r="G76" s="104"/>
      <c r="H76" s="104"/>
      <c r="I76" s="104"/>
      <c r="J76" s="104"/>
      <c r="K76" s="104"/>
      <c r="L76" s="104"/>
      <c r="M76" s="104"/>
      <c r="N76" s="205">
        <f>$BK$76</f>
        <v>0</v>
      </c>
      <c r="O76" s="206"/>
      <c r="P76" s="206"/>
      <c r="Q76" s="206"/>
      <c r="R76" s="104"/>
      <c r="S76" s="106"/>
      <c r="T76" s="107"/>
      <c r="U76" s="104"/>
      <c r="V76" s="104"/>
      <c r="W76" s="108">
        <f>SUM($W$77:$W$164)</f>
        <v>0</v>
      </c>
      <c r="X76" s="104"/>
      <c r="Y76" s="108">
        <f>SUM($Y$77:$Y$164)</f>
        <v>0.4293928</v>
      </c>
      <c r="Z76" s="104"/>
      <c r="AA76" s="109">
        <f>SUM($AA$77:$AA$164)</f>
        <v>0</v>
      </c>
      <c r="AR76" s="110" t="s">
        <v>17</v>
      </c>
      <c r="AT76" s="110" t="s">
        <v>63</v>
      </c>
      <c r="AU76" s="110" t="s">
        <v>64</v>
      </c>
      <c r="AY76" s="110" t="s">
        <v>107</v>
      </c>
      <c r="BK76" s="111">
        <f>SUM($BK$77:$BK$164)</f>
        <v>0</v>
      </c>
    </row>
    <row r="77" spans="2:65" s="6" customFormat="1" ht="27" customHeight="1">
      <c r="B77" s="21"/>
      <c r="C77" s="112" t="s">
        <v>108</v>
      </c>
      <c r="D77" s="112" t="s">
        <v>109</v>
      </c>
      <c r="E77" s="113" t="s">
        <v>110</v>
      </c>
      <c r="F77" s="190" t="s">
        <v>111</v>
      </c>
      <c r="G77" s="191"/>
      <c r="H77" s="191"/>
      <c r="I77" s="191"/>
      <c r="J77" s="115" t="s">
        <v>112</v>
      </c>
      <c r="K77" s="116">
        <v>2</v>
      </c>
      <c r="L77" s="192"/>
      <c r="M77" s="191"/>
      <c r="N77" s="193">
        <f>ROUND($L$77*$K$77,2)</f>
        <v>0</v>
      </c>
      <c r="O77" s="191"/>
      <c r="P77" s="191"/>
      <c r="Q77" s="191"/>
      <c r="R77" s="114" t="s">
        <v>113</v>
      </c>
      <c r="S77" s="41"/>
      <c r="T77" s="117"/>
      <c r="U77" s="118" t="s">
        <v>34</v>
      </c>
      <c r="V77" s="22"/>
      <c r="W77" s="22"/>
      <c r="X77" s="119">
        <v>0</v>
      </c>
      <c r="Y77" s="119">
        <f>$X$77*$K$77</f>
        <v>0</v>
      </c>
      <c r="Z77" s="119">
        <v>0</v>
      </c>
      <c r="AA77" s="120">
        <f>$Z$77*$K$77</f>
        <v>0</v>
      </c>
      <c r="AR77" s="80" t="s">
        <v>108</v>
      </c>
      <c r="AT77" s="80" t="s">
        <v>109</v>
      </c>
      <c r="AU77" s="80" t="s">
        <v>17</v>
      </c>
      <c r="AY77" s="6" t="s">
        <v>107</v>
      </c>
      <c r="BE77" s="121">
        <f>IF($U$77="základní",$N$77,0)</f>
        <v>0</v>
      </c>
      <c r="BF77" s="121">
        <f>IF($U$77="snížená",$N$77,0)</f>
        <v>0</v>
      </c>
      <c r="BG77" s="121">
        <f>IF($U$77="zákl. přenesená",$N$77,0)</f>
        <v>0</v>
      </c>
      <c r="BH77" s="121">
        <f>IF($U$77="sníž. přenesená",$N$77,0)</f>
        <v>0</v>
      </c>
      <c r="BI77" s="121">
        <f>IF($U$77="nulová",$N$77,0)</f>
        <v>0</v>
      </c>
      <c r="BJ77" s="80" t="s">
        <v>17</v>
      </c>
      <c r="BK77" s="121">
        <f>ROUND($L$77*$K$77,2)</f>
        <v>0</v>
      </c>
      <c r="BL77" s="80" t="s">
        <v>108</v>
      </c>
      <c r="BM77" s="80" t="s">
        <v>17</v>
      </c>
    </row>
    <row r="78" spans="2:47" s="6" customFormat="1" ht="16.5" customHeight="1">
      <c r="B78" s="21"/>
      <c r="C78" s="22"/>
      <c r="D78" s="22"/>
      <c r="E78" s="22"/>
      <c r="F78" s="194" t="s">
        <v>111</v>
      </c>
      <c r="G78" s="163"/>
      <c r="H78" s="163"/>
      <c r="I78" s="163"/>
      <c r="J78" s="163"/>
      <c r="K78" s="163"/>
      <c r="L78" s="163"/>
      <c r="M78" s="163"/>
      <c r="N78" s="163"/>
      <c r="O78" s="163"/>
      <c r="P78" s="163"/>
      <c r="Q78" s="163"/>
      <c r="R78" s="163"/>
      <c r="S78" s="41"/>
      <c r="T78" s="50"/>
      <c r="U78" s="22"/>
      <c r="V78" s="22"/>
      <c r="W78" s="22"/>
      <c r="X78" s="22"/>
      <c r="Y78" s="22"/>
      <c r="Z78" s="22"/>
      <c r="AA78" s="51"/>
      <c r="AT78" s="6" t="s">
        <v>114</v>
      </c>
      <c r="AU78" s="6" t="s">
        <v>17</v>
      </c>
    </row>
    <row r="79" spans="2:47" s="6" customFormat="1" ht="192" customHeight="1">
      <c r="B79" s="21"/>
      <c r="C79" s="22"/>
      <c r="D79" s="22"/>
      <c r="E79" s="22"/>
      <c r="F79" s="195" t="s">
        <v>115</v>
      </c>
      <c r="G79" s="163"/>
      <c r="H79" s="163"/>
      <c r="I79" s="163"/>
      <c r="J79" s="163"/>
      <c r="K79" s="163"/>
      <c r="L79" s="163"/>
      <c r="M79" s="163"/>
      <c r="N79" s="163"/>
      <c r="O79" s="163"/>
      <c r="P79" s="163"/>
      <c r="Q79" s="163"/>
      <c r="R79" s="163"/>
      <c r="S79" s="41"/>
      <c r="T79" s="50"/>
      <c r="U79" s="22"/>
      <c r="V79" s="22"/>
      <c r="W79" s="22"/>
      <c r="X79" s="22"/>
      <c r="Y79" s="22"/>
      <c r="Z79" s="22"/>
      <c r="AA79" s="51"/>
      <c r="AT79" s="6" t="s">
        <v>116</v>
      </c>
      <c r="AU79" s="6" t="s">
        <v>17</v>
      </c>
    </row>
    <row r="80" spans="2:65" s="6" customFormat="1" ht="15.75" customHeight="1">
      <c r="B80" s="21"/>
      <c r="C80" s="112" t="s">
        <v>117</v>
      </c>
      <c r="D80" s="112" t="s">
        <v>109</v>
      </c>
      <c r="E80" s="113" t="s">
        <v>118</v>
      </c>
      <c r="F80" s="190" t="s">
        <v>119</v>
      </c>
      <c r="G80" s="191"/>
      <c r="H80" s="191"/>
      <c r="I80" s="191"/>
      <c r="J80" s="115" t="s">
        <v>112</v>
      </c>
      <c r="K80" s="116">
        <v>2</v>
      </c>
      <c r="L80" s="192"/>
      <c r="M80" s="191"/>
      <c r="N80" s="193">
        <f>ROUND($L$80*$K$80,2)</f>
        <v>0</v>
      </c>
      <c r="O80" s="191"/>
      <c r="P80" s="191"/>
      <c r="Q80" s="191"/>
      <c r="R80" s="114" t="s">
        <v>113</v>
      </c>
      <c r="S80" s="41"/>
      <c r="T80" s="117"/>
      <c r="U80" s="118" t="s">
        <v>34</v>
      </c>
      <c r="V80" s="22"/>
      <c r="W80" s="22"/>
      <c r="X80" s="119">
        <v>0.00053</v>
      </c>
      <c r="Y80" s="119">
        <f>$X$80*$K$80</f>
        <v>0.00106</v>
      </c>
      <c r="Z80" s="119">
        <v>0</v>
      </c>
      <c r="AA80" s="120">
        <f>$Z$80*$K$80</f>
        <v>0</v>
      </c>
      <c r="AR80" s="80" t="s">
        <v>108</v>
      </c>
      <c r="AT80" s="80" t="s">
        <v>109</v>
      </c>
      <c r="AU80" s="80" t="s">
        <v>17</v>
      </c>
      <c r="AY80" s="6" t="s">
        <v>107</v>
      </c>
      <c r="BE80" s="121">
        <f>IF($U$80="základní",$N$80,0)</f>
        <v>0</v>
      </c>
      <c r="BF80" s="121">
        <f>IF($U$80="snížená",$N$80,0)</f>
        <v>0</v>
      </c>
      <c r="BG80" s="121">
        <f>IF($U$80="zákl. přenesená",$N$80,0)</f>
        <v>0</v>
      </c>
      <c r="BH80" s="121">
        <f>IF($U$80="sníž. přenesená",$N$80,0)</f>
        <v>0</v>
      </c>
      <c r="BI80" s="121">
        <f>IF($U$80="nulová",$N$80,0)</f>
        <v>0</v>
      </c>
      <c r="BJ80" s="80" t="s">
        <v>17</v>
      </c>
      <c r="BK80" s="121">
        <f>ROUND($L$80*$K$80,2)</f>
        <v>0</v>
      </c>
      <c r="BL80" s="80" t="s">
        <v>108</v>
      </c>
      <c r="BM80" s="80" t="s">
        <v>72</v>
      </c>
    </row>
    <row r="81" spans="2:47" s="6" customFormat="1" ht="16.5" customHeight="1">
      <c r="B81" s="21"/>
      <c r="C81" s="22"/>
      <c r="D81" s="22"/>
      <c r="E81" s="22"/>
      <c r="F81" s="194" t="s">
        <v>120</v>
      </c>
      <c r="G81" s="163"/>
      <c r="H81" s="163"/>
      <c r="I81" s="163"/>
      <c r="J81" s="163"/>
      <c r="K81" s="163"/>
      <c r="L81" s="163"/>
      <c r="M81" s="163"/>
      <c r="N81" s="163"/>
      <c r="O81" s="163"/>
      <c r="P81" s="163"/>
      <c r="Q81" s="163"/>
      <c r="R81" s="163"/>
      <c r="S81" s="41"/>
      <c r="T81" s="50"/>
      <c r="U81" s="22"/>
      <c r="V81" s="22"/>
      <c r="W81" s="22"/>
      <c r="X81" s="22"/>
      <c r="Y81" s="22"/>
      <c r="Z81" s="22"/>
      <c r="AA81" s="51"/>
      <c r="AT81" s="6" t="s">
        <v>114</v>
      </c>
      <c r="AU81" s="6" t="s">
        <v>17</v>
      </c>
    </row>
    <row r="82" spans="2:47" s="6" customFormat="1" ht="180" customHeight="1">
      <c r="B82" s="21"/>
      <c r="C82" s="22"/>
      <c r="D82" s="22"/>
      <c r="E82" s="22"/>
      <c r="F82" s="195" t="s">
        <v>121</v>
      </c>
      <c r="G82" s="163"/>
      <c r="H82" s="163"/>
      <c r="I82" s="163"/>
      <c r="J82" s="163"/>
      <c r="K82" s="163"/>
      <c r="L82" s="163"/>
      <c r="M82" s="163"/>
      <c r="N82" s="163"/>
      <c r="O82" s="163"/>
      <c r="P82" s="163"/>
      <c r="Q82" s="163"/>
      <c r="R82" s="163"/>
      <c r="S82" s="41"/>
      <c r="T82" s="50"/>
      <c r="U82" s="22"/>
      <c r="V82" s="22"/>
      <c r="W82" s="22"/>
      <c r="X82" s="22"/>
      <c r="Y82" s="22"/>
      <c r="Z82" s="22"/>
      <c r="AA82" s="51"/>
      <c r="AT82" s="6" t="s">
        <v>116</v>
      </c>
      <c r="AU82" s="6" t="s">
        <v>17</v>
      </c>
    </row>
    <row r="83" spans="2:65" s="6" customFormat="1" ht="27" customHeight="1">
      <c r="B83" s="21"/>
      <c r="C83" s="112" t="s">
        <v>122</v>
      </c>
      <c r="D83" s="112" t="s">
        <v>109</v>
      </c>
      <c r="E83" s="113" t="s">
        <v>123</v>
      </c>
      <c r="F83" s="190" t="s">
        <v>124</v>
      </c>
      <c r="G83" s="191"/>
      <c r="H83" s="191"/>
      <c r="I83" s="191"/>
      <c r="J83" s="115" t="s">
        <v>125</v>
      </c>
      <c r="K83" s="116">
        <v>101.984</v>
      </c>
      <c r="L83" s="192"/>
      <c r="M83" s="191"/>
      <c r="N83" s="193">
        <f>ROUND($L$83*$K$83,2)</f>
        <v>0</v>
      </c>
      <c r="O83" s="191"/>
      <c r="P83" s="191"/>
      <c r="Q83" s="191"/>
      <c r="R83" s="114" t="s">
        <v>113</v>
      </c>
      <c r="S83" s="41"/>
      <c r="T83" s="117"/>
      <c r="U83" s="118" t="s">
        <v>34</v>
      </c>
      <c r="V83" s="22"/>
      <c r="W83" s="22"/>
      <c r="X83" s="119">
        <v>0</v>
      </c>
      <c r="Y83" s="119">
        <f>$X$83*$K$83</f>
        <v>0</v>
      </c>
      <c r="Z83" s="119">
        <v>0</v>
      </c>
      <c r="AA83" s="120">
        <f>$Z$83*$K$83</f>
        <v>0</v>
      </c>
      <c r="AR83" s="80" t="s">
        <v>108</v>
      </c>
      <c r="AT83" s="80" t="s">
        <v>109</v>
      </c>
      <c r="AU83" s="80" t="s">
        <v>17</v>
      </c>
      <c r="AY83" s="6" t="s">
        <v>107</v>
      </c>
      <c r="BE83" s="121">
        <f>IF($U$83="základní",$N$83,0)</f>
        <v>0</v>
      </c>
      <c r="BF83" s="121">
        <f>IF($U$83="snížená",$N$83,0)</f>
        <v>0</v>
      </c>
      <c r="BG83" s="121">
        <f>IF($U$83="zákl. přenesená",$N$83,0)</f>
        <v>0</v>
      </c>
      <c r="BH83" s="121">
        <f>IF($U$83="sníž. přenesená",$N$83,0)</f>
        <v>0</v>
      </c>
      <c r="BI83" s="121">
        <f>IF($U$83="nulová",$N$83,0)</f>
        <v>0</v>
      </c>
      <c r="BJ83" s="80" t="s">
        <v>17</v>
      </c>
      <c r="BK83" s="121">
        <f>ROUND($L$83*$K$83,2)</f>
        <v>0</v>
      </c>
      <c r="BL83" s="80" t="s">
        <v>108</v>
      </c>
      <c r="BM83" s="80" t="s">
        <v>126</v>
      </c>
    </row>
    <row r="84" spans="2:47" s="6" customFormat="1" ht="16.5" customHeight="1">
      <c r="B84" s="21"/>
      <c r="C84" s="22"/>
      <c r="D84" s="22"/>
      <c r="E84" s="22"/>
      <c r="F84" s="194" t="s">
        <v>124</v>
      </c>
      <c r="G84" s="163"/>
      <c r="H84" s="163"/>
      <c r="I84" s="163"/>
      <c r="J84" s="163"/>
      <c r="K84" s="163"/>
      <c r="L84" s="163"/>
      <c r="M84" s="163"/>
      <c r="N84" s="163"/>
      <c r="O84" s="163"/>
      <c r="P84" s="163"/>
      <c r="Q84" s="163"/>
      <c r="R84" s="163"/>
      <c r="S84" s="41"/>
      <c r="T84" s="50"/>
      <c r="U84" s="22"/>
      <c r="V84" s="22"/>
      <c r="W84" s="22"/>
      <c r="X84" s="22"/>
      <c r="Y84" s="22"/>
      <c r="Z84" s="22"/>
      <c r="AA84" s="51"/>
      <c r="AT84" s="6" t="s">
        <v>114</v>
      </c>
      <c r="AU84" s="6" t="s">
        <v>17</v>
      </c>
    </row>
    <row r="85" spans="2:47" s="6" customFormat="1" ht="409.5" customHeight="1">
      <c r="B85" s="21"/>
      <c r="C85" s="22"/>
      <c r="D85" s="22"/>
      <c r="E85" s="22"/>
      <c r="F85" s="195" t="s">
        <v>127</v>
      </c>
      <c r="G85" s="163"/>
      <c r="H85" s="163"/>
      <c r="I85" s="163"/>
      <c r="J85" s="163"/>
      <c r="K85" s="163"/>
      <c r="L85" s="163"/>
      <c r="M85" s="163"/>
      <c r="N85" s="163"/>
      <c r="O85" s="163"/>
      <c r="P85" s="163"/>
      <c r="Q85" s="163"/>
      <c r="R85" s="163"/>
      <c r="S85" s="41"/>
      <c r="T85" s="50"/>
      <c r="U85" s="22"/>
      <c r="V85" s="22"/>
      <c r="W85" s="22"/>
      <c r="X85" s="22"/>
      <c r="Y85" s="22"/>
      <c r="Z85" s="22"/>
      <c r="AA85" s="51"/>
      <c r="AT85" s="6" t="s">
        <v>116</v>
      </c>
      <c r="AU85" s="6" t="s">
        <v>17</v>
      </c>
    </row>
    <row r="86" spans="2:51" s="6" customFormat="1" ht="15.75" customHeight="1">
      <c r="B86" s="122"/>
      <c r="C86" s="123"/>
      <c r="D86" s="123"/>
      <c r="E86" s="123"/>
      <c r="F86" s="196" t="s">
        <v>128</v>
      </c>
      <c r="G86" s="197"/>
      <c r="H86" s="197"/>
      <c r="I86" s="197"/>
      <c r="J86" s="123"/>
      <c r="K86" s="124">
        <v>101.984</v>
      </c>
      <c r="L86" s="123"/>
      <c r="M86" s="123"/>
      <c r="N86" s="123"/>
      <c r="O86" s="123"/>
      <c r="P86" s="123"/>
      <c r="Q86" s="123"/>
      <c r="R86" s="123"/>
      <c r="S86" s="125"/>
      <c r="T86" s="126"/>
      <c r="U86" s="123"/>
      <c r="V86" s="123"/>
      <c r="W86" s="123"/>
      <c r="X86" s="123"/>
      <c r="Y86" s="123"/>
      <c r="Z86" s="123"/>
      <c r="AA86" s="127"/>
      <c r="AT86" s="128" t="s">
        <v>129</v>
      </c>
      <c r="AU86" s="128" t="s">
        <v>17</v>
      </c>
      <c r="AV86" s="128" t="s">
        <v>72</v>
      </c>
      <c r="AW86" s="128" t="s">
        <v>85</v>
      </c>
      <c r="AX86" s="128" t="s">
        <v>64</v>
      </c>
      <c r="AY86" s="128" t="s">
        <v>107</v>
      </c>
    </row>
    <row r="87" spans="2:51" s="6" customFormat="1" ht="15.75" customHeight="1">
      <c r="B87" s="129"/>
      <c r="C87" s="130"/>
      <c r="D87" s="130"/>
      <c r="E87" s="130"/>
      <c r="F87" s="198" t="s">
        <v>130</v>
      </c>
      <c r="G87" s="199"/>
      <c r="H87" s="199"/>
      <c r="I87" s="199"/>
      <c r="J87" s="130"/>
      <c r="K87" s="131">
        <v>101.984</v>
      </c>
      <c r="L87" s="130"/>
      <c r="M87" s="130"/>
      <c r="N87" s="130"/>
      <c r="O87" s="130"/>
      <c r="P87" s="130"/>
      <c r="Q87" s="130"/>
      <c r="R87" s="130"/>
      <c r="S87" s="132"/>
      <c r="T87" s="133"/>
      <c r="U87" s="130"/>
      <c r="V87" s="130"/>
      <c r="W87" s="130"/>
      <c r="X87" s="130"/>
      <c r="Y87" s="130"/>
      <c r="Z87" s="130"/>
      <c r="AA87" s="134"/>
      <c r="AT87" s="135" t="s">
        <v>129</v>
      </c>
      <c r="AU87" s="135" t="s">
        <v>17</v>
      </c>
      <c r="AV87" s="135" t="s">
        <v>108</v>
      </c>
      <c r="AW87" s="135" t="s">
        <v>85</v>
      </c>
      <c r="AX87" s="135" t="s">
        <v>17</v>
      </c>
      <c r="AY87" s="135" t="s">
        <v>107</v>
      </c>
    </row>
    <row r="88" spans="2:65" s="6" customFormat="1" ht="27" customHeight="1">
      <c r="B88" s="21"/>
      <c r="C88" s="112" t="s">
        <v>131</v>
      </c>
      <c r="D88" s="112" t="s">
        <v>109</v>
      </c>
      <c r="E88" s="113" t="s">
        <v>132</v>
      </c>
      <c r="F88" s="190" t="s">
        <v>133</v>
      </c>
      <c r="G88" s="191"/>
      <c r="H88" s="191"/>
      <c r="I88" s="191"/>
      <c r="J88" s="115" t="s">
        <v>125</v>
      </c>
      <c r="K88" s="116">
        <v>161.1</v>
      </c>
      <c r="L88" s="192"/>
      <c r="M88" s="191"/>
      <c r="N88" s="193">
        <f>ROUND($L$88*$K$88,2)</f>
        <v>0</v>
      </c>
      <c r="O88" s="191"/>
      <c r="P88" s="191"/>
      <c r="Q88" s="191"/>
      <c r="R88" s="114" t="s">
        <v>113</v>
      </c>
      <c r="S88" s="41"/>
      <c r="T88" s="117"/>
      <c r="U88" s="118" t="s">
        <v>34</v>
      </c>
      <c r="V88" s="22"/>
      <c r="W88" s="22"/>
      <c r="X88" s="119">
        <v>0</v>
      </c>
      <c r="Y88" s="119">
        <f>$X$88*$K$88</f>
        <v>0</v>
      </c>
      <c r="Z88" s="119">
        <v>0</v>
      </c>
      <c r="AA88" s="120">
        <f>$Z$88*$K$88</f>
        <v>0</v>
      </c>
      <c r="AR88" s="80" t="s">
        <v>108</v>
      </c>
      <c r="AT88" s="80" t="s">
        <v>109</v>
      </c>
      <c r="AU88" s="80" t="s">
        <v>17</v>
      </c>
      <c r="AY88" s="6" t="s">
        <v>107</v>
      </c>
      <c r="BE88" s="121">
        <f>IF($U$88="základní",$N$88,0)</f>
        <v>0</v>
      </c>
      <c r="BF88" s="121">
        <f>IF($U$88="snížená",$N$88,0)</f>
        <v>0</v>
      </c>
      <c r="BG88" s="121">
        <f>IF($U$88="zákl. přenesená",$N$88,0)</f>
        <v>0</v>
      </c>
      <c r="BH88" s="121">
        <f>IF($U$88="sníž. přenesená",$N$88,0)</f>
        <v>0</v>
      </c>
      <c r="BI88" s="121">
        <f>IF($U$88="nulová",$N$88,0)</f>
        <v>0</v>
      </c>
      <c r="BJ88" s="80" t="s">
        <v>17</v>
      </c>
      <c r="BK88" s="121">
        <f>ROUND($L$88*$K$88,2)</f>
        <v>0</v>
      </c>
      <c r="BL88" s="80" t="s">
        <v>108</v>
      </c>
      <c r="BM88" s="80" t="s">
        <v>108</v>
      </c>
    </row>
    <row r="89" spans="2:47" s="6" customFormat="1" ht="16.5" customHeight="1">
      <c r="B89" s="21"/>
      <c r="C89" s="22"/>
      <c r="D89" s="22"/>
      <c r="E89" s="22"/>
      <c r="F89" s="194" t="s">
        <v>133</v>
      </c>
      <c r="G89" s="163"/>
      <c r="H89" s="163"/>
      <c r="I89" s="163"/>
      <c r="J89" s="163"/>
      <c r="K89" s="163"/>
      <c r="L89" s="163"/>
      <c r="M89" s="163"/>
      <c r="N89" s="163"/>
      <c r="O89" s="163"/>
      <c r="P89" s="163"/>
      <c r="Q89" s="163"/>
      <c r="R89" s="163"/>
      <c r="S89" s="41"/>
      <c r="T89" s="50"/>
      <c r="U89" s="22"/>
      <c r="V89" s="22"/>
      <c r="W89" s="22"/>
      <c r="X89" s="22"/>
      <c r="Y89" s="22"/>
      <c r="Z89" s="22"/>
      <c r="AA89" s="51"/>
      <c r="AT89" s="6" t="s">
        <v>114</v>
      </c>
      <c r="AU89" s="6" t="s">
        <v>17</v>
      </c>
    </row>
    <row r="90" spans="2:47" s="6" customFormat="1" ht="263.25" customHeight="1">
      <c r="B90" s="21"/>
      <c r="C90" s="22"/>
      <c r="D90" s="22"/>
      <c r="E90" s="22"/>
      <c r="F90" s="195" t="s">
        <v>134</v>
      </c>
      <c r="G90" s="163"/>
      <c r="H90" s="163"/>
      <c r="I90" s="163"/>
      <c r="J90" s="163"/>
      <c r="K90" s="163"/>
      <c r="L90" s="163"/>
      <c r="M90" s="163"/>
      <c r="N90" s="163"/>
      <c r="O90" s="163"/>
      <c r="P90" s="163"/>
      <c r="Q90" s="163"/>
      <c r="R90" s="163"/>
      <c r="S90" s="41"/>
      <c r="T90" s="50"/>
      <c r="U90" s="22"/>
      <c r="V90" s="22"/>
      <c r="W90" s="22"/>
      <c r="X90" s="22"/>
      <c r="Y90" s="22"/>
      <c r="Z90" s="22"/>
      <c r="AA90" s="51"/>
      <c r="AT90" s="6" t="s">
        <v>116</v>
      </c>
      <c r="AU90" s="6" t="s">
        <v>17</v>
      </c>
    </row>
    <row r="91" spans="2:51" s="6" customFormat="1" ht="15.75" customHeight="1">
      <c r="B91" s="122"/>
      <c r="C91" s="123"/>
      <c r="D91" s="123"/>
      <c r="E91" s="123"/>
      <c r="F91" s="196" t="s">
        <v>135</v>
      </c>
      <c r="G91" s="197"/>
      <c r="H91" s="197"/>
      <c r="I91" s="197"/>
      <c r="J91" s="123"/>
      <c r="K91" s="124">
        <v>161.1</v>
      </c>
      <c r="L91" s="123"/>
      <c r="M91" s="123"/>
      <c r="N91" s="123"/>
      <c r="O91" s="123"/>
      <c r="P91" s="123"/>
      <c r="Q91" s="123"/>
      <c r="R91" s="123"/>
      <c r="S91" s="125"/>
      <c r="T91" s="126"/>
      <c r="U91" s="123"/>
      <c r="V91" s="123"/>
      <c r="W91" s="123"/>
      <c r="X91" s="123"/>
      <c r="Y91" s="123"/>
      <c r="Z91" s="123"/>
      <c r="AA91" s="127"/>
      <c r="AT91" s="128" t="s">
        <v>129</v>
      </c>
      <c r="AU91" s="128" t="s">
        <v>17</v>
      </c>
      <c r="AV91" s="128" t="s">
        <v>72</v>
      </c>
      <c r="AW91" s="128" t="s">
        <v>85</v>
      </c>
      <c r="AX91" s="128" t="s">
        <v>64</v>
      </c>
      <c r="AY91" s="128" t="s">
        <v>107</v>
      </c>
    </row>
    <row r="92" spans="2:51" s="6" customFormat="1" ht="15.75" customHeight="1">
      <c r="B92" s="129"/>
      <c r="C92" s="130"/>
      <c r="D92" s="130"/>
      <c r="E92" s="130"/>
      <c r="F92" s="198" t="s">
        <v>130</v>
      </c>
      <c r="G92" s="199"/>
      <c r="H92" s="199"/>
      <c r="I92" s="199"/>
      <c r="J92" s="130"/>
      <c r="K92" s="131">
        <v>161.1</v>
      </c>
      <c r="L92" s="130"/>
      <c r="M92" s="130"/>
      <c r="N92" s="130"/>
      <c r="O92" s="130"/>
      <c r="P92" s="130"/>
      <c r="Q92" s="130"/>
      <c r="R92" s="130"/>
      <c r="S92" s="132"/>
      <c r="T92" s="133"/>
      <c r="U92" s="130"/>
      <c r="V92" s="130"/>
      <c r="W92" s="130"/>
      <c r="X92" s="130"/>
      <c r="Y92" s="130"/>
      <c r="Z92" s="130"/>
      <c r="AA92" s="134"/>
      <c r="AT92" s="135" t="s">
        <v>129</v>
      </c>
      <c r="AU92" s="135" t="s">
        <v>17</v>
      </c>
      <c r="AV92" s="135" t="s">
        <v>108</v>
      </c>
      <c r="AW92" s="135" t="s">
        <v>85</v>
      </c>
      <c r="AX92" s="135" t="s">
        <v>17</v>
      </c>
      <c r="AY92" s="135" t="s">
        <v>107</v>
      </c>
    </row>
    <row r="93" spans="2:65" s="6" customFormat="1" ht="27" customHeight="1">
      <c r="B93" s="21"/>
      <c r="C93" s="112" t="s">
        <v>136</v>
      </c>
      <c r="D93" s="112" t="s">
        <v>109</v>
      </c>
      <c r="E93" s="113" t="s">
        <v>137</v>
      </c>
      <c r="F93" s="190" t="s">
        <v>138</v>
      </c>
      <c r="G93" s="191"/>
      <c r="H93" s="191"/>
      <c r="I93" s="191"/>
      <c r="J93" s="115" t="s">
        <v>125</v>
      </c>
      <c r="K93" s="116">
        <v>215</v>
      </c>
      <c r="L93" s="192"/>
      <c r="M93" s="191"/>
      <c r="N93" s="193">
        <f>ROUND($L$93*$K$93,2)</f>
        <v>0</v>
      </c>
      <c r="O93" s="191"/>
      <c r="P93" s="191"/>
      <c r="Q93" s="191"/>
      <c r="R93" s="114" t="s">
        <v>113</v>
      </c>
      <c r="S93" s="41"/>
      <c r="T93" s="117"/>
      <c r="U93" s="118" t="s">
        <v>34</v>
      </c>
      <c r="V93" s="22"/>
      <c r="W93" s="22"/>
      <c r="X93" s="119">
        <v>0</v>
      </c>
      <c r="Y93" s="119">
        <f>$X$93*$K$93</f>
        <v>0</v>
      </c>
      <c r="Z93" s="119">
        <v>0</v>
      </c>
      <c r="AA93" s="120">
        <f>$Z$93*$K$93</f>
        <v>0</v>
      </c>
      <c r="AR93" s="80" t="s">
        <v>108</v>
      </c>
      <c r="AT93" s="80" t="s">
        <v>109</v>
      </c>
      <c r="AU93" s="80" t="s">
        <v>17</v>
      </c>
      <c r="AY93" s="6" t="s">
        <v>107</v>
      </c>
      <c r="BE93" s="121">
        <f>IF($U$93="základní",$N$93,0)</f>
        <v>0</v>
      </c>
      <c r="BF93" s="121">
        <f>IF($U$93="snížená",$N$93,0)</f>
        <v>0</v>
      </c>
      <c r="BG93" s="121">
        <f>IF($U$93="zákl. přenesená",$N$93,0)</f>
        <v>0</v>
      </c>
      <c r="BH93" s="121">
        <f>IF($U$93="sníž. přenesená",$N$93,0)</f>
        <v>0</v>
      </c>
      <c r="BI93" s="121">
        <f>IF($U$93="nulová",$N$93,0)</f>
        <v>0</v>
      </c>
      <c r="BJ93" s="80" t="s">
        <v>17</v>
      </c>
      <c r="BK93" s="121">
        <f>ROUND($L$93*$K$93,2)</f>
        <v>0</v>
      </c>
      <c r="BL93" s="80" t="s">
        <v>108</v>
      </c>
      <c r="BM93" s="80" t="s">
        <v>117</v>
      </c>
    </row>
    <row r="94" spans="2:47" s="6" customFormat="1" ht="16.5" customHeight="1">
      <c r="B94" s="21"/>
      <c r="C94" s="22"/>
      <c r="D94" s="22"/>
      <c r="E94" s="22"/>
      <c r="F94" s="194" t="s">
        <v>138</v>
      </c>
      <c r="G94" s="163"/>
      <c r="H94" s="163"/>
      <c r="I94" s="163"/>
      <c r="J94" s="163"/>
      <c r="K94" s="163"/>
      <c r="L94" s="163"/>
      <c r="M94" s="163"/>
      <c r="N94" s="163"/>
      <c r="O94" s="163"/>
      <c r="P94" s="163"/>
      <c r="Q94" s="163"/>
      <c r="R94" s="163"/>
      <c r="S94" s="41"/>
      <c r="T94" s="50"/>
      <c r="U94" s="22"/>
      <c r="V94" s="22"/>
      <c r="W94" s="22"/>
      <c r="X94" s="22"/>
      <c r="Y94" s="22"/>
      <c r="Z94" s="22"/>
      <c r="AA94" s="51"/>
      <c r="AT94" s="6" t="s">
        <v>114</v>
      </c>
      <c r="AU94" s="6" t="s">
        <v>17</v>
      </c>
    </row>
    <row r="95" spans="2:47" s="6" customFormat="1" ht="298.5" customHeight="1">
      <c r="B95" s="21"/>
      <c r="C95" s="22"/>
      <c r="D95" s="22"/>
      <c r="E95" s="22"/>
      <c r="F95" s="195" t="s">
        <v>139</v>
      </c>
      <c r="G95" s="163"/>
      <c r="H95" s="163"/>
      <c r="I95" s="163"/>
      <c r="J95" s="163"/>
      <c r="K95" s="163"/>
      <c r="L95" s="163"/>
      <c r="M95" s="163"/>
      <c r="N95" s="163"/>
      <c r="O95" s="163"/>
      <c r="P95" s="163"/>
      <c r="Q95" s="163"/>
      <c r="R95" s="163"/>
      <c r="S95" s="41"/>
      <c r="T95" s="50"/>
      <c r="U95" s="22"/>
      <c r="V95" s="22"/>
      <c r="W95" s="22"/>
      <c r="X95" s="22"/>
      <c r="Y95" s="22"/>
      <c r="Z95" s="22"/>
      <c r="AA95" s="51"/>
      <c r="AT95" s="6" t="s">
        <v>116</v>
      </c>
      <c r="AU95" s="6" t="s">
        <v>17</v>
      </c>
    </row>
    <row r="96" spans="2:51" s="6" customFormat="1" ht="15.75" customHeight="1">
      <c r="B96" s="122"/>
      <c r="C96" s="123"/>
      <c r="D96" s="123"/>
      <c r="E96" s="123"/>
      <c r="F96" s="196" t="s">
        <v>140</v>
      </c>
      <c r="G96" s="197"/>
      <c r="H96" s="197"/>
      <c r="I96" s="197"/>
      <c r="J96" s="123"/>
      <c r="K96" s="124">
        <v>208</v>
      </c>
      <c r="L96" s="123"/>
      <c r="M96" s="123"/>
      <c r="N96" s="123"/>
      <c r="O96" s="123"/>
      <c r="P96" s="123"/>
      <c r="Q96" s="123"/>
      <c r="R96" s="123"/>
      <c r="S96" s="125"/>
      <c r="T96" s="126"/>
      <c r="U96" s="123"/>
      <c r="V96" s="123"/>
      <c r="W96" s="123"/>
      <c r="X96" s="123"/>
      <c r="Y96" s="123"/>
      <c r="Z96" s="123"/>
      <c r="AA96" s="127"/>
      <c r="AT96" s="128" t="s">
        <v>129</v>
      </c>
      <c r="AU96" s="128" t="s">
        <v>17</v>
      </c>
      <c r="AV96" s="128" t="s">
        <v>72</v>
      </c>
      <c r="AW96" s="128" t="s">
        <v>85</v>
      </c>
      <c r="AX96" s="128" t="s">
        <v>64</v>
      </c>
      <c r="AY96" s="128" t="s">
        <v>107</v>
      </c>
    </row>
    <row r="97" spans="2:51" s="6" customFormat="1" ht="15.75" customHeight="1">
      <c r="B97" s="122"/>
      <c r="C97" s="123"/>
      <c r="D97" s="123"/>
      <c r="E97" s="123"/>
      <c r="F97" s="196" t="s">
        <v>141</v>
      </c>
      <c r="G97" s="197"/>
      <c r="H97" s="197"/>
      <c r="I97" s="197"/>
      <c r="J97" s="123"/>
      <c r="K97" s="124">
        <v>7</v>
      </c>
      <c r="L97" s="123"/>
      <c r="M97" s="123"/>
      <c r="N97" s="123"/>
      <c r="O97" s="123"/>
      <c r="P97" s="123"/>
      <c r="Q97" s="123"/>
      <c r="R97" s="123"/>
      <c r="S97" s="125"/>
      <c r="T97" s="126"/>
      <c r="U97" s="123"/>
      <c r="V97" s="123"/>
      <c r="W97" s="123"/>
      <c r="X97" s="123"/>
      <c r="Y97" s="123"/>
      <c r="Z97" s="123"/>
      <c r="AA97" s="127"/>
      <c r="AT97" s="128" t="s">
        <v>129</v>
      </c>
      <c r="AU97" s="128" t="s">
        <v>17</v>
      </c>
      <c r="AV97" s="128" t="s">
        <v>72</v>
      </c>
      <c r="AW97" s="128" t="s">
        <v>85</v>
      </c>
      <c r="AX97" s="128" t="s">
        <v>64</v>
      </c>
      <c r="AY97" s="128" t="s">
        <v>107</v>
      </c>
    </row>
    <row r="98" spans="2:51" s="6" customFormat="1" ht="15.75" customHeight="1">
      <c r="B98" s="129"/>
      <c r="C98" s="130"/>
      <c r="D98" s="130"/>
      <c r="E98" s="130"/>
      <c r="F98" s="198" t="s">
        <v>130</v>
      </c>
      <c r="G98" s="199"/>
      <c r="H98" s="199"/>
      <c r="I98" s="199"/>
      <c r="J98" s="130"/>
      <c r="K98" s="131">
        <v>215</v>
      </c>
      <c r="L98" s="130"/>
      <c r="M98" s="130"/>
      <c r="N98" s="130"/>
      <c r="O98" s="130"/>
      <c r="P98" s="130"/>
      <c r="Q98" s="130"/>
      <c r="R98" s="130"/>
      <c r="S98" s="132"/>
      <c r="T98" s="133"/>
      <c r="U98" s="130"/>
      <c r="V98" s="130"/>
      <c r="W98" s="130"/>
      <c r="X98" s="130"/>
      <c r="Y98" s="130"/>
      <c r="Z98" s="130"/>
      <c r="AA98" s="134"/>
      <c r="AT98" s="135" t="s">
        <v>129</v>
      </c>
      <c r="AU98" s="135" t="s">
        <v>17</v>
      </c>
      <c r="AV98" s="135" t="s">
        <v>108</v>
      </c>
      <c r="AW98" s="135" t="s">
        <v>85</v>
      </c>
      <c r="AX98" s="135" t="s">
        <v>17</v>
      </c>
      <c r="AY98" s="135" t="s">
        <v>107</v>
      </c>
    </row>
    <row r="99" spans="2:65" s="6" customFormat="1" ht="27" customHeight="1">
      <c r="B99" s="21"/>
      <c r="C99" s="112" t="s">
        <v>142</v>
      </c>
      <c r="D99" s="112" t="s">
        <v>109</v>
      </c>
      <c r="E99" s="113" t="s">
        <v>143</v>
      </c>
      <c r="F99" s="190" t="s">
        <v>144</v>
      </c>
      <c r="G99" s="191"/>
      <c r="H99" s="191"/>
      <c r="I99" s="191"/>
      <c r="J99" s="115" t="s">
        <v>125</v>
      </c>
      <c r="K99" s="116">
        <v>215</v>
      </c>
      <c r="L99" s="192"/>
      <c r="M99" s="191"/>
      <c r="N99" s="193">
        <f>ROUND($L$99*$K$99,2)</f>
        <v>0</v>
      </c>
      <c r="O99" s="191"/>
      <c r="P99" s="191"/>
      <c r="Q99" s="191"/>
      <c r="R99" s="114" t="s">
        <v>113</v>
      </c>
      <c r="S99" s="41"/>
      <c r="T99" s="117"/>
      <c r="U99" s="118" t="s">
        <v>34</v>
      </c>
      <c r="V99" s="22"/>
      <c r="W99" s="22"/>
      <c r="X99" s="119">
        <v>0</v>
      </c>
      <c r="Y99" s="119">
        <f>$X$99*$K$99</f>
        <v>0</v>
      </c>
      <c r="Z99" s="119">
        <v>0</v>
      </c>
      <c r="AA99" s="120">
        <f>$Z$99*$K$99</f>
        <v>0</v>
      </c>
      <c r="AR99" s="80" t="s">
        <v>108</v>
      </c>
      <c r="AT99" s="80" t="s">
        <v>109</v>
      </c>
      <c r="AU99" s="80" t="s">
        <v>17</v>
      </c>
      <c r="AY99" s="6" t="s">
        <v>107</v>
      </c>
      <c r="BE99" s="121">
        <f>IF($U$99="základní",$N$99,0)</f>
        <v>0</v>
      </c>
      <c r="BF99" s="121">
        <f>IF($U$99="snížená",$N$99,0)</f>
        <v>0</v>
      </c>
      <c r="BG99" s="121">
        <f>IF($U$99="zákl. přenesená",$N$99,0)</f>
        <v>0</v>
      </c>
      <c r="BH99" s="121">
        <f>IF($U$99="sníž. přenesená",$N$99,0)</f>
        <v>0</v>
      </c>
      <c r="BI99" s="121">
        <f>IF($U$99="nulová",$N$99,0)</f>
        <v>0</v>
      </c>
      <c r="BJ99" s="80" t="s">
        <v>17</v>
      </c>
      <c r="BK99" s="121">
        <f>ROUND($L$99*$K$99,2)</f>
        <v>0</v>
      </c>
      <c r="BL99" s="80" t="s">
        <v>108</v>
      </c>
      <c r="BM99" s="80" t="s">
        <v>122</v>
      </c>
    </row>
    <row r="100" spans="2:47" s="6" customFormat="1" ht="16.5" customHeight="1">
      <c r="B100" s="21"/>
      <c r="C100" s="22"/>
      <c r="D100" s="22"/>
      <c r="E100" s="22"/>
      <c r="F100" s="194" t="s">
        <v>144</v>
      </c>
      <c r="G100" s="163"/>
      <c r="H100" s="163"/>
      <c r="I100" s="163"/>
      <c r="J100" s="163"/>
      <c r="K100" s="163"/>
      <c r="L100" s="163"/>
      <c r="M100" s="163"/>
      <c r="N100" s="163"/>
      <c r="O100" s="163"/>
      <c r="P100" s="163"/>
      <c r="Q100" s="163"/>
      <c r="R100" s="163"/>
      <c r="S100" s="41"/>
      <c r="T100" s="50"/>
      <c r="U100" s="22"/>
      <c r="V100" s="22"/>
      <c r="W100" s="22"/>
      <c r="X100" s="22"/>
      <c r="Y100" s="22"/>
      <c r="Z100" s="22"/>
      <c r="AA100" s="51"/>
      <c r="AT100" s="6" t="s">
        <v>114</v>
      </c>
      <c r="AU100" s="6" t="s">
        <v>17</v>
      </c>
    </row>
    <row r="101" spans="2:47" s="6" customFormat="1" ht="298.5" customHeight="1">
      <c r="B101" s="21"/>
      <c r="C101" s="22"/>
      <c r="D101" s="22"/>
      <c r="E101" s="22"/>
      <c r="F101" s="195" t="s">
        <v>139</v>
      </c>
      <c r="G101" s="163"/>
      <c r="H101" s="163"/>
      <c r="I101" s="163"/>
      <c r="J101" s="163"/>
      <c r="K101" s="163"/>
      <c r="L101" s="163"/>
      <c r="M101" s="163"/>
      <c r="N101" s="163"/>
      <c r="O101" s="163"/>
      <c r="P101" s="163"/>
      <c r="Q101" s="163"/>
      <c r="R101" s="163"/>
      <c r="S101" s="41"/>
      <c r="T101" s="50"/>
      <c r="U101" s="22"/>
      <c r="V101" s="22"/>
      <c r="W101" s="22"/>
      <c r="X101" s="22"/>
      <c r="Y101" s="22"/>
      <c r="Z101" s="22"/>
      <c r="AA101" s="51"/>
      <c r="AT101" s="6" t="s">
        <v>116</v>
      </c>
      <c r="AU101" s="6" t="s">
        <v>17</v>
      </c>
    </row>
    <row r="102" spans="2:65" s="6" customFormat="1" ht="27" customHeight="1">
      <c r="B102" s="21"/>
      <c r="C102" s="112" t="s">
        <v>22</v>
      </c>
      <c r="D102" s="112" t="s">
        <v>109</v>
      </c>
      <c r="E102" s="113" t="s">
        <v>145</v>
      </c>
      <c r="F102" s="190" t="s">
        <v>146</v>
      </c>
      <c r="G102" s="191"/>
      <c r="H102" s="191"/>
      <c r="I102" s="191"/>
      <c r="J102" s="115" t="s">
        <v>125</v>
      </c>
      <c r="K102" s="116">
        <v>203.968</v>
      </c>
      <c r="L102" s="192"/>
      <c r="M102" s="191"/>
      <c r="N102" s="193">
        <f>ROUND($L$102*$K$102,2)</f>
        <v>0</v>
      </c>
      <c r="O102" s="191"/>
      <c r="P102" s="191"/>
      <c r="Q102" s="191"/>
      <c r="R102" s="114" t="s">
        <v>113</v>
      </c>
      <c r="S102" s="41"/>
      <c r="T102" s="117"/>
      <c r="U102" s="118" t="s">
        <v>34</v>
      </c>
      <c r="V102" s="22"/>
      <c r="W102" s="22"/>
      <c r="X102" s="119">
        <v>0</v>
      </c>
      <c r="Y102" s="119">
        <f>$X$102*$K$102</f>
        <v>0</v>
      </c>
      <c r="Z102" s="119">
        <v>0</v>
      </c>
      <c r="AA102" s="120">
        <f>$Z$102*$K$102</f>
        <v>0</v>
      </c>
      <c r="AR102" s="80" t="s">
        <v>108</v>
      </c>
      <c r="AT102" s="80" t="s">
        <v>109</v>
      </c>
      <c r="AU102" s="80" t="s">
        <v>17</v>
      </c>
      <c r="AY102" s="6" t="s">
        <v>107</v>
      </c>
      <c r="BE102" s="121">
        <f>IF($U$102="základní",$N$102,0)</f>
        <v>0</v>
      </c>
      <c r="BF102" s="121">
        <f>IF($U$102="snížená",$N$102,0)</f>
        <v>0</v>
      </c>
      <c r="BG102" s="121">
        <f>IF($U$102="zákl. přenesená",$N$102,0)</f>
        <v>0</v>
      </c>
      <c r="BH102" s="121">
        <f>IF($U$102="sníž. přenesená",$N$102,0)</f>
        <v>0</v>
      </c>
      <c r="BI102" s="121">
        <f>IF($U$102="nulová",$N$102,0)</f>
        <v>0</v>
      </c>
      <c r="BJ102" s="80" t="s">
        <v>17</v>
      </c>
      <c r="BK102" s="121">
        <f>ROUND($L$102*$K$102,2)</f>
        <v>0</v>
      </c>
      <c r="BL102" s="80" t="s">
        <v>108</v>
      </c>
      <c r="BM102" s="80" t="s">
        <v>131</v>
      </c>
    </row>
    <row r="103" spans="2:47" s="6" customFormat="1" ht="16.5" customHeight="1">
      <c r="B103" s="21"/>
      <c r="C103" s="22"/>
      <c r="D103" s="22"/>
      <c r="E103" s="22"/>
      <c r="F103" s="194" t="s">
        <v>146</v>
      </c>
      <c r="G103" s="163"/>
      <c r="H103" s="163"/>
      <c r="I103" s="163"/>
      <c r="J103" s="163"/>
      <c r="K103" s="163"/>
      <c r="L103" s="163"/>
      <c r="M103" s="163"/>
      <c r="N103" s="163"/>
      <c r="O103" s="163"/>
      <c r="P103" s="163"/>
      <c r="Q103" s="163"/>
      <c r="R103" s="163"/>
      <c r="S103" s="41"/>
      <c r="T103" s="50"/>
      <c r="U103" s="22"/>
      <c r="V103" s="22"/>
      <c r="W103" s="22"/>
      <c r="X103" s="22"/>
      <c r="Y103" s="22"/>
      <c r="Z103" s="22"/>
      <c r="AA103" s="51"/>
      <c r="AT103" s="6" t="s">
        <v>114</v>
      </c>
      <c r="AU103" s="6" t="s">
        <v>17</v>
      </c>
    </row>
    <row r="104" spans="2:47" s="6" customFormat="1" ht="239.25" customHeight="1">
      <c r="B104" s="21"/>
      <c r="C104" s="22"/>
      <c r="D104" s="22"/>
      <c r="E104" s="22"/>
      <c r="F104" s="195" t="s">
        <v>147</v>
      </c>
      <c r="G104" s="163"/>
      <c r="H104" s="163"/>
      <c r="I104" s="163"/>
      <c r="J104" s="163"/>
      <c r="K104" s="163"/>
      <c r="L104" s="163"/>
      <c r="M104" s="163"/>
      <c r="N104" s="163"/>
      <c r="O104" s="163"/>
      <c r="P104" s="163"/>
      <c r="Q104" s="163"/>
      <c r="R104" s="163"/>
      <c r="S104" s="41"/>
      <c r="T104" s="50"/>
      <c r="U104" s="22"/>
      <c r="V104" s="22"/>
      <c r="W104" s="22"/>
      <c r="X104" s="22"/>
      <c r="Y104" s="22"/>
      <c r="Z104" s="22"/>
      <c r="AA104" s="51"/>
      <c r="AT104" s="6" t="s">
        <v>116</v>
      </c>
      <c r="AU104" s="6" t="s">
        <v>17</v>
      </c>
    </row>
    <row r="105" spans="2:51" s="6" customFormat="1" ht="15.75" customHeight="1">
      <c r="B105" s="122"/>
      <c r="C105" s="123"/>
      <c r="D105" s="123"/>
      <c r="E105" s="123"/>
      <c r="F105" s="196" t="s">
        <v>148</v>
      </c>
      <c r="G105" s="197"/>
      <c r="H105" s="197"/>
      <c r="I105" s="197"/>
      <c r="J105" s="123"/>
      <c r="K105" s="124">
        <v>145.728</v>
      </c>
      <c r="L105" s="123"/>
      <c r="M105" s="123"/>
      <c r="N105" s="123"/>
      <c r="O105" s="123"/>
      <c r="P105" s="123"/>
      <c r="Q105" s="123"/>
      <c r="R105" s="123"/>
      <c r="S105" s="125"/>
      <c r="T105" s="126"/>
      <c r="U105" s="123"/>
      <c r="V105" s="123"/>
      <c r="W105" s="123"/>
      <c r="X105" s="123"/>
      <c r="Y105" s="123"/>
      <c r="Z105" s="123"/>
      <c r="AA105" s="127"/>
      <c r="AT105" s="128" t="s">
        <v>129</v>
      </c>
      <c r="AU105" s="128" t="s">
        <v>17</v>
      </c>
      <c r="AV105" s="128" t="s">
        <v>72</v>
      </c>
      <c r="AW105" s="128" t="s">
        <v>85</v>
      </c>
      <c r="AX105" s="128" t="s">
        <v>64</v>
      </c>
      <c r="AY105" s="128" t="s">
        <v>107</v>
      </c>
    </row>
    <row r="106" spans="2:51" s="6" customFormat="1" ht="15.75" customHeight="1">
      <c r="B106" s="122"/>
      <c r="C106" s="123"/>
      <c r="D106" s="123"/>
      <c r="E106" s="123"/>
      <c r="F106" s="196" t="s">
        <v>149</v>
      </c>
      <c r="G106" s="197"/>
      <c r="H106" s="197"/>
      <c r="I106" s="197"/>
      <c r="J106" s="123"/>
      <c r="K106" s="124">
        <v>58.24</v>
      </c>
      <c r="L106" s="123"/>
      <c r="M106" s="123"/>
      <c r="N106" s="123"/>
      <c r="O106" s="123"/>
      <c r="P106" s="123"/>
      <c r="Q106" s="123"/>
      <c r="R106" s="123"/>
      <c r="S106" s="125"/>
      <c r="T106" s="126"/>
      <c r="U106" s="123"/>
      <c r="V106" s="123"/>
      <c r="W106" s="123"/>
      <c r="X106" s="123"/>
      <c r="Y106" s="123"/>
      <c r="Z106" s="123"/>
      <c r="AA106" s="127"/>
      <c r="AT106" s="128" t="s">
        <v>129</v>
      </c>
      <c r="AU106" s="128" t="s">
        <v>17</v>
      </c>
      <c r="AV106" s="128" t="s">
        <v>72</v>
      </c>
      <c r="AW106" s="128" t="s">
        <v>85</v>
      </c>
      <c r="AX106" s="128" t="s">
        <v>64</v>
      </c>
      <c r="AY106" s="128" t="s">
        <v>107</v>
      </c>
    </row>
    <row r="107" spans="2:51" s="6" customFormat="1" ht="15.75" customHeight="1">
      <c r="B107" s="129"/>
      <c r="C107" s="130"/>
      <c r="D107" s="130"/>
      <c r="E107" s="130"/>
      <c r="F107" s="198" t="s">
        <v>130</v>
      </c>
      <c r="G107" s="199"/>
      <c r="H107" s="199"/>
      <c r="I107" s="199"/>
      <c r="J107" s="130"/>
      <c r="K107" s="131">
        <v>203.968</v>
      </c>
      <c r="L107" s="130"/>
      <c r="M107" s="130"/>
      <c r="N107" s="130"/>
      <c r="O107" s="130"/>
      <c r="P107" s="130"/>
      <c r="Q107" s="130"/>
      <c r="R107" s="130"/>
      <c r="S107" s="132"/>
      <c r="T107" s="133"/>
      <c r="U107" s="130"/>
      <c r="V107" s="130"/>
      <c r="W107" s="130"/>
      <c r="X107" s="130"/>
      <c r="Y107" s="130"/>
      <c r="Z107" s="130"/>
      <c r="AA107" s="134"/>
      <c r="AT107" s="135" t="s">
        <v>129</v>
      </c>
      <c r="AU107" s="135" t="s">
        <v>17</v>
      </c>
      <c r="AV107" s="135" t="s">
        <v>108</v>
      </c>
      <c r="AW107" s="135" t="s">
        <v>85</v>
      </c>
      <c r="AX107" s="135" t="s">
        <v>17</v>
      </c>
      <c r="AY107" s="135" t="s">
        <v>107</v>
      </c>
    </row>
    <row r="108" spans="2:65" s="6" customFormat="1" ht="27" customHeight="1">
      <c r="B108" s="21"/>
      <c r="C108" s="112" t="s">
        <v>150</v>
      </c>
      <c r="D108" s="112" t="s">
        <v>109</v>
      </c>
      <c r="E108" s="113" t="s">
        <v>151</v>
      </c>
      <c r="F108" s="190" t="s">
        <v>152</v>
      </c>
      <c r="G108" s="191"/>
      <c r="H108" s="191"/>
      <c r="I108" s="191"/>
      <c r="J108" s="115" t="s">
        <v>125</v>
      </c>
      <c r="K108" s="116">
        <v>203.968</v>
      </c>
      <c r="L108" s="192"/>
      <c r="M108" s="191"/>
      <c r="N108" s="193">
        <f>ROUND($L$108*$K$108,2)</f>
        <v>0</v>
      </c>
      <c r="O108" s="191"/>
      <c r="P108" s="191"/>
      <c r="Q108" s="191"/>
      <c r="R108" s="114" t="s">
        <v>113</v>
      </c>
      <c r="S108" s="41"/>
      <c r="T108" s="117"/>
      <c r="U108" s="118" t="s">
        <v>34</v>
      </c>
      <c r="V108" s="22"/>
      <c r="W108" s="22"/>
      <c r="X108" s="119">
        <v>0</v>
      </c>
      <c r="Y108" s="119">
        <f>$X$108*$K$108</f>
        <v>0</v>
      </c>
      <c r="Z108" s="119">
        <v>0</v>
      </c>
      <c r="AA108" s="120">
        <f>$Z$108*$K$108</f>
        <v>0</v>
      </c>
      <c r="AR108" s="80" t="s">
        <v>108</v>
      </c>
      <c r="AT108" s="80" t="s">
        <v>109</v>
      </c>
      <c r="AU108" s="80" t="s">
        <v>17</v>
      </c>
      <c r="AY108" s="6" t="s">
        <v>107</v>
      </c>
      <c r="BE108" s="121">
        <f>IF($U$108="základní",$N$108,0)</f>
        <v>0</v>
      </c>
      <c r="BF108" s="121">
        <f>IF($U$108="snížená",$N$108,0)</f>
        <v>0</v>
      </c>
      <c r="BG108" s="121">
        <f>IF($U$108="zákl. přenesená",$N$108,0)</f>
        <v>0</v>
      </c>
      <c r="BH108" s="121">
        <f>IF($U$108="sníž. přenesená",$N$108,0)</f>
        <v>0</v>
      </c>
      <c r="BI108" s="121">
        <f>IF($U$108="nulová",$N$108,0)</f>
        <v>0</v>
      </c>
      <c r="BJ108" s="80" t="s">
        <v>17</v>
      </c>
      <c r="BK108" s="121">
        <f>ROUND($L$108*$K$108,2)</f>
        <v>0</v>
      </c>
      <c r="BL108" s="80" t="s">
        <v>108</v>
      </c>
      <c r="BM108" s="80" t="s">
        <v>136</v>
      </c>
    </row>
    <row r="109" spans="2:47" s="6" customFormat="1" ht="16.5" customHeight="1">
      <c r="B109" s="21"/>
      <c r="C109" s="22"/>
      <c r="D109" s="22"/>
      <c r="E109" s="22"/>
      <c r="F109" s="194" t="s">
        <v>152</v>
      </c>
      <c r="G109" s="163"/>
      <c r="H109" s="163"/>
      <c r="I109" s="163"/>
      <c r="J109" s="163"/>
      <c r="K109" s="163"/>
      <c r="L109" s="163"/>
      <c r="M109" s="163"/>
      <c r="N109" s="163"/>
      <c r="O109" s="163"/>
      <c r="P109" s="163"/>
      <c r="Q109" s="163"/>
      <c r="R109" s="163"/>
      <c r="S109" s="41"/>
      <c r="T109" s="50"/>
      <c r="U109" s="22"/>
      <c r="V109" s="22"/>
      <c r="W109" s="22"/>
      <c r="X109" s="22"/>
      <c r="Y109" s="22"/>
      <c r="Z109" s="22"/>
      <c r="AA109" s="51"/>
      <c r="AT109" s="6" t="s">
        <v>114</v>
      </c>
      <c r="AU109" s="6" t="s">
        <v>17</v>
      </c>
    </row>
    <row r="110" spans="2:47" s="6" customFormat="1" ht="239.25" customHeight="1">
      <c r="B110" s="21"/>
      <c r="C110" s="22"/>
      <c r="D110" s="22"/>
      <c r="E110" s="22"/>
      <c r="F110" s="195" t="s">
        <v>147</v>
      </c>
      <c r="G110" s="163"/>
      <c r="H110" s="163"/>
      <c r="I110" s="163"/>
      <c r="J110" s="163"/>
      <c r="K110" s="163"/>
      <c r="L110" s="163"/>
      <c r="M110" s="163"/>
      <c r="N110" s="163"/>
      <c r="O110" s="163"/>
      <c r="P110" s="163"/>
      <c r="Q110" s="163"/>
      <c r="R110" s="163"/>
      <c r="S110" s="41"/>
      <c r="T110" s="50"/>
      <c r="U110" s="22"/>
      <c r="V110" s="22"/>
      <c r="W110" s="22"/>
      <c r="X110" s="22"/>
      <c r="Y110" s="22"/>
      <c r="Z110" s="22"/>
      <c r="AA110" s="51"/>
      <c r="AT110" s="6" t="s">
        <v>116</v>
      </c>
      <c r="AU110" s="6" t="s">
        <v>17</v>
      </c>
    </row>
    <row r="111" spans="2:65" s="6" customFormat="1" ht="27" customHeight="1">
      <c r="B111" s="21"/>
      <c r="C111" s="112" t="s">
        <v>153</v>
      </c>
      <c r="D111" s="112" t="s">
        <v>109</v>
      </c>
      <c r="E111" s="113" t="s">
        <v>154</v>
      </c>
      <c r="F111" s="190" t="s">
        <v>155</v>
      </c>
      <c r="G111" s="191"/>
      <c r="H111" s="191"/>
      <c r="I111" s="191"/>
      <c r="J111" s="115" t="s">
        <v>156</v>
      </c>
      <c r="K111" s="116">
        <v>509.92</v>
      </c>
      <c r="L111" s="192"/>
      <c r="M111" s="191"/>
      <c r="N111" s="193">
        <f>ROUND($L$111*$K$111,2)</f>
        <v>0</v>
      </c>
      <c r="O111" s="191"/>
      <c r="P111" s="191"/>
      <c r="Q111" s="191"/>
      <c r="R111" s="114" t="s">
        <v>113</v>
      </c>
      <c r="S111" s="41"/>
      <c r="T111" s="117"/>
      <c r="U111" s="118" t="s">
        <v>34</v>
      </c>
      <c r="V111" s="22"/>
      <c r="W111" s="22"/>
      <c r="X111" s="119">
        <v>0.00084</v>
      </c>
      <c r="Y111" s="119">
        <f>$X$111*$K$111</f>
        <v>0.4283328</v>
      </c>
      <c r="Z111" s="119">
        <v>0</v>
      </c>
      <c r="AA111" s="120">
        <f>$Z$111*$K$111</f>
        <v>0</v>
      </c>
      <c r="AR111" s="80" t="s">
        <v>108</v>
      </c>
      <c r="AT111" s="80" t="s">
        <v>109</v>
      </c>
      <c r="AU111" s="80" t="s">
        <v>17</v>
      </c>
      <c r="AY111" s="6" t="s">
        <v>107</v>
      </c>
      <c r="BE111" s="121">
        <f>IF($U$111="základní",$N$111,0)</f>
        <v>0</v>
      </c>
      <c r="BF111" s="121">
        <f>IF($U$111="snížená",$N$111,0)</f>
        <v>0</v>
      </c>
      <c r="BG111" s="121">
        <f>IF($U$111="zákl. přenesená",$N$111,0)</f>
        <v>0</v>
      </c>
      <c r="BH111" s="121">
        <f>IF($U$111="sníž. přenesená",$N$111,0)</f>
        <v>0</v>
      </c>
      <c r="BI111" s="121">
        <f>IF($U$111="nulová",$N$111,0)</f>
        <v>0</v>
      </c>
      <c r="BJ111" s="80" t="s">
        <v>17</v>
      </c>
      <c r="BK111" s="121">
        <f>ROUND($L$111*$K$111,2)</f>
        <v>0</v>
      </c>
      <c r="BL111" s="80" t="s">
        <v>108</v>
      </c>
      <c r="BM111" s="80" t="s">
        <v>142</v>
      </c>
    </row>
    <row r="112" spans="2:47" s="6" customFormat="1" ht="16.5" customHeight="1">
      <c r="B112" s="21"/>
      <c r="C112" s="22"/>
      <c r="D112" s="22"/>
      <c r="E112" s="22"/>
      <c r="F112" s="194" t="s">
        <v>155</v>
      </c>
      <c r="G112" s="163"/>
      <c r="H112" s="163"/>
      <c r="I112" s="163"/>
      <c r="J112" s="163"/>
      <c r="K112" s="163"/>
      <c r="L112" s="163"/>
      <c r="M112" s="163"/>
      <c r="N112" s="163"/>
      <c r="O112" s="163"/>
      <c r="P112" s="163"/>
      <c r="Q112" s="163"/>
      <c r="R112" s="163"/>
      <c r="S112" s="41"/>
      <c r="T112" s="50"/>
      <c r="U112" s="22"/>
      <c r="V112" s="22"/>
      <c r="W112" s="22"/>
      <c r="X112" s="22"/>
      <c r="Y112" s="22"/>
      <c r="Z112" s="22"/>
      <c r="AA112" s="51"/>
      <c r="AT112" s="6" t="s">
        <v>114</v>
      </c>
      <c r="AU112" s="6" t="s">
        <v>17</v>
      </c>
    </row>
    <row r="113" spans="2:47" s="6" customFormat="1" ht="168.75" customHeight="1">
      <c r="B113" s="21"/>
      <c r="C113" s="22"/>
      <c r="D113" s="22"/>
      <c r="E113" s="22"/>
      <c r="F113" s="195" t="s">
        <v>157</v>
      </c>
      <c r="G113" s="163"/>
      <c r="H113" s="163"/>
      <c r="I113" s="163"/>
      <c r="J113" s="163"/>
      <c r="K113" s="163"/>
      <c r="L113" s="163"/>
      <c r="M113" s="163"/>
      <c r="N113" s="163"/>
      <c r="O113" s="163"/>
      <c r="P113" s="163"/>
      <c r="Q113" s="163"/>
      <c r="R113" s="163"/>
      <c r="S113" s="41"/>
      <c r="T113" s="50"/>
      <c r="U113" s="22"/>
      <c r="V113" s="22"/>
      <c r="W113" s="22"/>
      <c r="X113" s="22"/>
      <c r="Y113" s="22"/>
      <c r="Z113" s="22"/>
      <c r="AA113" s="51"/>
      <c r="AT113" s="6" t="s">
        <v>116</v>
      </c>
      <c r="AU113" s="6" t="s">
        <v>17</v>
      </c>
    </row>
    <row r="114" spans="2:51" s="6" customFormat="1" ht="15.75" customHeight="1">
      <c r="B114" s="122"/>
      <c r="C114" s="123"/>
      <c r="D114" s="123"/>
      <c r="E114" s="123"/>
      <c r="F114" s="196" t="s">
        <v>158</v>
      </c>
      <c r="G114" s="197"/>
      <c r="H114" s="197"/>
      <c r="I114" s="197"/>
      <c r="J114" s="123"/>
      <c r="K114" s="124">
        <v>364.32</v>
      </c>
      <c r="L114" s="123"/>
      <c r="M114" s="123"/>
      <c r="N114" s="123"/>
      <c r="O114" s="123"/>
      <c r="P114" s="123"/>
      <c r="Q114" s="123"/>
      <c r="R114" s="123"/>
      <c r="S114" s="125"/>
      <c r="T114" s="126"/>
      <c r="U114" s="123"/>
      <c r="V114" s="123"/>
      <c r="W114" s="123"/>
      <c r="X114" s="123"/>
      <c r="Y114" s="123"/>
      <c r="Z114" s="123"/>
      <c r="AA114" s="127"/>
      <c r="AT114" s="128" t="s">
        <v>129</v>
      </c>
      <c r="AU114" s="128" t="s">
        <v>17</v>
      </c>
      <c r="AV114" s="128" t="s">
        <v>72</v>
      </c>
      <c r="AW114" s="128" t="s">
        <v>85</v>
      </c>
      <c r="AX114" s="128" t="s">
        <v>64</v>
      </c>
      <c r="AY114" s="128" t="s">
        <v>107</v>
      </c>
    </row>
    <row r="115" spans="2:51" s="6" customFormat="1" ht="15.75" customHeight="1">
      <c r="B115" s="122"/>
      <c r="C115" s="123"/>
      <c r="D115" s="123"/>
      <c r="E115" s="123"/>
      <c r="F115" s="196" t="s">
        <v>159</v>
      </c>
      <c r="G115" s="197"/>
      <c r="H115" s="197"/>
      <c r="I115" s="197"/>
      <c r="J115" s="123"/>
      <c r="K115" s="124">
        <v>145.6</v>
      </c>
      <c r="L115" s="123"/>
      <c r="M115" s="123"/>
      <c r="N115" s="123"/>
      <c r="O115" s="123"/>
      <c r="P115" s="123"/>
      <c r="Q115" s="123"/>
      <c r="R115" s="123"/>
      <c r="S115" s="125"/>
      <c r="T115" s="126"/>
      <c r="U115" s="123"/>
      <c r="V115" s="123"/>
      <c r="W115" s="123"/>
      <c r="X115" s="123"/>
      <c r="Y115" s="123"/>
      <c r="Z115" s="123"/>
      <c r="AA115" s="127"/>
      <c r="AT115" s="128" t="s">
        <v>129</v>
      </c>
      <c r="AU115" s="128" t="s">
        <v>17</v>
      </c>
      <c r="AV115" s="128" t="s">
        <v>72</v>
      </c>
      <c r="AW115" s="128" t="s">
        <v>85</v>
      </c>
      <c r="AX115" s="128" t="s">
        <v>64</v>
      </c>
      <c r="AY115" s="128" t="s">
        <v>107</v>
      </c>
    </row>
    <row r="116" spans="2:51" s="6" customFormat="1" ht="15.75" customHeight="1">
      <c r="B116" s="129"/>
      <c r="C116" s="130"/>
      <c r="D116" s="130"/>
      <c r="E116" s="130"/>
      <c r="F116" s="198" t="s">
        <v>130</v>
      </c>
      <c r="G116" s="199"/>
      <c r="H116" s="199"/>
      <c r="I116" s="199"/>
      <c r="J116" s="130"/>
      <c r="K116" s="131">
        <v>509.92</v>
      </c>
      <c r="L116" s="130"/>
      <c r="M116" s="130"/>
      <c r="N116" s="130"/>
      <c r="O116" s="130"/>
      <c r="P116" s="130"/>
      <c r="Q116" s="130"/>
      <c r="R116" s="130"/>
      <c r="S116" s="132"/>
      <c r="T116" s="133"/>
      <c r="U116" s="130"/>
      <c r="V116" s="130"/>
      <c r="W116" s="130"/>
      <c r="X116" s="130"/>
      <c r="Y116" s="130"/>
      <c r="Z116" s="130"/>
      <c r="AA116" s="134"/>
      <c r="AT116" s="135" t="s">
        <v>129</v>
      </c>
      <c r="AU116" s="135" t="s">
        <v>17</v>
      </c>
      <c r="AV116" s="135" t="s">
        <v>108</v>
      </c>
      <c r="AW116" s="135" t="s">
        <v>85</v>
      </c>
      <c r="AX116" s="135" t="s">
        <v>17</v>
      </c>
      <c r="AY116" s="135" t="s">
        <v>107</v>
      </c>
    </row>
    <row r="117" spans="2:65" s="6" customFormat="1" ht="27" customHeight="1">
      <c r="B117" s="21"/>
      <c r="C117" s="112" t="s">
        <v>160</v>
      </c>
      <c r="D117" s="112" t="s">
        <v>109</v>
      </c>
      <c r="E117" s="113" t="s">
        <v>161</v>
      </c>
      <c r="F117" s="190" t="s">
        <v>162</v>
      </c>
      <c r="G117" s="191"/>
      <c r="H117" s="191"/>
      <c r="I117" s="191"/>
      <c r="J117" s="115" t="s">
        <v>156</v>
      </c>
      <c r="K117" s="116">
        <v>509.92</v>
      </c>
      <c r="L117" s="192"/>
      <c r="M117" s="191"/>
      <c r="N117" s="193">
        <f>ROUND($L$117*$K$117,2)</f>
        <v>0</v>
      </c>
      <c r="O117" s="191"/>
      <c r="P117" s="191"/>
      <c r="Q117" s="191"/>
      <c r="R117" s="114" t="s">
        <v>113</v>
      </c>
      <c r="S117" s="41"/>
      <c r="T117" s="117"/>
      <c r="U117" s="118" t="s">
        <v>34</v>
      </c>
      <c r="V117" s="22"/>
      <c r="W117" s="22"/>
      <c r="X117" s="119">
        <v>0</v>
      </c>
      <c r="Y117" s="119">
        <f>$X$117*$K$117</f>
        <v>0</v>
      </c>
      <c r="Z117" s="119">
        <v>0</v>
      </c>
      <c r="AA117" s="120">
        <f>$Z$117*$K$117</f>
        <v>0</v>
      </c>
      <c r="AR117" s="80" t="s">
        <v>108</v>
      </c>
      <c r="AT117" s="80" t="s">
        <v>109</v>
      </c>
      <c r="AU117" s="80" t="s">
        <v>17</v>
      </c>
      <c r="AY117" s="6" t="s">
        <v>107</v>
      </c>
      <c r="BE117" s="121">
        <f>IF($U$117="základní",$N$117,0)</f>
        <v>0</v>
      </c>
      <c r="BF117" s="121">
        <f>IF($U$117="snížená",$N$117,0)</f>
        <v>0</v>
      </c>
      <c r="BG117" s="121">
        <f>IF($U$117="zákl. přenesená",$N$117,0)</f>
        <v>0</v>
      </c>
      <c r="BH117" s="121">
        <f>IF($U$117="sníž. přenesená",$N$117,0)</f>
        <v>0</v>
      </c>
      <c r="BI117" s="121">
        <f>IF($U$117="nulová",$N$117,0)</f>
        <v>0</v>
      </c>
      <c r="BJ117" s="80" t="s">
        <v>17</v>
      </c>
      <c r="BK117" s="121">
        <f>ROUND($L$117*$K$117,2)</f>
        <v>0</v>
      </c>
      <c r="BL117" s="80" t="s">
        <v>108</v>
      </c>
      <c r="BM117" s="80" t="s">
        <v>22</v>
      </c>
    </row>
    <row r="118" spans="2:47" s="6" customFormat="1" ht="16.5" customHeight="1">
      <c r="B118" s="21"/>
      <c r="C118" s="22"/>
      <c r="D118" s="22"/>
      <c r="E118" s="22"/>
      <c r="F118" s="194" t="s">
        <v>162</v>
      </c>
      <c r="G118" s="163"/>
      <c r="H118" s="163"/>
      <c r="I118" s="163"/>
      <c r="J118" s="163"/>
      <c r="K118" s="163"/>
      <c r="L118" s="163"/>
      <c r="M118" s="163"/>
      <c r="N118" s="163"/>
      <c r="O118" s="163"/>
      <c r="P118" s="163"/>
      <c r="Q118" s="163"/>
      <c r="R118" s="163"/>
      <c r="S118" s="41"/>
      <c r="T118" s="50"/>
      <c r="U118" s="22"/>
      <c r="V118" s="22"/>
      <c r="W118" s="22"/>
      <c r="X118" s="22"/>
      <c r="Y118" s="22"/>
      <c r="Z118" s="22"/>
      <c r="AA118" s="51"/>
      <c r="AT118" s="6" t="s">
        <v>114</v>
      </c>
      <c r="AU118" s="6" t="s">
        <v>17</v>
      </c>
    </row>
    <row r="119" spans="2:65" s="6" customFormat="1" ht="27" customHeight="1">
      <c r="B119" s="21"/>
      <c r="C119" s="112" t="s">
        <v>163</v>
      </c>
      <c r="D119" s="112" t="s">
        <v>109</v>
      </c>
      <c r="E119" s="113" t="s">
        <v>164</v>
      </c>
      <c r="F119" s="190" t="s">
        <v>165</v>
      </c>
      <c r="G119" s="191"/>
      <c r="H119" s="191"/>
      <c r="I119" s="191"/>
      <c r="J119" s="115" t="s">
        <v>125</v>
      </c>
      <c r="K119" s="116">
        <v>203.968</v>
      </c>
      <c r="L119" s="192"/>
      <c r="M119" s="191"/>
      <c r="N119" s="193">
        <f>ROUND($L$119*$K$119,2)</f>
        <v>0</v>
      </c>
      <c r="O119" s="191"/>
      <c r="P119" s="191"/>
      <c r="Q119" s="191"/>
      <c r="R119" s="114" t="s">
        <v>113</v>
      </c>
      <c r="S119" s="41"/>
      <c r="T119" s="117"/>
      <c r="U119" s="118" t="s">
        <v>34</v>
      </c>
      <c r="V119" s="22"/>
      <c r="W119" s="22"/>
      <c r="X119" s="119">
        <v>0</v>
      </c>
      <c r="Y119" s="119">
        <f>$X$119*$K$119</f>
        <v>0</v>
      </c>
      <c r="Z119" s="119">
        <v>0</v>
      </c>
      <c r="AA119" s="120">
        <f>$Z$119*$K$119</f>
        <v>0</v>
      </c>
      <c r="AR119" s="80" t="s">
        <v>108</v>
      </c>
      <c r="AT119" s="80" t="s">
        <v>109</v>
      </c>
      <c r="AU119" s="80" t="s">
        <v>17</v>
      </c>
      <c r="AY119" s="6" t="s">
        <v>107</v>
      </c>
      <c r="BE119" s="121">
        <f>IF($U$119="základní",$N$119,0)</f>
        <v>0</v>
      </c>
      <c r="BF119" s="121">
        <f>IF($U$119="snížená",$N$119,0)</f>
        <v>0</v>
      </c>
      <c r="BG119" s="121">
        <f>IF($U$119="zákl. přenesená",$N$119,0)</f>
        <v>0</v>
      </c>
      <c r="BH119" s="121">
        <f>IF($U$119="sníž. přenesená",$N$119,0)</f>
        <v>0</v>
      </c>
      <c r="BI119" s="121">
        <f>IF($U$119="nulová",$N$119,0)</f>
        <v>0</v>
      </c>
      <c r="BJ119" s="80" t="s">
        <v>17</v>
      </c>
      <c r="BK119" s="121">
        <f>ROUND($L$119*$K$119,2)</f>
        <v>0</v>
      </c>
      <c r="BL119" s="80" t="s">
        <v>108</v>
      </c>
      <c r="BM119" s="80" t="s">
        <v>150</v>
      </c>
    </row>
    <row r="120" spans="2:47" s="6" customFormat="1" ht="16.5" customHeight="1">
      <c r="B120" s="21"/>
      <c r="C120" s="22"/>
      <c r="D120" s="22"/>
      <c r="E120" s="22"/>
      <c r="F120" s="194" t="s">
        <v>165</v>
      </c>
      <c r="G120" s="163"/>
      <c r="H120" s="163"/>
      <c r="I120" s="163"/>
      <c r="J120" s="163"/>
      <c r="K120" s="163"/>
      <c r="L120" s="163"/>
      <c r="M120" s="163"/>
      <c r="N120" s="163"/>
      <c r="O120" s="163"/>
      <c r="P120" s="163"/>
      <c r="Q120" s="163"/>
      <c r="R120" s="163"/>
      <c r="S120" s="41"/>
      <c r="T120" s="50"/>
      <c r="U120" s="22"/>
      <c r="V120" s="22"/>
      <c r="W120" s="22"/>
      <c r="X120" s="22"/>
      <c r="Y120" s="22"/>
      <c r="Z120" s="22"/>
      <c r="AA120" s="51"/>
      <c r="AT120" s="6" t="s">
        <v>114</v>
      </c>
      <c r="AU120" s="6" t="s">
        <v>17</v>
      </c>
    </row>
    <row r="121" spans="2:47" s="6" customFormat="1" ht="109.5" customHeight="1">
      <c r="B121" s="21"/>
      <c r="C121" s="22"/>
      <c r="D121" s="22"/>
      <c r="E121" s="22"/>
      <c r="F121" s="195" t="s">
        <v>166</v>
      </c>
      <c r="G121" s="163"/>
      <c r="H121" s="163"/>
      <c r="I121" s="163"/>
      <c r="J121" s="163"/>
      <c r="K121" s="163"/>
      <c r="L121" s="163"/>
      <c r="M121" s="163"/>
      <c r="N121" s="163"/>
      <c r="O121" s="163"/>
      <c r="P121" s="163"/>
      <c r="Q121" s="163"/>
      <c r="R121" s="163"/>
      <c r="S121" s="41"/>
      <c r="T121" s="50"/>
      <c r="U121" s="22"/>
      <c r="V121" s="22"/>
      <c r="W121" s="22"/>
      <c r="X121" s="22"/>
      <c r="Y121" s="22"/>
      <c r="Z121" s="22"/>
      <c r="AA121" s="51"/>
      <c r="AT121" s="6" t="s">
        <v>116</v>
      </c>
      <c r="AU121" s="6" t="s">
        <v>17</v>
      </c>
    </row>
    <row r="122" spans="2:51" s="6" customFormat="1" ht="15.75" customHeight="1">
      <c r="B122" s="122"/>
      <c r="C122" s="123"/>
      <c r="D122" s="123"/>
      <c r="E122" s="123"/>
      <c r="F122" s="196" t="s">
        <v>167</v>
      </c>
      <c r="G122" s="197"/>
      <c r="H122" s="197"/>
      <c r="I122" s="197"/>
      <c r="J122" s="123"/>
      <c r="K122" s="124">
        <v>203.968</v>
      </c>
      <c r="L122" s="123"/>
      <c r="M122" s="123"/>
      <c r="N122" s="123"/>
      <c r="O122" s="123"/>
      <c r="P122" s="123"/>
      <c r="Q122" s="123"/>
      <c r="R122" s="123"/>
      <c r="S122" s="125"/>
      <c r="T122" s="126"/>
      <c r="U122" s="123"/>
      <c r="V122" s="123"/>
      <c r="W122" s="123"/>
      <c r="X122" s="123"/>
      <c r="Y122" s="123"/>
      <c r="Z122" s="123"/>
      <c r="AA122" s="127"/>
      <c r="AT122" s="128" t="s">
        <v>129</v>
      </c>
      <c r="AU122" s="128" t="s">
        <v>17</v>
      </c>
      <c r="AV122" s="128" t="s">
        <v>72</v>
      </c>
      <c r="AW122" s="128" t="s">
        <v>85</v>
      </c>
      <c r="AX122" s="128" t="s">
        <v>64</v>
      </c>
      <c r="AY122" s="128" t="s">
        <v>107</v>
      </c>
    </row>
    <row r="123" spans="2:51" s="6" customFormat="1" ht="15.75" customHeight="1">
      <c r="B123" s="129"/>
      <c r="C123" s="130"/>
      <c r="D123" s="130"/>
      <c r="E123" s="130"/>
      <c r="F123" s="198" t="s">
        <v>130</v>
      </c>
      <c r="G123" s="199"/>
      <c r="H123" s="199"/>
      <c r="I123" s="199"/>
      <c r="J123" s="130"/>
      <c r="K123" s="131">
        <v>203.968</v>
      </c>
      <c r="L123" s="130"/>
      <c r="M123" s="130"/>
      <c r="N123" s="130"/>
      <c r="O123" s="130"/>
      <c r="P123" s="130"/>
      <c r="Q123" s="130"/>
      <c r="R123" s="130"/>
      <c r="S123" s="132"/>
      <c r="T123" s="133"/>
      <c r="U123" s="130"/>
      <c r="V123" s="130"/>
      <c r="W123" s="130"/>
      <c r="X123" s="130"/>
      <c r="Y123" s="130"/>
      <c r="Z123" s="130"/>
      <c r="AA123" s="134"/>
      <c r="AT123" s="135" t="s">
        <v>129</v>
      </c>
      <c r="AU123" s="135" t="s">
        <v>17</v>
      </c>
      <c r="AV123" s="135" t="s">
        <v>108</v>
      </c>
      <c r="AW123" s="135" t="s">
        <v>85</v>
      </c>
      <c r="AX123" s="135" t="s">
        <v>17</v>
      </c>
      <c r="AY123" s="135" t="s">
        <v>107</v>
      </c>
    </row>
    <row r="124" spans="2:65" s="6" customFormat="1" ht="27" customHeight="1">
      <c r="B124" s="21"/>
      <c r="C124" s="112" t="s">
        <v>8</v>
      </c>
      <c r="D124" s="112" t="s">
        <v>109</v>
      </c>
      <c r="E124" s="113" t="s">
        <v>168</v>
      </c>
      <c r="F124" s="190" t="s">
        <v>169</v>
      </c>
      <c r="G124" s="191"/>
      <c r="H124" s="191"/>
      <c r="I124" s="191"/>
      <c r="J124" s="115" t="s">
        <v>125</v>
      </c>
      <c r="K124" s="116">
        <v>81.1</v>
      </c>
      <c r="L124" s="192"/>
      <c r="M124" s="191"/>
      <c r="N124" s="193">
        <f>ROUND($L$124*$K$124,2)</f>
        <v>0</v>
      </c>
      <c r="O124" s="191"/>
      <c r="P124" s="191"/>
      <c r="Q124" s="191"/>
      <c r="R124" s="114" t="s">
        <v>113</v>
      </c>
      <c r="S124" s="41"/>
      <c r="T124" s="117"/>
      <c r="U124" s="118" t="s">
        <v>34</v>
      </c>
      <c r="V124" s="22"/>
      <c r="W124" s="22"/>
      <c r="X124" s="119">
        <v>0</v>
      </c>
      <c r="Y124" s="119">
        <f>$X$124*$K$124</f>
        <v>0</v>
      </c>
      <c r="Z124" s="119">
        <v>0</v>
      </c>
      <c r="AA124" s="120">
        <f>$Z$124*$K$124</f>
        <v>0</v>
      </c>
      <c r="AR124" s="80" t="s">
        <v>108</v>
      </c>
      <c r="AT124" s="80" t="s">
        <v>109</v>
      </c>
      <c r="AU124" s="80" t="s">
        <v>17</v>
      </c>
      <c r="AY124" s="6" t="s">
        <v>107</v>
      </c>
      <c r="BE124" s="121">
        <f>IF($U$124="základní",$N$124,0)</f>
        <v>0</v>
      </c>
      <c r="BF124" s="121">
        <f>IF($U$124="snížená",$N$124,0)</f>
        <v>0</v>
      </c>
      <c r="BG124" s="121">
        <f>IF($U$124="zákl. přenesená",$N$124,0)</f>
        <v>0</v>
      </c>
      <c r="BH124" s="121">
        <f>IF($U$124="sníž. přenesená",$N$124,0)</f>
        <v>0</v>
      </c>
      <c r="BI124" s="121">
        <f>IF($U$124="nulová",$N$124,0)</f>
        <v>0</v>
      </c>
      <c r="BJ124" s="80" t="s">
        <v>17</v>
      </c>
      <c r="BK124" s="121">
        <f>ROUND($L$124*$K$124,2)</f>
        <v>0</v>
      </c>
      <c r="BL124" s="80" t="s">
        <v>108</v>
      </c>
      <c r="BM124" s="80" t="s">
        <v>153</v>
      </c>
    </row>
    <row r="125" spans="2:47" s="6" customFormat="1" ht="16.5" customHeight="1">
      <c r="B125" s="21"/>
      <c r="C125" s="22"/>
      <c r="D125" s="22"/>
      <c r="E125" s="22"/>
      <c r="F125" s="194" t="s">
        <v>169</v>
      </c>
      <c r="G125" s="163"/>
      <c r="H125" s="163"/>
      <c r="I125" s="163"/>
      <c r="J125" s="163"/>
      <c r="K125" s="163"/>
      <c r="L125" s="163"/>
      <c r="M125" s="163"/>
      <c r="N125" s="163"/>
      <c r="O125" s="163"/>
      <c r="P125" s="163"/>
      <c r="Q125" s="163"/>
      <c r="R125" s="163"/>
      <c r="S125" s="41"/>
      <c r="T125" s="50"/>
      <c r="U125" s="22"/>
      <c r="V125" s="22"/>
      <c r="W125" s="22"/>
      <c r="X125" s="22"/>
      <c r="Y125" s="22"/>
      <c r="Z125" s="22"/>
      <c r="AA125" s="51"/>
      <c r="AT125" s="6" t="s">
        <v>114</v>
      </c>
      <c r="AU125" s="6" t="s">
        <v>17</v>
      </c>
    </row>
    <row r="126" spans="2:47" s="6" customFormat="1" ht="204" customHeight="1">
      <c r="B126" s="21"/>
      <c r="C126" s="22"/>
      <c r="D126" s="22"/>
      <c r="E126" s="22"/>
      <c r="F126" s="195" t="s">
        <v>170</v>
      </c>
      <c r="G126" s="163"/>
      <c r="H126" s="163"/>
      <c r="I126" s="163"/>
      <c r="J126" s="163"/>
      <c r="K126" s="163"/>
      <c r="L126" s="163"/>
      <c r="M126" s="163"/>
      <c r="N126" s="163"/>
      <c r="O126" s="163"/>
      <c r="P126" s="163"/>
      <c r="Q126" s="163"/>
      <c r="R126" s="163"/>
      <c r="S126" s="41"/>
      <c r="T126" s="50"/>
      <c r="U126" s="22"/>
      <c r="V126" s="22"/>
      <c r="W126" s="22"/>
      <c r="X126" s="22"/>
      <c r="Y126" s="22"/>
      <c r="Z126" s="22"/>
      <c r="AA126" s="51"/>
      <c r="AT126" s="6" t="s">
        <v>116</v>
      </c>
      <c r="AU126" s="6" t="s">
        <v>17</v>
      </c>
    </row>
    <row r="127" spans="2:51" s="6" customFormat="1" ht="15.75" customHeight="1">
      <c r="B127" s="122"/>
      <c r="C127" s="123"/>
      <c r="D127" s="123"/>
      <c r="E127" s="123"/>
      <c r="F127" s="196" t="s">
        <v>171</v>
      </c>
      <c r="G127" s="197"/>
      <c r="H127" s="197"/>
      <c r="I127" s="197"/>
      <c r="J127" s="123"/>
      <c r="K127" s="124">
        <v>81.1</v>
      </c>
      <c r="L127" s="123"/>
      <c r="M127" s="123"/>
      <c r="N127" s="123"/>
      <c r="O127" s="123"/>
      <c r="P127" s="123"/>
      <c r="Q127" s="123"/>
      <c r="R127" s="123"/>
      <c r="S127" s="125"/>
      <c r="T127" s="126"/>
      <c r="U127" s="123"/>
      <c r="V127" s="123"/>
      <c r="W127" s="123"/>
      <c r="X127" s="123"/>
      <c r="Y127" s="123"/>
      <c r="Z127" s="123"/>
      <c r="AA127" s="127"/>
      <c r="AT127" s="128" t="s">
        <v>129</v>
      </c>
      <c r="AU127" s="128" t="s">
        <v>17</v>
      </c>
      <c r="AV127" s="128" t="s">
        <v>72</v>
      </c>
      <c r="AW127" s="128" t="s">
        <v>85</v>
      </c>
      <c r="AX127" s="128" t="s">
        <v>64</v>
      </c>
      <c r="AY127" s="128" t="s">
        <v>107</v>
      </c>
    </row>
    <row r="128" spans="2:51" s="6" customFormat="1" ht="15.75" customHeight="1">
      <c r="B128" s="129"/>
      <c r="C128" s="130"/>
      <c r="D128" s="130"/>
      <c r="E128" s="130"/>
      <c r="F128" s="198" t="s">
        <v>130</v>
      </c>
      <c r="G128" s="199"/>
      <c r="H128" s="199"/>
      <c r="I128" s="199"/>
      <c r="J128" s="130"/>
      <c r="K128" s="131">
        <v>81.1</v>
      </c>
      <c r="L128" s="130"/>
      <c r="M128" s="130"/>
      <c r="N128" s="130"/>
      <c r="O128" s="130"/>
      <c r="P128" s="130"/>
      <c r="Q128" s="130"/>
      <c r="R128" s="130"/>
      <c r="S128" s="132"/>
      <c r="T128" s="133"/>
      <c r="U128" s="130"/>
      <c r="V128" s="130"/>
      <c r="W128" s="130"/>
      <c r="X128" s="130"/>
      <c r="Y128" s="130"/>
      <c r="Z128" s="130"/>
      <c r="AA128" s="134"/>
      <c r="AT128" s="135" t="s">
        <v>129</v>
      </c>
      <c r="AU128" s="135" t="s">
        <v>17</v>
      </c>
      <c r="AV128" s="135" t="s">
        <v>108</v>
      </c>
      <c r="AW128" s="135" t="s">
        <v>85</v>
      </c>
      <c r="AX128" s="135" t="s">
        <v>17</v>
      </c>
      <c r="AY128" s="135" t="s">
        <v>107</v>
      </c>
    </row>
    <row r="129" spans="2:65" s="6" customFormat="1" ht="27" customHeight="1">
      <c r="B129" s="21"/>
      <c r="C129" s="112" t="s">
        <v>172</v>
      </c>
      <c r="D129" s="112" t="s">
        <v>109</v>
      </c>
      <c r="E129" s="113" t="s">
        <v>173</v>
      </c>
      <c r="F129" s="190" t="s">
        <v>174</v>
      </c>
      <c r="G129" s="191"/>
      <c r="H129" s="191"/>
      <c r="I129" s="191"/>
      <c r="J129" s="115" t="s">
        <v>125</v>
      </c>
      <c r="K129" s="116">
        <v>209.944</v>
      </c>
      <c r="L129" s="192"/>
      <c r="M129" s="191"/>
      <c r="N129" s="193">
        <f>ROUND($L$129*$K$129,2)</f>
        <v>0</v>
      </c>
      <c r="O129" s="191"/>
      <c r="P129" s="191"/>
      <c r="Q129" s="191"/>
      <c r="R129" s="114" t="s">
        <v>113</v>
      </c>
      <c r="S129" s="41"/>
      <c r="T129" s="117"/>
      <c r="U129" s="118" t="s">
        <v>34</v>
      </c>
      <c r="V129" s="22"/>
      <c r="W129" s="22"/>
      <c r="X129" s="119">
        <v>0</v>
      </c>
      <c r="Y129" s="119">
        <f>$X$129*$K$129</f>
        <v>0</v>
      </c>
      <c r="Z129" s="119">
        <v>0</v>
      </c>
      <c r="AA129" s="120">
        <f>$Z$129*$K$129</f>
        <v>0</v>
      </c>
      <c r="AR129" s="80" t="s">
        <v>108</v>
      </c>
      <c r="AT129" s="80" t="s">
        <v>109</v>
      </c>
      <c r="AU129" s="80" t="s">
        <v>17</v>
      </c>
      <c r="AY129" s="6" t="s">
        <v>107</v>
      </c>
      <c r="BE129" s="121">
        <f>IF($U$129="základní",$N$129,0)</f>
        <v>0</v>
      </c>
      <c r="BF129" s="121">
        <f>IF($U$129="snížená",$N$129,0)</f>
        <v>0</v>
      </c>
      <c r="BG129" s="121">
        <f>IF($U$129="zákl. přenesená",$N$129,0)</f>
        <v>0</v>
      </c>
      <c r="BH129" s="121">
        <f>IF($U$129="sníž. přenesená",$N$129,0)</f>
        <v>0</v>
      </c>
      <c r="BI129" s="121">
        <f>IF($U$129="nulová",$N$129,0)</f>
        <v>0</v>
      </c>
      <c r="BJ129" s="80" t="s">
        <v>17</v>
      </c>
      <c r="BK129" s="121">
        <f>ROUND($L$129*$K$129,2)</f>
        <v>0</v>
      </c>
      <c r="BL129" s="80" t="s">
        <v>108</v>
      </c>
      <c r="BM129" s="80" t="s">
        <v>160</v>
      </c>
    </row>
    <row r="130" spans="2:47" s="6" customFormat="1" ht="16.5" customHeight="1">
      <c r="B130" s="21"/>
      <c r="C130" s="22"/>
      <c r="D130" s="22"/>
      <c r="E130" s="22"/>
      <c r="F130" s="194" t="s">
        <v>174</v>
      </c>
      <c r="G130" s="163"/>
      <c r="H130" s="163"/>
      <c r="I130" s="163"/>
      <c r="J130" s="163"/>
      <c r="K130" s="163"/>
      <c r="L130" s="163"/>
      <c r="M130" s="163"/>
      <c r="N130" s="163"/>
      <c r="O130" s="163"/>
      <c r="P130" s="163"/>
      <c r="Q130" s="163"/>
      <c r="R130" s="163"/>
      <c r="S130" s="41"/>
      <c r="T130" s="50"/>
      <c r="U130" s="22"/>
      <c r="V130" s="22"/>
      <c r="W130" s="22"/>
      <c r="X130" s="22"/>
      <c r="Y130" s="22"/>
      <c r="Z130" s="22"/>
      <c r="AA130" s="51"/>
      <c r="AT130" s="6" t="s">
        <v>114</v>
      </c>
      <c r="AU130" s="6" t="s">
        <v>17</v>
      </c>
    </row>
    <row r="131" spans="2:47" s="6" customFormat="1" ht="204" customHeight="1">
      <c r="B131" s="21"/>
      <c r="C131" s="22"/>
      <c r="D131" s="22"/>
      <c r="E131" s="22"/>
      <c r="F131" s="195" t="s">
        <v>170</v>
      </c>
      <c r="G131" s="163"/>
      <c r="H131" s="163"/>
      <c r="I131" s="163"/>
      <c r="J131" s="163"/>
      <c r="K131" s="163"/>
      <c r="L131" s="163"/>
      <c r="M131" s="163"/>
      <c r="N131" s="163"/>
      <c r="O131" s="163"/>
      <c r="P131" s="163"/>
      <c r="Q131" s="163"/>
      <c r="R131" s="163"/>
      <c r="S131" s="41"/>
      <c r="T131" s="50"/>
      <c r="U131" s="22"/>
      <c r="V131" s="22"/>
      <c r="W131" s="22"/>
      <c r="X131" s="22"/>
      <c r="Y131" s="22"/>
      <c r="Z131" s="22"/>
      <c r="AA131" s="51"/>
      <c r="AT131" s="6" t="s">
        <v>116</v>
      </c>
      <c r="AU131" s="6" t="s">
        <v>17</v>
      </c>
    </row>
    <row r="132" spans="2:51" s="6" customFormat="1" ht="15.75" customHeight="1">
      <c r="B132" s="122"/>
      <c r="C132" s="123"/>
      <c r="D132" s="123"/>
      <c r="E132" s="123"/>
      <c r="F132" s="196" t="s">
        <v>175</v>
      </c>
      <c r="G132" s="197"/>
      <c r="H132" s="197"/>
      <c r="I132" s="197"/>
      <c r="J132" s="123"/>
      <c r="K132" s="124">
        <v>209.944</v>
      </c>
      <c r="L132" s="123"/>
      <c r="M132" s="123"/>
      <c r="N132" s="123"/>
      <c r="O132" s="123"/>
      <c r="P132" s="123"/>
      <c r="Q132" s="123"/>
      <c r="R132" s="123"/>
      <c r="S132" s="125"/>
      <c r="T132" s="126"/>
      <c r="U132" s="123"/>
      <c r="V132" s="123"/>
      <c r="W132" s="123"/>
      <c r="X132" s="123"/>
      <c r="Y132" s="123"/>
      <c r="Z132" s="123"/>
      <c r="AA132" s="127"/>
      <c r="AT132" s="128" t="s">
        <v>129</v>
      </c>
      <c r="AU132" s="128" t="s">
        <v>17</v>
      </c>
      <c r="AV132" s="128" t="s">
        <v>72</v>
      </c>
      <c r="AW132" s="128" t="s">
        <v>85</v>
      </c>
      <c r="AX132" s="128" t="s">
        <v>64</v>
      </c>
      <c r="AY132" s="128" t="s">
        <v>107</v>
      </c>
    </row>
    <row r="133" spans="2:51" s="6" customFormat="1" ht="15.75" customHeight="1">
      <c r="B133" s="129"/>
      <c r="C133" s="130"/>
      <c r="D133" s="130"/>
      <c r="E133" s="130"/>
      <c r="F133" s="198" t="s">
        <v>130</v>
      </c>
      <c r="G133" s="199"/>
      <c r="H133" s="199"/>
      <c r="I133" s="199"/>
      <c r="J133" s="130"/>
      <c r="K133" s="131">
        <v>209.944</v>
      </c>
      <c r="L133" s="130"/>
      <c r="M133" s="130"/>
      <c r="N133" s="130"/>
      <c r="O133" s="130"/>
      <c r="P133" s="130"/>
      <c r="Q133" s="130"/>
      <c r="R133" s="130"/>
      <c r="S133" s="132"/>
      <c r="T133" s="133"/>
      <c r="U133" s="130"/>
      <c r="V133" s="130"/>
      <c r="W133" s="130"/>
      <c r="X133" s="130"/>
      <c r="Y133" s="130"/>
      <c r="Z133" s="130"/>
      <c r="AA133" s="134"/>
      <c r="AT133" s="135" t="s">
        <v>129</v>
      </c>
      <c r="AU133" s="135" t="s">
        <v>17</v>
      </c>
      <c r="AV133" s="135" t="s">
        <v>108</v>
      </c>
      <c r="AW133" s="135" t="s">
        <v>85</v>
      </c>
      <c r="AX133" s="135" t="s">
        <v>17</v>
      </c>
      <c r="AY133" s="135" t="s">
        <v>107</v>
      </c>
    </row>
    <row r="134" spans="2:65" s="6" customFormat="1" ht="39" customHeight="1">
      <c r="B134" s="21"/>
      <c r="C134" s="112" t="s">
        <v>176</v>
      </c>
      <c r="D134" s="112" t="s">
        <v>109</v>
      </c>
      <c r="E134" s="113" t="s">
        <v>177</v>
      </c>
      <c r="F134" s="190" t="s">
        <v>178</v>
      </c>
      <c r="G134" s="191"/>
      <c r="H134" s="191"/>
      <c r="I134" s="191"/>
      <c r="J134" s="115" t="s">
        <v>125</v>
      </c>
      <c r="K134" s="116">
        <v>1049.72</v>
      </c>
      <c r="L134" s="192"/>
      <c r="M134" s="191"/>
      <c r="N134" s="193">
        <f>ROUND($L$134*$K$134,2)</f>
        <v>0</v>
      </c>
      <c r="O134" s="191"/>
      <c r="P134" s="191"/>
      <c r="Q134" s="191"/>
      <c r="R134" s="114" t="s">
        <v>113</v>
      </c>
      <c r="S134" s="41"/>
      <c r="T134" s="117"/>
      <c r="U134" s="118" t="s">
        <v>34</v>
      </c>
      <c r="V134" s="22"/>
      <c r="W134" s="22"/>
      <c r="X134" s="119">
        <v>0</v>
      </c>
      <c r="Y134" s="119">
        <f>$X$134*$K$134</f>
        <v>0</v>
      </c>
      <c r="Z134" s="119">
        <v>0</v>
      </c>
      <c r="AA134" s="120">
        <f>$Z$134*$K$134</f>
        <v>0</v>
      </c>
      <c r="AR134" s="80" t="s">
        <v>108</v>
      </c>
      <c r="AT134" s="80" t="s">
        <v>109</v>
      </c>
      <c r="AU134" s="80" t="s">
        <v>17</v>
      </c>
      <c r="AY134" s="6" t="s">
        <v>107</v>
      </c>
      <c r="BE134" s="121">
        <f>IF($U$134="základní",$N$134,0)</f>
        <v>0</v>
      </c>
      <c r="BF134" s="121">
        <f>IF($U$134="snížená",$N$134,0)</f>
        <v>0</v>
      </c>
      <c r="BG134" s="121">
        <f>IF($U$134="zákl. přenesená",$N$134,0)</f>
        <v>0</v>
      </c>
      <c r="BH134" s="121">
        <f>IF($U$134="sníž. přenesená",$N$134,0)</f>
        <v>0</v>
      </c>
      <c r="BI134" s="121">
        <f>IF($U$134="nulová",$N$134,0)</f>
        <v>0</v>
      </c>
      <c r="BJ134" s="80" t="s">
        <v>17</v>
      </c>
      <c r="BK134" s="121">
        <f>ROUND($L$134*$K$134,2)</f>
        <v>0</v>
      </c>
      <c r="BL134" s="80" t="s">
        <v>108</v>
      </c>
      <c r="BM134" s="80" t="s">
        <v>163</v>
      </c>
    </row>
    <row r="135" spans="2:47" s="6" customFormat="1" ht="16.5" customHeight="1">
      <c r="B135" s="21"/>
      <c r="C135" s="22"/>
      <c r="D135" s="22"/>
      <c r="E135" s="22"/>
      <c r="F135" s="194" t="s">
        <v>178</v>
      </c>
      <c r="G135" s="163"/>
      <c r="H135" s="163"/>
      <c r="I135" s="163"/>
      <c r="J135" s="163"/>
      <c r="K135" s="163"/>
      <c r="L135" s="163"/>
      <c r="M135" s="163"/>
      <c r="N135" s="163"/>
      <c r="O135" s="163"/>
      <c r="P135" s="163"/>
      <c r="Q135" s="163"/>
      <c r="R135" s="163"/>
      <c r="S135" s="41"/>
      <c r="T135" s="50"/>
      <c r="U135" s="22"/>
      <c r="V135" s="22"/>
      <c r="W135" s="22"/>
      <c r="X135" s="22"/>
      <c r="Y135" s="22"/>
      <c r="Z135" s="22"/>
      <c r="AA135" s="51"/>
      <c r="AT135" s="6" t="s">
        <v>114</v>
      </c>
      <c r="AU135" s="6" t="s">
        <v>17</v>
      </c>
    </row>
    <row r="136" spans="2:47" s="6" customFormat="1" ht="204" customHeight="1">
      <c r="B136" s="21"/>
      <c r="C136" s="22"/>
      <c r="D136" s="22"/>
      <c r="E136" s="22"/>
      <c r="F136" s="195" t="s">
        <v>170</v>
      </c>
      <c r="G136" s="163"/>
      <c r="H136" s="163"/>
      <c r="I136" s="163"/>
      <c r="J136" s="163"/>
      <c r="K136" s="163"/>
      <c r="L136" s="163"/>
      <c r="M136" s="163"/>
      <c r="N136" s="163"/>
      <c r="O136" s="163"/>
      <c r="P136" s="163"/>
      <c r="Q136" s="163"/>
      <c r="R136" s="163"/>
      <c r="S136" s="41"/>
      <c r="T136" s="50"/>
      <c r="U136" s="22"/>
      <c r="V136" s="22"/>
      <c r="W136" s="22"/>
      <c r="X136" s="22"/>
      <c r="Y136" s="22"/>
      <c r="Z136" s="22"/>
      <c r="AA136" s="51"/>
      <c r="AT136" s="6" t="s">
        <v>116</v>
      </c>
      <c r="AU136" s="6" t="s">
        <v>17</v>
      </c>
    </row>
    <row r="137" spans="2:51" s="6" customFormat="1" ht="15.75" customHeight="1">
      <c r="B137" s="122"/>
      <c r="C137" s="123"/>
      <c r="D137" s="123"/>
      <c r="E137" s="123"/>
      <c r="F137" s="196" t="s">
        <v>179</v>
      </c>
      <c r="G137" s="197"/>
      <c r="H137" s="197"/>
      <c r="I137" s="197"/>
      <c r="J137" s="123"/>
      <c r="K137" s="124">
        <v>1049.72</v>
      </c>
      <c r="L137" s="123"/>
      <c r="M137" s="123"/>
      <c r="N137" s="123"/>
      <c r="O137" s="123"/>
      <c r="P137" s="123"/>
      <c r="Q137" s="123"/>
      <c r="R137" s="123"/>
      <c r="S137" s="125"/>
      <c r="T137" s="126"/>
      <c r="U137" s="123"/>
      <c r="V137" s="123"/>
      <c r="W137" s="123"/>
      <c r="X137" s="123"/>
      <c r="Y137" s="123"/>
      <c r="Z137" s="123"/>
      <c r="AA137" s="127"/>
      <c r="AT137" s="128" t="s">
        <v>129</v>
      </c>
      <c r="AU137" s="128" t="s">
        <v>17</v>
      </c>
      <c r="AV137" s="128" t="s">
        <v>72</v>
      </c>
      <c r="AW137" s="128" t="s">
        <v>85</v>
      </c>
      <c r="AX137" s="128" t="s">
        <v>64</v>
      </c>
      <c r="AY137" s="128" t="s">
        <v>107</v>
      </c>
    </row>
    <row r="138" spans="2:51" s="6" customFormat="1" ht="15.75" customHeight="1">
      <c r="B138" s="129"/>
      <c r="C138" s="130"/>
      <c r="D138" s="130"/>
      <c r="E138" s="130"/>
      <c r="F138" s="198" t="s">
        <v>130</v>
      </c>
      <c r="G138" s="199"/>
      <c r="H138" s="199"/>
      <c r="I138" s="199"/>
      <c r="J138" s="130"/>
      <c r="K138" s="131">
        <v>1049.72</v>
      </c>
      <c r="L138" s="130"/>
      <c r="M138" s="130"/>
      <c r="N138" s="130"/>
      <c r="O138" s="130"/>
      <c r="P138" s="130"/>
      <c r="Q138" s="130"/>
      <c r="R138" s="130"/>
      <c r="S138" s="132"/>
      <c r="T138" s="133"/>
      <c r="U138" s="130"/>
      <c r="V138" s="130"/>
      <c r="W138" s="130"/>
      <c r="X138" s="130"/>
      <c r="Y138" s="130"/>
      <c r="Z138" s="130"/>
      <c r="AA138" s="134"/>
      <c r="AT138" s="135" t="s">
        <v>129</v>
      </c>
      <c r="AU138" s="135" t="s">
        <v>17</v>
      </c>
      <c r="AV138" s="135" t="s">
        <v>108</v>
      </c>
      <c r="AW138" s="135" t="s">
        <v>85</v>
      </c>
      <c r="AX138" s="135" t="s">
        <v>17</v>
      </c>
      <c r="AY138" s="135" t="s">
        <v>107</v>
      </c>
    </row>
    <row r="139" spans="2:65" s="6" customFormat="1" ht="27" customHeight="1">
      <c r="B139" s="21"/>
      <c r="C139" s="112" t="s">
        <v>180</v>
      </c>
      <c r="D139" s="112" t="s">
        <v>109</v>
      </c>
      <c r="E139" s="113" t="s">
        <v>181</v>
      </c>
      <c r="F139" s="190" t="s">
        <v>182</v>
      </c>
      <c r="G139" s="191"/>
      <c r="H139" s="191"/>
      <c r="I139" s="191"/>
      <c r="J139" s="115" t="s">
        <v>125</v>
      </c>
      <c r="K139" s="116">
        <v>291.044</v>
      </c>
      <c r="L139" s="192"/>
      <c r="M139" s="191"/>
      <c r="N139" s="193">
        <f>ROUND($L$139*$K$139,2)</f>
        <v>0</v>
      </c>
      <c r="O139" s="191"/>
      <c r="P139" s="191"/>
      <c r="Q139" s="191"/>
      <c r="R139" s="114" t="s">
        <v>113</v>
      </c>
      <c r="S139" s="41"/>
      <c r="T139" s="117"/>
      <c r="U139" s="118" t="s">
        <v>34</v>
      </c>
      <c r="V139" s="22"/>
      <c r="W139" s="22"/>
      <c r="X139" s="119">
        <v>0</v>
      </c>
      <c r="Y139" s="119">
        <f>$X$139*$K$139</f>
        <v>0</v>
      </c>
      <c r="Z139" s="119">
        <v>0</v>
      </c>
      <c r="AA139" s="120">
        <f>$Z$139*$K$139</f>
        <v>0</v>
      </c>
      <c r="AR139" s="80" t="s">
        <v>108</v>
      </c>
      <c r="AT139" s="80" t="s">
        <v>109</v>
      </c>
      <c r="AU139" s="80" t="s">
        <v>17</v>
      </c>
      <c r="AY139" s="6" t="s">
        <v>107</v>
      </c>
      <c r="BE139" s="121">
        <f>IF($U$139="základní",$N$139,0)</f>
        <v>0</v>
      </c>
      <c r="BF139" s="121">
        <f>IF($U$139="snížená",$N$139,0)</f>
        <v>0</v>
      </c>
      <c r="BG139" s="121">
        <f>IF($U$139="zákl. přenesená",$N$139,0)</f>
        <v>0</v>
      </c>
      <c r="BH139" s="121">
        <f>IF($U$139="sníž. přenesená",$N$139,0)</f>
        <v>0</v>
      </c>
      <c r="BI139" s="121">
        <f>IF($U$139="nulová",$N$139,0)</f>
        <v>0</v>
      </c>
      <c r="BJ139" s="80" t="s">
        <v>17</v>
      </c>
      <c r="BK139" s="121">
        <f>ROUND($L$139*$K$139,2)</f>
        <v>0</v>
      </c>
      <c r="BL139" s="80" t="s">
        <v>108</v>
      </c>
      <c r="BM139" s="80" t="s">
        <v>8</v>
      </c>
    </row>
    <row r="140" spans="2:47" s="6" customFormat="1" ht="16.5" customHeight="1">
      <c r="B140" s="21"/>
      <c r="C140" s="22"/>
      <c r="D140" s="22"/>
      <c r="E140" s="22"/>
      <c r="F140" s="194" t="s">
        <v>182</v>
      </c>
      <c r="G140" s="163"/>
      <c r="H140" s="163"/>
      <c r="I140" s="163"/>
      <c r="J140" s="163"/>
      <c r="K140" s="163"/>
      <c r="L140" s="163"/>
      <c r="M140" s="163"/>
      <c r="N140" s="163"/>
      <c r="O140" s="163"/>
      <c r="P140" s="163"/>
      <c r="Q140" s="163"/>
      <c r="R140" s="163"/>
      <c r="S140" s="41"/>
      <c r="T140" s="50"/>
      <c r="U140" s="22"/>
      <c r="V140" s="22"/>
      <c r="W140" s="22"/>
      <c r="X140" s="22"/>
      <c r="Y140" s="22"/>
      <c r="Z140" s="22"/>
      <c r="AA140" s="51"/>
      <c r="AT140" s="6" t="s">
        <v>114</v>
      </c>
      <c r="AU140" s="6" t="s">
        <v>17</v>
      </c>
    </row>
    <row r="141" spans="2:47" s="6" customFormat="1" ht="156.75" customHeight="1">
      <c r="B141" s="21"/>
      <c r="C141" s="22"/>
      <c r="D141" s="22"/>
      <c r="E141" s="22"/>
      <c r="F141" s="195" t="s">
        <v>183</v>
      </c>
      <c r="G141" s="163"/>
      <c r="H141" s="163"/>
      <c r="I141" s="163"/>
      <c r="J141" s="163"/>
      <c r="K141" s="163"/>
      <c r="L141" s="163"/>
      <c r="M141" s="163"/>
      <c r="N141" s="163"/>
      <c r="O141" s="163"/>
      <c r="P141" s="163"/>
      <c r="Q141" s="163"/>
      <c r="R141" s="163"/>
      <c r="S141" s="41"/>
      <c r="T141" s="50"/>
      <c r="U141" s="22"/>
      <c r="V141" s="22"/>
      <c r="W141" s="22"/>
      <c r="X141" s="22"/>
      <c r="Y141" s="22"/>
      <c r="Z141" s="22"/>
      <c r="AA141" s="51"/>
      <c r="AT141" s="6" t="s">
        <v>116</v>
      </c>
      <c r="AU141" s="6" t="s">
        <v>17</v>
      </c>
    </row>
    <row r="142" spans="2:51" s="6" customFormat="1" ht="15.75" customHeight="1">
      <c r="B142" s="122"/>
      <c r="C142" s="123"/>
      <c r="D142" s="123"/>
      <c r="E142" s="123"/>
      <c r="F142" s="196" t="s">
        <v>171</v>
      </c>
      <c r="G142" s="197"/>
      <c r="H142" s="197"/>
      <c r="I142" s="197"/>
      <c r="J142" s="123"/>
      <c r="K142" s="124">
        <v>81.1</v>
      </c>
      <c r="L142" s="123"/>
      <c r="M142" s="123"/>
      <c r="N142" s="123"/>
      <c r="O142" s="123"/>
      <c r="P142" s="123"/>
      <c r="Q142" s="123"/>
      <c r="R142" s="123"/>
      <c r="S142" s="125"/>
      <c r="T142" s="126"/>
      <c r="U142" s="123"/>
      <c r="V142" s="123"/>
      <c r="W142" s="123"/>
      <c r="X142" s="123"/>
      <c r="Y142" s="123"/>
      <c r="Z142" s="123"/>
      <c r="AA142" s="127"/>
      <c r="AT142" s="128" t="s">
        <v>129</v>
      </c>
      <c r="AU142" s="128" t="s">
        <v>17</v>
      </c>
      <c r="AV142" s="128" t="s">
        <v>72</v>
      </c>
      <c r="AW142" s="128" t="s">
        <v>85</v>
      </c>
      <c r="AX142" s="128" t="s">
        <v>64</v>
      </c>
      <c r="AY142" s="128" t="s">
        <v>107</v>
      </c>
    </row>
    <row r="143" spans="2:51" s="6" customFormat="1" ht="15.75" customHeight="1">
      <c r="B143" s="122"/>
      <c r="C143" s="123"/>
      <c r="D143" s="123"/>
      <c r="E143" s="123"/>
      <c r="F143" s="196" t="s">
        <v>184</v>
      </c>
      <c r="G143" s="197"/>
      <c r="H143" s="197"/>
      <c r="I143" s="197"/>
      <c r="J143" s="123"/>
      <c r="K143" s="124">
        <v>209.944</v>
      </c>
      <c r="L143" s="123"/>
      <c r="M143" s="123"/>
      <c r="N143" s="123"/>
      <c r="O143" s="123"/>
      <c r="P143" s="123"/>
      <c r="Q143" s="123"/>
      <c r="R143" s="123"/>
      <c r="S143" s="125"/>
      <c r="T143" s="126"/>
      <c r="U143" s="123"/>
      <c r="V143" s="123"/>
      <c r="W143" s="123"/>
      <c r="X143" s="123"/>
      <c r="Y143" s="123"/>
      <c r="Z143" s="123"/>
      <c r="AA143" s="127"/>
      <c r="AT143" s="128" t="s">
        <v>129</v>
      </c>
      <c r="AU143" s="128" t="s">
        <v>17</v>
      </c>
      <c r="AV143" s="128" t="s">
        <v>72</v>
      </c>
      <c r="AW143" s="128" t="s">
        <v>85</v>
      </c>
      <c r="AX143" s="128" t="s">
        <v>64</v>
      </c>
      <c r="AY143" s="128" t="s">
        <v>107</v>
      </c>
    </row>
    <row r="144" spans="2:51" s="6" customFormat="1" ht="15.75" customHeight="1">
      <c r="B144" s="129"/>
      <c r="C144" s="130"/>
      <c r="D144" s="130"/>
      <c r="E144" s="130"/>
      <c r="F144" s="198" t="s">
        <v>130</v>
      </c>
      <c r="G144" s="199"/>
      <c r="H144" s="199"/>
      <c r="I144" s="199"/>
      <c r="J144" s="130"/>
      <c r="K144" s="131">
        <v>291.044</v>
      </c>
      <c r="L144" s="130"/>
      <c r="M144" s="130"/>
      <c r="N144" s="130"/>
      <c r="O144" s="130"/>
      <c r="P144" s="130"/>
      <c r="Q144" s="130"/>
      <c r="R144" s="130"/>
      <c r="S144" s="132"/>
      <c r="T144" s="133"/>
      <c r="U144" s="130"/>
      <c r="V144" s="130"/>
      <c r="W144" s="130"/>
      <c r="X144" s="130"/>
      <c r="Y144" s="130"/>
      <c r="Z144" s="130"/>
      <c r="AA144" s="134"/>
      <c r="AT144" s="135" t="s">
        <v>129</v>
      </c>
      <c r="AU144" s="135" t="s">
        <v>17</v>
      </c>
      <c r="AV144" s="135" t="s">
        <v>108</v>
      </c>
      <c r="AW144" s="135" t="s">
        <v>85</v>
      </c>
      <c r="AX144" s="135" t="s">
        <v>17</v>
      </c>
      <c r="AY144" s="135" t="s">
        <v>107</v>
      </c>
    </row>
    <row r="145" spans="2:65" s="6" customFormat="1" ht="27" customHeight="1">
      <c r="B145" s="21"/>
      <c r="C145" s="112" t="s">
        <v>185</v>
      </c>
      <c r="D145" s="112" t="s">
        <v>109</v>
      </c>
      <c r="E145" s="113" t="s">
        <v>186</v>
      </c>
      <c r="F145" s="190" t="s">
        <v>187</v>
      </c>
      <c r="G145" s="191"/>
      <c r="H145" s="191"/>
      <c r="I145" s="191"/>
      <c r="J145" s="115" t="s">
        <v>125</v>
      </c>
      <c r="K145" s="116">
        <v>52</v>
      </c>
      <c r="L145" s="192"/>
      <c r="M145" s="191"/>
      <c r="N145" s="193">
        <f>ROUND($L$145*$K$145,2)</f>
        <v>0</v>
      </c>
      <c r="O145" s="191"/>
      <c r="P145" s="191"/>
      <c r="Q145" s="191"/>
      <c r="R145" s="114" t="s">
        <v>113</v>
      </c>
      <c r="S145" s="41"/>
      <c r="T145" s="117"/>
      <c r="U145" s="118" t="s">
        <v>34</v>
      </c>
      <c r="V145" s="22"/>
      <c r="W145" s="22"/>
      <c r="X145" s="119">
        <v>0</v>
      </c>
      <c r="Y145" s="119">
        <f>$X$145*$K$145</f>
        <v>0</v>
      </c>
      <c r="Z145" s="119">
        <v>0</v>
      </c>
      <c r="AA145" s="120">
        <f>$Z$145*$K$145</f>
        <v>0</v>
      </c>
      <c r="AR145" s="80" t="s">
        <v>108</v>
      </c>
      <c r="AT145" s="80" t="s">
        <v>109</v>
      </c>
      <c r="AU145" s="80" t="s">
        <v>17</v>
      </c>
      <c r="AY145" s="6" t="s">
        <v>107</v>
      </c>
      <c r="BE145" s="121">
        <f>IF($U$145="základní",$N$145,0)</f>
        <v>0</v>
      </c>
      <c r="BF145" s="121">
        <f>IF($U$145="snížená",$N$145,0)</f>
        <v>0</v>
      </c>
      <c r="BG145" s="121">
        <f>IF($U$145="zákl. přenesená",$N$145,0)</f>
        <v>0</v>
      </c>
      <c r="BH145" s="121">
        <f>IF($U$145="sníž. přenesená",$N$145,0)</f>
        <v>0</v>
      </c>
      <c r="BI145" s="121">
        <f>IF($U$145="nulová",$N$145,0)</f>
        <v>0</v>
      </c>
      <c r="BJ145" s="80" t="s">
        <v>17</v>
      </c>
      <c r="BK145" s="121">
        <f>ROUND($L$145*$K$145,2)</f>
        <v>0</v>
      </c>
      <c r="BL145" s="80" t="s">
        <v>108</v>
      </c>
      <c r="BM145" s="80" t="s">
        <v>172</v>
      </c>
    </row>
    <row r="146" spans="2:47" s="6" customFormat="1" ht="16.5" customHeight="1">
      <c r="B146" s="21"/>
      <c r="C146" s="22"/>
      <c r="D146" s="22"/>
      <c r="E146" s="22"/>
      <c r="F146" s="194" t="s">
        <v>187</v>
      </c>
      <c r="G146" s="163"/>
      <c r="H146" s="163"/>
      <c r="I146" s="163"/>
      <c r="J146" s="163"/>
      <c r="K146" s="163"/>
      <c r="L146" s="163"/>
      <c r="M146" s="163"/>
      <c r="N146" s="163"/>
      <c r="O146" s="163"/>
      <c r="P146" s="163"/>
      <c r="Q146" s="163"/>
      <c r="R146" s="163"/>
      <c r="S146" s="41"/>
      <c r="T146" s="50"/>
      <c r="U146" s="22"/>
      <c r="V146" s="22"/>
      <c r="W146" s="22"/>
      <c r="X146" s="22"/>
      <c r="Y146" s="22"/>
      <c r="Z146" s="22"/>
      <c r="AA146" s="51"/>
      <c r="AT146" s="6" t="s">
        <v>114</v>
      </c>
      <c r="AU146" s="6" t="s">
        <v>17</v>
      </c>
    </row>
    <row r="147" spans="2:47" s="6" customFormat="1" ht="409.5" customHeight="1">
      <c r="B147" s="21"/>
      <c r="C147" s="22"/>
      <c r="D147" s="22"/>
      <c r="E147" s="22"/>
      <c r="F147" s="195" t="s">
        <v>188</v>
      </c>
      <c r="G147" s="163"/>
      <c r="H147" s="163"/>
      <c r="I147" s="163"/>
      <c r="J147" s="163"/>
      <c r="K147" s="163"/>
      <c r="L147" s="163"/>
      <c r="M147" s="163"/>
      <c r="N147" s="163"/>
      <c r="O147" s="163"/>
      <c r="P147" s="163"/>
      <c r="Q147" s="163"/>
      <c r="R147" s="163"/>
      <c r="S147" s="41"/>
      <c r="T147" s="50"/>
      <c r="U147" s="22"/>
      <c r="V147" s="22"/>
      <c r="W147" s="22"/>
      <c r="X147" s="22"/>
      <c r="Y147" s="22"/>
      <c r="Z147" s="22"/>
      <c r="AA147" s="51"/>
      <c r="AT147" s="6" t="s">
        <v>116</v>
      </c>
      <c r="AU147" s="6" t="s">
        <v>17</v>
      </c>
    </row>
    <row r="148" spans="2:65" s="6" customFormat="1" ht="15.75" customHeight="1">
      <c r="B148" s="21"/>
      <c r="C148" s="112" t="s">
        <v>189</v>
      </c>
      <c r="D148" s="112" t="s">
        <v>109</v>
      </c>
      <c r="E148" s="113" t="s">
        <v>190</v>
      </c>
      <c r="F148" s="190" t="s">
        <v>191</v>
      </c>
      <c r="G148" s="191"/>
      <c r="H148" s="191"/>
      <c r="I148" s="191"/>
      <c r="J148" s="115" t="s">
        <v>125</v>
      </c>
      <c r="K148" s="116">
        <v>209.944</v>
      </c>
      <c r="L148" s="192"/>
      <c r="M148" s="191"/>
      <c r="N148" s="193">
        <f>ROUND($L$148*$K$148,2)</f>
        <v>0</v>
      </c>
      <c r="O148" s="191"/>
      <c r="P148" s="191"/>
      <c r="Q148" s="191"/>
      <c r="R148" s="114" t="s">
        <v>113</v>
      </c>
      <c r="S148" s="41"/>
      <c r="T148" s="117"/>
      <c r="U148" s="118" t="s">
        <v>34</v>
      </c>
      <c r="V148" s="22"/>
      <c r="W148" s="22"/>
      <c r="X148" s="119">
        <v>0</v>
      </c>
      <c r="Y148" s="119">
        <f>$X$148*$K$148</f>
        <v>0</v>
      </c>
      <c r="Z148" s="119">
        <v>0</v>
      </c>
      <c r="AA148" s="120">
        <f>$Z$148*$K$148</f>
        <v>0</v>
      </c>
      <c r="AR148" s="80" t="s">
        <v>108</v>
      </c>
      <c r="AT148" s="80" t="s">
        <v>109</v>
      </c>
      <c r="AU148" s="80" t="s">
        <v>17</v>
      </c>
      <c r="AY148" s="6" t="s">
        <v>107</v>
      </c>
      <c r="BE148" s="121">
        <f>IF($U$148="základní",$N$148,0)</f>
        <v>0</v>
      </c>
      <c r="BF148" s="121">
        <f>IF($U$148="snížená",$N$148,0)</f>
        <v>0</v>
      </c>
      <c r="BG148" s="121">
        <f>IF($U$148="zákl. přenesená",$N$148,0)</f>
        <v>0</v>
      </c>
      <c r="BH148" s="121">
        <f>IF($U$148="sníž. přenesená",$N$148,0)</f>
        <v>0</v>
      </c>
      <c r="BI148" s="121">
        <f>IF($U$148="nulová",$N$148,0)</f>
        <v>0</v>
      </c>
      <c r="BJ148" s="80" t="s">
        <v>17</v>
      </c>
      <c r="BK148" s="121">
        <f>ROUND($L$148*$K$148,2)</f>
        <v>0</v>
      </c>
      <c r="BL148" s="80" t="s">
        <v>108</v>
      </c>
      <c r="BM148" s="80" t="s">
        <v>176</v>
      </c>
    </row>
    <row r="149" spans="2:47" s="6" customFormat="1" ht="16.5" customHeight="1">
      <c r="B149" s="21"/>
      <c r="C149" s="22"/>
      <c r="D149" s="22"/>
      <c r="E149" s="22"/>
      <c r="F149" s="194" t="s">
        <v>191</v>
      </c>
      <c r="G149" s="163"/>
      <c r="H149" s="163"/>
      <c r="I149" s="163"/>
      <c r="J149" s="163"/>
      <c r="K149" s="163"/>
      <c r="L149" s="163"/>
      <c r="M149" s="163"/>
      <c r="N149" s="163"/>
      <c r="O149" s="163"/>
      <c r="P149" s="163"/>
      <c r="Q149" s="163"/>
      <c r="R149" s="163"/>
      <c r="S149" s="41"/>
      <c r="T149" s="50"/>
      <c r="U149" s="22"/>
      <c r="V149" s="22"/>
      <c r="W149" s="22"/>
      <c r="X149" s="22"/>
      <c r="Y149" s="22"/>
      <c r="Z149" s="22"/>
      <c r="AA149" s="51"/>
      <c r="AT149" s="6" t="s">
        <v>114</v>
      </c>
      <c r="AU149" s="6" t="s">
        <v>17</v>
      </c>
    </row>
    <row r="150" spans="2:47" s="6" customFormat="1" ht="333.75" customHeight="1">
      <c r="B150" s="21"/>
      <c r="C150" s="22"/>
      <c r="D150" s="22"/>
      <c r="E150" s="22"/>
      <c r="F150" s="195" t="s">
        <v>192</v>
      </c>
      <c r="G150" s="163"/>
      <c r="H150" s="163"/>
      <c r="I150" s="163"/>
      <c r="J150" s="163"/>
      <c r="K150" s="163"/>
      <c r="L150" s="163"/>
      <c r="M150" s="163"/>
      <c r="N150" s="163"/>
      <c r="O150" s="163"/>
      <c r="P150" s="163"/>
      <c r="Q150" s="163"/>
      <c r="R150" s="163"/>
      <c r="S150" s="41"/>
      <c r="T150" s="50"/>
      <c r="U150" s="22"/>
      <c r="V150" s="22"/>
      <c r="W150" s="22"/>
      <c r="X150" s="22"/>
      <c r="Y150" s="22"/>
      <c r="Z150" s="22"/>
      <c r="AA150" s="51"/>
      <c r="AT150" s="6" t="s">
        <v>116</v>
      </c>
      <c r="AU150" s="6" t="s">
        <v>17</v>
      </c>
    </row>
    <row r="151" spans="2:65" s="6" customFormat="1" ht="27" customHeight="1">
      <c r="B151" s="21"/>
      <c r="C151" s="112" t="s">
        <v>7</v>
      </c>
      <c r="D151" s="112" t="s">
        <v>109</v>
      </c>
      <c r="E151" s="113" t="s">
        <v>193</v>
      </c>
      <c r="F151" s="190" t="s">
        <v>194</v>
      </c>
      <c r="G151" s="191"/>
      <c r="H151" s="191"/>
      <c r="I151" s="191"/>
      <c r="J151" s="115" t="s">
        <v>195</v>
      </c>
      <c r="K151" s="116">
        <v>335.91</v>
      </c>
      <c r="L151" s="192"/>
      <c r="M151" s="191"/>
      <c r="N151" s="193">
        <f>ROUND($L$151*$K$151,2)</f>
        <v>0</v>
      </c>
      <c r="O151" s="191"/>
      <c r="P151" s="191"/>
      <c r="Q151" s="191"/>
      <c r="R151" s="114" t="s">
        <v>113</v>
      </c>
      <c r="S151" s="41"/>
      <c r="T151" s="117"/>
      <c r="U151" s="118" t="s">
        <v>34</v>
      </c>
      <c r="V151" s="22"/>
      <c r="W151" s="22"/>
      <c r="X151" s="119">
        <v>0</v>
      </c>
      <c r="Y151" s="119">
        <f>$X$151*$K$151</f>
        <v>0</v>
      </c>
      <c r="Z151" s="119">
        <v>0</v>
      </c>
      <c r="AA151" s="120">
        <f>$Z$151*$K$151</f>
        <v>0</v>
      </c>
      <c r="AR151" s="80" t="s">
        <v>108</v>
      </c>
      <c r="AT151" s="80" t="s">
        <v>109</v>
      </c>
      <c r="AU151" s="80" t="s">
        <v>17</v>
      </c>
      <c r="AY151" s="6" t="s">
        <v>107</v>
      </c>
      <c r="BE151" s="121">
        <f>IF($U$151="základní",$N$151,0)</f>
        <v>0</v>
      </c>
      <c r="BF151" s="121">
        <f>IF($U$151="snížená",$N$151,0)</f>
        <v>0</v>
      </c>
      <c r="BG151" s="121">
        <f>IF($U$151="zákl. přenesená",$N$151,0)</f>
        <v>0</v>
      </c>
      <c r="BH151" s="121">
        <f>IF($U$151="sníž. přenesená",$N$151,0)</f>
        <v>0</v>
      </c>
      <c r="BI151" s="121">
        <f>IF($U$151="nulová",$N$151,0)</f>
        <v>0</v>
      </c>
      <c r="BJ151" s="80" t="s">
        <v>17</v>
      </c>
      <c r="BK151" s="121">
        <f>ROUND($L$151*$K$151,2)</f>
        <v>0</v>
      </c>
      <c r="BL151" s="80" t="s">
        <v>108</v>
      </c>
      <c r="BM151" s="80" t="s">
        <v>180</v>
      </c>
    </row>
    <row r="152" spans="2:47" s="6" customFormat="1" ht="16.5" customHeight="1">
      <c r="B152" s="21"/>
      <c r="C152" s="22"/>
      <c r="D152" s="22"/>
      <c r="E152" s="22"/>
      <c r="F152" s="194" t="s">
        <v>194</v>
      </c>
      <c r="G152" s="163"/>
      <c r="H152" s="163"/>
      <c r="I152" s="163"/>
      <c r="J152" s="163"/>
      <c r="K152" s="163"/>
      <c r="L152" s="163"/>
      <c r="M152" s="163"/>
      <c r="N152" s="163"/>
      <c r="O152" s="163"/>
      <c r="P152" s="163"/>
      <c r="Q152" s="163"/>
      <c r="R152" s="163"/>
      <c r="S152" s="41"/>
      <c r="T152" s="50"/>
      <c r="U152" s="22"/>
      <c r="V152" s="22"/>
      <c r="W152" s="22"/>
      <c r="X152" s="22"/>
      <c r="Y152" s="22"/>
      <c r="Z152" s="22"/>
      <c r="AA152" s="51"/>
      <c r="AT152" s="6" t="s">
        <v>114</v>
      </c>
      <c r="AU152" s="6" t="s">
        <v>17</v>
      </c>
    </row>
    <row r="153" spans="2:47" s="6" customFormat="1" ht="333.75" customHeight="1">
      <c r="B153" s="21"/>
      <c r="C153" s="22"/>
      <c r="D153" s="22"/>
      <c r="E153" s="22"/>
      <c r="F153" s="195" t="s">
        <v>192</v>
      </c>
      <c r="G153" s="163"/>
      <c r="H153" s="163"/>
      <c r="I153" s="163"/>
      <c r="J153" s="163"/>
      <c r="K153" s="163"/>
      <c r="L153" s="163"/>
      <c r="M153" s="163"/>
      <c r="N153" s="163"/>
      <c r="O153" s="163"/>
      <c r="P153" s="163"/>
      <c r="Q153" s="163"/>
      <c r="R153" s="163"/>
      <c r="S153" s="41"/>
      <c r="T153" s="50"/>
      <c r="U153" s="22"/>
      <c r="V153" s="22"/>
      <c r="W153" s="22"/>
      <c r="X153" s="22"/>
      <c r="Y153" s="22"/>
      <c r="Z153" s="22"/>
      <c r="AA153" s="51"/>
      <c r="AT153" s="6" t="s">
        <v>116</v>
      </c>
      <c r="AU153" s="6" t="s">
        <v>17</v>
      </c>
    </row>
    <row r="154" spans="2:51" s="6" customFormat="1" ht="15.75" customHeight="1">
      <c r="B154" s="122"/>
      <c r="C154" s="123"/>
      <c r="D154" s="123"/>
      <c r="E154" s="123"/>
      <c r="F154" s="196" t="s">
        <v>196</v>
      </c>
      <c r="G154" s="197"/>
      <c r="H154" s="197"/>
      <c r="I154" s="197"/>
      <c r="J154" s="123"/>
      <c r="K154" s="124">
        <v>335.9104</v>
      </c>
      <c r="L154" s="123"/>
      <c r="M154" s="123"/>
      <c r="N154" s="123"/>
      <c r="O154" s="123"/>
      <c r="P154" s="123"/>
      <c r="Q154" s="123"/>
      <c r="R154" s="123"/>
      <c r="S154" s="125"/>
      <c r="T154" s="126"/>
      <c r="U154" s="123"/>
      <c r="V154" s="123"/>
      <c r="W154" s="123"/>
      <c r="X154" s="123"/>
      <c r="Y154" s="123"/>
      <c r="Z154" s="123"/>
      <c r="AA154" s="127"/>
      <c r="AT154" s="128" t="s">
        <v>129</v>
      </c>
      <c r="AU154" s="128" t="s">
        <v>17</v>
      </c>
      <c r="AV154" s="128" t="s">
        <v>72</v>
      </c>
      <c r="AW154" s="128" t="s">
        <v>85</v>
      </c>
      <c r="AX154" s="128" t="s">
        <v>64</v>
      </c>
      <c r="AY154" s="128" t="s">
        <v>107</v>
      </c>
    </row>
    <row r="155" spans="2:51" s="6" customFormat="1" ht="15.75" customHeight="1">
      <c r="B155" s="129"/>
      <c r="C155" s="130"/>
      <c r="D155" s="130"/>
      <c r="E155" s="130"/>
      <c r="F155" s="198" t="s">
        <v>130</v>
      </c>
      <c r="G155" s="199"/>
      <c r="H155" s="199"/>
      <c r="I155" s="199"/>
      <c r="J155" s="130"/>
      <c r="K155" s="131">
        <v>335.9104</v>
      </c>
      <c r="L155" s="130"/>
      <c r="M155" s="130"/>
      <c r="N155" s="130"/>
      <c r="O155" s="130"/>
      <c r="P155" s="130"/>
      <c r="Q155" s="130"/>
      <c r="R155" s="130"/>
      <c r="S155" s="132"/>
      <c r="T155" s="133"/>
      <c r="U155" s="130"/>
      <c r="V155" s="130"/>
      <c r="W155" s="130"/>
      <c r="X155" s="130"/>
      <c r="Y155" s="130"/>
      <c r="Z155" s="130"/>
      <c r="AA155" s="134"/>
      <c r="AT155" s="135" t="s">
        <v>129</v>
      </c>
      <c r="AU155" s="135" t="s">
        <v>17</v>
      </c>
      <c r="AV155" s="135" t="s">
        <v>108</v>
      </c>
      <c r="AW155" s="135" t="s">
        <v>85</v>
      </c>
      <c r="AX155" s="135" t="s">
        <v>17</v>
      </c>
      <c r="AY155" s="135" t="s">
        <v>107</v>
      </c>
    </row>
    <row r="156" spans="2:65" s="6" customFormat="1" ht="27" customHeight="1">
      <c r="B156" s="21"/>
      <c r="C156" s="112" t="s">
        <v>197</v>
      </c>
      <c r="D156" s="112" t="s">
        <v>109</v>
      </c>
      <c r="E156" s="113" t="s">
        <v>198</v>
      </c>
      <c r="F156" s="190" t="s">
        <v>199</v>
      </c>
      <c r="G156" s="191"/>
      <c r="H156" s="191"/>
      <c r="I156" s="191"/>
      <c r="J156" s="115" t="s">
        <v>125</v>
      </c>
      <c r="K156" s="116">
        <v>157.024</v>
      </c>
      <c r="L156" s="192"/>
      <c r="M156" s="191"/>
      <c r="N156" s="193">
        <f>ROUND($L$156*$K$156,2)</f>
        <v>0</v>
      </c>
      <c r="O156" s="191"/>
      <c r="P156" s="191"/>
      <c r="Q156" s="191"/>
      <c r="R156" s="114" t="s">
        <v>113</v>
      </c>
      <c r="S156" s="41"/>
      <c r="T156" s="117"/>
      <c r="U156" s="118" t="s">
        <v>34</v>
      </c>
      <c r="V156" s="22"/>
      <c r="W156" s="22"/>
      <c r="X156" s="119">
        <v>0</v>
      </c>
      <c r="Y156" s="119">
        <f>$X$156*$K$156</f>
        <v>0</v>
      </c>
      <c r="Z156" s="119">
        <v>0</v>
      </c>
      <c r="AA156" s="120">
        <f>$Z$156*$K$156</f>
        <v>0</v>
      </c>
      <c r="AR156" s="80" t="s">
        <v>108</v>
      </c>
      <c r="AT156" s="80" t="s">
        <v>109</v>
      </c>
      <c r="AU156" s="80" t="s">
        <v>17</v>
      </c>
      <c r="AY156" s="6" t="s">
        <v>107</v>
      </c>
      <c r="BE156" s="121">
        <f>IF($U$156="základní",$N$156,0)</f>
        <v>0</v>
      </c>
      <c r="BF156" s="121">
        <f>IF($U$156="snížená",$N$156,0)</f>
        <v>0</v>
      </c>
      <c r="BG156" s="121">
        <f>IF($U$156="zákl. přenesená",$N$156,0)</f>
        <v>0</v>
      </c>
      <c r="BH156" s="121">
        <f>IF($U$156="sníž. přenesená",$N$156,0)</f>
        <v>0</v>
      </c>
      <c r="BI156" s="121">
        <f>IF($U$156="nulová",$N$156,0)</f>
        <v>0</v>
      </c>
      <c r="BJ156" s="80" t="s">
        <v>17</v>
      </c>
      <c r="BK156" s="121">
        <f>ROUND($L$156*$K$156,2)</f>
        <v>0</v>
      </c>
      <c r="BL156" s="80" t="s">
        <v>108</v>
      </c>
      <c r="BM156" s="80" t="s">
        <v>185</v>
      </c>
    </row>
    <row r="157" spans="2:47" s="6" customFormat="1" ht="16.5" customHeight="1">
      <c r="B157" s="21"/>
      <c r="C157" s="22"/>
      <c r="D157" s="22"/>
      <c r="E157" s="22"/>
      <c r="F157" s="194" t="s">
        <v>199</v>
      </c>
      <c r="G157" s="163"/>
      <c r="H157" s="163"/>
      <c r="I157" s="163"/>
      <c r="J157" s="163"/>
      <c r="K157" s="163"/>
      <c r="L157" s="163"/>
      <c r="M157" s="163"/>
      <c r="N157" s="163"/>
      <c r="O157" s="163"/>
      <c r="P157" s="163"/>
      <c r="Q157" s="163"/>
      <c r="R157" s="163"/>
      <c r="S157" s="41"/>
      <c r="T157" s="50"/>
      <c r="U157" s="22"/>
      <c r="V157" s="22"/>
      <c r="W157" s="22"/>
      <c r="X157" s="22"/>
      <c r="Y157" s="22"/>
      <c r="Z157" s="22"/>
      <c r="AA157" s="51"/>
      <c r="AT157" s="6" t="s">
        <v>114</v>
      </c>
      <c r="AU157" s="6" t="s">
        <v>17</v>
      </c>
    </row>
    <row r="158" spans="2:47" s="6" customFormat="1" ht="409.5" customHeight="1">
      <c r="B158" s="21"/>
      <c r="C158" s="22"/>
      <c r="D158" s="22"/>
      <c r="E158" s="22"/>
      <c r="F158" s="195" t="s">
        <v>200</v>
      </c>
      <c r="G158" s="163"/>
      <c r="H158" s="163"/>
      <c r="I158" s="163"/>
      <c r="J158" s="163"/>
      <c r="K158" s="163"/>
      <c r="L158" s="163"/>
      <c r="M158" s="163"/>
      <c r="N158" s="163"/>
      <c r="O158" s="163"/>
      <c r="P158" s="163"/>
      <c r="Q158" s="163"/>
      <c r="R158" s="163"/>
      <c r="S158" s="41"/>
      <c r="T158" s="50"/>
      <c r="U158" s="22"/>
      <c r="V158" s="22"/>
      <c r="W158" s="22"/>
      <c r="X158" s="22"/>
      <c r="Y158" s="22"/>
      <c r="Z158" s="22"/>
      <c r="AA158" s="51"/>
      <c r="AT158" s="6" t="s">
        <v>116</v>
      </c>
      <c r="AU158" s="6" t="s">
        <v>17</v>
      </c>
    </row>
    <row r="159" spans="2:51" s="6" customFormat="1" ht="15.75" customHeight="1">
      <c r="B159" s="122"/>
      <c r="C159" s="123"/>
      <c r="D159" s="123"/>
      <c r="E159" s="123"/>
      <c r="F159" s="196" t="s">
        <v>201</v>
      </c>
      <c r="G159" s="197"/>
      <c r="H159" s="197"/>
      <c r="I159" s="197"/>
      <c r="J159" s="123"/>
      <c r="K159" s="124">
        <v>157.024</v>
      </c>
      <c r="L159" s="123"/>
      <c r="M159" s="123"/>
      <c r="N159" s="123"/>
      <c r="O159" s="123"/>
      <c r="P159" s="123"/>
      <c r="Q159" s="123"/>
      <c r="R159" s="123"/>
      <c r="S159" s="125"/>
      <c r="T159" s="126"/>
      <c r="U159" s="123"/>
      <c r="V159" s="123"/>
      <c r="W159" s="123"/>
      <c r="X159" s="123"/>
      <c r="Y159" s="123"/>
      <c r="Z159" s="123"/>
      <c r="AA159" s="127"/>
      <c r="AT159" s="128" t="s">
        <v>129</v>
      </c>
      <c r="AU159" s="128" t="s">
        <v>17</v>
      </c>
      <c r="AV159" s="128" t="s">
        <v>72</v>
      </c>
      <c r="AW159" s="128" t="s">
        <v>85</v>
      </c>
      <c r="AX159" s="128" t="s">
        <v>64</v>
      </c>
      <c r="AY159" s="128" t="s">
        <v>107</v>
      </c>
    </row>
    <row r="160" spans="2:51" s="6" customFormat="1" ht="15.75" customHeight="1">
      <c r="B160" s="129"/>
      <c r="C160" s="130"/>
      <c r="D160" s="130"/>
      <c r="E160" s="130"/>
      <c r="F160" s="198" t="s">
        <v>130</v>
      </c>
      <c r="G160" s="199"/>
      <c r="H160" s="199"/>
      <c r="I160" s="199"/>
      <c r="J160" s="130"/>
      <c r="K160" s="131">
        <v>157.024</v>
      </c>
      <c r="L160" s="130"/>
      <c r="M160" s="130"/>
      <c r="N160" s="130"/>
      <c r="O160" s="130"/>
      <c r="P160" s="130"/>
      <c r="Q160" s="130"/>
      <c r="R160" s="130"/>
      <c r="S160" s="132"/>
      <c r="T160" s="133"/>
      <c r="U160" s="130"/>
      <c r="V160" s="130"/>
      <c r="W160" s="130"/>
      <c r="X160" s="130"/>
      <c r="Y160" s="130"/>
      <c r="Z160" s="130"/>
      <c r="AA160" s="134"/>
      <c r="AT160" s="135" t="s">
        <v>129</v>
      </c>
      <c r="AU160" s="135" t="s">
        <v>17</v>
      </c>
      <c r="AV160" s="135" t="s">
        <v>108</v>
      </c>
      <c r="AW160" s="135" t="s">
        <v>85</v>
      </c>
      <c r="AX160" s="135" t="s">
        <v>17</v>
      </c>
      <c r="AY160" s="135" t="s">
        <v>107</v>
      </c>
    </row>
    <row r="161" spans="2:65" s="6" customFormat="1" ht="27" customHeight="1">
      <c r="B161" s="21"/>
      <c r="C161" s="112" t="s">
        <v>202</v>
      </c>
      <c r="D161" s="112" t="s">
        <v>109</v>
      </c>
      <c r="E161" s="113" t="s">
        <v>203</v>
      </c>
      <c r="F161" s="190" t="s">
        <v>204</v>
      </c>
      <c r="G161" s="191"/>
      <c r="H161" s="191"/>
      <c r="I161" s="191"/>
      <c r="J161" s="115" t="s">
        <v>156</v>
      </c>
      <c r="K161" s="116">
        <v>3109</v>
      </c>
      <c r="L161" s="192"/>
      <c r="M161" s="191"/>
      <c r="N161" s="193">
        <f>ROUND($L$161*$K$161,2)</f>
        <v>0</v>
      </c>
      <c r="O161" s="191"/>
      <c r="P161" s="191"/>
      <c r="Q161" s="191"/>
      <c r="R161" s="114"/>
      <c r="S161" s="41"/>
      <c r="T161" s="117"/>
      <c r="U161" s="118" t="s">
        <v>34</v>
      </c>
      <c r="V161" s="22"/>
      <c r="W161" s="22"/>
      <c r="X161" s="119">
        <v>0</v>
      </c>
      <c r="Y161" s="119">
        <f>$X$161*$K$161</f>
        <v>0</v>
      </c>
      <c r="Z161" s="119">
        <v>0</v>
      </c>
      <c r="AA161" s="120">
        <f>$Z$161*$K$161</f>
        <v>0</v>
      </c>
      <c r="AR161" s="80" t="s">
        <v>108</v>
      </c>
      <c r="AT161" s="80" t="s">
        <v>109</v>
      </c>
      <c r="AU161" s="80" t="s">
        <v>17</v>
      </c>
      <c r="AY161" s="6" t="s">
        <v>107</v>
      </c>
      <c r="BE161" s="121">
        <f>IF($U$161="základní",$N$161,0)</f>
        <v>0</v>
      </c>
      <c r="BF161" s="121">
        <f>IF($U$161="snížená",$N$161,0)</f>
        <v>0</v>
      </c>
      <c r="BG161" s="121">
        <f>IF($U$161="zákl. přenesená",$N$161,0)</f>
        <v>0</v>
      </c>
      <c r="BH161" s="121">
        <f>IF($U$161="sníž. přenesená",$N$161,0)</f>
        <v>0</v>
      </c>
      <c r="BI161" s="121">
        <f>IF($U$161="nulová",$N$161,0)</f>
        <v>0</v>
      </c>
      <c r="BJ161" s="80" t="s">
        <v>17</v>
      </c>
      <c r="BK161" s="121">
        <f>ROUND($L$161*$K$161,2)</f>
        <v>0</v>
      </c>
      <c r="BL161" s="80" t="s">
        <v>108</v>
      </c>
      <c r="BM161" s="80" t="s">
        <v>7</v>
      </c>
    </row>
    <row r="162" spans="2:47" s="6" customFormat="1" ht="16.5" customHeight="1">
      <c r="B162" s="21"/>
      <c r="C162" s="22"/>
      <c r="D162" s="22"/>
      <c r="E162" s="22"/>
      <c r="F162" s="194" t="s">
        <v>204</v>
      </c>
      <c r="G162" s="163"/>
      <c r="H162" s="163"/>
      <c r="I162" s="163"/>
      <c r="J162" s="163"/>
      <c r="K162" s="163"/>
      <c r="L162" s="163"/>
      <c r="M162" s="163"/>
      <c r="N162" s="163"/>
      <c r="O162" s="163"/>
      <c r="P162" s="163"/>
      <c r="Q162" s="163"/>
      <c r="R162" s="163"/>
      <c r="S162" s="41"/>
      <c r="T162" s="50"/>
      <c r="U162" s="22"/>
      <c r="V162" s="22"/>
      <c r="W162" s="22"/>
      <c r="X162" s="22"/>
      <c r="Y162" s="22"/>
      <c r="Z162" s="22"/>
      <c r="AA162" s="51"/>
      <c r="AT162" s="6" t="s">
        <v>114</v>
      </c>
      <c r="AU162" s="6" t="s">
        <v>17</v>
      </c>
    </row>
    <row r="163" spans="2:51" s="6" customFormat="1" ht="15.75" customHeight="1">
      <c r="B163" s="122"/>
      <c r="C163" s="123"/>
      <c r="D163" s="123"/>
      <c r="E163" s="123"/>
      <c r="F163" s="196" t="s">
        <v>205</v>
      </c>
      <c r="G163" s="197"/>
      <c r="H163" s="197"/>
      <c r="I163" s="197"/>
      <c r="J163" s="123"/>
      <c r="K163" s="124">
        <v>3109</v>
      </c>
      <c r="L163" s="123"/>
      <c r="M163" s="123"/>
      <c r="N163" s="123"/>
      <c r="O163" s="123"/>
      <c r="P163" s="123"/>
      <c r="Q163" s="123"/>
      <c r="R163" s="123"/>
      <c r="S163" s="125"/>
      <c r="T163" s="126"/>
      <c r="U163" s="123"/>
      <c r="V163" s="123"/>
      <c r="W163" s="123"/>
      <c r="X163" s="123"/>
      <c r="Y163" s="123"/>
      <c r="Z163" s="123"/>
      <c r="AA163" s="127"/>
      <c r="AT163" s="128" t="s">
        <v>129</v>
      </c>
      <c r="AU163" s="128" t="s">
        <v>17</v>
      </c>
      <c r="AV163" s="128" t="s">
        <v>72</v>
      </c>
      <c r="AW163" s="128" t="s">
        <v>85</v>
      </c>
      <c r="AX163" s="128" t="s">
        <v>64</v>
      </c>
      <c r="AY163" s="128" t="s">
        <v>107</v>
      </c>
    </row>
    <row r="164" spans="2:51" s="6" customFormat="1" ht="15.75" customHeight="1">
      <c r="B164" s="129"/>
      <c r="C164" s="130"/>
      <c r="D164" s="130"/>
      <c r="E164" s="130"/>
      <c r="F164" s="198" t="s">
        <v>130</v>
      </c>
      <c r="G164" s="199"/>
      <c r="H164" s="199"/>
      <c r="I164" s="199"/>
      <c r="J164" s="130"/>
      <c r="K164" s="131">
        <v>3109</v>
      </c>
      <c r="L164" s="130"/>
      <c r="M164" s="130"/>
      <c r="N164" s="130"/>
      <c r="O164" s="130"/>
      <c r="P164" s="130"/>
      <c r="Q164" s="130"/>
      <c r="R164" s="130"/>
      <c r="S164" s="132"/>
      <c r="T164" s="133"/>
      <c r="U164" s="130"/>
      <c r="V164" s="130"/>
      <c r="W164" s="130"/>
      <c r="X164" s="130"/>
      <c r="Y164" s="130"/>
      <c r="Z164" s="130"/>
      <c r="AA164" s="134"/>
      <c r="AT164" s="135" t="s">
        <v>129</v>
      </c>
      <c r="AU164" s="135" t="s">
        <v>17</v>
      </c>
      <c r="AV164" s="135" t="s">
        <v>108</v>
      </c>
      <c r="AW164" s="135" t="s">
        <v>85</v>
      </c>
      <c r="AX164" s="135" t="s">
        <v>17</v>
      </c>
      <c r="AY164" s="135" t="s">
        <v>107</v>
      </c>
    </row>
    <row r="165" spans="2:63" s="102" customFormat="1" ht="37.5" customHeight="1">
      <c r="B165" s="103"/>
      <c r="C165" s="104"/>
      <c r="D165" s="105" t="s">
        <v>87</v>
      </c>
      <c r="E165" s="104"/>
      <c r="F165" s="104"/>
      <c r="G165" s="104"/>
      <c r="H165" s="104"/>
      <c r="I165" s="104"/>
      <c r="J165" s="104"/>
      <c r="K165" s="104"/>
      <c r="L165" s="104"/>
      <c r="M165" s="104"/>
      <c r="N165" s="205">
        <f>$BK$165</f>
        <v>0</v>
      </c>
      <c r="O165" s="206"/>
      <c r="P165" s="206"/>
      <c r="Q165" s="206"/>
      <c r="R165" s="104"/>
      <c r="S165" s="106"/>
      <c r="T165" s="107"/>
      <c r="U165" s="104"/>
      <c r="V165" s="104"/>
      <c r="W165" s="108">
        <f>SUM($W$166:$W$255)</f>
        <v>0</v>
      </c>
      <c r="X165" s="104"/>
      <c r="Y165" s="108">
        <f>SUM($Y$166:$Y$255)</f>
        <v>1064.8936740000004</v>
      </c>
      <c r="Z165" s="104"/>
      <c r="AA165" s="109">
        <f>SUM($AA$166:$AA$255)</f>
        <v>0</v>
      </c>
      <c r="AR165" s="110" t="s">
        <v>17</v>
      </c>
      <c r="AT165" s="110" t="s">
        <v>63</v>
      </c>
      <c r="AU165" s="110" t="s">
        <v>64</v>
      </c>
      <c r="AY165" s="110" t="s">
        <v>107</v>
      </c>
      <c r="BK165" s="111">
        <f>SUM($BK$166:$BK$255)</f>
        <v>0</v>
      </c>
    </row>
    <row r="166" spans="2:65" s="6" customFormat="1" ht="27" customHeight="1">
      <c r="B166" s="21"/>
      <c r="C166" s="112" t="s">
        <v>17</v>
      </c>
      <c r="D166" s="112" t="s">
        <v>109</v>
      </c>
      <c r="E166" s="113" t="s">
        <v>206</v>
      </c>
      <c r="F166" s="190" t="s">
        <v>207</v>
      </c>
      <c r="G166" s="191"/>
      <c r="H166" s="191"/>
      <c r="I166" s="191"/>
      <c r="J166" s="115" t="s">
        <v>156</v>
      </c>
      <c r="K166" s="116">
        <v>217.65</v>
      </c>
      <c r="L166" s="192"/>
      <c r="M166" s="191"/>
      <c r="N166" s="193">
        <f>ROUND($L$166*$K$166,2)</f>
        <v>0</v>
      </c>
      <c r="O166" s="191"/>
      <c r="P166" s="191"/>
      <c r="Q166" s="191"/>
      <c r="R166" s="114" t="s">
        <v>113</v>
      </c>
      <c r="S166" s="41"/>
      <c r="T166" s="117"/>
      <c r="U166" s="118" t="s">
        <v>34</v>
      </c>
      <c r="V166" s="22"/>
      <c r="W166" s="22"/>
      <c r="X166" s="119">
        <v>0.0023</v>
      </c>
      <c r="Y166" s="119">
        <f>$X$166*$K$166</f>
        <v>0.500595</v>
      </c>
      <c r="Z166" s="119">
        <v>0</v>
      </c>
      <c r="AA166" s="120">
        <f>$Z$166*$K$166</f>
        <v>0</v>
      </c>
      <c r="AR166" s="80" t="s">
        <v>108</v>
      </c>
      <c r="AT166" s="80" t="s">
        <v>109</v>
      </c>
      <c r="AU166" s="80" t="s">
        <v>17</v>
      </c>
      <c r="AY166" s="6" t="s">
        <v>107</v>
      </c>
      <c r="BE166" s="121">
        <f>IF($U$166="základní",$N$166,0)</f>
        <v>0</v>
      </c>
      <c r="BF166" s="121">
        <f>IF($U$166="snížená",$N$166,0)</f>
        <v>0</v>
      </c>
      <c r="BG166" s="121">
        <f>IF($U$166="zákl. přenesená",$N$166,0)</f>
        <v>0</v>
      </c>
      <c r="BH166" s="121">
        <f>IF($U$166="sníž. přenesená",$N$166,0)</f>
        <v>0</v>
      </c>
      <c r="BI166" s="121">
        <f>IF($U$166="nulová",$N$166,0)</f>
        <v>0</v>
      </c>
      <c r="BJ166" s="80" t="s">
        <v>17</v>
      </c>
      <c r="BK166" s="121">
        <f>ROUND($L$166*$K$166,2)</f>
        <v>0</v>
      </c>
      <c r="BL166" s="80" t="s">
        <v>108</v>
      </c>
      <c r="BM166" s="80" t="s">
        <v>197</v>
      </c>
    </row>
    <row r="167" spans="2:47" s="6" customFormat="1" ht="16.5" customHeight="1">
      <c r="B167" s="21"/>
      <c r="C167" s="22"/>
      <c r="D167" s="22"/>
      <c r="E167" s="22"/>
      <c r="F167" s="194" t="s">
        <v>208</v>
      </c>
      <c r="G167" s="163"/>
      <c r="H167" s="163"/>
      <c r="I167" s="163"/>
      <c r="J167" s="163"/>
      <c r="K167" s="163"/>
      <c r="L167" s="163"/>
      <c r="M167" s="163"/>
      <c r="N167" s="163"/>
      <c r="O167" s="163"/>
      <c r="P167" s="163"/>
      <c r="Q167" s="163"/>
      <c r="R167" s="163"/>
      <c r="S167" s="41"/>
      <c r="T167" s="50"/>
      <c r="U167" s="22"/>
      <c r="V167" s="22"/>
      <c r="W167" s="22"/>
      <c r="X167" s="22"/>
      <c r="Y167" s="22"/>
      <c r="Z167" s="22"/>
      <c r="AA167" s="51"/>
      <c r="AT167" s="6" t="s">
        <v>114</v>
      </c>
      <c r="AU167" s="6" t="s">
        <v>17</v>
      </c>
    </row>
    <row r="168" spans="2:47" s="6" customFormat="1" ht="74.25" customHeight="1">
      <c r="B168" s="21"/>
      <c r="C168" s="22"/>
      <c r="D168" s="22"/>
      <c r="E168" s="22"/>
      <c r="F168" s="195" t="s">
        <v>209</v>
      </c>
      <c r="G168" s="163"/>
      <c r="H168" s="163"/>
      <c r="I168" s="163"/>
      <c r="J168" s="163"/>
      <c r="K168" s="163"/>
      <c r="L168" s="163"/>
      <c r="M168" s="163"/>
      <c r="N168" s="163"/>
      <c r="O168" s="163"/>
      <c r="P168" s="163"/>
      <c r="Q168" s="163"/>
      <c r="R168" s="163"/>
      <c r="S168" s="41"/>
      <c r="T168" s="50"/>
      <c r="U168" s="22"/>
      <c r="V168" s="22"/>
      <c r="W168" s="22"/>
      <c r="X168" s="22"/>
      <c r="Y168" s="22"/>
      <c r="Z168" s="22"/>
      <c r="AA168" s="51"/>
      <c r="AT168" s="6" t="s">
        <v>116</v>
      </c>
      <c r="AU168" s="6" t="s">
        <v>17</v>
      </c>
    </row>
    <row r="169" spans="2:51" s="6" customFormat="1" ht="15.75" customHeight="1">
      <c r="B169" s="122"/>
      <c r="C169" s="123"/>
      <c r="D169" s="123"/>
      <c r="E169" s="123"/>
      <c r="F169" s="196" t="s">
        <v>210</v>
      </c>
      <c r="G169" s="197"/>
      <c r="H169" s="197"/>
      <c r="I169" s="197"/>
      <c r="J169" s="123"/>
      <c r="K169" s="124">
        <v>217.65</v>
      </c>
      <c r="L169" s="123"/>
      <c r="M169" s="123"/>
      <c r="N169" s="123"/>
      <c r="O169" s="123"/>
      <c r="P169" s="123"/>
      <c r="Q169" s="123"/>
      <c r="R169" s="123"/>
      <c r="S169" s="125"/>
      <c r="T169" s="126"/>
      <c r="U169" s="123"/>
      <c r="V169" s="123"/>
      <c r="W169" s="123"/>
      <c r="X169" s="123"/>
      <c r="Y169" s="123"/>
      <c r="Z169" s="123"/>
      <c r="AA169" s="127"/>
      <c r="AT169" s="128" t="s">
        <v>129</v>
      </c>
      <c r="AU169" s="128" t="s">
        <v>17</v>
      </c>
      <c r="AV169" s="128" t="s">
        <v>72</v>
      </c>
      <c r="AW169" s="128" t="s">
        <v>85</v>
      </c>
      <c r="AX169" s="128" t="s">
        <v>64</v>
      </c>
      <c r="AY169" s="128" t="s">
        <v>107</v>
      </c>
    </row>
    <row r="170" spans="2:51" s="6" customFormat="1" ht="15.75" customHeight="1">
      <c r="B170" s="129"/>
      <c r="C170" s="130"/>
      <c r="D170" s="130"/>
      <c r="E170" s="130"/>
      <c r="F170" s="198" t="s">
        <v>130</v>
      </c>
      <c r="G170" s="199"/>
      <c r="H170" s="199"/>
      <c r="I170" s="199"/>
      <c r="J170" s="130"/>
      <c r="K170" s="131">
        <v>217.65</v>
      </c>
      <c r="L170" s="130"/>
      <c r="M170" s="130"/>
      <c r="N170" s="130"/>
      <c r="O170" s="130"/>
      <c r="P170" s="130"/>
      <c r="Q170" s="130"/>
      <c r="R170" s="130"/>
      <c r="S170" s="132"/>
      <c r="T170" s="133"/>
      <c r="U170" s="130"/>
      <c r="V170" s="130"/>
      <c r="W170" s="130"/>
      <c r="X170" s="130"/>
      <c r="Y170" s="130"/>
      <c r="Z170" s="130"/>
      <c r="AA170" s="134"/>
      <c r="AT170" s="135" t="s">
        <v>129</v>
      </c>
      <c r="AU170" s="135" t="s">
        <v>17</v>
      </c>
      <c r="AV170" s="135" t="s">
        <v>108</v>
      </c>
      <c r="AW170" s="135" t="s">
        <v>85</v>
      </c>
      <c r="AX170" s="135" t="s">
        <v>17</v>
      </c>
      <c r="AY170" s="135" t="s">
        <v>107</v>
      </c>
    </row>
    <row r="171" spans="2:65" s="6" customFormat="1" ht="15.75" customHeight="1">
      <c r="B171" s="21"/>
      <c r="C171" s="112" t="s">
        <v>72</v>
      </c>
      <c r="D171" s="112" t="s">
        <v>109</v>
      </c>
      <c r="E171" s="113" t="s">
        <v>211</v>
      </c>
      <c r="F171" s="190" t="s">
        <v>212</v>
      </c>
      <c r="G171" s="191"/>
      <c r="H171" s="191"/>
      <c r="I171" s="191"/>
      <c r="J171" s="115" t="s">
        <v>156</v>
      </c>
      <c r="K171" s="116">
        <v>525</v>
      </c>
      <c r="L171" s="192"/>
      <c r="M171" s="191"/>
      <c r="N171" s="193">
        <f>ROUND($L$171*$K$171,2)</f>
        <v>0</v>
      </c>
      <c r="O171" s="191"/>
      <c r="P171" s="191"/>
      <c r="Q171" s="191"/>
      <c r="R171" s="114" t="s">
        <v>113</v>
      </c>
      <c r="S171" s="41"/>
      <c r="T171" s="117"/>
      <c r="U171" s="118" t="s">
        <v>34</v>
      </c>
      <c r="V171" s="22"/>
      <c r="W171" s="22"/>
      <c r="X171" s="119">
        <v>0.27994</v>
      </c>
      <c r="Y171" s="119">
        <f>$X$171*$K$171</f>
        <v>146.9685</v>
      </c>
      <c r="Z171" s="119">
        <v>0</v>
      </c>
      <c r="AA171" s="120">
        <f>$Z$171*$K$171</f>
        <v>0</v>
      </c>
      <c r="AR171" s="80" t="s">
        <v>108</v>
      </c>
      <c r="AT171" s="80" t="s">
        <v>109</v>
      </c>
      <c r="AU171" s="80" t="s">
        <v>17</v>
      </c>
      <c r="AY171" s="6" t="s">
        <v>107</v>
      </c>
      <c r="BE171" s="121">
        <f>IF($U$171="základní",$N$171,0)</f>
        <v>0</v>
      </c>
      <c r="BF171" s="121">
        <f>IF($U$171="snížená",$N$171,0)</f>
        <v>0</v>
      </c>
      <c r="BG171" s="121">
        <f>IF($U$171="zákl. přenesená",$N$171,0)</f>
        <v>0</v>
      </c>
      <c r="BH171" s="121">
        <f>IF($U$171="sníž. přenesená",$N$171,0)</f>
        <v>0</v>
      </c>
      <c r="BI171" s="121">
        <f>IF($U$171="nulová",$N$171,0)</f>
        <v>0</v>
      </c>
      <c r="BJ171" s="80" t="s">
        <v>17</v>
      </c>
      <c r="BK171" s="121">
        <f>ROUND($L$171*$K$171,2)</f>
        <v>0</v>
      </c>
      <c r="BL171" s="80" t="s">
        <v>108</v>
      </c>
      <c r="BM171" s="80" t="s">
        <v>213</v>
      </c>
    </row>
    <row r="172" spans="2:47" s="6" customFormat="1" ht="16.5" customHeight="1">
      <c r="B172" s="21"/>
      <c r="C172" s="22"/>
      <c r="D172" s="22"/>
      <c r="E172" s="22"/>
      <c r="F172" s="194" t="s">
        <v>214</v>
      </c>
      <c r="G172" s="163"/>
      <c r="H172" s="163"/>
      <c r="I172" s="163"/>
      <c r="J172" s="163"/>
      <c r="K172" s="163"/>
      <c r="L172" s="163"/>
      <c r="M172" s="163"/>
      <c r="N172" s="163"/>
      <c r="O172" s="163"/>
      <c r="P172" s="163"/>
      <c r="Q172" s="163"/>
      <c r="R172" s="163"/>
      <c r="S172" s="41"/>
      <c r="T172" s="50"/>
      <c r="U172" s="22"/>
      <c r="V172" s="22"/>
      <c r="W172" s="22"/>
      <c r="X172" s="22"/>
      <c r="Y172" s="22"/>
      <c r="Z172" s="22"/>
      <c r="AA172" s="51"/>
      <c r="AT172" s="6" t="s">
        <v>114</v>
      </c>
      <c r="AU172" s="6" t="s">
        <v>17</v>
      </c>
    </row>
    <row r="173" spans="2:51" s="6" customFormat="1" ht="15.75" customHeight="1">
      <c r="B173" s="122"/>
      <c r="C173" s="123"/>
      <c r="D173" s="123"/>
      <c r="E173" s="123"/>
      <c r="F173" s="196" t="s">
        <v>215</v>
      </c>
      <c r="G173" s="197"/>
      <c r="H173" s="197"/>
      <c r="I173" s="197"/>
      <c r="J173" s="123"/>
      <c r="K173" s="124">
        <v>525</v>
      </c>
      <c r="L173" s="123"/>
      <c r="M173" s="123"/>
      <c r="N173" s="123"/>
      <c r="O173" s="123"/>
      <c r="P173" s="123"/>
      <c r="Q173" s="123"/>
      <c r="R173" s="123"/>
      <c r="S173" s="125"/>
      <c r="T173" s="126"/>
      <c r="U173" s="123"/>
      <c r="V173" s="123"/>
      <c r="W173" s="123"/>
      <c r="X173" s="123"/>
      <c r="Y173" s="123"/>
      <c r="Z173" s="123"/>
      <c r="AA173" s="127"/>
      <c r="AT173" s="128" t="s">
        <v>129</v>
      </c>
      <c r="AU173" s="128" t="s">
        <v>17</v>
      </c>
      <c r="AV173" s="128" t="s">
        <v>72</v>
      </c>
      <c r="AW173" s="128" t="s">
        <v>85</v>
      </c>
      <c r="AX173" s="128" t="s">
        <v>64</v>
      </c>
      <c r="AY173" s="128" t="s">
        <v>107</v>
      </c>
    </row>
    <row r="174" spans="2:51" s="6" customFormat="1" ht="15.75" customHeight="1">
      <c r="B174" s="129"/>
      <c r="C174" s="130"/>
      <c r="D174" s="130"/>
      <c r="E174" s="130"/>
      <c r="F174" s="198" t="s">
        <v>130</v>
      </c>
      <c r="G174" s="199"/>
      <c r="H174" s="199"/>
      <c r="I174" s="199"/>
      <c r="J174" s="130"/>
      <c r="K174" s="131">
        <v>525</v>
      </c>
      <c r="L174" s="130"/>
      <c r="M174" s="130"/>
      <c r="N174" s="130"/>
      <c r="O174" s="130"/>
      <c r="P174" s="130"/>
      <c r="Q174" s="130"/>
      <c r="R174" s="130"/>
      <c r="S174" s="132"/>
      <c r="T174" s="133"/>
      <c r="U174" s="130"/>
      <c r="V174" s="130"/>
      <c r="W174" s="130"/>
      <c r="X174" s="130"/>
      <c r="Y174" s="130"/>
      <c r="Z174" s="130"/>
      <c r="AA174" s="134"/>
      <c r="AT174" s="135" t="s">
        <v>129</v>
      </c>
      <c r="AU174" s="135" t="s">
        <v>17</v>
      </c>
      <c r="AV174" s="135" t="s">
        <v>108</v>
      </c>
      <c r="AW174" s="135" t="s">
        <v>85</v>
      </c>
      <c r="AX174" s="135" t="s">
        <v>17</v>
      </c>
      <c r="AY174" s="135" t="s">
        <v>107</v>
      </c>
    </row>
    <row r="175" spans="2:65" s="6" customFormat="1" ht="15.75" customHeight="1">
      <c r="B175" s="21"/>
      <c r="C175" s="112" t="s">
        <v>126</v>
      </c>
      <c r="D175" s="112" t="s">
        <v>109</v>
      </c>
      <c r="E175" s="113" t="s">
        <v>216</v>
      </c>
      <c r="F175" s="190" t="s">
        <v>217</v>
      </c>
      <c r="G175" s="191"/>
      <c r="H175" s="191"/>
      <c r="I175" s="191"/>
      <c r="J175" s="115" t="s">
        <v>156</v>
      </c>
      <c r="K175" s="116">
        <v>353.65</v>
      </c>
      <c r="L175" s="192"/>
      <c r="M175" s="191"/>
      <c r="N175" s="193">
        <f>ROUND($L$175*$K$175,2)</f>
        <v>0</v>
      </c>
      <c r="O175" s="191"/>
      <c r="P175" s="191"/>
      <c r="Q175" s="191"/>
      <c r="R175" s="114" t="s">
        <v>113</v>
      </c>
      <c r="S175" s="41"/>
      <c r="T175" s="117"/>
      <c r="U175" s="118" t="s">
        <v>34</v>
      </c>
      <c r="V175" s="22"/>
      <c r="W175" s="22"/>
      <c r="X175" s="119">
        <v>0.3708</v>
      </c>
      <c r="Y175" s="119">
        <f>$X$175*$K$175</f>
        <v>131.13342</v>
      </c>
      <c r="Z175" s="119">
        <v>0</v>
      </c>
      <c r="AA175" s="120">
        <f>$Z$175*$K$175</f>
        <v>0</v>
      </c>
      <c r="AR175" s="80" t="s">
        <v>108</v>
      </c>
      <c r="AT175" s="80" t="s">
        <v>109</v>
      </c>
      <c r="AU175" s="80" t="s">
        <v>17</v>
      </c>
      <c r="AY175" s="6" t="s">
        <v>107</v>
      </c>
      <c r="BE175" s="121">
        <f>IF($U$175="základní",$N$175,0)</f>
        <v>0</v>
      </c>
      <c r="BF175" s="121">
        <f>IF($U$175="snížená",$N$175,0)</f>
        <v>0</v>
      </c>
      <c r="BG175" s="121">
        <f>IF($U$175="zákl. přenesená",$N$175,0)</f>
        <v>0</v>
      </c>
      <c r="BH175" s="121">
        <f>IF($U$175="sníž. přenesená",$N$175,0)</f>
        <v>0</v>
      </c>
      <c r="BI175" s="121">
        <f>IF($U$175="nulová",$N$175,0)</f>
        <v>0</v>
      </c>
      <c r="BJ175" s="80" t="s">
        <v>17</v>
      </c>
      <c r="BK175" s="121">
        <f>ROUND($L$175*$K$175,2)</f>
        <v>0</v>
      </c>
      <c r="BL175" s="80" t="s">
        <v>108</v>
      </c>
      <c r="BM175" s="80" t="s">
        <v>202</v>
      </c>
    </row>
    <row r="176" spans="2:47" s="6" customFormat="1" ht="16.5" customHeight="1">
      <c r="B176" s="21"/>
      <c r="C176" s="22"/>
      <c r="D176" s="22"/>
      <c r="E176" s="22"/>
      <c r="F176" s="194" t="s">
        <v>218</v>
      </c>
      <c r="G176" s="163"/>
      <c r="H176" s="163"/>
      <c r="I176" s="163"/>
      <c r="J176" s="163"/>
      <c r="K176" s="163"/>
      <c r="L176" s="163"/>
      <c r="M176" s="163"/>
      <c r="N176" s="163"/>
      <c r="O176" s="163"/>
      <c r="P176" s="163"/>
      <c r="Q176" s="163"/>
      <c r="R176" s="163"/>
      <c r="S176" s="41"/>
      <c r="T176" s="50"/>
      <c r="U176" s="22"/>
      <c r="V176" s="22"/>
      <c r="W176" s="22"/>
      <c r="X176" s="22"/>
      <c r="Y176" s="22"/>
      <c r="Z176" s="22"/>
      <c r="AA176" s="51"/>
      <c r="AT176" s="6" t="s">
        <v>114</v>
      </c>
      <c r="AU176" s="6" t="s">
        <v>17</v>
      </c>
    </row>
    <row r="177" spans="2:51" s="6" customFormat="1" ht="15.75" customHeight="1">
      <c r="B177" s="122"/>
      <c r="C177" s="123"/>
      <c r="D177" s="123"/>
      <c r="E177" s="123"/>
      <c r="F177" s="196" t="s">
        <v>219</v>
      </c>
      <c r="G177" s="197"/>
      <c r="H177" s="197"/>
      <c r="I177" s="197"/>
      <c r="J177" s="123"/>
      <c r="K177" s="124">
        <v>136</v>
      </c>
      <c r="L177" s="123"/>
      <c r="M177" s="123"/>
      <c r="N177" s="123"/>
      <c r="O177" s="123"/>
      <c r="P177" s="123"/>
      <c r="Q177" s="123"/>
      <c r="R177" s="123"/>
      <c r="S177" s="125"/>
      <c r="T177" s="126"/>
      <c r="U177" s="123"/>
      <c r="V177" s="123"/>
      <c r="W177" s="123"/>
      <c r="X177" s="123"/>
      <c r="Y177" s="123"/>
      <c r="Z177" s="123"/>
      <c r="AA177" s="127"/>
      <c r="AT177" s="128" t="s">
        <v>129</v>
      </c>
      <c r="AU177" s="128" t="s">
        <v>17</v>
      </c>
      <c r="AV177" s="128" t="s">
        <v>72</v>
      </c>
      <c r="AW177" s="128" t="s">
        <v>85</v>
      </c>
      <c r="AX177" s="128" t="s">
        <v>64</v>
      </c>
      <c r="AY177" s="128" t="s">
        <v>107</v>
      </c>
    </row>
    <row r="178" spans="2:51" s="6" customFormat="1" ht="15.75" customHeight="1">
      <c r="B178" s="122"/>
      <c r="C178" s="123"/>
      <c r="D178" s="123"/>
      <c r="E178" s="123"/>
      <c r="F178" s="196" t="s">
        <v>220</v>
      </c>
      <c r="G178" s="197"/>
      <c r="H178" s="197"/>
      <c r="I178" s="197"/>
      <c r="J178" s="123"/>
      <c r="K178" s="124">
        <v>217.65</v>
      </c>
      <c r="L178" s="123"/>
      <c r="M178" s="123"/>
      <c r="N178" s="123"/>
      <c r="O178" s="123"/>
      <c r="P178" s="123"/>
      <c r="Q178" s="123"/>
      <c r="R178" s="123"/>
      <c r="S178" s="125"/>
      <c r="T178" s="126"/>
      <c r="U178" s="123"/>
      <c r="V178" s="123"/>
      <c r="W178" s="123"/>
      <c r="X178" s="123"/>
      <c r="Y178" s="123"/>
      <c r="Z178" s="123"/>
      <c r="AA178" s="127"/>
      <c r="AT178" s="128" t="s">
        <v>129</v>
      </c>
      <c r="AU178" s="128" t="s">
        <v>17</v>
      </c>
      <c r="AV178" s="128" t="s">
        <v>72</v>
      </c>
      <c r="AW178" s="128" t="s">
        <v>85</v>
      </c>
      <c r="AX178" s="128" t="s">
        <v>64</v>
      </c>
      <c r="AY178" s="128" t="s">
        <v>107</v>
      </c>
    </row>
    <row r="179" spans="2:51" s="6" customFormat="1" ht="15.75" customHeight="1">
      <c r="B179" s="129"/>
      <c r="C179" s="130"/>
      <c r="D179" s="130"/>
      <c r="E179" s="130"/>
      <c r="F179" s="198" t="s">
        <v>130</v>
      </c>
      <c r="G179" s="199"/>
      <c r="H179" s="199"/>
      <c r="I179" s="199"/>
      <c r="J179" s="130"/>
      <c r="K179" s="131">
        <v>353.65</v>
      </c>
      <c r="L179" s="130"/>
      <c r="M179" s="130"/>
      <c r="N179" s="130"/>
      <c r="O179" s="130"/>
      <c r="P179" s="130"/>
      <c r="Q179" s="130"/>
      <c r="R179" s="130"/>
      <c r="S179" s="132"/>
      <c r="T179" s="133"/>
      <c r="U179" s="130"/>
      <c r="V179" s="130"/>
      <c r="W179" s="130"/>
      <c r="X179" s="130"/>
      <c r="Y179" s="130"/>
      <c r="Z179" s="130"/>
      <c r="AA179" s="134"/>
      <c r="AT179" s="135" t="s">
        <v>129</v>
      </c>
      <c r="AU179" s="135" t="s">
        <v>17</v>
      </c>
      <c r="AV179" s="135" t="s">
        <v>108</v>
      </c>
      <c r="AW179" s="135" t="s">
        <v>85</v>
      </c>
      <c r="AX179" s="135" t="s">
        <v>17</v>
      </c>
      <c r="AY179" s="135" t="s">
        <v>107</v>
      </c>
    </row>
    <row r="180" spans="2:65" s="6" customFormat="1" ht="15.75" customHeight="1">
      <c r="B180" s="21"/>
      <c r="C180" s="112" t="s">
        <v>108</v>
      </c>
      <c r="D180" s="112" t="s">
        <v>109</v>
      </c>
      <c r="E180" s="113" t="s">
        <v>221</v>
      </c>
      <c r="F180" s="190" t="s">
        <v>222</v>
      </c>
      <c r="G180" s="191"/>
      <c r="H180" s="191"/>
      <c r="I180" s="191"/>
      <c r="J180" s="115" t="s">
        <v>156</v>
      </c>
      <c r="K180" s="116">
        <v>186</v>
      </c>
      <c r="L180" s="192"/>
      <c r="M180" s="191"/>
      <c r="N180" s="193">
        <f>ROUND($L$180*$K$180,2)</f>
        <v>0</v>
      </c>
      <c r="O180" s="191"/>
      <c r="P180" s="191"/>
      <c r="Q180" s="191"/>
      <c r="R180" s="114" t="s">
        <v>113</v>
      </c>
      <c r="S180" s="41"/>
      <c r="T180" s="117"/>
      <c r="U180" s="118" t="s">
        <v>34</v>
      </c>
      <c r="V180" s="22"/>
      <c r="W180" s="22"/>
      <c r="X180" s="119">
        <v>0.46166</v>
      </c>
      <c r="Y180" s="119">
        <f>$X$180*$K$180</f>
        <v>85.86876000000001</v>
      </c>
      <c r="Z180" s="119">
        <v>0</v>
      </c>
      <c r="AA180" s="120">
        <f>$Z$180*$K$180</f>
        <v>0</v>
      </c>
      <c r="AR180" s="80" t="s">
        <v>108</v>
      </c>
      <c r="AT180" s="80" t="s">
        <v>109</v>
      </c>
      <c r="AU180" s="80" t="s">
        <v>17</v>
      </c>
      <c r="AY180" s="6" t="s">
        <v>107</v>
      </c>
      <c r="BE180" s="121">
        <f>IF($U$180="základní",$N$180,0)</f>
        <v>0</v>
      </c>
      <c r="BF180" s="121">
        <f>IF($U$180="snížená",$N$180,0)</f>
        <v>0</v>
      </c>
      <c r="BG180" s="121">
        <f>IF($U$180="zákl. přenesená",$N$180,0)</f>
        <v>0</v>
      </c>
      <c r="BH180" s="121">
        <f>IF($U$180="sníž. přenesená",$N$180,0)</f>
        <v>0</v>
      </c>
      <c r="BI180" s="121">
        <f>IF($U$180="nulová",$N$180,0)</f>
        <v>0</v>
      </c>
      <c r="BJ180" s="80" t="s">
        <v>17</v>
      </c>
      <c r="BK180" s="121">
        <f>ROUND($L$180*$K$180,2)</f>
        <v>0</v>
      </c>
      <c r="BL180" s="80" t="s">
        <v>108</v>
      </c>
      <c r="BM180" s="80" t="s">
        <v>223</v>
      </c>
    </row>
    <row r="181" spans="2:47" s="6" customFormat="1" ht="16.5" customHeight="1">
      <c r="B181" s="21"/>
      <c r="C181" s="22"/>
      <c r="D181" s="22"/>
      <c r="E181" s="22"/>
      <c r="F181" s="194" t="s">
        <v>224</v>
      </c>
      <c r="G181" s="163"/>
      <c r="H181" s="163"/>
      <c r="I181" s="163"/>
      <c r="J181" s="163"/>
      <c r="K181" s="163"/>
      <c r="L181" s="163"/>
      <c r="M181" s="163"/>
      <c r="N181" s="163"/>
      <c r="O181" s="163"/>
      <c r="P181" s="163"/>
      <c r="Q181" s="163"/>
      <c r="R181" s="163"/>
      <c r="S181" s="41"/>
      <c r="T181" s="50"/>
      <c r="U181" s="22"/>
      <c r="V181" s="22"/>
      <c r="W181" s="22"/>
      <c r="X181" s="22"/>
      <c r="Y181" s="22"/>
      <c r="Z181" s="22"/>
      <c r="AA181" s="51"/>
      <c r="AT181" s="6" t="s">
        <v>114</v>
      </c>
      <c r="AU181" s="6" t="s">
        <v>17</v>
      </c>
    </row>
    <row r="182" spans="2:51" s="6" customFormat="1" ht="15.75" customHeight="1">
      <c r="B182" s="122"/>
      <c r="C182" s="123"/>
      <c r="D182" s="123"/>
      <c r="E182" s="123"/>
      <c r="F182" s="196" t="s">
        <v>225</v>
      </c>
      <c r="G182" s="197"/>
      <c r="H182" s="197"/>
      <c r="I182" s="197"/>
      <c r="J182" s="123"/>
      <c r="K182" s="124">
        <v>186</v>
      </c>
      <c r="L182" s="123"/>
      <c r="M182" s="123"/>
      <c r="N182" s="123"/>
      <c r="O182" s="123"/>
      <c r="P182" s="123"/>
      <c r="Q182" s="123"/>
      <c r="R182" s="123"/>
      <c r="S182" s="125"/>
      <c r="T182" s="126"/>
      <c r="U182" s="123"/>
      <c r="V182" s="123"/>
      <c r="W182" s="123"/>
      <c r="X182" s="123"/>
      <c r="Y182" s="123"/>
      <c r="Z182" s="123"/>
      <c r="AA182" s="127"/>
      <c r="AT182" s="128" t="s">
        <v>129</v>
      </c>
      <c r="AU182" s="128" t="s">
        <v>17</v>
      </c>
      <c r="AV182" s="128" t="s">
        <v>72</v>
      </c>
      <c r="AW182" s="128" t="s">
        <v>85</v>
      </c>
      <c r="AX182" s="128" t="s">
        <v>64</v>
      </c>
      <c r="AY182" s="128" t="s">
        <v>107</v>
      </c>
    </row>
    <row r="183" spans="2:51" s="6" customFormat="1" ht="15.75" customHeight="1">
      <c r="B183" s="129"/>
      <c r="C183" s="130"/>
      <c r="D183" s="130"/>
      <c r="E183" s="130"/>
      <c r="F183" s="198" t="s">
        <v>130</v>
      </c>
      <c r="G183" s="199"/>
      <c r="H183" s="199"/>
      <c r="I183" s="199"/>
      <c r="J183" s="130"/>
      <c r="K183" s="131">
        <v>186</v>
      </c>
      <c r="L183" s="130"/>
      <c r="M183" s="130"/>
      <c r="N183" s="130"/>
      <c r="O183" s="130"/>
      <c r="P183" s="130"/>
      <c r="Q183" s="130"/>
      <c r="R183" s="130"/>
      <c r="S183" s="132"/>
      <c r="T183" s="133"/>
      <c r="U183" s="130"/>
      <c r="V183" s="130"/>
      <c r="W183" s="130"/>
      <c r="X183" s="130"/>
      <c r="Y183" s="130"/>
      <c r="Z183" s="130"/>
      <c r="AA183" s="134"/>
      <c r="AT183" s="135" t="s">
        <v>129</v>
      </c>
      <c r="AU183" s="135" t="s">
        <v>17</v>
      </c>
      <c r="AV183" s="135" t="s">
        <v>108</v>
      </c>
      <c r="AW183" s="135" t="s">
        <v>85</v>
      </c>
      <c r="AX183" s="135" t="s">
        <v>17</v>
      </c>
      <c r="AY183" s="135" t="s">
        <v>107</v>
      </c>
    </row>
    <row r="184" spans="2:65" s="6" customFormat="1" ht="27" customHeight="1">
      <c r="B184" s="21"/>
      <c r="C184" s="112" t="s">
        <v>117</v>
      </c>
      <c r="D184" s="112" t="s">
        <v>109</v>
      </c>
      <c r="E184" s="113" t="s">
        <v>226</v>
      </c>
      <c r="F184" s="190" t="s">
        <v>227</v>
      </c>
      <c r="G184" s="191"/>
      <c r="H184" s="191"/>
      <c r="I184" s="191"/>
      <c r="J184" s="115" t="s">
        <v>156</v>
      </c>
      <c r="K184" s="116">
        <v>363</v>
      </c>
      <c r="L184" s="192"/>
      <c r="M184" s="191"/>
      <c r="N184" s="193">
        <f>ROUND($L$184*$K$184,2)</f>
        <v>0</v>
      </c>
      <c r="O184" s="191"/>
      <c r="P184" s="191"/>
      <c r="Q184" s="191"/>
      <c r="R184" s="114" t="s">
        <v>113</v>
      </c>
      <c r="S184" s="41"/>
      <c r="T184" s="117"/>
      <c r="U184" s="118" t="s">
        <v>34</v>
      </c>
      <c r="V184" s="22"/>
      <c r="W184" s="22"/>
      <c r="X184" s="119">
        <v>0.3719</v>
      </c>
      <c r="Y184" s="119">
        <f>$X$184*$K$184</f>
        <v>134.9997</v>
      </c>
      <c r="Z184" s="119">
        <v>0</v>
      </c>
      <c r="AA184" s="120">
        <f>$Z$184*$K$184</f>
        <v>0</v>
      </c>
      <c r="AR184" s="80" t="s">
        <v>108</v>
      </c>
      <c r="AT184" s="80" t="s">
        <v>109</v>
      </c>
      <c r="AU184" s="80" t="s">
        <v>17</v>
      </c>
      <c r="AY184" s="6" t="s">
        <v>107</v>
      </c>
      <c r="BE184" s="121">
        <f>IF($U$184="základní",$N$184,0)</f>
        <v>0</v>
      </c>
      <c r="BF184" s="121">
        <f>IF($U$184="snížená",$N$184,0)</f>
        <v>0</v>
      </c>
      <c r="BG184" s="121">
        <f>IF($U$184="zákl. přenesená",$N$184,0)</f>
        <v>0</v>
      </c>
      <c r="BH184" s="121">
        <f>IF($U$184="sníž. přenesená",$N$184,0)</f>
        <v>0</v>
      </c>
      <c r="BI184" s="121">
        <f>IF($U$184="nulová",$N$184,0)</f>
        <v>0</v>
      </c>
      <c r="BJ184" s="80" t="s">
        <v>17</v>
      </c>
      <c r="BK184" s="121">
        <f>ROUND($L$184*$K$184,2)</f>
        <v>0</v>
      </c>
      <c r="BL184" s="80" t="s">
        <v>108</v>
      </c>
      <c r="BM184" s="80" t="s">
        <v>228</v>
      </c>
    </row>
    <row r="185" spans="2:47" s="6" customFormat="1" ht="16.5" customHeight="1">
      <c r="B185" s="21"/>
      <c r="C185" s="22"/>
      <c r="D185" s="22"/>
      <c r="E185" s="22"/>
      <c r="F185" s="194" t="s">
        <v>227</v>
      </c>
      <c r="G185" s="163"/>
      <c r="H185" s="163"/>
      <c r="I185" s="163"/>
      <c r="J185" s="163"/>
      <c r="K185" s="163"/>
      <c r="L185" s="163"/>
      <c r="M185" s="163"/>
      <c r="N185" s="163"/>
      <c r="O185" s="163"/>
      <c r="P185" s="163"/>
      <c r="Q185" s="163"/>
      <c r="R185" s="163"/>
      <c r="S185" s="41"/>
      <c r="T185" s="50"/>
      <c r="U185" s="22"/>
      <c r="V185" s="22"/>
      <c r="W185" s="22"/>
      <c r="X185" s="22"/>
      <c r="Y185" s="22"/>
      <c r="Z185" s="22"/>
      <c r="AA185" s="51"/>
      <c r="AT185" s="6" t="s">
        <v>114</v>
      </c>
      <c r="AU185" s="6" t="s">
        <v>17</v>
      </c>
    </row>
    <row r="186" spans="2:47" s="6" customFormat="1" ht="85.5" customHeight="1">
      <c r="B186" s="21"/>
      <c r="C186" s="22"/>
      <c r="D186" s="22"/>
      <c r="E186" s="22"/>
      <c r="F186" s="195" t="s">
        <v>229</v>
      </c>
      <c r="G186" s="163"/>
      <c r="H186" s="163"/>
      <c r="I186" s="163"/>
      <c r="J186" s="163"/>
      <c r="K186" s="163"/>
      <c r="L186" s="163"/>
      <c r="M186" s="163"/>
      <c r="N186" s="163"/>
      <c r="O186" s="163"/>
      <c r="P186" s="163"/>
      <c r="Q186" s="163"/>
      <c r="R186" s="163"/>
      <c r="S186" s="41"/>
      <c r="T186" s="50"/>
      <c r="U186" s="22"/>
      <c r="V186" s="22"/>
      <c r="W186" s="22"/>
      <c r="X186" s="22"/>
      <c r="Y186" s="22"/>
      <c r="Z186" s="22"/>
      <c r="AA186" s="51"/>
      <c r="AT186" s="6" t="s">
        <v>116</v>
      </c>
      <c r="AU186" s="6" t="s">
        <v>17</v>
      </c>
    </row>
    <row r="187" spans="2:51" s="6" customFormat="1" ht="15.75" customHeight="1">
      <c r="B187" s="122"/>
      <c r="C187" s="123"/>
      <c r="D187" s="123"/>
      <c r="E187" s="123"/>
      <c r="F187" s="196" t="s">
        <v>230</v>
      </c>
      <c r="G187" s="197"/>
      <c r="H187" s="197"/>
      <c r="I187" s="197"/>
      <c r="J187" s="123"/>
      <c r="K187" s="124">
        <v>363</v>
      </c>
      <c r="L187" s="123"/>
      <c r="M187" s="123"/>
      <c r="N187" s="123"/>
      <c r="O187" s="123"/>
      <c r="P187" s="123"/>
      <c r="Q187" s="123"/>
      <c r="R187" s="123"/>
      <c r="S187" s="125"/>
      <c r="T187" s="126"/>
      <c r="U187" s="123"/>
      <c r="V187" s="123"/>
      <c r="W187" s="123"/>
      <c r="X187" s="123"/>
      <c r="Y187" s="123"/>
      <c r="Z187" s="123"/>
      <c r="AA187" s="127"/>
      <c r="AT187" s="128" t="s">
        <v>129</v>
      </c>
      <c r="AU187" s="128" t="s">
        <v>17</v>
      </c>
      <c r="AV187" s="128" t="s">
        <v>72</v>
      </c>
      <c r="AW187" s="128" t="s">
        <v>85</v>
      </c>
      <c r="AX187" s="128" t="s">
        <v>64</v>
      </c>
      <c r="AY187" s="128" t="s">
        <v>107</v>
      </c>
    </row>
    <row r="188" spans="2:51" s="6" customFormat="1" ht="15.75" customHeight="1">
      <c r="B188" s="129"/>
      <c r="C188" s="130"/>
      <c r="D188" s="130"/>
      <c r="E188" s="130"/>
      <c r="F188" s="198" t="s">
        <v>130</v>
      </c>
      <c r="G188" s="199"/>
      <c r="H188" s="199"/>
      <c r="I188" s="199"/>
      <c r="J188" s="130"/>
      <c r="K188" s="131">
        <v>363</v>
      </c>
      <c r="L188" s="130"/>
      <c r="M188" s="130"/>
      <c r="N188" s="130"/>
      <c r="O188" s="130"/>
      <c r="P188" s="130"/>
      <c r="Q188" s="130"/>
      <c r="R188" s="130"/>
      <c r="S188" s="132"/>
      <c r="T188" s="133"/>
      <c r="U188" s="130"/>
      <c r="V188" s="130"/>
      <c r="W188" s="130"/>
      <c r="X188" s="130"/>
      <c r="Y188" s="130"/>
      <c r="Z188" s="130"/>
      <c r="AA188" s="134"/>
      <c r="AT188" s="135" t="s">
        <v>129</v>
      </c>
      <c r="AU188" s="135" t="s">
        <v>17</v>
      </c>
      <c r="AV188" s="135" t="s">
        <v>108</v>
      </c>
      <c r="AW188" s="135" t="s">
        <v>85</v>
      </c>
      <c r="AX188" s="135" t="s">
        <v>17</v>
      </c>
      <c r="AY188" s="135" t="s">
        <v>107</v>
      </c>
    </row>
    <row r="189" spans="2:65" s="6" customFormat="1" ht="27" customHeight="1">
      <c r="B189" s="21"/>
      <c r="C189" s="112" t="s">
        <v>122</v>
      </c>
      <c r="D189" s="112" t="s">
        <v>109</v>
      </c>
      <c r="E189" s="113" t="s">
        <v>231</v>
      </c>
      <c r="F189" s="190" t="s">
        <v>232</v>
      </c>
      <c r="G189" s="191"/>
      <c r="H189" s="191"/>
      <c r="I189" s="191"/>
      <c r="J189" s="115" t="s">
        <v>156</v>
      </c>
      <c r="K189" s="116">
        <v>1668.65</v>
      </c>
      <c r="L189" s="192"/>
      <c r="M189" s="191"/>
      <c r="N189" s="193">
        <f>ROUND($L$189*$K$189,2)</f>
        <v>0</v>
      </c>
      <c r="O189" s="191"/>
      <c r="P189" s="191"/>
      <c r="Q189" s="191"/>
      <c r="R189" s="114" t="s">
        <v>113</v>
      </c>
      <c r="S189" s="41"/>
      <c r="T189" s="117"/>
      <c r="U189" s="118" t="s">
        <v>34</v>
      </c>
      <c r="V189" s="22"/>
      <c r="W189" s="22"/>
      <c r="X189" s="119">
        <v>0.15826</v>
      </c>
      <c r="Y189" s="119">
        <f>$X$189*$K$189</f>
        <v>264.080549</v>
      </c>
      <c r="Z189" s="119">
        <v>0</v>
      </c>
      <c r="AA189" s="120">
        <f>$Z$189*$K$189</f>
        <v>0</v>
      </c>
      <c r="AR189" s="80" t="s">
        <v>108</v>
      </c>
      <c r="AT189" s="80" t="s">
        <v>109</v>
      </c>
      <c r="AU189" s="80" t="s">
        <v>17</v>
      </c>
      <c r="AY189" s="6" t="s">
        <v>107</v>
      </c>
      <c r="BE189" s="121">
        <f>IF($U$189="základní",$N$189,0)</f>
        <v>0</v>
      </c>
      <c r="BF189" s="121">
        <f>IF($U$189="snížená",$N$189,0)</f>
        <v>0</v>
      </c>
      <c r="BG189" s="121">
        <f>IF($U$189="zákl. přenesená",$N$189,0)</f>
        <v>0</v>
      </c>
      <c r="BH189" s="121">
        <f>IF($U$189="sníž. přenesená",$N$189,0)</f>
        <v>0</v>
      </c>
      <c r="BI189" s="121">
        <f>IF($U$189="nulová",$N$189,0)</f>
        <v>0</v>
      </c>
      <c r="BJ189" s="80" t="s">
        <v>17</v>
      </c>
      <c r="BK189" s="121">
        <f>ROUND($L$189*$K$189,2)</f>
        <v>0</v>
      </c>
      <c r="BL189" s="80" t="s">
        <v>108</v>
      </c>
      <c r="BM189" s="80" t="s">
        <v>233</v>
      </c>
    </row>
    <row r="190" spans="2:47" s="6" customFormat="1" ht="16.5" customHeight="1">
      <c r="B190" s="21"/>
      <c r="C190" s="22"/>
      <c r="D190" s="22"/>
      <c r="E190" s="22"/>
      <c r="F190" s="194" t="s">
        <v>232</v>
      </c>
      <c r="G190" s="163"/>
      <c r="H190" s="163"/>
      <c r="I190" s="163"/>
      <c r="J190" s="163"/>
      <c r="K190" s="163"/>
      <c r="L190" s="163"/>
      <c r="M190" s="163"/>
      <c r="N190" s="163"/>
      <c r="O190" s="163"/>
      <c r="P190" s="163"/>
      <c r="Q190" s="163"/>
      <c r="R190" s="163"/>
      <c r="S190" s="41"/>
      <c r="T190" s="50"/>
      <c r="U190" s="22"/>
      <c r="V190" s="22"/>
      <c r="W190" s="22"/>
      <c r="X190" s="22"/>
      <c r="Y190" s="22"/>
      <c r="Z190" s="22"/>
      <c r="AA190" s="51"/>
      <c r="AT190" s="6" t="s">
        <v>114</v>
      </c>
      <c r="AU190" s="6" t="s">
        <v>17</v>
      </c>
    </row>
    <row r="191" spans="2:47" s="6" customFormat="1" ht="38.25" customHeight="1">
      <c r="B191" s="21"/>
      <c r="C191" s="22"/>
      <c r="D191" s="22"/>
      <c r="E191" s="22"/>
      <c r="F191" s="195" t="s">
        <v>234</v>
      </c>
      <c r="G191" s="163"/>
      <c r="H191" s="163"/>
      <c r="I191" s="163"/>
      <c r="J191" s="163"/>
      <c r="K191" s="163"/>
      <c r="L191" s="163"/>
      <c r="M191" s="163"/>
      <c r="N191" s="163"/>
      <c r="O191" s="163"/>
      <c r="P191" s="163"/>
      <c r="Q191" s="163"/>
      <c r="R191" s="163"/>
      <c r="S191" s="41"/>
      <c r="T191" s="50"/>
      <c r="U191" s="22"/>
      <c r="V191" s="22"/>
      <c r="W191" s="22"/>
      <c r="X191" s="22"/>
      <c r="Y191" s="22"/>
      <c r="Z191" s="22"/>
      <c r="AA191" s="51"/>
      <c r="AT191" s="6" t="s">
        <v>116</v>
      </c>
      <c r="AU191" s="6" t="s">
        <v>17</v>
      </c>
    </row>
    <row r="192" spans="2:51" s="6" customFormat="1" ht="15.75" customHeight="1">
      <c r="B192" s="122"/>
      <c r="C192" s="123"/>
      <c r="D192" s="123"/>
      <c r="E192" s="123"/>
      <c r="F192" s="196" t="s">
        <v>235</v>
      </c>
      <c r="G192" s="197"/>
      <c r="H192" s="197"/>
      <c r="I192" s="197"/>
      <c r="J192" s="123"/>
      <c r="K192" s="124">
        <v>1451</v>
      </c>
      <c r="L192" s="123"/>
      <c r="M192" s="123"/>
      <c r="N192" s="123"/>
      <c r="O192" s="123"/>
      <c r="P192" s="123"/>
      <c r="Q192" s="123"/>
      <c r="R192" s="123"/>
      <c r="S192" s="125"/>
      <c r="T192" s="126"/>
      <c r="U192" s="123"/>
      <c r="V192" s="123"/>
      <c r="W192" s="123"/>
      <c r="X192" s="123"/>
      <c r="Y192" s="123"/>
      <c r="Z192" s="123"/>
      <c r="AA192" s="127"/>
      <c r="AT192" s="128" t="s">
        <v>129</v>
      </c>
      <c r="AU192" s="128" t="s">
        <v>17</v>
      </c>
      <c r="AV192" s="128" t="s">
        <v>72</v>
      </c>
      <c r="AW192" s="128" t="s">
        <v>85</v>
      </c>
      <c r="AX192" s="128" t="s">
        <v>64</v>
      </c>
      <c r="AY192" s="128" t="s">
        <v>107</v>
      </c>
    </row>
    <row r="193" spans="2:51" s="6" customFormat="1" ht="15.75" customHeight="1">
      <c r="B193" s="122"/>
      <c r="C193" s="123"/>
      <c r="D193" s="123"/>
      <c r="E193" s="123"/>
      <c r="F193" s="196" t="s">
        <v>220</v>
      </c>
      <c r="G193" s="197"/>
      <c r="H193" s="197"/>
      <c r="I193" s="197"/>
      <c r="J193" s="123"/>
      <c r="K193" s="124">
        <v>217.65</v>
      </c>
      <c r="L193" s="123"/>
      <c r="M193" s="123"/>
      <c r="N193" s="123"/>
      <c r="O193" s="123"/>
      <c r="P193" s="123"/>
      <c r="Q193" s="123"/>
      <c r="R193" s="123"/>
      <c r="S193" s="125"/>
      <c r="T193" s="126"/>
      <c r="U193" s="123"/>
      <c r="V193" s="123"/>
      <c r="W193" s="123"/>
      <c r="X193" s="123"/>
      <c r="Y193" s="123"/>
      <c r="Z193" s="123"/>
      <c r="AA193" s="127"/>
      <c r="AT193" s="128" t="s">
        <v>129</v>
      </c>
      <c r="AU193" s="128" t="s">
        <v>17</v>
      </c>
      <c r="AV193" s="128" t="s">
        <v>72</v>
      </c>
      <c r="AW193" s="128" t="s">
        <v>85</v>
      </c>
      <c r="AX193" s="128" t="s">
        <v>64</v>
      </c>
      <c r="AY193" s="128" t="s">
        <v>107</v>
      </c>
    </row>
    <row r="194" spans="2:51" s="6" customFormat="1" ht="15.75" customHeight="1">
      <c r="B194" s="129"/>
      <c r="C194" s="130"/>
      <c r="D194" s="130"/>
      <c r="E194" s="130"/>
      <c r="F194" s="198" t="s">
        <v>130</v>
      </c>
      <c r="G194" s="199"/>
      <c r="H194" s="199"/>
      <c r="I194" s="199"/>
      <c r="J194" s="130"/>
      <c r="K194" s="131">
        <v>1668.65</v>
      </c>
      <c r="L194" s="130"/>
      <c r="M194" s="130"/>
      <c r="N194" s="130"/>
      <c r="O194" s="130"/>
      <c r="P194" s="130"/>
      <c r="Q194" s="130"/>
      <c r="R194" s="130"/>
      <c r="S194" s="132"/>
      <c r="T194" s="133"/>
      <c r="U194" s="130"/>
      <c r="V194" s="130"/>
      <c r="W194" s="130"/>
      <c r="X194" s="130"/>
      <c r="Y194" s="130"/>
      <c r="Z194" s="130"/>
      <c r="AA194" s="134"/>
      <c r="AT194" s="135" t="s">
        <v>129</v>
      </c>
      <c r="AU194" s="135" t="s">
        <v>17</v>
      </c>
      <c r="AV194" s="135" t="s">
        <v>108</v>
      </c>
      <c r="AW194" s="135" t="s">
        <v>85</v>
      </c>
      <c r="AX194" s="135" t="s">
        <v>17</v>
      </c>
      <c r="AY194" s="135" t="s">
        <v>107</v>
      </c>
    </row>
    <row r="195" spans="2:65" s="6" customFormat="1" ht="27" customHeight="1">
      <c r="B195" s="21"/>
      <c r="C195" s="112" t="s">
        <v>131</v>
      </c>
      <c r="D195" s="112" t="s">
        <v>109</v>
      </c>
      <c r="E195" s="113" t="s">
        <v>236</v>
      </c>
      <c r="F195" s="190" t="s">
        <v>237</v>
      </c>
      <c r="G195" s="191"/>
      <c r="H195" s="191"/>
      <c r="I195" s="191"/>
      <c r="J195" s="115" t="s">
        <v>156</v>
      </c>
      <c r="K195" s="116">
        <v>136</v>
      </c>
      <c r="L195" s="192"/>
      <c r="M195" s="191"/>
      <c r="N195" s="193">
        <f>ROUND($L$195*$K$195,2)</f>
        <v>0</v>
      </c>
      <c r="O195" s="191"/>
      <c r="P195" s="191"/>
      <c r="Q195" s="191"/>
      <c r="R195" s="114" t="s">
        <v>113</v>
      </c>
      <c r="S195" s="41"/>
      <c r="T195" s="117"/>
      <c r="U195" s="118" t="s">
        <v>34</v>
      </c>
      <c r="V195" s="22"/>
      <c r="W195" s="22"/>
      <c r="X195" s="119">
        <v>0.48532</v>
      </c>
      <c r="Y195" s="119">
        <f>$X$195*$K$195</f>
        <v>66.00352</v>
      </c>
      <c r="Z195" s="119">
        <v>0</v>
      </c>
      <c r="AA195" s="120">
        <f>$Z$195*$K$195</f>
        <v>0</v>
      </c>
      <c r="AR195" s="80" t="s">
        <v>108</v>
      </c>
      <c r="AT195" s="80" t="s">
        <v>109</v>
      </c>
      <c r="AU195" s="80" t="s">
        <v>17</v>
      </c>
      <c r="AY195" s="6" t="s">
        <v>107</v>
      </c>
      <c r="BE195" s="121">
        <f>IF($U$195="základní",$N$195,0)</f>
        <v>0</v>
      </c>
      <c r="BF195" s="121">
        <f>IF($U$195="snížená",$N$195,0)</f>
        <v>0</v>
      </c>
      <c r="BG195" s="121">
        <f>IF($U$195="zákl. přenesená",$N$195,0)</f>
        <v>0</v>
      </c>
      <c r="BH195" s="121">
        <f>IF($U$195="sníž. přenesená",$N$195,0)</f>
        <v>0</v>
      </c>
      <c r="BI195" s="121">
        <f>IF($U$195="nulová",$N$195,0)</f>
        <v>0</v>
      </c>
      <c r="BJ195" s="80" t="s">
        <v>17</v>
      </c>
      <c r="BK195" s="121">
        <f>ROUND($L$195*$K$195,2)</f>
        <v>0</v>
      </c>
      <c r="BL195" s="80" t="s">
        <v>108</v>
      </c>
      <c r="BM195" s="80" t="s">
        <v>238</v>
      </c>
    </row>
    <row r="196" spans="2:47" s="6" customFormat="1" ht="16.5" customHeight="1">
      <c r="B196" s="21"/>
      <c r="C196" s="22"/>
      <c r="D196" s="22"/>
      <c r="E196" s="22"/>
      <c r="F196" s="194" t="s">
        <v>237</v>
      </c>
      <c r="G196" s="163"/>
      <c r="H196" s="163"/>
      <c r="I196" s="163"/>
      <c r="J196" s="163"/>
      <c r="K196" s="163"/>
      <c r="L196" s="163"/>
      <c r="M196" s="163"/>
      <c r="N196" s="163"/>
      <c r="O196" s="163"/>
      <c r="P196" s="163"/>
      <c r="Q196" s="163"/>
      <c r="R196" s="163"/>
      <c r="S196" s="41"/>
      <c r="T196" s="50"/>
      <c r="U196" s="22"/>
      <c r="V196" s="22"/>
      <c r="W196" s="22"/>
      <c r="X196" s="22"/>
      <c r="Y196" s="22"/>
      <c r="Z196" s="22"/>
      <c r="AA196" s="51"/>
      <c r="AT196" s="6" t="s">
        <v>114</v>
      </c>
      <c r="AU196" s="6" t="s">
        <v>17</v>
      </c>
    </row>
    <row r="197" spans="2:47" s="6" customFormat="1" ht="62.25" customHeight="1">
      <c r="B197" s="21"/>
      <c r="C197" s="22"/>
      <c r="D197" s="22"/>
      <c r="E197" s="22"/>
      <c r="F197" s="195" t="s">
        <v>239</v>
      </c>
      <c r="G197" s="163"/>
      <c r="H197" s="163"/>
      <c r="I197" s="163"/>
      <c r="J197" s="163"/>
      <c r="K197" s="163"/>
      <c r="L197" s="163"/>
      <c r="M197" s="163"/>
      <c r="N197" s="163"/>
      <c r="O197" s="163"/>
      <c r="P197" s="163"/>
      <c r="Q197" s="163"/>
      <c r="R197" s="163"/>
      <c r="S197" s="41"/>
      <c r="T197" s="50"/>
      <c r="U197" s="22"/>
      <c r="V197" s="22"/>
      <c r="W197" s="22"/>
      <c r="X197" s="22"/>
      <c r="Y197" s="22"/>
      <c r="Z197" s="22"/>
      <c r="AA197" s="51"/>
      <c r="AT197" s="6" t="s">
        <v>116</v>
      </c>
      <c r="AU197" s="6" t="s">
        <v>17</v>
      </c>
    </row>
    <row r="198" spans="2:51" s="6" customFormat="1" ht="15.75" customHeight="1">
      <c r="B198" s="122"/>
      <c r="C198" s="123"/>
      <c r="D198" s="123"/>
      <c r="E198" s="123"/>
      <c r="F198" s="196" t="s">
        <v>219</v>
      </c>
      <c r="G198" s="197"/>
      <c r="H198" s="197"/>
      <c r="I198" s="197"/>
      <c r="J198" s="123"/>
      <c r="K198" s="124">
        <v>136</v>
      </c>
      <c r="L198" s="123"/>
      <c r="M198" s="123"/>
      <c r="N198" s="123"/>
      <c r="O198" s="123"/>
      <c r="P198" s="123"/>
      <c r="Q198" s="123"/>
      <c r="R198" s="123"/>
      <c r="S198" s="125"/>
      <c r="T198" s="126"/>
      <c r="U198" s="123"/>
      <c r="V198" s="123"/>
      <c r="W198" s="123"/>
      <c r="X198" s="123"/>
      <c r="Y198" s="123"/>
      <c r="Z198" s="123"/>
      <c r="AA198" s="127"/>
      <c r="AT198" s="128" t="s">
        <v>129</v>
      </c>
      <c r="AU198" s="128" t="s">
        <v>17</v>
      </c>
      <c r="AV198" s="128" t="s">
        <v>72</v>
      </c>
      <c r="AW198" s="128" t="s">
        <v>85</v>
      </c>
      <c r="AX198" s="128" t="s">
        <v>64</v>
      </c>
      <c r="AY198" s="128" t="s">
        <v>107</v>
      </c>
    </row>
    <row r="199" spans="2:51" s="6" customFormat="1" ht="15.75" customHeight="1">
      <c r="B199" s="129"/>
      <c r="C199" s="130"/>
      <c r="D199" s="130"/>
      <c r="E199" s="130"/>
      <c r="F199" s="198" t="s">
        <v>130</v>
      </c>
      <c r="G199" s="199"/>
      <c r="H199" s="199"/>
      <c r="I199" s="199"/>
      <c r="J199" s="130"/>
      <c r="K199" s="131">
        <v>136</v>
      </c>
      <c r="L199" s="130"/>
      <c r="M199" s="130"/>
      <c r="N199" s="130"/>
      <c r="O199" s="130"/>
      <c r="P199" s="130"/>
      <c r="Q199" s="130"/>
      <c r="R199" s="130"/>
      <c r="S199" s="132"/>
      <c r="T199" s="133"/>
      <c r="U199" s="130"/>
      <c r="V199" s="130"/>
      <c r="W199" s="130"/>
      <c r="X199" s="130"/>
      <c r="Y199" s="130"/>
      <c r="Z199" s="130"/>
      <c r="AA199" s="134"/>
      <c r="AT199" s="135" t="s">
        <v>129</v>
      </c>
      <c r="AU199" s="135" t="s">
        <v>17</v>
      </c>
      <c r="AV199" s="135" t="s">
        <v>108</v>
      </c>
      <c r="AW199" s="135" t="s">
        <v>85</v>
      </c>
      <c r="AX199" s="135" t="s">
        <v>17</v>
      </c>
      <c r="AY199" s="135" t="s">
        <v>107</v>
      </c>
    </row>
    <row r="200" spans="2:65" s="6" customFormat="1" ht="27" customHeight="1">
      <c r="B200" s="21"/>
      <c r="C200" s="112" t="s">
        <v>136</v>
      </c>
      <c r="D200" s="112" t="s">
        <v>109</v>
      </c>
      <c r="E200" s="113" t="s">
        <v>240</v>
      </c>
      <c r="F200" s="190" t="s">
        <v>241</v>
      </c>
      <c r="G200" s="191"/>
      <c r="H200" s="191"/>
      <c r="I200" s="191"/>
      <c r="J200" s="115" t="s">
        <v>156</v>
      </c>
      <c r="K200" s="116">
        <v>1451</v>
      </c>
      <c r="L200" s="192"/>
      <c r="M200" s="191"/>
      <c r="N200" s="193">
        <f>ROUND($L$200*$K$200,2)</f>
        <v>0</v>
      </c>
      <c r="O200" s="191"/>
      <c r="P200" s="191"/>
      <c r="Q200" s="191"/>
      <c r="R200" s="114" t="s">
        <v>113</v>
      </c>
      <c r="S200" s="41"/>
      <c r="T200" s="117"/>
      <c r="U200" s="118" t="s">
        <v>34</v>
      </c>
      <c r="V200" s="22"/>
      <c r="W200" s="22"/>
      <c r="X200" s="119">
        <v>0.00561</v>
      </c>
      <c r="Y200" s="119">
        <f>$X$200*$K$200</f>
        <v>8.14011</v>
      </c>
      <c r="Z200" s="119">
        <v>0</v>
      </c>
      <c r="AA200" s="120">
        <f>$Z$200*$K$200</f>
        <v>0</v>
      </c>
      <c r="AR200" s="80" t="s">
        <v>108</v>
      </c>
      <c r="AT200" s="80" t="s">
        <v>109</v>
      </c>
      <c r="AU200" s="80" t="s">
        <v>17</v>
      </c>
      <c r="AY200" s="6" t="s">
        <v>107</v>
      </c>
      <c r="BE200" s="121">
        <f>IF($U$200="základní",$N$200,0)</f>
        <v>0</v>
      </c>
      <c r="BF200" s="121">
        <f>IF($U$200="snížená",$N$200,0)</f>
        <v>0</v>
      </c>
      <c r="BG200" s="121">
        <f>IF($U$200="zákl. přenesená",$N$200,0)</f>
        <v>0</v>
      </c>
      <c r="BH200" s="121">
        <f>IF($U$200="sníž. přenesená",$N$200,0)</f>
        <v>0</v>
      </c>
      <c r="BI200" s="121">
        <f>IF($U$200="nulová",$N$200,0)</f>
        <v>0</v>
      </c>
      <c r="BJ200" s="80" t="s">
        <v>17</v>
      </c>
      <c r="BK200" s="121">
        <f>ROUND($L$200*$K$200,2)</f>
        <v>0</v>
      </c>
      <c r="BL200" s="80" t="s">
        <v>108</v>
      </c>
      <c r="BM200" s="80" t="s">
        <v>242</v>
      </c>
    </row>
    <row r="201" spans="2:47" s="6" customFormat="1" ht="16.5" customHeight="1">
      <c r="B201" s="21"/>
      <c r="C201" s="22"/>
      <c r="D201" s="22"/>
      <c r="E201" s="22"/>
      <c r="F201" s="194" t="s">
        <v>243</v>
      </c>
      <c r="G201" s="163"/>
      <c r="H201" s="163"/>
      <c r="I201" s="163"/>
      <c r="J201" s="163"/>
      <c r="K201" s="163"/>
      <c r="L201" s="163"/>
      <c r="M201" s="163"/>
      <c r="N201" s="163"/>
      <c r="O201" s="163"/>
      <c r="P201" s="163"/>
      <c r="Q201" s="163"/>
      <c r="R201" s="163"/>
      <c r="S201" s="41"/>
      <c r="T201" s="50"/>
      <c r="U201" s="22"/>
      <c r="V201" s="22"/>
      <c r="W201" s="22"/>
      <c r="X201" s="22"/>
      <c r="Y201" s="22"/>
      <c r="Z201" s="22"/>
      <c r="AA201" s="51"/>
      <c r="AT201" s="6" t="s">
        <v>114</v>
      </c>
      <c r="AU201" s="6" t="s">
        <v>17</v>
      </c>
    </row>
    <row r="202" spans="2:51" s="6" customFormat="1" ht="15.75" customHeight="1">
      <c r="B202" s="122"/>
      <c r="C202" s="123"/>
      <c r="D202" s="123"/>
      <c r="E202" s="123"/>
      <c r="F202" s="196" t="s">
        <v>235</v>
      </c>
      <c r="G202" s="197"/>
      <c r="H202" s="197"/>
      <c r="I202" s="197"/>
      <c r="J202" s="123"/>
      <c r="K202" s="124">
        <v>1451</v>
      </c>
      <c r="L202" s="123"/>
      <c r="M202" s="123"/>
      <c r="N202" s="123"/>
      <c r="O202" s="123"/>
      <c r="P202" s="123"/>
      <c r="Q202" s="123"/>
      <c r="R202" s="123"/>
      <c r="S202" s="125"/>
      <c r="T202" s="126"/>
      <c r="U202" s="123"/>
      <c r="V202" s="123"/>
      <c r="W202" s="123"/>
      <c r="X202" s="123"/>
      <c r="Y202" s="123"/>
      <c r="Z202" s="123"/>
      <c r="AA202" s="127"/>
      <c r="AT202" s="128" t="s">
        <v>129</v>
      </c>
      <c r="AU202" s="128" t="s">
        <v>17</v>
      </c>
      <c r="AV202" s="128" t="s">
        <v>72</v>
      </c>
      <c r="AW202" s="128" t="s">
        <v>85</v>
      </c>
      <c r="AX202" s="128" t="s">
        <v>64</v>
      </c>
      <c r="AY202" s="128" t="s">
        <v>107</v>
      </c>
    </row>
    <row r="203" spans="2:51" s="6" customFormat="1" ht="15.75" customHeight="1">
      <c r="B203" s="129"/>
      <c r="C203" s="130"/>
      <c r="D203" s="130"/>
      <c r="E203" s="130"/>
      <c r="F203" s="198" t="s">
        <v>130</v>
      </c>
      <c r="G203" s="199"/>
      <c r="H203" s="199"/>
      <c r="I203" s="199"/>
      <c r="J203" s="130"/>
      <c r="K203" s="131">
        <v>1451</v>
      </c>
      <c r="L203" s="130"/>
      <c r="M203" s="130"/>
      <c r="N203" s="130"/>
      <c r="O203" s="130"/>
      <c r="P203" s="130"/>
      <c r="Q203" s="130"/>
      <c r="R203" s="130"/>
      <c r="S203" s="132"/>
      <c r="T203" s="133"/>
      <c r="U203" s="130"/>
      <c r="V203" s="130"/>
      <c r="W203" s="130"/>
      <c r="X203" s="130"/>
      <c r="Y203" s="130"/>
      <c r="Z203" s="130"/>
      <c r="AA203" s="134"/>
      <c r="AT203" s="135" t="s">
        <v>129</v>
      </c>
      <c r="AU203" s="135" t="s">
        <v>17</v>
      </c>
      <c r="AV203" s="135" t="s">
        <v>108</v>
      </c>
      <c r="AW203" s="135" t="s">
        <v>85</v>
      </c>
      <c r="AX203" s="135" t="s">
        <v>17</v>
      </c>
      <c r="AY203" s="135" t="s">
        <v>107</v>
      </c>
    </row>
    <row r="204" spans="2:65" s="6" customFormat="1" ht="27" customHeight="1">
      <c r="B204" s="21"/>
      <c r="C204" s="112" t="s">
        <v>142</v>
      </c>
      <c r="D204" s="112" t="s">
        <v>109</v>
      </c>
      <c r="E204" s="113" t="s">
        <v>244</v>
      </c>
      <c r="F204" s="190" t="s">
        <v>245</v>
      </c>
      <c r="G204" s="191"/>
      <c r="H204" s="191"/>
      <c r="I204" s="191"/>
      <c r="J204" s="115" t="s">
        <v>156</v>
      </c>
      <c r="K204" s="116">
        <v>1451</v>
      </c>
      <c r="L204" s="192"/>
      <c r="M204" s="191"/>
      <c r="N204" s="193">
        <f>ROUND($L$204*$K$204,2)</f>
        <v>0</v>
      </c>
      <c r="O204" s="191"/>
      <c r="P204" s="191"/>
      <c r="Q204" s="191"/>
      <c r="R204" s="114" t="s">
        <v>113</v>
      </c>
      <c r="S204" s="41"/>
      <c r="T204" s="117"/>
      <c r="U204" s="118" t="s">
        <v>34</v>
      </c>
      <c r="V204" s="22"/>
      <c r="W204" s="22"/>
      <c r="X204" s="119">
        <v>0.00061</v>
      </c>
      <c r="Y204" s="119">
        <f>$X$204*$K$204</f>
        <v>0.88511</v>
      </c>
      <c r="Z204" s="119">
        <v>0</v>
      </c>
      <c r="AA204" s="120">
        <f>$Z$204*$K$204</f>
        <v>0</v>
      </c>
      <c r="AR204" s="80" t="s">
        <v>108</v>
      </c>
      <c r="AT204" s="80" t="s">
        <v>109</v>
      </c>
      <c r="AU204" s="80" t="s">
        <v>17</v>
      </c>
      <c r="AY204" s="6" t="s">
        <v>107</v>
      </c>
      <c r="BE204" s="121">
        <f>IF($U$204="základní",$N$204,0)</f>
        <v>0</v>
      </c>
      <c r="BF204" s="121">
        <f>IF($U$204="snížená",$N$204,0)</f>
        <v>0</v>
      </c>
      <c r="BG204" s="121">
        <f>IF($U$204="zákl. přenesená",$N$204,0)</f>
        <v>0</v>
      </c>
      <c r="BH204" s="121">
        <f>IF($U$204="sníž. přenesená",$N$204,0)</f>
        <v>0</v>
      </c>
      <c r="BI204" s="121">
        <f>IF($U$204="nulová",$N$204,0)</f>
        <v>0</v>
      </c>
      <c r="BJ204" s="80" t="s">
        <v>17</v>
      </c>
      <c r="BK204" s="121">
        <f>ROUND($L$204*$K$204,2)</f>
        <v>0</v>
      </c>
      <c r="BL204" s="80" t="s">
        <v>108</v>
      </c>
      <c r="BM204" s="80" t="s">
        <v>246</v>
      </c>
    </row>
    <row r="205" spans="2:47" s="6" customFormat="1" ht="16.5" customHeight="1">
      <c r="B205" s="21"/>
      <c r="C205" s="22"/>
      <c r="D205" s="22"/>
      <c r="E205" s="22"/>
      <c r="F205" s="194" t="s">
        <v>247</v>
      </c>
      <c r="G205" s="163"/>
      <c r="H205" s="163"/>
      <c r="I205" s="163"/>
      <c r="J205" s="163"/>
      <c r="K205" s="163"/>
      <c r="L205" s="163"/>
      <c r="M205" s="163"/>
      <c r="N205" s="163"/>
      <c r="O205" s="163"/>
      <c r="P205" s="163"/>
      <c r="Q205" s="163"/>
      <c r="R205" s="163"/>
      <c r="S205" s="41"/>
      <c r="T205" s="50"/>
      <c r="U205" s="22"/>
      <c r="V205" s="22"/>
      <c r="W205" s="22"/>
      <c r="X205" s="22"/>
      <c r="Y205" s="22"/>
      <c r="Z205" s="22"/>
      <c r="AA205" s="51"/>
      <c r="AT205" s="6" t="s">
        <v>114</v>
      </c>
      <c r="AU205" s="6" t="s">
        <v>17</v>
      </c>
    </row>
    <row r="206" spans="2:51" s="6" customFormat="1" ht="15.75" customHeight="1">
      <c r="B206" s="122"/>
      <c r="C206" s="123"/>
      <c r="D206" s="123"/>
      <c r="E206" s="123"/>
      <c r="F206" s="196" t="s">
        <v>235</v>
      </c>
      <c r="G206" s="197"/>
      <c r="H206" s="197"/>
      <c r="I206" s="197"/>
      <c r="J206" s="123"/>
      <c r="K206" s="124">
        <v>1451</v>
      </c>
      <c r="L206" s="123"/>
      <c r="M206" s="123"/>
      <c r="N206" s="123"/>
      <c r="O206" s="123"/>
      <c r="P206" s="123"/>
      <c r="Q206" s="123"/>
      <c r="R206" s="123"/>
      <c r="S206" s="125"/>
      <c r="T206" s="126"/>
      <c r="U206" s="123"/>
      <c r="V206" s="123"/>
      <c r="W206" s="123"/>
      <c r="X206" s="123"/>
      <c r="Y206" s="123"/>
      <c r="Z206" s="123"/>
      <c r="AA206" s="127"/>
      <c r="AT206" s="128" t="s">
        <v>129</v>
      </c>
      <c r="AU206" s="128" t="s">
        <v>17</v>
      </c>
      <c r="AV206" s="128" t="s">
        <v>72</v>
      </c>
      <c r="AW206" s="128" t="s">
        <v>85</v>
      </c>
      <c r="AX206" s="128" t="s">
        <v>64</v>
      </c>
      <c r="AY206" s="128" t="s">
        <v>107</v>
      </c>
    </row>
    <row r="207" spans="2:51" s="6" customFormat="1" ht="15.75" customHeight="1">
      <c r="B207" s="129"/>
      <c r="C207" s="130"/>
      <c r="D207" s="130"/>
      <c r="E207" s="130"/>
      <c r="F207" s="198" t="s">
        <v>130</v>
      </c>
      <c r="G207" s="199"/>
      <c r="H207" s="199"/>
      <c r="I207" s="199"/>
      <c r="J207" s="130"/>
      <c r="K207" s="131">
        <v>1451</v>
      </c>
      <c r="L207" s="130"/>
      <c r="M207" s="130"/>
      <c r="N207" s="130"/>
      <c r="O207" s="130"/>
      <c r="P207" s="130"/>
      <c r="Q207" s="130"/>
      <c r="R207" s="130"/>
      <c r="S207" s="132"/>
      <c r="T207" s="133"/>
      <c r="U207" s="130"/>
      <c r="V207" s="130"/>
      <c r="W207" s="130"/>
      <c r="X207" s="130"/>
      <c r="Y207" s="130"/>
      <c r="Z207" s="130"/>
      <c r="AA207" s="134"/>
      <c r="AT207" s="135" t="s">
        <v>129</v>
      </c>
      <c r="AU207" s="135" t="s">
        <v>17</v>
      </c>
      <c r="AV207" s="135" t="s">
        <v>108</v>
      </c>
      <c r="AW207" s="135" t="s">
        <v>85</v>
      </c>
      <c r="AX207" s="135" t="s">
        <v>17</v>
      </c>
      <c r="AY207" s="135" t="s">
        <v>107</v>
      </c>
    </row>
    <row r="208" spans="2:65" s="6" customFormat="1" ht="27" customHeight="1">
      <c r="B208" s="21"/>
      <c r="C208" s="112" t="s">
        <v>22</v>
      </c>
      <c r="D208" s="112" t="s">
        <v>109</v>
      </c>
      <c r="E208" s="113" t="s">
        <v>248</v>
      </c>
      <c r="F208" s="190" t="s">
        <v>249</v>
      </c>
      <c r="G208" s="191"/>
      <c r="H208" s="191"/>
      <c r="I208" s="191"/>
      <c r="J208" s="115" t="s">
        <v>156</v>
      </c>
      <c r="K208" s="116">
        <v>1451</v>
      </c>
      <c r="L208" s="192"/>
      <c r="M208" s="191"/>
      <c r="N208" s="193">
        <f>ROUND($L$208*$K$208,2)</f>
        <v>0</v>
      </c>
      <c r="O208" s="191"/>
      <c r="P208" s="191"/>
      <c r="Q208" s="191"/>
      <c r="R208" s="114" t="s">
        <v>113</v>
      </c>
      <c r="S208" s="41"/>
      <c r="T208" s="117"/>
      <c r="U208" s="118" t="s">
        <v>34</v>
      </c>
      <c r="V208" s="22"/>
      <c r="W208" s="22"/>
      <c r="X208" s="119">
        <v>0.10373</v>
      </c>
      <c r="Y208" s="119">
        <f>$X$208*$K$208</f>
        <v>150.51223000000002</v>
      </c>
      <c r="Z208" s="119">
        <v>0</v>
      </c>
      <c r="AA208" s="120">
        <f>$Z$208*$K$208</f>
        <v>0</v>
      </c>
      <c r="AR208" s="80" t="s">
        <v>108</v>
      </c>
      <c r="AT208" s="80" t="s">
        <v>109</v>
      </c>
      <c r="AU208" s="80" t="s">
        <v>17</v>
      </c>
      <c r="AY208" s="6" t="s">
        <v>107</v>
      </c>
      <c r="BE208" s="121">
        <f>IF($U$208="základní",$N$208,0)</f>
        <v>0</v>
      </c>
      <c r="BF208" s="121">
        <f>IF($U$208="snížená",$N$208,0)</f>
        <v>0</v>
      </c>
      <c r="BG208" s="121">
        <f>IF($U$208="zákl. přenesená",$N$208,0)</f>
        <v>0</v>
      </c>
      <c r="BH208" s="121">
        <f>IF($U$208="sníž. přenesená",$N$208,0)</f>
        <v>0</v>
      </c>
      <c r="BI208" s="121">
        <f>IF($U$208="nulová",$N$208,0)</f>
        <v>0</v>
      </c>
      <c r="BJ208" s="80" t="s">
        <v>17</v>
      </c>
      <c r="BK208" s="121">
        <f>ROUND($L$208*$K$208,2)</f>
        <v>0</v>
      </c>
      <c r="BL208" s="80" t="s">
        <v>108</v>
      </c>
      <c r="BM208" s="80" t="s">
        <v>250</v>
      </c>
    </row>
    <row r="209" spans="2:47" s="6" customFormat="1" ht="16.5" customHeight="1">
      <c r="B209" s="21"/>
      <c r="C209" s="22"/>
      <c r="D209" s="22"/>
      <c r="E209" s="22"/>
      <c r="F209" s="194" t="s">
        <v>249</v>
      </c>
      <c r="G209" s="163"/>
      <c r="H209" s="163"/>
      <c r="I209" s="163"/>
      <c r="J209" s="163"/>
      <c r="K209" s="163"/>
      <c r="L209" s="163"/>
      <c r="M209" s="163"/>
      <c r="N209" s="163"/>
      <c r="O209" s="163"/>
      <c r="P209" s="163"/>
      <c r="Q209" s="163"/>
      <c r="R209" s="163"/>
      <c r="S209" s="41"/>
      <c r="T209" s="50"/>
      <c r="U209" s="22"/>
      <c r="V209" s="22"/>
      <c r="W209" s="22"/>
      <c r="X209" s="22"/>
      <c r="Y209" s="22"/>
      <c r="Z209" s="22"/>
      <c r="AA209" s="51"/>
      <c r="AT209" s="6" t="s">
        <v>114</v>
      </c>
      <c r="AU209" s="6" t="s">
        <v>17</v>
      </c>
    </row>
    <row r="210" spans="2:47" s="6" customFormat="1" ht="38.25" customHeight="1">
      <c r="B210" s="21"/>
      <c r="C210" s="22"/>
      <c r="D210" s="22"/>
      <c r="E210" s="22"/>
      <c r="F210" s="195" t="s">
        <v>251</v>
      </c>
      <c r="G210" s="163"/>
      <c r="H210" s="163"/>
      <c r="I210" s="163"/>
      <c r="J210" s="163"/>
      <c r="K210" s="163"/>
      <c r="L210" s="163"/>
      <c r="M210" s="163"/>
      <c r="N210" s="163"/>
      <c r="O210" s="163"/>
      <c r="P210" s="163"/>
      <c r="Q210" s="163"/>
      <c r="R210" s="163"/>
      <c r="S210" s="41"/>
      <c r="T210" s="50"/>
      <c r="U210" s="22"/>
      <c r="V210" s="22"/>
      <c r="W210" s="22"/>
      <c r="X210" s="22"/>
      <c r="Y210" s="22"/>
      <c r="Z210" s="22"/>
      <c r="AA210" s="51"/>
      <c r="AT210" s="6" t="s">
        <v>116</v>
      </c>
      <c r="AU210" s="6" t="s">
        <v>17</v>
      </c>
    </row>
    <row r="211" spans="2:51" s="6" customFormat="1" ht="15.75" customHeight="1">
      <c r="B211" s="122"/>
      <c r="C211" s="123"/>
      <c r="D211" s="123"/>
      <c r="E211" s="123"/>
      <c r="F211" s="196" t="s">
        <v>235</v>
      </c>
      <c r="G211" s="197"/>
      <c r="H211" s="197"/>
      <c r="I211" s="197"/>
      <c r="J211" s="123"/>
      <c r="K211" s="124">
        <v>1451</v>
      </c>
      <c r="L211" s="123"/>
      <c r="M211" s="123"/>
      <c r="N211" s="123"/>
      <c r="O211" s="123"/>
      <c r="P211" s="123"/>
      <c r="Q211" s="123"/>
      <c r="R211" s="123"/>
      <c r="S211" s="125"/>
      <c r="T211" s="126"/>
      <c r="U211" s="123"/>
      <c r="V211" s="123"/>
      <c r="W211" s="123"/>
      <c r="X211" s="123"/>
      <c r="Y211" s="123"/>
      <c r="Z211" s="123"/>
      <c r="AA211" s="127"/>
      <c r="AT211" s="128" t="s">
        <v>129</v>
      </c>
      <c r="AU211" s="128" t="s">
        <v>17</v>
      </c>
      <c r="AV211" s="128" t="s">
        <v>72</v>
      </c>
      <c r="AW211" s="128" t="s">
        <v>85</v>
      </c>
      <c r="AX211" s="128" t="s">
        <v>64</v>
      </c>
      <c r="AY211" s="128" t="s">
        <v>107</v>
      </c>
    </row>
    <row r="212" spans="2:51" s="6" customFormat="1" ht="15.75" customHeight="1">
      <c r="B212" s="129"/>
      <c r="C212" s="130"/>
      <c r="D212" s="130"/>
      <c r="E212" s="130"/>
      <c r="F212" s="198" t="s">
        <v>130</v>
      </c>
      <c r="G212" s="199"/>
      <c r="H212" s="199"/>
      <c r="I212" s="199"/>
      <c r="J212" s="130"/>
      <c r="K212" s="131">
        <v>1451</v>
      </c>
      <c r="L212" s="130"/>
      <c r="M212" s="130"/>
      <c r="N212" s="130"/>
      <c r="O212" s="130"/>
      <c r="P212" s="130"/>
      <c r="Q212" s="130"/>
      <c r="R212" s="130"/>
      <c r="S212" s="132"/>
      <c r="T212" s="133"/>
      <c r="U212" s="130"/>
      <c r="V212" s="130"/>
      <c r="W212" s="130"/>
      <c r="X212" s="130"/>
      <c r="Y212" s="130"/>
      <c r="Z212" s="130"/>
      <c r="AA212" s="134"/>
      <c r="AT212" s="135" t="s">
        <v>129</v>
      </c>
      <c r="AU212" s="135" t="s">
        <v>17</v>
      </c>
      <c r="AV212" s="135" t="s">
        <v>108</v>
      </c>
      <c r="AW212" s="135" t="s">
        <v>85</v>
      </c>
      <c r="AX212" s="135" t="s">
        <v>17</v>
      </c>
      <c r="AY212" s="135" t="s">
        <v>107</v>
      </c>
    </row>
    <row r="213" spans="2:65" s="6" customFormat="1" ht="27" customHeight="1">
      <c r="B213" s="21"/>
      <c r="C213" s="136" t="s">
        <v>150</v>
      </c>
      <c r="D213" s="136" t="s">
        <v>252</v>
      </c>
      <c r="E213" s="137" t="s">
        <v>253</v>
      </c>
      <c r="F213" s="200" t="s">
        <v>254</v>
      </c>
      <c r="G213" s="201"/>
      <c r="H213" s="201"/>
      <c r="I213" s="201"/>
      <c r="J213" s="138" t="s">
        <v>195</v>
      </c>
      <c r="K213" s="139">
        <v>6.3</v>
      </c>
      <c r="L213" s="202"/>
      <c r="M213" s="201"/>
      <c r="N213" s="203">
        <f>ROUND($L$213*$K$213,2)</f>
        <v>0</v>
      </c>
      <c r="O213" s="191"/>
      <c r="P213" s="191"/>
      <c r="Q213" s="191"/>
      <c r="R213" s="114"/>
      <c r="S213" s="41"/>
      <c r="T213" s="117"/>
      <c r="U213" s="118" t="s">
        <v>34</v>
      </c>
      <c r="V213" s="22"/>
      <c r="W213" s="22"/>
      <c r="X213" s="119">
        <v>0</v>
      </c>
      <c r="Y213" s="119">
        <f>$X$213*$K$213</f>
        <v>0</v>
      </c>
      <c r="Z213" s="119">
        <v>0</v>
      </c>
      <c r="AA213" s="120">
        <f>$Z$213*$K$213</f>
        <v>0</v>
      </c>
      <c r="AR213" s="80" t="s">
        <v>136</v>
      </c>
      <c r="AT213" s="80" t="s">
        <v>252</v>
      </c>
      <c r="AU213" s="80" t="s">
        <v>17</v>
      </c>
      <c r="AY213" s="6" t="s">
        <v>107</v>
      </c>
      <c r="BE213" s="121">
        <f>IF($U$213="základní",$N$213,0)</f>
        <v>0</v>
      </c>
      <c r="BF213" s="121">
        <f>IF($U$213="snížená",$N$213,0)</f>
        <v>0</v>
      </c>
      <c r="BG213" s="121">
        <f>IF($U$213="zákl. přenesená",$N$213,0)</f>
        <v>0</v>
      </c>
      <c r="BH213" s="121">
        <f>IF($U$213="sníž. přenesená",$N$213,0)</f>
        <v>0</v>
      </c>
      <c r="BI213" s="121">
        <f>IF($U$213="nulová",$N$213,0)</f>
        <v>0</v>
      </c>
      <c r="BJ213" s="80" t="s">
        <v>17</v>
      </c>
      <c r="BK213" s="121">
        <f>ROUND($L$213*$K$213,2)</f>
        <v>0</v>
      </c>
      <c r="BL213" s="80" t="s">
        <v>108</v>
      </c>
      <c r="BM213" s="80" t="s">
        <v>255</v>
      </c>
    </row>
    <row r="214" spans="2:47" s="6" customFormat="1" ht="16.5" customHeight="1">
      <c r="B214" s="21"/>
      <c r="C214" s="22"/>
      <c r="D214" s="22"/>
      <c r="E214" s="22"/>
      <c r="F214" s="194" t="s">
        <v>254</v>
      </c>
      <c r="G214" s="163"/>
      <c r="H214" s="163"/>
      <c r="I214" s="163"/>
      <c r="J214" s="163"/>
      <c r="K214" s="163"/>
      <c r="L214" s="163"/>
      <c r="M214" s="163"/>
      <c r="N214" s="163"/>
      <c r="O214" s="163"/>
      <c r="P214" s="163"/>
      <c r="Q214" s="163"/>
      <c r="R214" s="163"/>
      <c r="S214" s="41"/>
      <c r="T214" s="50"/>
      <c r="U214" s="22"/>
      <c r="V214" s="22"/>
      <c r="W214" s="22"/>
      <c r="X214" s="22"/>
      <c r="Y214" s="22"/>
      <c r="Z214" s="22"/>
      <c r="AA214" s="51"/>
      <c r="AT214" s="6" t="s">
        <v>114</v>
      </c>
      <c r="AU214" s="6" t="s">
        <v>17</v>
      </c>
    </row>
    <row r="215" spans="2:51" s="6" customFormat="1" ht="15.75" customHeight="1">
      <c r="B215" s="122"/>
      <c r="C215" s="123"/>
      <c r="D215" s="123"/>
      <c r="E215" s="123"/>
      <c r="F215" s="196" t="s">
        <v>256</v>
      </c>
      <c r="G215" s="197"/>
      <c r="H215" s="197"/>
      <c r="I215" s="197"/>
      <c r="J215" s="123"/>
      <c r="K215" s="124">
        <v>6.3</v>
      </c>
      <c r="L215" s="123"/>
      <c r="M215" s="123"/>
      <c r="N215" s="123"/>
      <c r="O215" s="123"/>
      <c r="P215" s="123"/>
      <c r="Q215" s="123"/>
      <c r="R215" s="123"/>
      <c r="S215" s="125"/>
      <c r="T215" s="126"/>
      <c r="U215" s="123"/>
      <c r="V215" s="123"/>
      <c r="W215" s="123"/>
      <c r="X215" s="123"/>
      <c r="Y215" s="123"/>
      <c r="Z215" s="123"/>
      <c r="AA215" s="127"/>
      <c r="AT215" s="128" t="s">
        <v>129</v>
      </c>
      <c r="AU215" s="128" t="s">
        <v>17</v>
      </c>
      <c r="AV215" s="128" t="s">
        <v>72</v>
      </c>
      <c r="AW215" s="128" t="s">
        <v>85</v>
      </c>
      <c r="AX215" s="128" t="s">
        <v>64</v>
      </c>
      <c r="AY215" s="128" t="s">
        <v>107</v>
      </c>
    </row>
    <row r="216" spans="2:51" s="6" customFormat="1" ht="15.75" customHeight="1">
      <c r="B216" s="129"/>
      <c r="C216" s="130"/>
      <c r="D216" s="130"/>
      <c r="E216" s="130"/>
      <c r="F216" s="198" t="s">
        <v>130</v>
      </c>
      <c r="G216" s="199"/>
      <c r="H216" s="199"/>
      <c r="I216" s="199"/>
      <c r="J216" s="130"/>
      <c r="K216" s="131">
        <v>6.3</v>
      </c>
      <c r="L216" s="130"/>
      <c r="M216" s="130"/>
      <c r="N216" s="130"/>
      <c r="O216" s="130"/>
      <c r="P216" s="130"/>
      <c r="Q216" s="130"/>
      <c r="R216" s="130"/>
      <c r="S216" s="132"/>
      <c r="T216" s="133"/>
      <c r="U216" s="130"/>
      <c r="V216" s="130"/>
      <c r="W216" s="130"/>
      <c r="X216" s="130"/>
      <c r="Y216" s="130"/>
      <c r="Z216" s="130"/>
      <c r="AA216" s="134"/>
      <c r="AT216" s="135" t="s">
        <v>129</v>
      </c>
      <c r="AU216" s="135" t="s">
        <v>17</v>
      </c>
      <c r="AV216" s="135" t="s">
        <v>108</v>
      </c>
      <c r="AW216" s="135" t="s">
        <v>85</v>
      </c>
      <c r="AX216" s="135" t="s">
        <v>17</v>
      </c>
      <c r="AY216" s="135" t="s">
        <v>107</v>
      </c>
    </row>
    <row r="217" spans="2:65" s="6" customFormat="1" ht="27" customHeight="1">
      <c r="B217" s="21"/>
      <c r="C217" s="112" t="s">
        <v>153</v>
      </c>
      <c r="D217" s="112" t="s">
        <v>109</v>
      </c>
      <c r="E217" s="113" t="s">
        <v>257</v>
      </c>
      <c r="F217" s="190" t="s">
        <v>258</v>
      </c>
      <c r="G217" s="191"/>
      <c r="H217" s="191"/>
      <c r="I217" s="191"/>
      <c r="J217" s="115" t="s">
        <v>156</v>
      </c>
      <c r="K217" s="116">
        <v>15</v>
      </c>
      <c r="L217" s="192"/>
      <c r="M217" s="191"/>
      <c r="N217" s="193">
        <f>ROUND($L$217*$K$217,2)</f>
        <v>0</v>
      </c>
      <c r="O217" s="191"/>
      <c r="P217" s="191"/>
      <c r="Q217" s="191"/>
      <c r="R217" s="114" t="s">
        <v>113</v>
      </c>
      <c r="S217" s="41"/>
      <c r="T217" s="117"/>
      <c r="U217" s="118" t="s">
        <v>34</v>
      </c>
      <c r="V217" s="22"/>
      <c r="W217" s="22"/>
      <c r="X217" s="119">
        <v>0.19536</v>
      </c>
      <c r="Y217" s="119">
        <f>$X$217*$K$217</f>
        <v>2.9304</v>
      </c>
      <c r="Z217" s="119">
        <v>0</v>
      </c>
      <c r="AA217" s="120">
        <f>$Z$217*$K$217</f>
        <v>0</v>
      </c>
      <c r="AR217" s="80" t="s">
        <v>108</v>
      </c>
      <c r="AT217" s="80" t="s">
        <v>109</v>
      </c>
      <c r="AU217" s="80" t="s">
        <v>17</v>
      </c>
      <c r="AY217" s="6" t="s">
        <v>107</v>
      </c>
      <c r="BE217" s="121">
        <f>IF($U$217="základní",$N$217,0)</f>
        <v>0</v>
      </c>
      <c r="BF217" s="121">
        <f>IF($U$217="snížená",$N$217,0)</f>
        <v>0</v>
      </c>
      <c r="BG217" s="121">
        <f>IF($U$217="zákl. přenesená",$N$217,0)</f>
        <v>0</v>
      </c>
      <c r="BH217" s="121">
        <f>IF($U$217="sníž. přenesená",$N$217,0)</f>
        <v>0</v>
      </c>
      <c r="BI217" s="121">
        <f>IF($U$217="nulová",$N$217,0)</f>
        <v>0</v>
      </c>
      <c r="BJ217" s="80" t="s">
        <v>17</v>
      </c>
      <c r="BK217" s="121">
        <f>ROUND($L$217*$K$217,2)</f>
        <v>0</v>
      </c>
      <c r="BL217" s="80" t="s">
        <v>108</v>
      </c>
      <c r="BM217" s="80" t="s">
        <v>259</v>
      </c>
    </row>
    <row r="218" spans="2:47" s="6" customFormat="1" ht="16.5" customHeight="1">
      <c r="B218" s="21"/>
      <c r="C218" s="22"/>
      <c r="D218" s="22"/>
      <c r="E218" s="22"/>
      <c r="F218" s="194" t="s">
        <v>258</v>
      </c>
      <c r="G218" s="163"/>
      <c r="H218" s="163"/>
      <c r="I218" s="163"/>
      <c r="J218" s="163"/>
      <c r="K218" s="163"/>
      <c r="L218" s="163"/>
      <c r="M218" s="163"/>
      <c r="N218" s="163"/>
      <c r="O218" s="163"/>
      <c r="P218" s="163"/>
      <c r="Q218" s="163"/>
      <c r="R218" s="163"/>
      <c r="S218" s="41"/>
      <c r="T218" s="50"/>
      <c r="U218" s="22"/>
      <c r="V218" s="22"/>
      <c r="W218" s="22"/>
      <c r="X218" s="22"/>
      <c r="Y218" s="22"/>
      <c r="Z218" s="22"/>
      <c r="AA218" s="51"/>
      <c r="AT218" s="6" t="s">
        <v>114</v>
      </c>
      <c r="AU218" s="6" t="s">
        <v>17</v>
      </c>
    </row>
    <row r="219" spans="2:47" s="6" customFormat="1" ht="204" customHeight="1">
      <c r="B219" s="21"/>
      <c r="C219" s="22"/>
      <c r="D219" s="22"/>
      <c r="E219" s="22"/>
      <c r="F219" s="195" t="s">
        <v>260</v>
      </c>
      <c r="G219" s="163"/>
      <c r="H219" s="163"/>
      <c r="I219" s="163"/>
      <c r="J219" s="163"/>
      <c r="K219" s="163"/>
      <c r="L219" s="163"/>
      <c r="M219" s="163"/>
      <c r="N219" s="163"/>
      <c r="O219" s="163"/>
      <c r="P219" s="163"/>
      <c r="Q219" s="163"/>
      <c r="R219" s="163"/>
      <c r="S219" s="41"/>
      <c r="T219" s="50"/>
      <c r="U219" s="22"/>
      <c r="V219" s="22"/>
      <c r="W219" s="22"/>
      <c r="X219" s="22"/>
      <c r="Y219" s="22"/>
      <c r="Z219" s="22"/>
      <c r="AA219" s="51"/>
      <c r="AT219" s="6" t="s">
        <v>116</v>
      </c>
      <c r="AU219" s="6" t="s">
        <v>17</v>
      </c>
    </row>
    <row r="220" spans="2:51" s="6" customFormat="1" ht="15.75" customHeight="1">
      <c r="B220" s="122"/>
      <c r="C220" s="123"/>
      <c r="D220" s="123"/>
      <c r="E220" s="123"/>
      <c r="F220" s="196" t="s">
        <v>261</v>
      </c>
      <c r="G220" s="197"/>
      <c r="H220" s="197"/>
      <c r="I220" s="197"/>
      <c r="J220" s="123"/>
      <c r="K220" s="124">
        <v>15</v>
      </c>
      <c r="L220" s="123"/>
      <c r="M220" s="123"/>
      <c r="N220" s="123"/>
      <c r="O220" s="123"/>
      <c r="P220" s="123"/>
      <c r="Q220" s="123"/>
      <c r="R220" s="123"/>
      <c r="S220" s="125"/>
      <c r="T220" s="126"/>
      <c r="U220" s="123"/>
      <c r="V220" s="123"/>
      <c r="W220" s="123"/>
      <c r="X220" s="123"/>
      <c r="Y220" s="123"/>
      <c r="Z220" s="123"/>
      <c r="AA220" s="127"/>
      <c r="AT220" s="128" t="s">
        <v>129</v>
      </c>
      <c r="AU220" s="128" t="s">
        <v>17</v>
      </c>
      <c r="AV220" s="128" t="s">
        <v>72</v>
      </c>
      <c r="AW220" s="128" t="s">
        <v>85</v>
      </c>
      <c r="AX220" s="128" t="s">
        <v>64</v>
      </c>
      <c r="AY220" s="128" t="s">
        <v>107</v>
      </c>
    </row>
    <row r="221" spans="2:51" s="6" customFormat="1" ht="15.75" customHeight="1">
      <c r="B221" s="129"/>
      <c r="C221" s="130"/>
      <c r="D221" s="130"/>
      <c r="E221" s="130"/>
      <c r="F221" s="198" t="s">
        <v>130</v>
      </c>
      <c r="G221" s="199"/>
      <c r="H221" s="199"/>
      <c r="I221" s="199"/>
      <c r="J221" s="130"/>
      <c r="K221" s="131">
        <v>15</v>
      </c>
      <c r="L221" s="130"/>
      <c r="M221" s="130"/>
      <c r="N221" s="130"/>
      <c r="O221" s="130"/>
      <c r="P221" s="130"/>
      <c r="Q221" s="130"/>
      <c r="R221" s="130"/>
      <c r="S221" s="132"/>
      <c r="T221" s="133"/>
      <c r="U221" s="130"/>
      <c r="V221" s="130"/>
      <c r="W221" s="130"/>
      <c r="X221" s="130"/>
      <c r="Y221" s="130"/>
      <c r="Z221" s="130"/>
      <c r="AA221" s="134"/>
      <c r="AT221" s="135" t="s">
        <v>129</v>
      </c>
      <c r="AU221" s="135" t="s">
        <v>17</v>
      </c>
      <c r="AV221" s="135" t="s">
        <v>108</v>
      </c>
      <c r="AW221" s="135" t="s">
        <v>85</v>
      </c>
      <c r="AX221" s="135" t="s">
        <v>17</v>
      </c>
      <c r="AY221" s="135" t="s">
        <v>107</v>
      </c>
    </row>
    <row r="222" spans="2:65" s="6" customFormat="1" ht="27" customHeight="1">
      <c r="B222" s="21"/>
      <c r="C222" s="136" t="s">
        <v>160</v>
      </c>
      <c r="D222" s="136" t="s">
        <v>252</v>
      </c>
      <c r="E222" s="137" t="s">
        <v>262</v>
      </c>
      <c r="F222" s="200" t="s">
        <v>263</v>
      </c>
      <c r="G222" s="201"/>
      <c r="H222" s="201"/>
      <c r="I222" s="201"/>
      <c r="J222" s="138" t="s">
        <v>156</v>
      </c>
      <c r="K222" s="139">
        <v>15.965</v>
      </c>
      <c r="L222" s="202"/>
      <c r="M222" s="201"/>
      <c r="N222" s="203">
        <f>ROUND($L$222*$K$222,2)</f>
        <v>0</v>
      </c>
      <c r="O222" s="191"/>
      <c r="P222" s="191"/>
      <c r="Q222" s="191"/>
      <c r="R222" s="114"/>
      <c r="S222" s="41"/>
      <c r="T222" s="117"/>
      <c r="U222" s="118" t="s">
        <v>34</v>
      </c>
      <c r="V222" s="22"/>
      <c r="W222" s="22"/>
      <c r="X222" s="119">
        <v>0</v>
      </c>
      <c r="Y222" s="119">
        <f>$X$222*$K$222</f>
        <v>0</v>
      </c>
      <c r="Z222" s="119">
        <v>0</v>
      </c>
      <c r="AA222" s="120">
        <f>$Z$222*$K$222</f>
        <v>0</v>
      </c>
      <c r="AR222" s="80" t="s">
        <v>136</v>
      </c>
      <c r="AT222" s="80" t="s">
        <v>252</v>
      </c>
      <c r="AU222" s="80" t="s">
        <v>17</v>
      </c>
      <c r="AY222" s="6" t="s">
        <v>107</v>
      </c>
      <c r="BE222" s="121">
        <f>IF($U$222="základní",$N$222,0)</f>
        <v>0</v>
      </c>
      <c r="BF222" s="121">
        <f>IF($U$222="snížená",$N$222,0)</f>
        <v>0</v>
      </c>
      <c r="BG222" s="121">
        <f>IF($U$222="zákl. přenesená",$N$222,0)</f>
        <v>0</v>
      </c>
      <c r="BH222" s="121">
        <f>IF($U$222="sníž. přenesená",$N$222,0)</f>
        <v>0</v>
      </c>
      <c r="BI222" s="121">
        <f>IF($U$222="nulová",$N$222,0)</f>
        <v>0</v>
      </c>
      <c r="BJ222" s="80" t="s">
        <v>17</v>
      </c>
      <c r="BK222" s="121">
        <f>ROUND($L$222*$K$222,2)</f>
        <v>0</v>
      </c>
      <c r="BL222" s="80" t="s">
        <v>108</v>
      </c>
      <c r="BM222" s="80" t="s">
        <v>264</v>
      </c>
    </row>
    <row r="223" spans="2:47" s="6" customFormat="1" ht="16.5" customHeight="1">
      <c r="B223" s="21"/>
      <c r="C223" s="22"/>
      <c r="D223" s="22"/>
      <c r="E223" s="22"/>
      <c r="F223" s="194" t="s">
        <v>263</v>
      </c>
      <c r="G223" s="163"/>
      <c r="H223" s="163"/>
      <c r="I223" s="163"/>
      <c r="J223" s="163"/>
      <c r="K223" s="163"/>
      <c r="L223" s="163"/>
      <c r="M223" s="163"/>
      <c r="N223" s="163"/>
      <c r="O223" s="163"/>
      <c r="P223" s="163"/>
      <c r="Q223" s="163"/>
      <c r="R223" s="163"/>
      <c r="S223" s="41"/>
      <c r="T223" s="50"/>
      <c r="U223" s="22"/>
      <c r="V223" s="22"/>
      <c r="W223" s="22"/>
      <c r="X223" s="22"/>
      <c r="Y223" s="22"/>
      <c r="Z223" s="22"/>
      <c r="AA223" s="51"/>
      <c r="AT223" s="6" t="s">
        <v>114</v>
      </c>
      <c r="AU223" s="6" t="s">
        <v>17</v>
      </c>
    </row>
    <row r="224" spans="2:65" s="6" customFormat="1" ht="27" customHeight="1">
      <c r="B224" s="21"/>
      <c r="C224" s="136" t="s">
        <v>163</v>
      </c>
      <c r="D224" s="136" t="s">
        <v>252</v>
      </c>
      <c r="E224" s="137" t="s">
        <v>265</v>
      </c>
      <c r="F224" s="200" t="s">
        <v>266</v>
      </c>
      <c r="G224" s="201"/>
      <c r="H224" s="201"/>
      <c r="I224" s="201"/>
      <c r="J224" s="138" t="s">
        <v>156</v>
      </c>
      <c r="K224" s="139">
        <v>191.58</v>
      </c>
      <c r="L224" s="202"/>
      <c r="M224" s="201"/>
      <c r="N224" s="203">
        <f>ROUND($L$224*$K$224,2)</f>
        <v>0</v>
      </c>
      <c r="O224" s="191"/>
      <c r="P224" s="191"/>
      <c r="Q224" s="191"/>
      <c r="R224" s="114"/>
      <c r="S224" s="41"/>
      <c r="T224" s="117"/>
      <c r="U224" s="118" t="s">
        <v>34</v>
      </c>
      <c r="V224" s="22"/>
      <c r="W224" s="22"/>
      <c r="X224" s="119">
        <v>0</v>
      </c>
      <c r="Y224" s="119">
        <f>$X$224*$K$224</f>
        <v>0</v>
      </c>
      <c r="Z224" s="119">
        <v>0</v>
      </c>
      <c r="AA224" s="120">
        <f>$Z$224*$K$224</f>
        <v>0</v>
      </c>
      <c r="AR224" s="80" t="s">
        <v>136</v>
      </c>
      <c r="AT224" s="80" t="s">
        <v>252</v>
      </c>
      <c r="AU224" s="80" t="s">
        <v>17</v>
      </c>
      <c r="AY224" s="6" t="s">
        <v>107</v>
      </c>
      <c r="BE224" s="121">
        <f>IF($U$224="základní",$N$224,0)</f>
        <v>0</v>
      </c>
      <c r="BF224" s="121">
        <f>IF($U$224="snížená",$N$224,0)</f>
        <v>0</v>
      </c>
      <c r="BG224" s="121">
        <f>IF($U$224="zákl. přenesená",$N$224,0)</f>
        <v>0</v>
      </c>
      <c r="BH224" s="121">
        <f>IF($U$224="sníž. přenesená",$N$224,0)</f>
        <v>0</v>
      </c>
      <c r="BI224" s="121">
        <f>IF($U$224="nulová",$N$224,0)</f>
        <v>0</v>
      </c>
      <c r="BJ224" s="80" t="s">
        <v>17</v>
      </c>
      <c r="BK224" s="121">
        <f>ROUND($L$224*$K$224,2)</f>
        <v>0</v>
      </c>
      <c r="BL224" s="80" t="s">
        <v>108</v>
      </c>
      <c r="BM224" s="80" t="s">
        <v>267</v>
      </c>
    </row>
    <row r="225" spans="2:47" s="6" customFormat="1" ht="16.5" customHeight="1">
      <c r="B225" s="21"/>
      <c r="C225" s="22"/>
      <c r="D225" s="22"/>
      <c r="E225" s="22"/>
      <c r="F225" s="194" t="s">
        <v>266</v>
      </c>
      <c r="G225" s="163"/>
      <c r="H225" s="163"/>
      <c r="I225" s="163"/>
      <c r="J225" s="163"/>
      <c r="K225" s="163"/>
      <c r="L225" s="163"/>
      <c r="M225" s="163"/>
      <c r="N225" s="163"/>
      <c r="O225" s="163"/>
      <c r="P225" s="163"/>
      <c r="Q225" s="163"/>
      <c r="R225" s="163"/>
      <c r="S225" s="41"/>
      <c r="T225" s="50"/>
      <c r="U225" s="22"/>
      <c r="V225" s="22"/>
      <c r="W225" s="22"/>
      <c r="X225" s="22"/>
      <c r="Y225" s="22"/>
      <c r="Z225" s="22"/>
      <c r="AA225" s="51"/>
      <c r="AT225" s="6" t="s">
        <v>114</v>
      </c>
      <c r="AU225" s="6" t="s">
        <v>17</v>
      </c>
    </row>
    <row r="226" spans="2:65" s="6" customFormat="1" ht="27" customHeight="1">
      <c r="B226" s="21"/>
      <c r="C226" s="136" t="s">
        <v>8</v>
      </c>
      <c r="D226" s="136" t="s">
        <v>252</v>
      </c>
      <c r="E226" s="137" t="s">
        <v>268</v>
      </c>
      <c r="F226" s="200" t="s">
        <v>269</v>
      </c>
      <c r="G226" s="201"/>
      <c r="H226" s="201"/>
      <c r="I226" s="201"/>
      <c r="J226" s="138" t="s">
        <v>156</v>
      </c>
      <c r="K226" s="139">
        <v>16.48</v>
      </c>
      <c r="L226" s="202"/>
      <c r="M226" s="201"/>
      <c r="N226" s="203">
        <f>ROUND($L$226*$K$226,2)</f>
        <v>0</v>
      </c>
      <c r="O226" s="191"/>
      <c r="P226" s="191"/>
      <c r="Q226" s="191"/>
      <c r="R226" s="114"/>
      <c r="S226" s="41"/>
      <c r="T226" s="117"/>
      <c r="U226" s="118" t="s">
        <v>34</v>
      </c>
      <c r="V226" s="22"/>
      <c r="W226" s="22"/>
      <c r="X226" s="119">
        <v>0</v>
      </c>
      <c r="Y226" s="119">
        <f>$X$226*$K$226</f>
        <v>0</v>
      </c>
      <c r="Z226" s="119">
        <v>0</v>
      </c>
      <c r="AA226" s="120">
        <f>$Z$226*$K$226</f>
        <v>0</v>
      </c>
      <c r="AR226" s="80" t="s">
        <v>136</v>
      </c>
      <c r="AT226" s="80" t="s">
        <v>252</v>
      </c>
      <c r="AU226" s="80" t="s">
        <v>17</v>
      </c>
      <c r="AY226" s="6" t="s">
        <v>107</v>
      </c>
      <c r="BE226" s="121">
        <f>IF($U$226="základní",$N$226,0)</f>
        <v>0</v>
      </c>
      <c r="BF226" s="121">
        <f>IF($U$226="snížená",$N$226,0)</f>
        <v>0</v>
      </c>
      <c r="BG226" s="121">
        <f>IF($U$226="zákl. přenesená",$N$226,0)</f>
        <v>0</v>
      </c>
      <c r="BH226" s="121">
        <f>IF($U$226="sníž. přenesená",$N$226,0)</f>
        <v>0</v>
      </c>
      <c r="BI226" s="121">
        <f>IF($U$226="nulová",$N$226,0)</f>
        <v>0</v>
      </c>
      <c r="BJ226" s="80" t="s">
        <v>17</v>
      </c>
      <c r="BK226" s="121">
        <f>ROUND($L$226*$K$226,2)</f>
        <v>0</v>
      </c>
      <c r="BL226" s="80" t="s">
        <v>108</v>
      </c>
      <c r="BM226" s="80" t="s">
        <v>270</v>
      </c>
    </row>
    <row r="227" spans="2:47" s="6" customFormat="1" ht="16.5" customHeight="1">
      <c r="B227" s="21"/>
      <c r="C227" s="22"/>
      <c r="D227" s="22"/>
      <c r="E227" s="22"/>
      <c r="F227" s="194" t="s">
        <v>269</v>
      </c>
      <c r="G227" s="163"/>
      <c r="H227" s="163"/>
      <c r="I227" s="163"/>
      <c r="J227" s="163"/>
      <c r="K227" s="163"/>
      <c r="L227" s="163"/>
      <c r="M227" s="163"/>
      <c r="N227" s="163"/>
      <c r="O227" s="163"/>
      <c r="P227" s="163"/>
      <c r="Q227" s="163"/>
      <c r="R227" s="163"/>
      <c r="S227" s="41"/>
      <c r="T227" s="50"/>
      <c r="U227" s="22"/>
      <c r="V227" s="22"/>
      <c r="W227" s="22"/>
      <c r="X227" s="22"/>
      <c r="Y227" s="22"/>
      <c r="Z227" s="22"/>
      <c r="AA227" s="51"/>
      <c r="AT227" s="6" t="s">
        <v>114</v>
      </c>
      <c r="AU227" s="6" t="s">
        <v>17</v>
      </c>
    </row>
    <row r="228" spans="2:65" s="6" customFormat="1" ht="27" customHeight="1">
      <c r="B228" s="21"/>
      <c r="C228" s="136" t="s">
        <v>172</v>
      </c>
      <c r="D228" s="136" t="s">
        <v>252</v>
      </c>
      <c r="E228" s="137" t="s">
        <v>271</v>
      </c>
      <c r="F228" s="200" t="s">
        <v>272</v>
      </c>
      <c r="G228" s="201"/>
      <c r="H228" s="201"/>
      <c r="I228" s="201"/>
      <c r="J228" s="138" t="s">
        <v>156</v>
      </c>
      <c r="K228" s="139">
        <v>232.265</v>
      </c>
      <c r="L228" s="202"/>
      <c r="M228" s="201"/>
      <c r="N228" s="203">
        <f>ROUND($L$228*$K$228,2)</f>
        <v>0</v>
      </c>
      <c r="O228" s="191"/>
      <c r="P228" s="191"/>
      <c r="Q228" s="191"/>
      <c r="R228" s="114"/>
      <c r="S228" s="41"/>
      <c r="T228" s="117"/>
      <c r="U228" s="118" t="s">
        <v>34</v>
      </c>
      <c r="V228" s="22"/>
      <c r="W228" s="22"/>
      <c r="X228" s="119">
        <v>0</v>
      </c>
      <c r="Y228" s="119">
        <f>$X$228*$K$228</f>
        <v>0</v>
      </c>
      <c r="Z228" s="119">
        <v>0</v>
      </c>
      <c r="AA228" s="120">
        <f>$Z$228*$K$228</f>
        <v>0</v>
      </c>
      <c r="AR228" s="80" t="s">
        <v>136</v>
      </c>
      <c r="AT228" s="80" t="s">
        <v>252</v>
      </c>
      <c r="AU228" s="80" t="s">
        <v>17</v>
      </c>
      <c r="AY228" s="6" t="s">
        <v>107</v>
      </c>
      <c r="BE228" s="121">
        <f>IF($U$228="základní",$N$228,0)</f>
        <v>0</v>
      </c>
      <c r="BF228" s="121">
        <f>IF($U$228="snížená",$N$228,0)</f>
        <v>0</v>
      </c>
      <c r="BG228" s="121">
        <f>IF($U$228="zákl. přenesená",$N$228,0)</f>
        <v>0</v>
      </c>
      <c r="BH228" s="121">
        <f>IF($U$228="sníž. přenesená",$N$228,0)</f>
        <v>0</v>
      </c>
      <c r="BI228" s="121">
        <f>IF($U$228="nulová",$N$228,0)</f>
        <v>0</v>
      </c>
      <c r="BJ228" s="80" t="s">
        <v>17</v>
      </c>
      <c r="BK228" s="121">
        <f>ROUND($L$228*$K$228,2)</f>
        <v>0</v>
      </c>
      <c r="BL228" s="80" t="s">
        <v>108</v>
      </c>
      <c r="BM228" s="80" t="s">
        <v>273</v>
      </c>
    </row>
    <row r="229" spans="2:47" s="6" customFormat="1" ht="16.5" customHeight="1">
      <c r="B229" s="21"/>
      <c r="C229" s="22"/>
      <c r="D229" s="22"/>
      <c r="E229" s="22"/>
      <c r="F229" s="194" t="s">
        <v>272</v>
      </c>
      <c r="G229" s="163"/>
      <c r="H229" s="163"/>
      <c r="I229" s="163"/>
      <c r="J229" s="163"/>
      <c r="K229" s="163"/>
      <c r="L229" s="163"/>
      <c r="M229" s="163"/>
      <c r="N229" s="163"/>
      <c r="O229" s="163"/>
      <c r="P229" s="163"/>
      <c r="Q229" s="163"/>
      <c r="R229" s="163"/>
      <c r="S229" s="41"/>
      <c r="T229" s="50"/>
      <c r="U229" s="22"/>
      <c r="V229" s="22"/>
      <c r="W229" s="22"/>
      <c r="X229" s="22"/>
      <c r="Y229" s="22"/>
      <c r="Z229" s="22"/>
      <c r="AA229" s="51"/>
      <c r="AT229" s="6" t="s">
        <v>114</v>
      </c>
      <c r="AU229" s="6" t="s">
        <v>17</v>
      </c>
    </row>
    <row r="230" spans="2:65" s="6" customFormat="1" ht="27" customHeight="1">
      <c r="B230" s="21"/>
      <c r="C230" s="136" t="s">
        <v>176</v>
      </c>
      <c r="D230" s="136" t="s">
        <v>252</v>
      </c>
      <c r="E230" s="137" t="s">
        <v>274</v>
      </c>
      <c r="F230" s="200" t="s">
        <v>275</v>
      </c>
      <c r="G230" s="201"/>
      <c r="H230" s="201"/>
      <c r="I230" s="201"/>
      <c r="J230" s="138" t="s">
        <v>156</v>
      </c>
      <c r="K230" s="139">
        <v>255.44</v>
      </c>
      <c r="L230" s="202"/>
      <c r="M230" s="201"/>
      <c r="N230" s="203">
        <f>ROUND($L$230*$K$230,2)</f>
        <v>0</v>
      </c>
      <c r="O230" s="191"/>
      <c r="P230" s="191"/>
      <c r="Q230" s="191"/>
      <c r="R230" s="114"/>
      <c r="S230" s="41"/>
      <c r="T230" s="117"/>
      <c r="U230" s="118" t="s">
        <v>34</v>
      </c>
      <c r="V230" s="22"/>
      <c r="W230" s="22"/>
      <c r="X230" s="119">
        <v>0</v>
      </c>
      <c r="Y230" s="119">
        <f>$X$230*$K$230</f>
        <v>0</v>
      </c>
      <c r="Z230" s="119">
        <v>0</v>
      </c>
      <c r="AA230" s="120">
        <f>$Z$230*$K$230</f>
        <v>0</v>
      </c>
      <c r="AR230" s="80" t="s">
        <v>136</v>
      </c>
      <c r="AT230" s="80" t="s">
        <v>252</v>
      </c>
      <c r="AU230" s="80" t="s">
        <v>17</v>
      </c>
      <c r="AY230" s="6" t="s">
        <v>107</v>
      </c>
      <c r="BE230" s="121">
        <f>IF($U$230="základní",$N$230,0)</f>
        <v>0</v>
      </c>
      <c r="BF230" s="121">
        <f>IF($U$230="snížená",$N$230,0)</f>
        <v>0</v>
      </c>
      <c r="BG230" s="121">
        <f>IF($U$230="zákl. přenesená",$N$230,0)</f>
        <v>0</v>
      </c>
      <c r="BH230" s="121">
        <f>IF($U$230="sníž. přenesená",$N$230,0)</f>
        <v>0</v>
      </c>
      <c r="BI230" s="121">
        <f>IF($U$230="nulová",$N$230,0)</f>
        <v>0</v>
      </c>
      <c r="BJ230" s="80" t="s">
        <v>17</v>
      </c>
      <c r="BK230" s="121">
        <f>ROUND($L$230*$K$230,2)</f>
        <v>0</v>
      </c>
      <c r="BL230" s="80" t="s">
        <v>108</v>
      </c>
      <c r="BM230" s="80" t="s">
        <v>276</v>
      </c>
    </row>
    <row r="231" spans="2:47" s="6" customFormat="1" ht="16.5" customHeight="1">
      <c r="B231" s="21"/>
      <c r="C231" s="22"/>
      <c r="D231" s="22"/>
      <c r="E231" s="22"/>
      <c r="F231" s="194" t="s">
        <v>275</v>
      </c>
      <c r="G231" s="163"/>
      <c r="H231" s="163"/>
      <c r="I231" s="163"/>
      <c r="J231" s="163"/>
      <c r="K231" s="163"/>
      <c r="L231" s="163"/>
      <c r="M231" s="163"/>
      <c r="N231" s="163"/>
      <c r="O231" s="163"/>
      <c r="P231" s="163"/>
      <c r="Q231" s="163"/>
      <c r="R231" s="163"/>
      <c r="S231" s="41"/>
      <c r="T231" s="50"/>
      <c r="U231" s="22"/>
      <c r="V231" s="22"/>
      <c r="W231" s="22"/>
      <c r="X231" s="22"/>
      <c r="Y231" s="22"/>
      <c r="Z231" s="22"/>
      <c r="AA231" s="51"/>
      <c r="AT231" s="6" t="s">
        <v>114</v>
      </c>
      <c r="AU231" s="6" t="s">
        <v>17</v>
      </c>
    </row>
    <row r="232" spans="2:65" s="6" customFormat="1" ht="27" customHeight="1">
      <c r="B232" s="21"/>
      <c r="C232" s="136" t="s">
        <v>180</v>
      </c>
      <c r="D232" s="136" t="s">
        <v>252</v>
      </c>
      <c r="E232" s="137" t="s">
        <v>277</v>
      </c>
      <c r="F232" s="200" t="s">
        <v>278</v>
      </c>
      <c r="G232" s="201"/>
      <c r="H232" s="201"/>
      <c r="I232" s="201"/>
      <c r="J232" s="138" t="s">
        <v>156</v>
      </c>
      <c r="K232" s="139">
        <v>124.63</v>
      </c>
      <c r="L232" s="202"/>
      <c r="M232" s="201"/>
      <c r="N232" s="203">
        <f>ROUND($L$232*$K$232,2)</f>
        <v>0</v>
      </c>
      <c r="O232" s="191"/>
      <c r="P232" s="191"/>
      <c r="Q232" s="191"/>
      <c r="R232" s="114"/>
      <c r="S232" s="41"/>
      <c r="T232" s="117"/>
      <c r="U232" s="118" t="s">
        <v>34</v>
      </c>
      <c r="V232" s="22"/>
      <c r="W232" s="22"/>
      <c r="X232" s="119">
        <v>0</v>
      </c>
      <c r="Y232" s="119">
        <f>$X$232*$K$232</f>
        <v>0</v>
      </c>
      <c r="Z232" s="119">
        <v>0</v>
      </c>
      <c r="AA232" s="120">
        <f>$Z$232*$K$232</f>
        <v>0</v>
      </c>
      <c r="AR232" s="80" t="s">
        <v>136</v>
      </c>
      <c r="AT232" s="80" t="s">
        <v>252</v>
      </c>
      <c r="AU232" s="80" t="s">
        <v>17</v>
      </c>
      <c r="AY232" s="6" t="s">
        <v>107</v>
      </c>
      <c r="BE232" s="121">
        <f>IF($U$232="základní",$N$232,0)</f>
        <v>0</v>
      </c>
      <c r="BF232" s="121">
        <f>IF($U$232="snížená",$N$232,0)</f>
        <v>0</v>
      </c>
      <c r="BG232" s="121">
        <f>IF($U$232="zákl. přenesená",$N$232,0)</f>
        <v>0</v>
      </c>
      <c r="BH232" s="121">
        <f>IF($U$232="sníž. přenesená",$N$232,0)</f>
        <v>0</v>
      </c>
      <c r="BI232" s="121">
        <f>IF($U$232="nulová",$N$232,0)</f>
        <v>0</v>
      </c>
      <c r="BJ232" s="80" t="s">
        <v>17</v>
      </c>
      <c r="BK232" s="121">
        <f>ROUND($L$232*$K$232,2)</f>
        <v>0</v>
      </c>
      <c r="BL232" s="80" t="s">
        <v>108</v>
      </c>
      <c r="BM232" s="80" t="s">
        <v>279</v>
      </c>
    </row>
    <row r="233" spans="2:47" s="6" customFormat="1" ht="16.5" customHeight="1">
      <c r="B233" s="21"/>
      <c r="C233" s="22"/>
      <c r="D233" s="22"/>
      <c r="E233" s="22"/>
      <c r="F233" s="194" t="s">
        <v>278</v>
      </c>
      <c r="G233" s="163"/>
      <c r="H233" s="163"/>
      <c r="I233" s="163"/>
      <c r="J233" s="163"/>
      <c r="K233" s="163"/>
      <c r="L233" s="163"/>
      <c r="M233" s="163"/>
      <c r="N233" s="163"/>
      <c r="O233" s="163"/>
      <c r="P233" s="163"/>
      <c r="Q233" s="163"/>
      <c r="R233" s="163"/>
      <c r="S233" s="41"/>
      <c r="T233" s="50"/>
      <c r="U233" s="22"/>
      <c r="V233" s="22"/>
      <c r="W233" s="22"/>
      <c r="X233" s="22"/>
      <c r="Y233" s="22"/>
      <c r="Z233" s="22"/>
      <c r="AA233" s="51"/>
      <c r="AT233" s="6" t="s">
        <v>114</v>
      </c>
      <c r="AU233" s="6" t="s">
        <v>17</v>
      </c>
    </row>
    <row r="234" spans="2:65" s="6" customFormat="1" ht="15.75" customHeight="1">
      <c r="B234" s="21"/>
      <c r="C234" s="136" t="s">
        <v>185</v>
      </c>
      <c r="D234" s="136" t="s">
        <v>252</v>
      </c>
      <c r="E234" s="137" t="s">
        <v>280</v>
      </c>
      <c r="F234" s="200" t="s">
        <v>281</v>
      </c>
      <c r="G234" s="201"/>
      <c r="H234" s="201"/>
      <c r="I234" s="201"/>
      <c r="J234" s="138" t="s">
        <v>156</v>
      </c>
      <c r="K234" s="139">
        <v>20.6</v>
      </c>
      <c r="L234" s="202"/>
      <c r="M234" s="201"/>
      <c r="N234" s="203">
        <f>ROUND($L$234*$K$234,2)</f>
        <v>0</v>
      </c>
      <c r="O234" s="191"/>
      <c r="P234" s="191"/>
      <c r="Q234" s="191"/>
      <c r="R234" s="114"/>
      <c r="S234" s="41"/>
      <c r="T234" s="117"/>
      <c r="U234" s="118" t="s">
        <v>34</v>
      </c>
      <c r="V234" s="22"/>
      <c r="W234" s="22"/>
      <c r="X234" s="119">
        <v>0</v>
      </c>
      <c r="Y234" s="119">
        <f>$X$234*$K$234</f>
        <v>0</v>
      </c>
      <c r="Z234" s="119">
        <v>0</v>
      </c>
      <c r="AA234" s="120">
        <f>$Z$234*$K$234</f>
        <v>0</v>
      </c>
      <c r="AR234" s="80" t="s">
        <v>136</v>
      </c>
      <c r="AT234" s="80" t="s">
        <v>252</v>
      </c>
      <c r="AU234" s="80" t="s">
        <v>17</v>
      </c>
      <c r="AY234" s="6" t="s">
        <v>107</v>
      </c>
      <c r="BE234" s="121">
        <f>IF($U$234="základní",$N$234,0)</f>
        <v>0</v>
      </c>
      <c r="BF234" s="121">
        <f>IF($U$234="snížená",$N$234,0)</f>
        <v>0</v>
      </c>
      <c r="BG234" s="121">
        <f>IF($U$234="zákl. přenesená",$N$234,0)</f>
        <v>0</v>
      </c>
      <c r="BH234" s="121">
        <f>IF($U$234="sníž. přenesená",$N$234,0)</f>
        <v>0</v>
      </c>
      <c r="BI234" s="121">
        <f>IF($U$234="nulová",$N$234,0)</f>
        <v>0</v>
      </c>
      <c r="BJ234" s="80" t="s">
        <v>17</v>
      </c>
      <c r="BK234" s="121">
        <f>ROUND($L$234*$K$234,2)</f>
        <v>0</v>
      </c>
      <c r="BL234" s="80" t="s">
        <v>108</v>
      </c>
      <c r="BM234" s="80" t="s">
        <v>282</v>
      </c>
    </row>
    <row r="235" spans="2:47" s="6" customFormat="1" ht="16.5" customHeight="1">
      <c r="B235" s="21"/>
      <c r="C235" s="22"/>
      <c r="D235" s="22"/>
      <c r="E235" s="22"/>
      <c r="F235" s="194" t="s">
        <v>281</v>
      </c>
      <c r="G235" s="163"/>
      <c r="H235" s="163"/>
      <c r="I235" s="163"/>
      <c r="J235" s="163"/>
      <c r="K235" s="163"/>
      <c r="L235" s="163"/>
      <c r="M235" s="163"/>
      <c r="N235" s="163"/>
      <c r="O235" s="163"/>
      <c r="P235" s="163"/>
      <c r="Q235" s="163"/>
      <c r="R235" s="163"/>
      <c r="S235" s="41"/>
      <c r="T235" s="50"/>
      <c r="U235" s="22"/>
      <c r="V235" s="22"/>
      <c r="W235" s="22"/>
      <c r="X235" s="22"/>
      <c r="Y235" s="22"/>
      <c r="Z235" s="22"/>
      <c r="AA235" s="51"/>
      <c r="AT235" s="6" t="s">
        <v>114</v>
      </c>
      <c r="AU235" s="6" t="s">
        <v>17</v>
      </c>
    </row>
    <row r="236" spans="2:65" s="6" customFormat="1" ht="27" customHeight="1">
      <c r="B236" s="21"/>
      <c r="C236" s="112" t="s">
        <v>189</v>
      </c>
      <c r="D236" s="112" t="s">
        <v>109</v>
      </c>
      <c r="E236" s="113" t="s">
        <v>283</v>
      </c>
      <c r="F236" s="190" t="s">
        <v>284</v>
      </c>
      <c r="G236" s="191"/>
      <c r="H236" s="191"/>
      <c r="I236" s="191"/>
      <c r="J236" s="115" t="s">
        <v>156</v>
      </c>
      <c r="K236" s="116">
        <v>525</v>
      </c>
      <c r="L236" s="192"/>
      <c r="M236" s="191"/>
      <c r="N236" s="193">
        <f>ROUND($L$236*$K$236,2)</f>
        <v>0</v>
      </c>
      <c r="O236" s="191"/>
      <c r="P236" s="191"/>
      <c r="Q236" s="191"/>
      <c r="R236" s="114" t="s">
        <v>113</v>
      </c>
      <c r="S236" s="41"/>
      <c r="T236" s="117"/>
      <c r="U236" s="118" t="s">
        <v>34</v>
      </c>
      <c r="V236" s="22"/>
      <c r="W236" s="22"/>
      <c r="X236" s="119">
        <v>0.08425</v>
      </c>
      <c r="Y236" s="119">
        <f>$X$236*$K$236</f>
        <v>44.23125</v>
      </c>
      <c r="Z236" s="119">
        <v>0</v>
      </c>
      <c r="AA236" s="120">
        <f>$Z$236*$K$236</f>
        <v>0</v>
      </c>
      <c r="AR236" s="80" t="s">
        <v>108</v>
      </c>
      <c r="AT236" s="80" t="s">
        <v>109</v>
      </c>
      <c r="AU236" s="80" t="s">
        <v>17</v>
      </c>
      <c r="AY236" s="6" t="s">
        <v>107</v>
      </c>
      <c r="BE236" s="121">
        <f>IF($U$236="základní",$N$236,0)</f>
        <v>0</v>
      </c>
      <c r="BF236" s="121">
        <f>IF($U$236="snížená",$N$236,0)</f>
        <v>0</v>
      </c>
      <c r="BG236" s="121">
        <f>IF($U$236="zákl. přenesená",$N$236,0)</f>
        <v>0</v>
      </c>
      <c r="BH236" s="121">
        <f>IF($U$236="sníž. přenesená",$N$236,0)</f>
        <v>0</v>
      </c>
      <c r="BI236" s="121">
        <f>IF($U$236="nulová",$N$236,0)</f>
        <v>0</v>
      </c>
      <c r="BJ236" s="80" t="s">
        <v>17</v>
      </c>
      <c r="BK236" s="121">
        <f>ROUND($L$236*$K$236,2)</f>
        <v>0</v>
      </c>
      <c r="BL236" s="80" t="s">
        <v>108</v>
      </c>
      <c r="BM236" s="80" t="s">
        <v>285</v>
      </c>
    </row>
    <row r="237" spans="2:47" s="6" customFormat="1" ht="16.5" customHeight="1">
      <c r="B237" s="21"/>
      <c r="C237" s="22"/>
      <c r="D237" s="22"/>
      <c r="E237" s="22"/>
      <c r="F237" s="194" t="s">
        <v>284</v>
      </c>
      <c r="G237" s="163"/>
      <c r="H237" s="163"/>
      <c r="I237" s="163"/>
      <c r="J237" s="163"/>
      <c r="K237" s="163"/>
      <c r="L237" s="163"/>
      <c r="M237" s="163"/>
      <c r="N237" s="163"/>
      <c r="O237" s="163"/>
      <c r="P237" s="163"/>
      <c r="Q237" s="163"/>
      <c r="R237" s="163"/>
      <c r="S237" s="41"/>
      <c r="T237" s="50"/>
      <c r="U237" s="22"/>
      <c r="V237" s="22"/>
      <c r="W237" s="22"/>
      <c r="X237" s="22"/>
      <c r="Y237" s="22"/>
      <c r="Z237" s="22"/>
      <c r="AA237" s="51"/>
      <c r="AT237" s="6" t="s">
        <v>114</v>
      </c>
      <c r="AU237" s="6" t="s">
        <v>17</v>
      </c>
    </row>
    <row r="238" spans="2:47" s="6" customFormat="1" ht="156.75" customHeight="1">
      <c r="B238" s="21"/>
      <c r="C238" s="22"/>
      <c r="D238" s="22"/>
      <c r="E238" s="22"/>
      <c r="F238" s="195" t="s">
        <v>286</v>
      </c>
      <c r="G238" s="163"/>
      <c r="H238" s="163"/>
      <c r="I238" s="163"/>
      <c r="J238" s="163"/>
      <c r="K238" s="163"/>
      <c r="L238" s="163"/>
      <c r="M238" s="163"/>
      <c r="N238" s="163"/>
      <c r="O238" s="163"/>
      <c r="P238" s="163"/>
      <c r="Q238" s="163"/>
      <c r="R238" s="163"/>
      <c r="S238" s="41"/>
      <c r="T238" s="50"/>
      <c r="U238" s="22"/>
      <c r="V238" s="22"/>
      <c r="W238" s="22"/>
      <c r="X238" s="22"/>
      <c r="Y238" s="22"/>
      <c r="Z238" s="22"/>
      <c r="AA238" s="51"/>
      <c r="AT238" s="6" t="s">
        <v>116</v>
      </c>
      <c r="AU238" s="6" t="s">
        <v>17</v>
      </c>
    </row>
    <row r="239" spans="2:51" s="6" customFormat="1" ht="15.75" customHeight="1">
      <c r="B239" s="122"/>
      <c r="C239" s="123"/>
      <c r="D239" s="123"/>
      <c r="E239" s="123"/>
      <c r="F239" s="196" t="s">
        <v>215</v>
      </c>
      <c r="G239" s="197"/>
      <c r="H239" s="197"/>
      <c r="I239" s="197"/>
      <c r="J239" s="123"/>
      <c r="K239" s="124">
        <v>525</v>
      </c>
      <c r="L239" s="123"/>
      <c r="M239" s="123"/>
      <c r="N239" s="123"/>
      <c r="O239" s="123"/>
      <c r="P239" s="123"/>
      <c r="Q239" s="123"/>
      <c r="R239" s="123"/>
      <c r="S239" s="125"/>
      <c r="T239" s="126"/>
      <c r="U239" s="123"/>
      <c r="V239" s="123"/>
      <c r="W239" s="123"/>
      <c r="X239" s="123"/>
      <c r="Y239" s="123"/>
      <c r="Z239" s="123"/>
      <c r="AA239" s="127"/>
      <c r="AT239" s="128" t="s">
        <v>129</v>
      </c>
      <c r="AU239" s="128" t="s">
        <v>17</v>
      </c>
      <c r="AV239" s="128" t="s">
        <v>72</v>
      </c>
      <c r="AW239" s="128" t="s">
        <v>85</v>
      </c>
      <c r="AX239" s="128" t="s">
        <v>64</v>
      </c>
      <c r="AY239" s="128" t="s">
        <v>107</v>
      </c>
    </row>
    <row r="240" spans="2:51" s="6" customFormat="1" ht="15.75" customHeight="1">
      <c r="B240" s="129"/>
      <c r="C240" s="130"/>
      <c r="D240" s="130"/>
      <c r="E240" s="130"/>
      <c r="F240" s="198" t="s">
        <v>130</v>
      </c>
      <c r="G240" s="199"/>
      <c r="H240" s="199"/>
      <c r="I240" s="199"/>
      <c r="J240" s="130"/>
      <c r="K240" s="131">
        <v>525</v>
      </c>
      <c r="L240" s="130"/>
      <c r="M240" s="130"/>
      <c r="N240" s="130"/>
      <c r="O240" s="130"/>
      <c r="P240" s="130"/>
      <c r="Q240" s="130"/>
      <c r="R240" s="130"/>
      <c r="S240" s="132"/>
      <c r="T240" s="133"/>
      <c r="U240" s="130"/>
      <c r="V240" s="130"/>
      <c r="W240" s="130"/>
      <c r="X240" s="130"/>
      <c r="Y240" s="130"/>
      <c r="Z240" s="130"/>
      <c r="AA240" s="134"/>
      <c r="AT240" s="135" t="s">
        <v>129</v>
      </c>
      <c r="AU240" s="135" t="s">
        <v>17</v>
      </c>
      <c r="AV240" s="135" t="s">
        <v>108</v>
      </c>
      <c r="AW240" s="135" t="s">
        <v>85</v>
      </c>
      <c r="AX240" s="135" t="s">
        <v>17</v>
      </c>
      <c r="AY240" s="135" t="s">
        <v>107</v>
      </c>
    </row>
    <row r="241" spans="2:65" s="6" customFormat="1" ht="39" customHeight="1">
      <c r="B241" s="21"/>
      <c r="C241" s="112" t="s">
        <v>7</v>
      </c>
      <c r="D241" s="112" t="s">
        <v>109</v>
      </c>
      <c r="E241" s="113" t="s">
        <v>287</v>
      </c>
      <c r="F241" s="190" t="s">
        <v>288</v>
      </c>
      <c r="G241" s="191"/>
      <c r="H241" s="191"/>
      <c r="I241" s="191"/>
      <c r="J241" s="115" t="s">
        <v>156</v>
      </c>
      <c r="K241" s="116">
        <v>525</v>
      </c>
      <c r="L241" s="192"/>
      <c r="M241" s="191"/>
      <c r="N241" s="193">
        <f>ROUND($L$241*$K$241,2)</f>
        <v>0</v>
      </c>
      <c r="O241" s="191"/>
      <c r="P241" s="191"/>
      <c r="Q241" s="191"/>
      <c r="R241" s="114" t="s">
        <v>113</v>
      </c>
      <c r="S241" s="41"/>
      <c r="T241" s="117"/>
      <c r="U241" s="118" t="s">
        <v>34</v>
      </c>
      <c r="V241" s="22"/>
      <c r="W241" s="22"/>
      <c r="X241" s="119">
        <v>0</v>
      </c>
      <c r="Y241" s="119">
        <f>$X$241*$K$241</f>
        <v>0</v>
      </c>
      <c r="Z241" s="119">
        <v>0</v>
      </c>
      <c r="AA241" s="120">
        <f>$Z$241*$K$241</f>
        <v>0</v>
      </c>
      <c r="AR241" s="80" t="s">
        <v>108</v>
      </c>
      <c r="AT241" s="80" t="s">
        <v>109</v>
      </c>
      <c r="AU241" s="80" t="s">
        <v>17</v>
      </c>
      <c r="AY241" s="6" t="s">
        <v>107</v>
      </c>
      <c r="BE241" s="121">
        <f>IF($U$241="základní",$N$241,0)</f>
        <v>0</v>
      </c>
      <c r="BF241" s="121">
        <f>IF($U$241="snížená",$N$241,0)</f>
        <v>0</v>
      </c>
      <c r="BG241" s="121">
        <f>IF($U$241="zákl. přenesená",$N$241,0)</f>
        <v>0</v>
      </c>
      <c r="BH241" s="121">
        <f>IF($U$241="sníž. přenesená",$N$241,0)</f>
        <v>0</v>
      </c>
      <c r="BI241" s="121">
        <f>IF($U$241="nulová",$N$241,0)</f>
        <v>0</v>
      </c>
      <c r="BJ241" s="80" t="s">
        <v>17</v>
      </c>
      <c r="BK241" s="121">
        <f>ROUND($L$241*$K$241,2)</f>
        <v>0</v>
      </c>
      <c r="BL241" s="80" t="s">
        <v>108</v>
      </c>
      <c r="BM241" s="80" t="s">
        <v>289</v>
      </c>
    </row>
    <row r="242" spans="2:47" s="6" customFormat="1" ht="16.5" customHeight="1">
      <c r="B242" s="21"/>
      <c r="C242" s="22"/>
      <c r="D242" s="22"/>
      <c r="E242" s="22"/>
      <c r="F242" s="194" t="s">
        <v>290</v>
      </c>
      <c r="G242" s="163"/>
      <c r="H242" s="163"/>
      <c r="I242" s="163"/>
      <c r="J242" s="163"/>
      <c r="K242" s="163"/>
      <c r="L242" s="163"/>
      <c r="M242" s="163"/>
      <c r="N242" s="163"/>
      <c r="O242" s="163"/>
      <c r="P242" s="163"/>
      <c r="Q242" s="163"/>
      <c r="R242" s="163"/>
      <c r="S242" s="41"/>
      <c r="T242" s="50"/>
      <c r="U242" s="22"/>
      <c r="V242" s="22"/>
      <c r="W242" s="22"/>
      <c r="X242" s="22"/>
      <c r="Y242" s="22"/>
      <c r="Z242" s="22"/>
      <c r="AA242" s="51"/>
      <c r="AT242" s="6" t="s">
        <v>114</v>
      </c>
      <c r="AU242" s="6" t="s">
        <v>17</v>
      </c>
    </row>
    <row r="243" spans="2:47" s="6" customFormat="1" ht="156.75" customHeight="1">
      <c r="B243" s="21"/>
      <c r="C243" s="22"/>
      <c r="D243" s="22"/>
      <c r="E243" s="22"/>
      <c r="F243" s="195" t="s">
        <v>286</v>
      </c>
      <c r="G243" s="163"/>
      <c r="H243" s="163"/>
      <c r="I243" s="163"/>
      <c r="J243" s="163"/>
      <c r="K243" s="163"/>
      <c r="L243" s="163"/>
      <c r="M243" s="163"/>
      <c r="N243" s="163"/>
      <c r="O243" s="163"/>
      <c r="P243" s="163"/>
      <c r="Q243" s="163"/>
      <c r="R243" s="163"/>
      <c r="S243" s="41"/>
      <c r="T243" s="50"/>
      <c r="U243" s="22"/>
      <c r="V243" s="22"/>
      <c r="W243" s="22"/>
      <c r="X243" s="22"/>
      <c r="Y243" s="22"/>
      <c r="Z243" s="22"/>
      <c r="AA243" s="51"/>
      <c r="AT243" s="6" t="s">
        <v>116</v>
      </c>
      <c r="AU243" s="6" t="s">
        <v>17</v>
      </c>
    </row>
    <row r="244" spans="2:65" s="6" customFormat="1" ht="27" customHeight="1">
      <c r="B244" s="21"/>
      <c r="C244" s="112" t="s">
        <v>197</v>
      </c>
      <c r="D244" s="112" t="s">
        <v>109</v>
      </c>
      <c r="E244" s="113" t="s">
        <v>291</v>
      </c>
      <c r="F244" s="190" t="s">
        <v>292</v>
      </c>
      <c r="G244" s="191"/>
      <c r="H244" s="191"/>
      <c r="I244" s="191"/>
      <c r="J244" s="115" t="s">
        <v>156</v>
      </c>
      <c r="K244" s="116">
        <v>186</v>
      </c>
      <c r="L244" s="192"/>
      <c r="M244" s="191"/>
      <c r="N244" s="193">
        <f>ROUND($L$244*$K$244,2)</f>
        <v>0</v>
      </c>
      <c r="O244" s="191"/>
      <c r="P244" s="191"/>
      <c r="Q244" s="191"/>
      <c r="R244" s="114" t="s">
        <v>113</v>
      </c>
      <c r="S244" s="41"/>
      <c r="T244" s="117"/>
      <c r="U244" s="118" t="s">
        <v>34</v>
      </c>
      <c r="V244" s="22"/>
      <c r="W244" s="22"/>
      <c r="X244" s="119">
        <v>0.08565</v>
      </c>
      <c r="Y244" s="119">
        <f>$X$244*$K$244</f>
        <v>15.930900000000001</v>
      </c>
      <c r="Z244" s="119">
        <v>0</v>
      </c>
      <c r="AA244" s="120">
        <f>$Z$244*$K$244</f>
        <v>0</v>
      </c>
      <c r="AR244" s="80" t="s">
        <v>108</v>
      </c>
      <c r="AT244" s="80" t="s">
        <v>109</v>
      </c>
      <c r="AU244" s="80" t="s">
        <v>17</v>
      </c>
      <c r="AY244" s="6" t="s">
        <v>107</v>
      </c>
      <c r="BE244" s="121">
        <f>IF($U$244="základní",$N$244,0)</f>
        <v>0</v>
      </c>
      <c r="BF244" s="121">
        <f>IF($U$244="snížená",$N$244,0)</f>
        <v>0</v>
      </c>
      <c r="BG244" s="121">
        <f>IF($U$244="zákl. přenesená",$N$244,0)</f>
        <v>0</v>
      </c>
      <c r="BH244" s="121">
        <f>IF($U$244="sníž. přenesená",$N$244,0)</f>
        <v>0</v>
      </c>
      <c r="BI244" s="121">
        <f>IF($U$244="nulová",$N$244,0)</f>
        <v>0</v>
      </c>
      <c r="BJ244" s="80" t="s">
        <v>17</v>
      </c>
      <c r="BK244" s="121">
        <f>ROUND($L$244*$K$244,2)</f>
        <v>0</v>
      </c>
      <c r="BL244" s="80" t="s">
        <v>108</v>
      </c>
      <c r="BM244" s="80" t="s">
        <v>293</v>
      </c>
    </row>
    <row r="245" spans="2:47" s="6" customFormat="1" ht="16.5" customHeight="1">
      <c r="B245" s="21"/>
      <c r="C245" s="22"/>
      <c r="D245" s="22"/>
      <c r="E245" s="22"/>
      <c r="F245" s="194" t="s">
        <v>294</v>
      </c>
      <c r="G245" s="163"/>
      <c r="H245" s="163"/>
      <c r="I245" s="163"/>
      <c r="J245" s="163"/>
      <c r="K245" s="163"/>
      <c r="L245" s="163"/>
      <c r="M245" s="163"/>
      <c r="N245" s="163"/>
      <c r="O245" s="163"/>
      <c r="P245" s="163"/>
      <c r="Q245" s="163"/>
      <c r="R245" s="163"/>
      <c r="S245" s="41"/>
      <c r="T245" s="50"/>
      <c r="U245" s="22"/>
      <c r="V245" s="22"/>
      <c r="W245" s="22"/>
      <c r="X245" s="22"/>
      <c r="Y245" s="22"/>
      <c r="Z245" s="22"/>
      <c r="AA245" s="51"/>
      <c r="AT245" s="6" t="s">
        <v>114</v>
      </c>
      <c r="AU245" s="6" t="s">
        <v>17</v>
      </c>
    </row>
    <row r="246" spans="2:47" s="6" customFormat="1" ht="156.75" customHeight="1">
      <c r="B246" s="21"/>
      <c r="C246" s="22"/>
      <c r="D246" s="22"/>
      <c r="E246" s="22"/>
      <c r="F246" s="195" t="s">
        <v>286</v>
      </c>
      <c r="G246" s="163"/>
      <c r="H246" s="163"/>
      <c r="I246" s="163"/>
      <c r="J246" s="163"/>
      <c r="K246" s="163"/>
      <c r="L246" s="163"/>
      <c r="M246" s="163"/>
      <c r="N246" s="163"/>
      <c r="O246" s="163"/>
      <c r="P246" s="163"/>
      <c r="Q246" s="163"/>
      <c r="R246" s="163"/>
      <c r="S246" s="41"/>
      <c r="T246" s="50"/>
      <c r="U246" s="22"/>
      <c r="V246" s="22"/>
      <c r="W246" s="22"/>
      <c r="X246" s="22"/>
      <c r="Y246" s="22"/>
      <c r="Z246" s="22"/>
      <c r="AA246" s="51"/>
      <c r="AT246" s="6" t="s">
        <v>116</v>
      </c>
      <c r="AU246" s="6" t="s">
        <v>17</v>
      </c>
    </row>
    <row r="247" spans="2:51" s="6" customFormat="1" ht="15.75" customHeight="1">
      <c r="B247" s="122"/>
      <c r="C247" s="123"/>
      <c r="D247" s="123"/>
      <c r="E247" s="123"/>
      <c r="F247" s="196" t="s">
        <v>225</v>
      </c>
      <c r="G247" s="197"/>
      <c r="H247" s="197"/>
      <c r="I247" s="197"/>
      <c r="J247" s="123"/>
      <c r="K247" s="124">
        <v>186</v>
      </c>
      <c r="L247" s="123"/>
      <c r="M247" s="123"/>
      <c r="N247" s="123"/>
      <c r="O247" s="123"/>
      <c r="P247" s="123"/>
      <c r="Q247" s="123"/>
      <c r="R247" s="123"/>
      <c r="S247" s="125"/>
      <c r="T247" s="126"/>
      <c r="U247" s="123"/>
      <c r="V247" s="123"/>
      <c r="W247" s="123"/>
      <c r="X247" s="123"/>
      <c r="Y247" s="123"/>
      <c r="Z247" s="123"/>
      <c r="AA247" s="127"/>
      <c r="AT247" s="128" t="s">
        <v>129</v>
      </c>
      <c r="AU247" s="128" t="s">
        <v>17</v>
      </c>
      <c r="AV247" s="128" t="s">
        <v>72</v>
      </c>
      <c r="AW247" s="128" t="s">
        <v>85</v>
      </c>
      <c r="AX247" s="128" t="s">
        <v>64</v>
      </c>
      <c r="AY247" s="128" t="s">
        <v>107</v>
      </c>
    </row>
    <row r="248" spans="2:51" s="6" customFormat="1" ht="15.75" customHeight="1">
      <c r="B248" s="129"/>
      <c r="C248" s="130"/>
      <c r="D248" s="130"/>
      <c r="E248" s="130"/>
      <c r="F248" s="198" t="s">
        <v>130</v>
      </c>
      <c r="G248" s="199"/>
      <c r="H248" s="199"/>
      <c r="I248" s="199"/>
      <c r="J248" s="130"/>
      <c r="K248" s="131">
        <v>186</v>
      </c>
      <c r="L248" s="130"/>
      <c r="M248" s="130"/>
      <c r="N248" s="130"/>
      <c r="O248" s="130"/>
      <c r="P248" s="130"/>
      <c r="Q248" s="130"/>
      <c r="R248" s="130"/>
      <c r="S248" s="132"/>
      <c r="T248" s="133"/>
      <c r="U248" s="130"/>
      <c r="V248" s="130"/>
      <c r="W248" s="130"/>
      <c r="X248" s="130"/>
      <c r="Y248" s="130"/>
      <c r="Z248" s="130"/>
      <c r="AA248" s="134"/>
      <c r="AT248" s="135" t="s">
        <v>129</v>
      </c>
      <c r="AU248" s="135" t="s">
        <v>17</v>
      </c>
      <c r="AV248" s="135" t="s">
        <v>108</v>
      </c>
      <c r="AW248" s="135" t="s">
        <v>85</v>
      </c>
      <c r="AX248" s="135" t="s">
        <v>17</v>
      </c>
      <c r="AY248" s="135" t="s">
        <v>107</v>
      </c>
    </row>
    <row r="249" spans="2:65" s="6" customFormat="1" ht="27" customHeight="1">
      <c r="B249" s="21"/>
      <c r="C249" s="112" t="s">
        <v>213</v>
      </c>
      <c r="D249" s="112" t="s">
        <v>109</v>
      </c>
      <c r="E249" s="113" t="s">
        <v>295</v>
      </c>
      <c r="F249" s="190" t="s">
        <v>296</v>
      </c>
      <c r="G249" s="191"/>
      <c r="H249" s="191"/>
      <c r="I249" s="191"/>
      <c r="J249" s="115" t="s">
        <v>156</v>
      </c>
      <c r="K249" s="116">
        <v>121</v>
      </c>
      <c r="L249" s="192"/>
      <c r="M249" s="191"/>
      <c r="N249" s="193">
        <f>ROUND($L$249*$K$249,2)</f>
        <v>0</v>
      </c>
      <c r="O249" s="191"/>
      <c r="P249" s="191"/>
      <c r="Q249" s="191"/>
      <c r="R249" s="114" t="s">
        <v>113</v>
      </c>
      <c r="S249" s="41"/>
      <c r="T249" s="117"/>
      <c r="U249" s="118" t="s">
        <v>34</v>
      </c>
      <c r="V249" s="22"/>
      <c r="W249" s="22"/>
      <c r="X249" s="119">
        <v>0.10503</v>
      </c>
      <c r="Y249" s="119">
        <f>$X$249*$K$249</f>
        <v>12.70863</v>
      </c>
      <c r="Z249" s="119">
        <v>0</v>
      </c>
      <c r="AA249" s="120">
        <f>$Z$249*$K$249</f>
        <v>0</v>
      </c>
      <c r="AR249" s="80" t="s">
        <v>108</v>
      </c>
      <c r="AT249" s="80" t="s">
        <v>109</v>
      </c>
      <c r="AU249" s="80" t="s">
        <v>17</v>
      </c>
      <c r="AY249" s="6" t="s">
        <v>107</v>
      </c>
      <c r="BE249" s="121">
        <f>IF($U$249="základní",$N$249,0)</f>
        <v>0</v>
      </c>
      <c r="BF249" s="121">
        <f>IF($U$249="snížená",$N$249,0)</f>
        <v>0</v>
      </c>
      <c r="BG249" s="121">
        <f>IF($U$249="zákl. přenesená",$N$249,0)</f>
        <v>0</v>
      </c>
      <c r="BH249" s="121">
        <f>IF($U$249="sníž. přenesená",$N$249,0)</f>
        <v>0</v>
      </c>
      <c r="BI249" s="121">
        <f>IF($U$249="nulová",$N$249,0)</f>
        <v>0</v>
      </c>
      <c r="BJ249" s="80" t="s">
        <v>17</v>
      </c>
      <c r="BK249" s="121">
        <f>ROUND($L$249*$K$249,2)</f>
        <v>0</v>
      </c>
      <c r="BL249" s="80" t="s">
        <v>108</v>
      </c>
      <c r="BM249" s="80" t="s">
        <v>297</v>
      </c>
    </row>
    <row r="250" spans="2:47" s="6" customFormat="1" ht="16.5" customHeight="1">
      <c r="B250" s="21"/>
      <c r="C250" s="22"/>
      <c r="D250" s="22"/>
      <c r="E250" s="22"/>
      <c r="F250" s="194" t="s">
        <v>298</v>
      </c>
      <c r="G250" s="163"/>
      <c r="H250" s="163"/>
      <c r="I250" s="163"/>
      <c r="J250" s="163"/>
      <c r="K250" s="163"/>
      <c r="L250" s="163"/>
      <c r="M250" s="163"/>
      <c r="N250" s="163"/>
      <c r="O250" s="163"/>
      <c r="P250" s="163"/>
      <c r="Q250" s="163"/>
      <c r="R250" s="163"/>
      <c r="S250" s="41"/>
      <c r="T250" s="50"/>
      <c r="U250" s="22"/>
      <c r="V250" s="22"/>
      <c r="W250" s="22"/>
      <c r="X250" s="22"/>
      <c r="Y250" s="22"/>
      <c r="Z250" s="22"/>
      <c r="AA250" s="51"/>
      <c r="AT250" s="6" t="s">
        <v>114</v>
      </c>
      <c r="AU250" s="6" t="s">
        <v>17</v>
      </c>
    </row>
    <row r="251" spans="2:47" s="6" customFormat="1" ht="156.75" customHeight="1">
      <c r="B251" s="21"/>
      <c r="C251" s="22"/>
      <c r="D251" s="22"/>
      <c r="E251" s="22"/>
      <c r="F251" s="195" t="s">
        <v>299</v>
      </c>
      <c r="G251" s="163"/>
      <c r="H251" s="163"/>
      <c r="I251" s="163"/>
      <c r="J251" s="163"/>
      <c r="K251" s="163"/>
      <c r="L251" s="163"/>
      <c r="M251" s="163"/>
      <c r="N251" s="163"/>
      <c r="O251" s="163"/>
      <c r="P251" s="163"/>
      <c r="Q251" s="163"/>
      <c r="R251" s="163"/>
      <c r="S251" s="41"/>
      <c r="T251" s="50"/>
      <c r="U251" s="22"/>
      <c r="V251" s="22"/>
      <c r="W251" s="22"/>
      <c r="X251" s="22"/>
      <c r="Y251" s="22"/>
      <c r="Z251" s="22"/>
      <c r="AA251" s="51"/>
      <c r="AT251" s="6" t="s">
        <v>116</v>
      </c>
      <c r="AU251" s="6" t="s">
        <v>17</v>
      </c>
    </row>
    <row r="252" spans="2:51" s="6" customFormat="1" ht="15.75" customHeight="1">
      <c r="B252" s="122"/>
      <c r="C252" s="123"/>
      <c r="D252" s="123"/>
      <c r="E252" s="123"/>
      <c r="F252" s="196" t="s">
        <v>300</v>
      </c>
      <c r="G252" s="197"/>
      <c r="H252" s="197"/>
      <c r="I252" s="197"/>
      <c r="J252" s="123"/>
      <c r="K252" s="124">
        <v>121</v>
      </c>
      <c r="L252" s="123"/>
      <c r="M252" s="123"/>
      <c r="N252" s="123"/>
      <c r="O252" s="123"/>
      <c r="P252" s="123"/>
      <c r="Q252" s="123"/>
      <c r="R252" s="123"/>
      <c r="S252" s="125"/>
      <c r="T252" s="126"/>
      <c r="U252" s="123"/>
      <c r="V252" s="123"/>
      <c r="W252" s="123"/>
      <c r="X252" s="123"/>
      <c r="Y252" s="123"/>
      <c r="Z252" s="123"/>
      <c r="AA252" s="127"/>
      <c r="AT252" s="128" t="s">
        <v>129</v>
      </c>
      <c r="AU252" s="128" t="s">
        <v>17</v>
      </c>
      <c r="AV252" s="128" t="s">
        <v>72</v>
      </c>
      <c r="AW252" s="128" t="s">
        <v>85</v>
      </c>
      <c r="AX252" s="128" t="s">
        <v>64</v>
      </c>
      <c r="AY252" s="128" t="s">
        <v>107</v>
      </c>
    </row>
    <row r="253" spans="2:51" s="6" customFormat="1" ht="15.75" customHeight="1">
      <c r="B253" s="129"/>
      <c r="C253" s="130"/>
      <c r="D253" s="130"/>
      <c r="E253" s="130"/>
      <c r="F253" s="198" t="s">
        <v>130</v>
      </c>
      <c r="G253" s="199"/>
      <c r="H253" s="199"/>
      <c r="I253" s="199"/>
      <c r="J253" s="130"/>
      <c r="K253" s="131">
        <v>121</v>
      </c>
      <c r="L253" s="130"/>
      <c r="M253" s="130"/>
      <c r="N253" s="130"/>
      <c r="O253" s="130"/>
      <c r="P253" s="130"/>
      <c r="Q253" s="130"/>
      <c r="R253" s="130"/>
      <c r="S253" s="132"/>
      <c r="T253" s="133"/>
      <c r="U253" s="130"/>
      <c r="V253" s="130"/>
      <c r="W253" s="130"/>
      <c r="X253" s="130"/>
      <c r="Y253" s="130"/>
      <c r="Z253" s="130"/>
      <c r="AA253" s="134"/>
      <c r="AT253" s="135" t="s">
        <v>129</v>
      </c>
      <c r="AU253" s="135" t="s">
        <v>17</v>
      </c>
      <c r="AV253" s="135" t="s">
        <v>108</v>
      </c>
      <c r="AW253" s="135" t="s">
        <v>85</v>
      </c>
      <c r="AX253" s="135" t="s">
        <v>17</v>
      </c>
      <c r="AY253" s="135" t="s">
        <v>107</v>
      </c>
    </row>
    <row r="254" spans="2:65" s="6" customFormat="1" ht="15.75" customHeight="1">
      <c r="B254" s="21"/>
      <c r="C254" s="136" t="s">
        <v>202</v>
      </c>
      <c r="D254" s="136" t="s">
        <v>252</v>
      </c>
      <c r="E254" s="137" t="s">
        <v>301</v>
      </c>
      <c r="F254" s="200" t="s">
        <v>302</v>
      </c>
      <c r="G254" s="201"/>
      <c r="H254" s="201"/>
      <c r="I254" s="201"/>
      <c r="J254" s="138" t="s">
        <v>156</v>
      </c>
      <c r="K254" s="139">
        <v>250.298</v>
      </c>
      <c r="L254" s="202"/>
      <c r="M254" s="201"/>
      <c r="N254" s="203">
        <f>ROUND($L$254*$K$254,2)</f>
        <v>0</v>
      </c>
      <c r="O254" s="191"/>
      <c r="P254" s="191"/>
      <c r="Q254" s="191"/>
      <c r="R254" s="114"/>
      <c r="S254" s="41"/>
      <c r="T254" s="117"/>
      <c r="U254" s="118" t="s">
        <v>34</v>
      </c>
      <c r="V254" s="22"/>
      <c r="W254" s="22"/>
      <c r="X254" s="119">
        <v>0</v>
      </c>
      <c r="Y254" s="119">
        <f>$X$254*$K$254</f>
        <v>0</v>
      </c>
      <c r="Z254" s="119">
        <v>0</v>
      </c>
      <c r="AA254" s="120">
        <f>$Z$254*$K$254</f>
        <v>0</v>
      </c>
      <c r="AR254" s="80" t="s">
        <v>136</v>
      </c>
      <c r="AT254" s="80" t="s">
        <v>252</v>
      </c>
      <c r="AU254" s="80" t="s">
        <v>17</v>
      </c>
      <c r="AY254" s="6" t="s">
        <v>107</v>
      </c>
      <c r="BE254" s="121">
        <f>IF($U$254="základní",$N$254,0)</f>
        <v>0</v>
      </c>
      <c r="BF254" s="121">
        <f>IF($U$254="snížená",$N$254,0)</f>
        <v>0</v>
      </c>
      <c r="BG254" s="121">
        <f>IF($U$254="zákl. přenesená",$N$254,0)</f>
        <v>0</v>
      </c>
      <c r="BH254" s="121">
        <f>IF($U$254="sníž. přenesená",$N$254,0)</f>
        <v>0</v>
      </c>
      <c r="BI254" s="121">
        <f>IF($U$254="nulová",$N$254,0)</f>
        <v>0</v>
      </c>
      <c r="BJ254" s="80" t="s">
        <v>17</v>
      </c>
      <c r="BK254" s="121">
        <f>ROUND($L$254*$K$254,2)</f>
        <v>0</v>
      </c>
      <c r="BL254" s="80" t="s">
        <v>108</v>
      </c>
      <c r="BM254" s="80" t="s">
        <v>303</v>
      </c>
    </row>
    <row r="255" spans="2:47" s="6" customFormat="1" ht="16.5" customHeight="1">
      <c r="B255" s="21"/>
      <c r="C255" s="22"/>
      <c r="D255" s="22"/>
      <c r="E255" s="22"/>
      <c r="F255" s="194" t="s">
        <v>302</v>
      </c>
      <c r="G255" s="163"/>
      <c r="H255" s="163"/>
      <c r="I255" s="163"/>
      <c r="J255" s="163"/>
      <c r="K255" s="163"/>
      <c r="L255" s="163"/>
      <c r="M255" s="163"/>
      <c r="N255" s="163"/>
      <c r="O255" s="163"/>
      <c r="P255" s="163"/>
      <c r="Q255" s="163"/>
      <c r="R255" s="163"/>
      <c r="S255" s="41"/>
      <c r="T255" s="50"/>
      <c r="U255" s="22"/>
      <c r="V255" s="22"/>
      <c r="W255" s="22"/>
      <c r="X255" s="22"/>
      <c r="Y255" s="22"/>
      <c r="Z255" s="22"/>
      <c r="AA255" s="51"/>
      <c r="AT255" s="6" t="s">
        <v>114</v>
      </c>
      <c r="AU255" s="6" t="s">
        <v>17</v>
      </c>
    </row>
    <row r="256" spans="2:63" s="102" customFormat="1" ht="37.5" customHeight="1">
      <c r="B256" s="103"/>
      <c r="C256" s="104"/>
      <c r="D256" s="105" t="s">
        <v>88</v>
      </c>
      <c r="E256" s="104"/>
      <c r="F256" s="104"/>
      <c r="G256" s="104"/>
      <c r="H256" s="104"/>
      <c r="I256" s="104"/>
      <c r="J256" s="104"/>
      <c r="K256" s="104"/>
      <c r="L256" s="104"/>
      <c r="M256" s="104"/>
      <c r="N256" s="205">
        <f>$BK$256</f>
        <v>0</v>
      </c>
      <c r="O256" s="206"/>
      <c r="P256" s="206"/>
      <c r="Q256" s="206"/>
      <c r="R256" s="104"/>
      <c r="S256" s="106"/>
      <c r="T256" s="107"/>
      <c r="U256" s="104"/>
      <c r="V256" s="104"/>
      <c r="W256" s="108">
        <f>SUM($W$257:$W$315)</f>
        <v>0</v>
      </c>
      <c r="X256" s="104"/>
      <c r="Y256" s="108">
        <f>SUM($Y$257:$Y$315)</f>
        <v>99.11400688</v>
      </c>
      <c r="Z256" s="104"/>
      <c r="AA256" s="109">
        <f>SUM($AA$257:$AA$315)</f>
        <v>0</v>
      </c>
      <c r="AR256" s="110" t="s">
        <v>17</v>
      </c>
      <c r="AT256" s="110" t="s">
        <v>63</v>
      </c>
      <c r="AU256" s="110" t="s">
        <v>64</v>
      </c>
      <c r="AY256" s="110" t="s">
        <v>107</v>
      </c>
      <c r="BK256" s="111">
        <f>SUM($BK$257:$BK$315)</f>
        <v>0</v>
      </c>
    </row>
    <row r="257" spans="2:65" s="6" customFormat="1" ht="27" customHeight="1">
      <c r="B257" s="21"/>
      <c r="C257" s="136" t="s">
        <v>17</v>
      </c>
      <c r="D257" s="136" t="s">
        <v>252</v>
      </c>
      <c r="E257" s="137" t="s">
        <v>304</v>
      </c>
      <c r="F257" s="200" t="s">
        <v>305</v>
      </c>
      <c r="G257" s="201"/>
      <c r="H257" s="201"/>
      <c r="I257" s="201"/>
      <c r="J257" s="138" t="s">
        <v>112</v>
      </c>
      <c r="K257" s="139">
        <v>8</v>
      </c>
      <c r="L257" s="202"/>
      <c r="M257" s="201"/>
      <c r="N257" s="203">
        <f>ROUND($L$257*$K$257,2)</f>
        <v>0</v>
      </c>
      <c r="O257" s="191"/>
      <c r="P257" s="191"/>
      <c r="Q257" s="191"/>
      <c r="R257" s="114"/>
      <c r="S257" s="41"/>
      <c r="T257" s="117"/>
      <c r="U257" s="118" t="s">
        <v>34</v>
      </c>
      <c r="V257" s="22"/>
      <c r="W257" s="22"/>
      <c r="X257" s="119">
        <v>0</v>
      </c>
      <c r="Y257" s="119">
        <f>$X$257*$K$257</f>
        <v>0</v>
      </c>
      <c r="Z257" s="119">
        <v>0</v>
      </c>
      <c r="AA257" s="120">
        <f>$Z$257*$K$257</f>
        <v>0</v>
      </c>
      <c r="AR257" s="80" t="s">
        <v>136</v>
      </c>
      <c r="AT257" s="80" t="s">
        <v>252</v>
      </c>
      <c r="AU257" s="80" t="s">
        <v>17</v>
      </c>
      <c r="AY257" s="6" t="s">
        <v>107</v>
      </c>
      <c r="BE257" s="121">
        <f>IF($U$257="základní",$N$257,0)</f>
        <v>0</v>
      </c>
      <c r="BF257" s="121">
        <f>IF($U$257="snížená",$N$257,0)</f>
        <v>0</v>
      </c>
      <c r="BG257" s="121">
        <f>IF($U$257="zákl. přenesená",$N$257,0)</f>
        <v>0</v>
      </c>
      <c r="BH257" s="121">
        <f>IF($U$257="sníž. přenesená",$N$257,0)</f>
        <v>0</v>
      </c>
      <c r="BI257" s="121">
        <f>IF($U$257="nulová",$N$257,0)</f>
        <v>0</v>
      </c>
      <c r="BJ257" s="80" t="s">
        <v>17</v>
      </c>
      <c r="BK257" s="121">
        <f>ROUND($L$257*$K$257,2)</f>
        <v>0</v>
      </c>
      <c r="BL257" s="80" t="s">
        <v>108</v>
      </c>
      <c r="BM257" s="80" t="s">
        <v>306</v>
      </c>
    </row>
    <row r="258" spans="2:47" s="6" customFormat="1" ht="16.5" customHeight="1">
      <c r="B258" s="21"/>
      <c r="C258" s="22"/>
      <c r="D258" s="22"/>
      <c r="E258" s="22"/>
      <c r="F258" s="194" t="s">
        <v>305</v>
      </c>
      <c r="G258" s="163"/>
      <c r="H258" s="163"/>
      <c r="I258" s="163"/>
      <c r="J258" s="163"/>
      <c r="K258" s="163"/>
      <c r="L258" s="163"/>
      <c r="M258" s="163"/>
      <c r="N258" s="163"/>
      <c r="O258" s="163"/>
      <c r="P258" s="163"/>
      <c r="Q258" s="163"/>
      <c r="R258" s="163"/>
      <c r="S258" s="41"/>
      <c r="T258" s="50"/>
      <c r="U258" s="22"/>
      <c r="V258" s="22"/>
      <c r="W258" s="22"/>
      <c r="X258" s="22"/>
      <c r="Y258" s="22"/>
      <c r="Z258" s="22"/>
      <c r="AA258" s="51"/>
      <c r="AT258" s="6" t="s">
        <v>114</v>
      </c>
      <c r="AU258" s="6" t="s">
        <v>17</v>
      </c>
    </row>
    <row r="259" spans="2:65" s="6" customFormat="1" ht="27" customHeight="1">
      <c r="B259" s="21"/>
      <c r="C259" s="136" t="s">
        <v>72</v>
      </c>
      <c r="D259" s="136" t="s">
        <v>252</v>
      </c>
      <c r="E259" s="137" t="s">
        <v>307</v>
      </c>
      <c r="F259" s="200" t="s">
        <v>308</v>
      </c>
      <c r="G259" s="201"/>
      <c r="H259" s="201"/>
      <c r="I259" s="201"/>
      <c r="J259" s="138" t="s">
        <v>112</v>
      </c>
      <c r="K259" s="139">
        <v>21</v>
      </c>
      <c r="L259" s="202"/>
      <c r="M259" s="201"/>
      <c r="N259" s="203">
        <f>ROUND($L$259*$K$259,2)</f>
        <v>0</v>
      </c>
      <c r="O259" s="191"/>
      <c r="P259" s="191"/>
      <c r="Q259" s="191"/>
      <c r="R259" s="114"/>
      <c r="S259" s="41"/>
      <c r="T259" s="117"/>
      <c r="U259" s="118" t="s">
        <v>34</v>
      </c>
      <c r="V259" s="22"/>
      <c r="W259" s="22"/>
      <c r="X259" s="119">
        <v>0</v>
      </c>
      <c r="Y259" s="119">
        <f>$X$259*$K$259</f>
        <v>0</v>
      </c>
      <c r="Z259" s="119">
        <v>0</v>
      </c>
      <c r="AA259" s="120">
        <f>$Z$259*$K$259</f>
        <v>0</v>
      </c>
      <c r="AR259" s="80" t="s">
        <v>136</v>
      </c>
      <c r="AT259" s="80" t="s">
        <v>252</v>
      </c>
      <c r="AU259" s="80" t="s">
        <v>17</v>
      </c>
      <c r="AY259" s="6" t="s">
        <v>107</v>
      </c>
      <c r="BE259" s="121">
        <f>IF($U$259="základní",$N$259,0)</f>
        <v>0</v>
      </c>
      <c r="BF259" s="121">
        <f>IF($U$259="snížená",$N$259,0)</f>
        <v>0</v>
      </c>
      <c r="BG259" s="121">
        <f>IF($U$259="zákl. přenesená",$N$259,0)</f>
        <v>0</v>
      </c>
      <c r="BH259" s="121">
        <f>IF($U$259="sníž. přenesená",$N$259,0)</f>
        <v>0</v>
      </c>
      <c r="BI259" s="121">
        <f>IF($U$259="nulová",$N$259,0)</f>
        <v>0</v>
      </c>
      <c r="BJ259" s="80" t="s">
        <v>17</v>
      </c>
      <c r="BK259" s="121">
        <f>ROUND($L$259*$K$259,2)</f>
        <v>0</v>
      </c>
      <c r="BL259" s="80" t="s">
        <v>108</v>
      </c>
      <c r="BM259" s="80" t="s">
        <v>309</v>
      </c>
    </row>
    <row r="260" spans="2:47" s="6" customFormat="1" ht="16.5" customHeight="1">
      <c r="B260" s="21"/>
      <c r="C260" s="22"/>
      <c r="D260" s="22"/>
      <c r="E260" s="22"/>
      <c r="F260" s="194" t="s">
        <v>308</v>
      </c>
      <c r="G260" s="163"/>
      <c r="H260" s="163"/>
      <c r="I260" s="163"/>
      <c r="J260" s="163"/>
      <c r="K260" s="163"/>
      <c r="L260" s="163"/>
      <c r="M260" s="163"/>
      <c r="N260" s="163"/>
      <c r="O260" s="163"/>
      <c r="P260" s="163"/>
      <c r="Q260" s="163"/>
      <c r="R260" s="163"/>
      <c r="S260" s="41"/>
      <c r="T260" s="50"/>
      <c r="U260" s="22"/>
      <c r="V260" s="22"/>
      <c r="W260" s="22"/>
      <c r="X260" s="22"/>
      <c r="Y260" s="22"/>
      <c r="Z260" s="22"/>
      <c r="AA260" s="51"/>
      <c r="AT260" s="6" t="s">
        <v>114</v>
      </c>
      <c r="AU260" s="6" t="s">
        <v>17</v>
      </c>
    </row>
    <row r="261" spans="2:65" s="6" customFormat="1" ht="15.75" customHeight="1">
      <c r="B261" s="21"/>
      <c r="C261" s="136" t="s">
        <v>126</v>
      </c>
      <c r="D261" s="136" t="s">
        <v>252</v>
      </c>
      <c r="E261" s="137" t="s">
        <v>310</v>
      </c>
      <c r="F261" s="200" t="s">
        <v>311</v>
      </c>
      <c r="G261" s="201"/>
      <c r="H261" s="201"/>
      <c r="I261" s="201"/>
      <c r="J261" s="138" t="s">
        <v>112</v>
      </c>
      <c r="K261" s="139">
        <v>5</v>
      </c>
      <c r="L261" s="202"/>
      <c r="M261" s="201"/>
      <c r="N261" s="203">
        <f>ROUND($L$261*$K$261,2)</f>
        <v>0</v>
      </c>
      <c r="O261" s="191"/>
      <c r="P261" s="191"/>
      <c r="Q261" s="191"/>
      <c r="R261" s="114"/>
      <c r="S261" s="41"/>
      <c r="T261" s="117"/>
      <c r="U261" s="118" t="s">
        <v>34</v>
      </c>
      <c r="V261" s="22"/>
      <c r="W261" s="22"/>
      <c r="X261" s="119">
        <v>0</v>
      </c>
      <c r="Y261" s="119">
        <f>$X$261*$K$261</f>
        <v>0</v>
      </c>
      <c r="Z261" s="119">
        <v>0</v>
      </c>
      <c r="AA261" s="120">
        <f>$Z$261*$K$261</f>
        <v>0</v>
      </c>
      <c r="AR261" s="80" t="s">
        <v>136</v>
      </c>
      <c r="AT261" s="80" t="s">
        <v>252</v>
      </c>
      <c r="AU261" s="80" t="s">
        <v>17</v>
      </c>
      <c r="AY261" s="6" t="s">
        <v>107</v>
      </c>
      <c r="BE261" s="121">
        <f>IF($U$261="základní",$N$261,0)</f>
        <v>0</v>
      </c>
      <c r="BF261" s="121">
        <f>IF($U$261="snížená",$N$261,0)</f>
        <v>0</v>
      </c>
      <c r="BG261" s="121">
        <f>IF($U$261="zákl. přenesená",$N$261,0)</f>
        <v>0</v>
      </c>
      <c r="BH261" s="121">
        <f>IF($U$261="sníž. přenesená",$N$261,0)</f>
        <v>0</v>
      </c>
      <c r="BI261" s="121">
        <f>IF($U$261="nulová",$N$261,0)</f>
        <v>0</v>
      </c>
      <c r="BJ261" s="80" t="s">
        <v>17</v>
      </c>
      <c r="BK261" s="121">
        <f>ROUND($L$261*$K$261,2)</f>
        <v>0</v>
      </c>
      <c r="BL261" s="80" t="s">
        <v>108</v>
      </c>
      <c r="BM261" s="80" t="s">
        <v>312</v>
      </c>
    </row>
    <row r="262" spans="2:47" s="6" customFormat="1" ht="16.5" customHeight="1">
      <c r="B262" s="21"/>
      <c r="C262" s="22"/>
      <c r="D262" s="22"/>
      <c r="E262" s="22"/>
      <c r="F262" s="194" t="s">
        <v>311</v>
      </c>
      <c r="G262" s="163"/>
      <c r="H262" s="163"/>
      <c r="I262" s="163"/>
      <c r="J262" s="163"/>
      <c r="K262" s="163"/>
      <c r="L262" s="163"/>
      <c r="M262" s="163"/>
      <c r="N262" s="163"/>
      <c r="O262" s="163"/>
      <c r="P262" s="163"/>
      <c r="Q262" s="163"/>
      <c r="R262" s="163"/>
      <c r="S262" s="41"/>
      <c r="T262" s="50"/>
      <c r="U262" s="22"/>
      <c r="V262" s="22"/>
      <c r="W262" s="22"/>
      <c r="X262" s="22"/>
      <c r="Y262" s="22"/>
      <c r="Z262" s="22"/>
      <c r="AA262" s="51"/>
      <c r="AT262" s="6" t="s">
        <v>114</v>
      </c>
      <c r="AU262" s="6" t="s">
        <v>17</v>
      </c>
    </row>
    <row r="263" spans="2:65" s="6" customFormat="1" ht="27" customHeight="1">
      <c r="B263" s="21"/>
      <c r="C263" s="112" t="s">
        <v>108</v>
      </c>
      <c r="D263" s="112" t="s">
        <v>109</v>
      </c>
      <c r="E263" s="113" t="s">
        <v>313</v>
      </c>
      <c r="F263" s="190" t="s">
        <v>314</v>
      </c>
      <c r="G263" s="191"/>
      <c r="H263" s="191"/>
      <c r="I263" s="191"/>
      <c r="J263" s="115" t="s">
        <v>125</v>
      </c>
      <c r="K263" s="116">
        <v>46.944</v>
      </c>
      <c r="L263" s="192"/>
      <c r="M263" s="191"/>
      <c r="N263" s="193">
        <f>ROUND($L$263*$K$263,2)</f>
        <v>0</v>
      </c>
      <c r="O263" s="191"/>
      <c r="P263" s="191"/>
      <c r="Q263" s="191"/>
      <c r="R263" s="114" t="s">
        <v>113</v>
      </c>
      <c r="S263" s="41"/>
      <c r="T263" s="117"/>
      <c r="U263" s="118" t="s">
        <v>34</v>
      </c>
      <c r="V263" s="22"/>
      <c r="W263" s="22"/>
      <c r="X263" s="119">
        <v>1.89077</v>
      </c>
      <c r="Y263" s="119">
        <f>$X$263*$K$263</f>
        <v>88.76030688</v>
      </c>
      <c r="Z263" s="119">
        <v>0</v>
      </c>
      <c r="AA263" s="120">
        <f>$Z$263*$K$263</f>
        <v>0</v>
      </c>
      <c r="AR263" s="80" t="s">
        <v>108</v>
      </c>
      <c r="AT263" s="80" t="s">
        <v>109</v>
      </c>
      <c r="AU263" s="80" t="s">
        <v>17</v>
      </c>
      <c r="AY263" s="6" t="s">
        <v>107</v>
      </c>
      <c r="BE263" s="121">
        <f>IF($U$263="základní",$N$263,0)</f>
        <v>0</v>
      </c>
      <c r="BF263" s="121">
        <f>IF($U$263="snížená",$N$263,0)</f>
        <v>0</v>
      </c>
      <c r="BG263" s="121">
        <f>IF($U$263="zákl. přenesená",$N$263,0)</f>
        <v>0</v>
      </c>
      <c r="BH263" s="121">
        <f>IF($U$263="sníž. přenesená",$N$263,0)</f>
        <v>0</v>
      </c>
      <c r="BI263" s="121">
        <f>IF($U$263="nulová",$N$263,0)</f>
        <v>0</v>
      </c>
      <c r="BJ263" s="80" t="s">
        <v>17</v>
      </c>
      <c r="BK263" s="121">
        <f>ROUND($L$263*$K$263,2)</f>
        <v>0</v>
      </c>
      <c r="BL263" s="80" t="s">
        <v>108</v>
      </c>
      <c r="BM263" s="80" t="s">
        <v>315</v>
      </c>
    </row>
    <row r="264" spans="2:47" s="6" customFormat="1" ht="16.5" customHeight="1">
      <c r="B264" s="21"/>
      <c r="C264" s="22"/>
      <c r="D264" s="22"/>
      <c r="E264" s="22"/>
      <c r="F264" s="194" t="s">
        <v>316</v>
      </c>
      <c r="G264" s="163"/>
      <c r="H264" s="163"/>
      <c r="I264" s="163"/>
      <c r="J264" s="163"/>
      <c r="K264" s="163"/>
      <c r="L264" s="163"/>
      <c r="M264" s="163"/>
      <c r="N264" s="163"/>
      <c r="O264" s="163"/>
      <c r="P264" s="163"/>
      <c r="Q264" s="163"/>
      <c r="R264" s="163"/>
      <c r="S264" s="41"/>
      <c r="T264" s="50"/>
      <c r="U264" s="22"/>
      <c r="V264" s="22"/>
      <c r="W264" s="22"/>
      <c r="X264" s="22"/>
      <c r="Y264" s="22"/>
      <c r="Z264" s="22"/>
      <c r="AA264" s="51"/>
      <c r="AT264" s="6" t="s">
        <v>114</v>
      </c>
      <c r="AU264" s="6" t="s">
        <v>17</v>
      </c>
    </row>
    <row r="265" spans="2:47" s="6" customFormat="1" ht="62.25" customHeight="1">
      <c r="B265" s="21"/>
      <c r="C265" s="22"/>
      <c r="D265" s="22"/>
      <c r="E265" s="22"/>
      <c r="F265" s="195" t="s">
        <v>317</v>
      </c>
      <c r="G265" s="163"/>
      <c r="H265" s="163"/>
      <c r="I265" s="163"/>
      <c r="J265" s="163"/>
      <c r="K265" s="163"/>
      <c r="L265" s="163"/>
      <c r="M265" s="163"/>
      <c r="N265" s="163"/>
      <c r="O265" s="163"/>
      <c r="P265" s="163"/>
      <c r="Q265" s="163"/>
      <c r="R265" s="163"/>
      <c r="S265" s="41"/>
      <c r="T265" s="50"/>
      <c r="U265" s="22"/>
      <c r="V265" s="22"/>
      <c r="W265" s="22"/>
      <c r="X265" s="22"/>
      <c r="Y265" s="22"/>
      <c r="Z265" s="22"/>
      <c r="AA265" s="51"/>
      <c r="AT265" s="6" t="s">
        <v>116</v>
      </c>
      <c r="AU265" s="6" t="s">
        <v>17</v>
      </c>
    </row>
    <row r="266" spans="2:51" s="6" customFormat="1" ht="15.75" customHeight="1">
      <c r="B266" s="122"/>
      <c r="C266" s="123"/>
      <c r="D266" s="123"/>
      <c r="E266" s="123"/>
      <c r="F266" s="196" t="s">
        <v>318</v>
      </c>
      <c r="G266" s="197"/>
      <c r="H266" s="197"/>
      <c r="I266" s="197"/>
      <c r="J266" s="123"/>
      <c r="K266" s="124">
        <v>46.944</v>
      </c>
      <c r="L266" s="123"/>
      <c r="M266" s="123"/>
      <c r="N266" s="123"/>
      <c r="O266" s="123"/>
      <c r="P266" s="123"/>
      <c r="Q266" s="123"/>
      <c r="R266" s="123"/>
      <c r="S266" s="125"/>
      <c r="T266" s="126"/>
      <c r="U266" s="123"/>
      <c r="V266" s="123"/>
      <c r="W266" s="123"/>
      <c r="X266" s="123"/>
      <c r="Y266" s="123"/>
      <c r="Z266" s="123"/>
      <c r="AA266" s="127"/>
      <c r="AT266" s="128" t="s">
        <v>129</v>
      </c>
      <c r="AU266" s="128" t="s">
        <v>17</v>
      </c>
      <c r="AV266" s="128" t="s">
        <v>72</v>
      </c>
      <c r="AW266" s="128" t="s">
        <v>85</v>
      </c>
      <c r="AX266" s="128" t="s">
        <v>64</v>
      </c>
      <c r="AY266" s="128" t="s">
        <v>107</v>
      </c>
    </row>
    <row r="267" spans="2:51" s="6" customFormat="1" ht="15.75" customHeight="1">
      <c r="B267" s="129"/>
      <c r="C267" s="130"/>
      <c r="D267" s="130"/>
      <c r="E267" s="130"/>
      <c r="F267" s="198" t="s">
        <v>130</v>
      </c>
      <c r="G267" s="199"/>
      <c r="H267" s="199"/>
      <c r="I267" s="199"/>
      <c r="J267" s="130"/>
      <c r="K267" s="131">
        <v>46.944</v>
      </c>
      <c r="L267" s="130"/>
      <c r="M267" s="130"/>
      <c r="N267" s="130"/>
      <c r="O267" s="130"/>
      <c r="P267" s="130"/>
      <c r="Q267" s="130"/>
      <c r="R267" s="130"/>
      <c r="S267" s="132"/>
      <c r="T267" s="133"/>
      <c r="U267" s="130"/>
      <c r="V267" s="130"/>
      <c r="W267" s="130"/>
      <c r="X267" s="130"/>
      <c r="Y267" s="130"/>
      <c r="Z267" s="130"/>
      <c r="AA267" s="134"/>
      <c r="AT267" s="135" t="s">
        <v>129</v>
      </c>
      <c r="AU267" s="135" t="s">
        <v>17</v>
      </c>
      <c r="AV267" s="135" t="s">
        <v>108</v>
      </c>
      <c r="AW267" s="135" t="s">
        <v>85</v>
      </c>
      <c r="AX267" s="135" t="s">
        <v>17</v>
      </c>
      <c r="AY267" s="135" t="s">
        <v>107</v>
      </c>
    </row>
    <row r="268" spans="2:65" s="6" customFormat="1" ht="27" customHeight="1">
      <c r="B268" s="21"/>
      <c r="C268" s="136" t="s">
        <v>117</v>
      </c>
      <c r="D268" s="136" t="s">
        <v>252</v>
      </c>
      <c r="E268" s="137" t="s">
        <v>319</v>
      </c>
      <c r="F268" s="200" t="s">
        <v>320</v>
      </c>
      <c r="G268" s="201"/>
      <c r="H268" s="201"/>
      <c r="I268" s="201"/>
      <c r="J268" s="138" t="s">
        <v>112</v>
      </c>
      <c r="K268" s="139">
        <v>4</v>
      </c>
      <c r="L268" s="202"/>
      <c r="M268" s="201"/>
      <c r="N268" s="203">
        <f>ROUND($L$268*$K$268,2)</f>
        <v>0</v>
      </c>
      <c r="O268" s="191"/>
      <c r="P268" s="191"/>
      <c r="Q268" s="191"/>
      <c r="R268" s="114"/>
      <c r="S268" s="41"/>
      <c r="T268" s="117"/>
      <c r="U268" s="118" t="s">
        <v>34</v>
      </c>
      <c r="V268" s="22"/>
      <c r="W268" s="22"/>
      <c r="X268" s="119">
        <v>0</v>
      </c>
      <c r="Y268" s="119">
        <f>$X$268*$K$268</f>
        <v>0</v>
      </c>
      <c r="Z268" s="119">
        <v>0</v>
      </c>
      <c r="AA268" s="120">
        <f>$Z$268*$K$268</f>
        <v>0</v>
      </c>
      <c r="AR268" s="80" t="s">
        <v>136</v>
      </c>
      <c r="AT268" s="80" t="s">
        <v>252</v>
      </c>
      <c r="AU268" s="80" t="s">
        <v>17</v>
      </c>
      <c r="AY268" s="6" t="s">
        <v>107</v>
      </c>
      <c r="BE268" s="121">
        <f>IF($U$268="základní",$N$268,0)</f>
        <v>0</v>
      </c>
      <c r="BF268" s="121">
        <f>IF($U$268="snížená",$N$268,0)</f>
        <v>0</v>
      </c>
      <c r="BG268" s="121">
        <f>IF($U$268="zákl. přenesená",$N$268,0)</f>
        <v>0</v>
      </c>
      <c r="BH268" s="121">
        <f>IF($U$268="sníž. přenesená",$N$268,0)</f>
        <v>0</v>
      </c>
      <c r="BI268" s="121">
        <f>IF($U$268="nulová",$N$268,0)</f>
        <v>0</v>
      </c>
      <c r="BJ268" s="80" t="s">
        <v>17</v>
      </c>
      <c r="BK268" s="121">
        <f>ROUND($L$268*$K$268,2)</f>
        <v>0</v>
      </c>
      <c r="BL268" s="80" t="s">
        <v>108</v>
      </c>
      <c r="BM268" s="80" t="s">
        <v>321</v>
      </c>
    </row>
    <row r="269" spans="2:47" s="6" customFormat="1" ht="16.5" customHeight="1">
      <c r="B269" s="21"/>
      <c r="C269" s="22"/>
      <c r="D269" s="22"/>
      <c r="E269" s="22"/>
      <c r="F269" s="194" t="s">
        <v>320</v>
      </c>
      <c r="G269" s="163"/>
      <c r="H269" s="163"/>
      <c r="I269" s="163"/>
      <c r="J269" s="163"/>
      <c r="K269" s="163"/>
      <c r="L269" s="163"/>
      <c r="M269" s="163"/>
      <c r="N269" s="163"/>
      <c r="O269" s="163"/>
      <c r="P269" s="163"/>
      <c r="Q269" s="163"/>
      <c r="R269" s="163"/>
      <c r="S269" s="41"/>
      <c r="T269" s="50"/>
      <c r="U269" s="22"/>
      <c r="V269" s="22"/>
      <c r="W269" s="22"/>
      <c r="X269" s="22"/>
      <c r="Y269" s="22"/>
      <c r="Z269" s="22"/>
      <c r="AA269" s="51"/>
      <c r="AT269" s="6" t="s">
        <v>114</v>
      </c>
      <c r="AU269" s="6" t="s">
        <v>17</v>
      </c>
    </row>
    <row r="270" spans="2:65" s="6" customFormat="1" ht="15.75" customHeight="1">
      <c r="B270" s="21"/>
      <c r="C270" s="136" t="s">
        <v>122</v>
      </c>
      <c r="D270" s="136" t="s">
        <v>252</v>
      </c>
      <c r="E270" s="137" t="s">
        <v>322</v>
      </c>
      <c r="F270" s="200" t="s">
        <v>323</v>
      </c>
      <c r="G270" s="201"/>
      <c r="H270" s="201"/>
      <c r="I270" s="201"/>
      <c r="J270" s="138" t="s">
        <v>112</v>
      </c>
      <c r="K270" s="139">
        <v>1</v>
      </c>
      <c r="L270" s="202"/>
      <c r="M270" s="201"/>
      <c r="N270" s="203">
        <f>ROUND($L$270*$K$270,2)</f>
        <v>0</v>
      </c>
      <c r="O270" s="191"/>
      <c r="P270" s="191"/>
      <c r="Q270" s="191"/>
      <c r="R270" s="114"/>
      <c r="S270" s="41"/>
      <c r="T270" s="117"/>
      <c r="U270" s="118" t="s">
        <v>34</v>
      </c>
      <c r="V270" s="22"/>
      <c r="W270" s="22"/>
      <c r="X270" s="119">
        <v>0</v>
      </c>
      <c r="Y270" s="119">
        <f>$X$270*$K$270</f>
        <v>0</v>
      </c>
      <c r="Z270" s="119">
        <v>0</v>
      </c>
      <c r="AA270" s="120">
        <f>$Z$270*$K$270</f>
        <v>0</v>
      </c>
      <c r="AR270" s="80" t="s">
        <v>136</v>
      </c>
      <c r="AT270" s="80" t="s">
        <v>252</v>
      </c>
      <c r="AU270" s="80" t="s">
        <v>17</v>
      </c>
      <c r="AY270" s="6" t="s">
        <v>107</v>
      </c>
      <c r="BE270" s="121">
        <f>IF($U$270="základní",$N$270,0)</f>
        <v>0</v>
      </c>
      <c r="BF270" s="121">
        <f>IF($U$270="snížená",$N$270,0)</f>
        <v>0</v>
      </c>
      <c r="BG270" s="121">
        <f>IF($U$270="zákl. přenesená",$N$270,0)</f>
        <v>0</v>
      </c>
      <c r="BH270" s="121">
        <f>IF($U$270="sníž. přenesená",$N$270,0)</f>
        <v>0</v>
      </c>
      <c r="BI270" s="121">
        <f>IF($U$270="nulová",$N$270,0)</f>
        <v>0</v>
      </c>
      <c r="BJ270" s="80" t="s">
        <v>17</v>
      </c>
      <c r="BK270" s="121">
        <f>ROUND($L$270*$K$270,2)</f>
        <v>0</v>
      </c>
      <c r="BL270" s="80" t="s">
        <v>108</v>
      </c>
      <c r="BM270" s="80" t="s">
        <v>324</v>
      </c>
    </row>
    <row r="271" spans="2:47" s="6" customFormat="1" ht="16.5" customHeight="1">
      <c r="B271" s="21"/>
      <c r="C271" s="22"/>
      <c r="D271" s="22"/>
      <c r="E271" s="22"/>
      <c r="F271" s="194" t="s">
        <v>323</v>
      </c>
      <c r="G271" s="163"/>
      <c r="H271" s="163"/>
      <c r="I271" s="163"/>
      <c r="J271" s="163"/>
      <c r="K271" s="163"/>
      <c r="L271" s="163"/>
      <c r="M271" s="163"/>
      <c r="N271" s="163"/>
      <c r="O271" s="163"/>
      <c r="P271" s="163"/>
      <c r="Q271" s="163"/>
      <c r="R271" s="163"/>
      <c r="S271" s="41"/>
      <c r="T271" s="50"/>
      <c r="U271" s="22"/>
      <c r="V271" s="22"/>
      <c r="W271" s="22"/>
      <c r="X271" s="22"/>
      <c r="Y271" s="22"/>
      <c r="Z271" s="22"/>
      <c r="AA271" s="51"/>
      <c r="AT271" s="6" t="s">
        <v>114</v>
      </c>
      <c r="AU271" s="6" t="s">
        <v>17</v>
      </c>
    </row>
    <row r="272" spans="2:65" s="6" customFormat="1" ht="27" customHeight="1">
      <c r="B272" s="21"/>
      <c r="C272" s="136" t="s">
        <v>131</v>
      </c>
      <c r="D272" s="136" t="s">
        <v>252</v>
      </c>
      <c r="E272" s="137" t="s">
        <v>325</v>
      </c>
      <c r="F272" s="200" t="s">
        <v>326</v>
      </c>
      <c r="G272" s="201"/>
      <c r="H272" s="201"/>
      <c r="I272" s="201"/>
      <c r="J272" s="138" t="s">
        <v>112</v>
      </c>
      <c r="K272" s="139">
        <v>1</v>
      </c>
      <c r="L272" s="202"/>
      <c r="M272" s="201"/>
      <c r="N272" s="203">
        <f>ROUND($L$272*$K$272,2)</f>
        <v>0</v>
      </c>
      <c r="O272" s="191"/>
      <c r="P272" s="191"/>
      <c r="Q272" s="191"/>
      <c r="R272" s="114"/>
      <c r="S272" s="41"/>
      <c r="T272" s="117"/>
      <c r="U272" s="118" t="s">
        <v>34</v>
      </c>
      <c r="V272" s="22"/>
      <c r="W272" s="22"/>
      <c r="X272" s="119">
        <v>0</v>
      </c>
      <c r="Y272" s="119">
        <f>$X$272*$K$272</f>
        <v>0</v>
      </c>
      <c r="Z272" s="119">
        <v>0</v>
      </c>
      <c r="AA272" s="120">
        <f>$Z$272*$K$272</f>
        <v>0</v>
      </c>
      <c r="AR272" s="80" t="s">
        <v>136</v>
      </c>
      <c r="AT272" s="80" t="s">
        <v>252</v>
      </c>
      <c r="AU272" s="80" t="s">
        <v>17</v>
      </c>
      <c r="AY272" s="6" t="s">
        <v>107</v>
      </c>
      <c r="BE272" s="121">
        <f>IF($U$272="základní",$N$272,0)</f>
        <v>0</v>
      </c>
      <c r="BF272" s="121">
        <f>IF($U$272="snížená",$N$272,0)</f>
        <v>0</v>
      </c>
      <c r="BG272" s="121">
        <f>IF($U$272="zákl. přenesená",$N$272,0)</f>
        <v>0</v>
      </c>
      <c r="BH272" s="121">
        <f>IF($U$272="sníž. přenesená",$N$272,0)</f>
        <v>0</v>
      </c>
      <c r="BI272" s="121">
        <f>IF($U$272="nulová",$N$272,0)</f>
        <v>0</v>
      </c>
      <c r="BJ272" s="80" t="s">
        <v>17</v>
      </c>
      <c r="BK272" s="121">
        <f>ROUND($L$272*$K$272,2)</f>
        <v>0</v>
      </c>
      <c r="BL272" s="80" t="s">
        <v>108</v>
      </c>
      <c r="BM272" s="80" t="s">
        <v>327</v>
      </c>
    </row>
    <row r="273" spans="2:47" s="6" customFormat="1" ht="16.5" customHeight="1">
      <c r="B273" s="21"/>
      <c r="C273" s="22"/>
      <c r="D273" s="22"/>
      <c r="E273" s="22"/>
      <c r="F273" s="194" t="s">
        <v>326</v>
      </c>
      <c r="G273" s="163"/>
      <c r="H273" s="163"/>
      <c r="I273" s="163"/>
      <c r="J273" s="163"/>
      <c r="K273" s="163"/>
      <c r="L273" s="163"/>
      <c r="M273" s="163"/>
      <c r="N273" s="163"/>
      <c r="O273" s="163"/>
      <c r="P273" s="163"/>
      <c r="Q273" s="163"/>
      <c r="R273" s="163"/>
      <c r="S273" s="41"/>
      <c r="T273" s="50"/>
      <c r="U273" s="22"/>
      <c r="V273" s="22"/>
      <c r="W273" s="22"/>
      <c r="X273" s="22"/>
      <c r="Y273" s="22"/>
      <c r="Z273" s="22"/>
      <c r="AA273" s="51"/>
      <c r="AT273" s="6" t="s">
        <v>114</v>
      </c>
      <c r="AU273" s="6" t="s">
        <v>17</v>
      </c>
    </row>
    <row r="274" spans="2:65" s="6" customFormat="1" ht="27" customHeight="1">
      <c r="B274" s="21"/>
      <c r="C274" s="136" t="s">
        <v>136</v>
      </c>
      <c r="D274" s="136" t="s">
        <v>252</v>
      </c>
      <c r="E274" s="137" t="s">
        <v>328</v>
      </c>
      <c r="F274" s="200" t="s">
        <v>329</v>
      </c>
      <c r="G274" s="201"/>
      <c r="H274" s="201"/>
      <c r="I274" s="201"/>
      <c r="J274" s="138" t="s">
        <v>112</v>
      </c>
      <c r="K274" s="139">
        <v>1</v>
      </c>
      <c r="L274" s="202"/>
      <c r="M274" s="201"/>
      <c r="N274" s="203">
        <f>ROUND($L$274*$K$274,2)</f>
        <v>0</v>
      </c>
      <c r="O274" s="191"/>
      <c r="P274" s="191"/>
      <c r="Q274" s="191"/>
      <c r="R274" s="114"/>
      <c r="S274" s="41"/>
      <c r="T274" s="117"/>
      <c r="U274" s="118" t="s">
        <v>34</v>
      </c>
      <c r="V274" s="22"/>
      <c r="W274" s="22"/>
      <c r="X274" s="119">
        <v>0</v>
      </c>
      <c r="Y274" s="119">
        <f>$X$274*$K$274</f>
        <v>0</v>
      </c>
      <c r="Z274" s="119">
        <v>0</v>
      </c>
      <c r="AA274" s="120">
        <f>$Z$274*$K$274</f>
        <v>0</v>
      </c>
      <c r="AR274" s="80" t="s">
        <v>136</v>
      </c>
      <c r="AT274" s="80" t="s">
        <v>252</v>
      </c>
      <c r="AU274" s="80" t="s">
        <v>17</v>
      </c>
      <c r="AY274" s="6" t="s">
        <v>107</v>
      </c>
      <c r="BE274" s="121">
        <f>IF($U$274="základní",$N$274,0)</f>
        <v>0</v>
      </c>
      <c r="BF274" s="121">
        <f>IF($U$274="snížená",$N$274,0)</f>
        <v>0</v>
      </c>
      <c r="BG274" s="121">
        <f>IF($U$274="zákl. přenesená",$N$274,0)</f>
        <v>0</v>
      </c>
      <c r="BH274" s="121">
        <f>IF($U$274="sníž. přenesená",$N$274,0)</f>
        <v>0</v>
      </c>
      <c r="BI274" s="121">
        <f>IF($U$274="nulová",$N$274,0)</f>
        <v>0</v>
      </c>
      <c r="BJ274" s="80" t="s">
        <v>17</v>
      </c>
      <c r="BK274" s="121">
        <f>ROUND($L$274*$K$274,2)</f>
        <v>0</v>
      </c>
      <c r="BL274" s="80" t="s">
        <v>108</v>
      </c>
      <c r="BM274" s="80" t="s">
        <v>330</v>
      </c>
    </row>
    <row r="275" spans="2:47" s="6" customFormat="1" ht="16.5" customHeight="1">
      <c r="B275" s="21"/>
      <c r="C275" s="22"/>
      <c r="D275" s="22"/>
      <c r="E275" s="22"/>
      <c r="F275" s="194" t="s">
        <v>329</v>
      </c>
      <c r="G275" s="163"/>
      <c r="H275" s="163"/>
      <c r="I275" s="163"/>
      <c r="J275" s="163"/>
      <c r="K275" s="163"/>
      <c r="L275" s="163"/>
      <c r="M275" s="163"/>
      <c r="N275" s="163"/>
      <c r="O275" s="163"/>
      <c r="P275" s="163"/>
      <c r="Q275" s="163"/>
      <c r="R275" s="163"/>
      <c r="S275" s="41"/>
      <c r="T275" s="50"/>
      <c r="U275" s="22"/>
      <c r="V275" s="22"/>
      <c r="W275" s="22"/>
      <c r="X275" s="22"/>
      <c r="Y275" s="22"/>
      <c r="Z275" s="22"/>
      <c r="AA275" s="51"/>
      <c r="AT275" s="6" t="s">
        <v>114</v>
      </c>
      <c r="AU275" s="6" t="s">
        <v>17</v>
      </c>
    </row>
    <row r="276" spans="2:65" s="6" customFormat="1" ht="27" customHeight="1">
      <c r="B276" s="21"/>
      <c r="C276" s="136" t="s">
        <v>142</v>
      </c>
      <c r="D276" s="136" t="s">
        <v>252</v>
      </c>
      <c r="E276" s="137" t="s">
        <v>331</v>
      </c>
      <c r="F276" s="200" t="s">
        <v>332</v>
      </c>
      <c r="G276" s="201"/>
      <c r="H276" s="201"/>
      <c r="I276" s="201"/>
      <c r="J276" s="138" t="s">
        <v>112</v>
      </c>
      <c r="K276" s="139">
        <v>2</v>
      </c>
      <c r="L276" s="202"/>
      <c r="M276" s="201"/>
      <c r="N276" s="203">
        <f>ROUND($L$276*$K$276,2)</f>
        <v>0</v>
      </c>
      <c r="O276" s="191"/>
      <c r="P276" s="191"/>
      <c r="Q276" s="191"/>
      <c r="R276" s="114"/>
      <c r="S276" s="41"/>
      <c r="T276" s="117"/>
      <c r="U276" s="118" t="s">
        <v>34</v>
      </c>
      <c r="V276" s="22"/>
      <c r="W276" s="22"/>
      <c r="X276" s="119">
        <v>0</v>
      </c>
      <c r="Y276" s="119">
        <f>$X$276*$K$276</f>
        <v>0</v>
      </c>
      <c r="Z276" s="119">
        <v>0</v>
      </c>
      <c r="AA276" s="120">
        <f>$Z$276*$K$276</f>
        <v>0</v>
      </c>
      <c r="AR276" s="80" t="s">
        <v>136</v>
      </c>
      <c r="AT276" s="80" t="s">
        <v>252</v>
      </c>
      <c r="AU276" s="80" t="s">
        <v>17</v>
      </c>
      <c r="AY276" s="6" t="s">
        <v>107</v>
      </c>
      <c r="BE276" s="121">
        <f>IF($U$276="základní",$N$276,0)</f>
        <v>0</v>
      </c>
      <c r="BF276" s="121">
        <f>IF($U$276="snížená",$N$276,0)</f>
        <v>0</v>
      </c>
      <c r="BG276" s="121">
        <f>IF($U$276="zákl. přenesená",$N$276,0)</f>
        <v>0</v>
      </c>
      <c r="BH276" s="121">
        <f>IF($U$276="sníž. přenesená",$N$276,0)</f>
        <v>0</v>
      </c>
      <c r="BI276" s="121">
        <f>IF($U$276="nulová",$N$276,0)</f>
        <v>0</v>
      </c>
      <c r="BJ276" s="80" t="s">
        <v>17</v>
      </c>
      <c r="BK276" s="121">
        <f>ROUND($L$276*$K$276,2)</f>
        <v>0</v>
      </c>
      <c r="BL276" s="80" t="s">
        <v>108</v>
      </c>
      <c r="BM276" s="80" t="s">
        <v>333</v>
      </c>
    </row>
    <row r="277" spans="2:47" s="6" customFormat="1" ht="16.5" customHeight="1">
      <c r="B277" s="21"/>
      <c r="C277" s="22"/>
      <c r="D277" s="22"/>
      <c r="E277" s="22"/>
      <c r="F277" s="194" t="s">
        <v>332</v>
      </c>
      <c r="G277" s="163"/>
      <c r="H277" s="163"/>
      <c r="I277" s="163"/>
      <c r="J277" s="163"/>
      <c r="K277" s="163"/>
      <c r="L277" s="163"/>
      <c r="M277" s="163"/>
      <c r="N277" s="163"/>
      <c r="O277" s="163"/>
      <c r="P277" s="163"/>
      <c r="Q277" s="163"/>
      <c r="R277" s="163"/>
      <c r="S277" s="41"/>
      <c r="T277" s="50"/>
      <c r="U277" s="22"/>
      <c r="V277" s="22"/>
      <c r="W277" s="22"/>
      <c r="X277" s="22"/>
      <c r="Y277" s="22"/>
      <c r="Z277" s="22"/>
      <c r="AA277" s="51"/>
      <c r="AT277" s="6" t="s">
        <v>114</v>
      </c>
      <c r="AU277" s="6" t="s">
        <v>17</v>
      </c>
    </row>
    <row r="278" spans="2:65" s="6" customFormat="1" ht="27" customHeight="1">
      <c r="B278" s="21"/>
      <c r="C278" s="136" t="s">
        <v>22</v>
      </c>
      <c r="D278" s="136" t="s">
        <v>252</v>
      </c>
      <c r="E278" s="137" t="s">
        <v>334</v>
      </c>
      <c r="F278" s="200" t="s">
        <v>335</v>
      </c>
      <c r="G278" s="201"/>
      <c r="H278" s="201"/>
      <c r="I278" s="201"/>
      <c r="J278" s="138" t="s">
        <v>112</v>
      </c>
      <c r="K278" s="139">
        <v>5</v>
      </c>
      <c r="L278" s="202"/>
      <c r="M278" s="201"/>
      <c r="N278" s="203">
        <f>ROUND($L$278*$K$278,2)</f>
        <v>0</v>
      </c>
      <c r="O278" s="191"/>
      <c r="P278" s="191"/>
      <c r="Q278" s="191"/>
      <c r="R278" s="114"/>
      <c r="S278" s="41"/>
      <c r="T278" s="117"/>
      <c r="U278" s="118" t="s">
        <v>34</v>
      </c>
      <c r="V278" s="22"/>
      <c r="W278" s="22"/>
      <c r="X278" s="119">
        <v>0</v>
      </c>
      <c r="Y278" s="119">
        <f>$X$278*$K$278</f>
        <v>0</v>
      </c>
      <c r="Z278" s="119">
        <v>0</v>
      </c>
      <c r="AA278" s="120">
        <f>$Z$278*$K$278</f>
        <v>0</v>
      </c>
      <c r="AR278" s="80" t="s">
        <v>136</v>
      </c>
      <c r="AT278" s="80" t="s">
        <v>252</v>
      </c>
      <c r="AU278" s="80" t="s">
        <v>17</v>
      </c>
      <c r="AY278" s="6" t="s">
        <v>107</v>
      </c>
      <c r="BE278" s="121">
        <f>IF($U$278="základní",$N$278,0)</f>
        <v>0</v>
      </c>
      <c r="BF278" s="121">
        <f>IF($U$278="snížená",$N$278,0)</f>
        <v>0</v>
      </c>
      <c r="BG278" s="121">
        <f>IF($U$278="zákl. přenesená",$N$278,0)</f>
        <v>0</v>
      </c>
      <c r="BH278" s="121">
        <f>IF($U$278="sníž. přenesená",$N$278,0)</f>
        <v>0</v>
      </c>
      <c r="BI278" s="121">
        <f>IF($U$278="nulová",$N$278,0)</f>
        <v>0</v>
      </c>
      <c r="BJ278" s="80" t="s">
        <v>17</v>
      </c>
      <c r="BK278" s="121">
        <f>ROUND($L$278*$K$278,2)</f>
        <v>0</v>
      </c>
      <c r="BL278" s="80" t="s">
        <v>108</v>
      </c>
      <c r="BM278" s="80" t="s">
        <v>336</v>
      </c>
    </row>
    <row r="279" spans="2:47" s="6" customFormat="1" ht="16.5" customHeight="1">
      <c r="B279" s="21"/>
      <c r="C279" s="22"/>
      <c r="D279" s="22"/>
      <c r="E279" s="22"/>
      <c r="F279" s="194" t="s">
        <v>335</v>
      </c>
      <c r="G279" s="163"/>
      <c r="H279" s="163"/>
      <c r="I279" s="163"/>
      <c r="J279" s="163"/>
      <c r="K279" s="163"/>
      <c r="L279" s="163"/>
      <c r="M279" s="163"/>
      <c r="N279" s="163"/>
      <c r="O279" s="163"/>
      <c r="P279" s="163"/>
      <c r="Q279" s="163"/>
      <c r="R279" s="163"/>
      <c r="S279" s="41"/>
      <c r="T279" s="50"/>
      <c r="U279" s="22"/>
      <c r="V279" s="22"/>
      <c r="W279" s="22"/>
      <c r="X279" s="22"/>
      <c r="Y279" s="22"/>
      <c r="Z279" s="22"/>
      <c r="AA279" s="51"/>
      <c r="AT279" s="6" t="s">
        <v>114</v>
      </c>
      <c r="AU279" s="6" t="s">
        <v>17</v>
      </c>
    </row>
    <row r="280" spans="2:65" s="6" customFormat="1" ht="27" customHeight="1">
      <c r="B280" s="21"/>
      <c r="C280" s="136" t="s">
        <v>150</v>
      </c>
      <c r="D280" s="136" t="s">
        <v>252</v>
      </c>
      <c r="E280" s="137" t="s">
        <v>337</v>
      </c>
      <c r="F280" s="200" t="s">
        <v>338</v>
      </c>
      <c r="G280" s="201"/>
      <c r="H280" s="201"/>
      <c r="I280" s="201"/>
      <c r="J280" s="138" t="s">
        <v>112</v>
      </c>
      <c r="K280" s="139">
        <v>4</v>
      </c>
      <c r="L280" s="202"/>
      <c r="M280" s="201"/>
      <c r="N280" s="203">
        <f>ROUND($L$280*$K$280,2)</f>
        <v>0</v>
      </c>
      <c r="O280" s="191"/>
      <c r="P280" s="191"/>
      <c r="Q280" s="191"/>
      <c r="R280" s="114"/>
      <c r="S280" s="41"/>
      <c r="T280" s="117"/>
      <c r="U280" s="118" t="s">
        <v>34</v>
      </c>
      <c r="V280" s="22"/>
      <c r="W280" s="22"/>
      <c r="X280" s="119">
        <v>0</v>
      </c>
      <c r="Y280" s="119">
        <f>$X$280*$K$280</f>
        <v>0</v>
      </c>
      <c r="Z280" s="119">
        <v>0</v>
      </c>
      <c r="AA280" s="120">
        <f>$Z$280*$K$280</f>
        <v>0</v>
      </c>
      <c r="AR280" s="80" t="s">
        <v>136</v>
      </c>
      <c r="AT280" s="80" t="s">
        <v>252</v>
      </c>
      <c r="AU280" s="80" t="s">
        <v>17</v>
      </c>
      <c r="AY280" s="6" t="s">
        <v>107</v>
      </c>
      <c r="BE280" s="121">
        <f>IF($U$280="základní",$N$280,0)</f>
        <v>0</v>
      </c>
      <c r="BF280" s="121">
        <f>IF($U$280="snížená",$N$280,0)</f>
        <v>0</v>
      </c>
      <c r="BG280" s="121">
        <f>IF($U$280="zákl. přenesená",$N$280,0)</f>
        <v>0</v>
      </c>
      <c r="BH280" s="121">
        <f>IF($U$280="sníž. přenesená",$N$280,0)</f>
        <v>0</v>
      </c>
      <c r="BI280" s="121">
        <f>IF($U$280="nulová",$N$280,0)</f>
        <v>0</v>
      </c>
      <c r="BJ280" s="80" t="s">
        <v>17</v>
      </c>
      <c r="BK280" s="121">
        <f>ROUND($L$280*$K$280,2)</f>
        <v>0</v>
      </c>
      <c r="BL280" s="80" t="s">
        <v>108</v>
      </c>
      <c r="BM280" s="80" t="s">
        <v>339</v>
      </c>
    </row>
    <row r="281" spans="2:47" s="6" customFormat="1" ht="16.5" customHeight="1">
      <c r="B281" s="21"/>
      <c r="C281" s="22"/>
      <c r="D281" s="22"/>
      <c r="E281" s="22"/>
      <c r="F281" s="194" t="s">
        <v>338</v>
      </c>
      <c r="G281" s="163"/>
      <c r="H281" s="163"/>
      <c r="I281" s="163"/>
      <c r="J281" s="163"/>
      <c r="K281" s="163"/>
      <c r="L281" s="163"/>
      <c r="M281" s="163"/>
      <c r="N281" s="163"/>
      <c r="O281" s="163"/>
      <c r="P281" s="163"/>
      <c r="Q281" s="163"/>
      <c r="R281" s="163"/>
      <c r="S281" s="41"/>
      <c r="T281" s="50"/>
      <c r="U281" s="22"/>
      <c r="V281" s="22"/>
      <c r="W281" s="22"/>
      <c r="X281" s="22"/>
      <c r="Y281" s="22"/>
      <c r="Z281" s="22"/>
      <c r="AA281" s="51"/>
      <c r="AT281" s="6" t="s">
        <v>114</v>
      </c>
      <c r="AU281" s="6" t="s">
        <v>17</v>
      </c>
    </row>
    <row r="282" spans="2:65" s="6" customFormat="1" ht="27" customHeight="1">
      <c r="B282" s="21"/>
      <c r="C282" s="136" t="s">
        <v>153</v>
      </c>
      <c r="D282" s="136" t="s">
        <v>252</v>
      </c>
      <c r="E282" s="137" t="s">
        <v>340</v>
      </c>
      <c r="F282" s="200" t="s">
        <v>341</v>
      </c>
      <c r="G282" s="201"/>
      <c r="H282" s="201"/>
      <c r="I282" s="201"/>
      <c r="J282" s="138" t="s">
        <v>112</v>
      </c>
      <c r="K282" s="139">
        <v>1</v>
      </c>
      <c r="L282" s="202"/>
      <c r="M282" s="201"/>
      <c r="N282" s="203">
        <f>ROUND($L$282*$K$282,2)</f>
        <v>0</v>
      </c>
      <c r="O282" s="191"/>
      <c r="P282" s="191"/>
      <c r="Q282" s="191"/>
      <c r="R282" s="114"/>
      <c r="S282" s="41"/>
      <c r="T282" s="117"/>
      <c r="U282" s="118" t="s">
        <v>34</v>
      </c>
      <c r="V282" s="22"/>
      <c r="W282" s="22"/>
      <c r="X282" s="119">
        <v>0</v>
      </c>
      <c r="Y282" s="119">
        <f>$X$282*$K$282</f>
        <v>0</v>
      </c>
      <c r="Z282" s="119">
        <v>0</v>
      </c>
      <c r="AA282" s="120">
        <f>$Z$282*$K$282</f>
        <v>0</v>
      </c>
      <c r="AR282" s="80" t="s">
        <v>136</v>
      </c>
      <c r="AT282" s="80" t="s">
        <v>252</v>
      </c>
      <c r="AU282" s="80" t="s">
        <v>17</v>
      </c>
      <c r="AY282" s="6" t="s">
        <v>107</v>
      </c>
      <c r="BE282" s="121">
        <f>IF($U$282="základní",$N$282,0)</f>
        <v>0</v>
      </c>
      <c r="BF282" s="121">
        <f>IF($U$282="snížená",$N$282,0)</f>
        <v>0</v>
      </c>
      <c r="BG282" s="121">
        <f>IF($U$282="zákl. přenesená",$N$282,0)</f>
        <v>0</v>
      </c>
      <c r="BH282" s="121">
        <f>IF($U$282="sníž. přenesená",$N$282,0)</f>
        <v>0</v>
      </c>
      <c r="BI282" s="121">
        <f>IF($U$282="nulová",$N$282,0)</f>
        <v>0</v>
      </c>
      <c r="BJ282" s="80" t="s">
        <v>17</v>
      </c>
      <c r="BK282" s="121">
        <f>ROUND($L$282*$K$282,2)</f>
        <v>0</v>
      </c>
      <c r="BL282" s="80" t="s">
        <v>108</v>
      </c>
      <c r="BM282" s="80" t="s">
        <v>342</v>
      </c>
    </row>
    <row r="283" spans="2:47" s="6" customFormat="1" ht="16.5" customHeight="1">
      <c r="B283" s="21"/>
      <c r="C283" s="22"/>
      <c r="D283" s="22"/>
      <c r="E283" s="22"/>
      <c r="F283" s="194" t="s">
        <v>341</v>
      </c>
      <c r="G283" s="163"/>
      <c r="H283" s="163"/>
      <c r="I283" s="163"/>
      <c r="J283" s="163"/>
      <c r="K283" s="163"/>
      <c r="L283" s="163"/>
      <c r="M283" s="163"/>
      <c r="N283" s="163"/>
      <c r="O283" s="163"/>
      <c r="P283" s="163"/>
      <c r="Q283" s="163"/>
      <c r="R283" s="163"/>
      <c r="S283" s="41"/>
      <c r="T283" s="50"/>
      <c r="U283" s="22"/>
      <c r="V283" s="22"/>
      <c r="W283" s="22"/>
      <c r="X283" s="22"/>
      <c r="Y283" s="22"/>
      <c r="Z283" s="22"/>
      <c r="AA283" s="51"/>
      <c r="AT283" s="6" t="s">
        <v>114</v>
      </c>
      <c r="AU283" s="6" t="s">
        <v>17</v>
      </c>
    </row>
    <row r="284" spans="2:65" s="6" customFormat="1" ht="27" customHeight="1">
      <c r="B284" s="21"/>
      <c r="C284" s="112" t="s">
        <v>160</v>
      </c>
      <c r="D284" s="112" t="s">
        <v>109</v>
      </c>
      <c r="E284" s="113" t="s">
        <v>343</v>
      </c>
      <c r="F284" s="190" t="s">
        <v>344</v>
      </c>
      <c r="G284" s="191"/>
      <c r="H284" s="191"/>
      <c r="I284" s="191"/>
      <c r="J284" s="115" t="s">
        <v>112</v>
      </c>
      <c r="K284" s="116">
        <v>5</v>
      </c>
      <c r="L284" s="192"/>
      <c r="M284" s="191"/>
      <c r="N284" s="193">
        <f>ROUND($L$284*$K$284,2)</f>
        <v>0</v>
      </c>
      <c r="O284" s="191"/>
      <c r="P284" s="191"/>
      <c r="Q284" s="191"/>
      <c r="R284" s="114"/>
      <c r="S284" s="41"/>
      <c r="T284" s="117"/>
      <c r="U284" s="118" t="s">
        <v>34</v>
      </c>
      <c r="V284" s="22"/>
      <c r="W284" s="22"/>
      <c r="X284" s="119">
        <v>0</v>
      </c>
      <c r="Y284" s="119">
        <f>$X$284*$K$284</f>
        <v>0</v>
      </c>
      <c r="Z284" s="119">
        <v>0</v>
      </c>
      <c r="AA284" s="120">
        <f>$Z$284*$K$284</f>
        <v>0</v>
      </c>
      <c r="AR284" s="80" t="s">
        <v>108</v>
      </c>
      <c r="AT284" s="80" t="s">
        <v>109</v>
      </c>
      <c r="AU284" s="80" t="s">
        <v>17</v>
      </c>
      <c r="AY284" s="6" t="s">
        <v>107</v>
      </c>
      <c r="BE284" s="121">
        <f>IF($U$284="základní",$N$284,0)</f>
        <v>0</v>
      </c>
      <c r="BF284" s="121">
        <f>IF($U$284="snížená",$N$284,0)</f>
        <v>0</v>
      </c>
      <c r="BG284" s="121">
        <f>IF($U$284="zákl. přenesená",$N$284,0)</f>
        <v>0</v>
      </c>
      <c r="BH284" s="121">
        <f>IF($U$284="sníž. přenesená",$N$284,0)</f>
        <v>0</v>
      </c>
      <c r="BI284" s="121">
        <f>IF($U$284="nulová",$N$284,0)</f>
        <v>0</v>
      </c>
      <c r="BJ284" s="80" t="s">
        <v>17</v>
      </c>
      <c r="BK284" s="121">
        <f>ROUND($L$284*$K$284,2)</f>
        <v>0</v>
      </c>
      <c r="BL284" s="80" t="s">
        <v>108</v>
      </c>
      <c r="BM284" s="80" t="s">
        <v>345</v>
      </c>
    </row>
    <row r="285" spans="2:47" s="6" customFormat="1" ht="16.5" customHeight="1">
      <c r="B285" s="21"/>
      <c r="C285" s="22"/>
      <c r="D285" s="22"/>
      <c r="E285" s="22"/>
      <c r="F285" s="194" t="s">
        <v>344</v>
      </c>
      <c r="G285" s="163"/>
      <c r="H285" s="163"/>
      <c r="I285" s="163"/>
      <c r="J285" s="163"/>
      <c r="K285" s="163"/>
      <c r="L285" s="163"/>
      <c r="M285" s="163"/>
      <c r="N285" s="163"/>
      <c r="O285" s="163"/>
      <c r="P285" s="163"/>
      <c r="Q285" s="163"/>
      <c r="R285" s="163"/>
      <c r="S285" s="41"/>
      <c r="T285" s="50"/>
      <c r="U285" s="22"/>
      <c r="V285" s="22"/>
      <c r="W285" s="22"/>
      <c r="X285" s="22"/>
      <c r="Y285" s="22"/>
      <c r="Z285" s="22"/>
      <c r="AA285" s="51"/>
      <c r="AT285" s="6" t="s">
        <v>114</v>
      </c>
      <c r="AU285" s="6" t="s">
        <v>17</v>
      </c>
    </row>
    <row r="286" spans="2:65" s="6" customFormat="1" ht="27" customHeight="1">
      <c r="B286" s="21"/>
      <c r="C286" s="112" t="s">
        <v>163</v>
      </c>
      <c r="D286" s="112" t="s">
        <v>109</v>
      </c>
      <c r="E286" s="113" t="s">
        <v>346</v>
      </c>
      <c r="F286" s="190" t="s">
        <v>347</v>
      </c>
      <c r="G286" s="191"/>
      <c r="H286" s="191"/>
      <c r="I286" s="191"/>
      <c r="J286" s="115" t="s">
        <v>112</v>
      </c>
      <c r="K286" s="116">
        <v>8</v>
      </c>
      <c r="L286" s="192"/>
      <c r="M286" s="191"/>
      <c r="N286" s="193">
        <f>ROUND($L$286*$K$286,2)</f>
        <v>0</v>
      </c>
      <c r="O286" s="191"/>
      <c r="P286" s="191"/>
      <c r="Q286" s="191"/>
      <c r="R286" s="114"/>
      <c r="S286" s="41"/>
      <c r="T286" s="117"/>
      <c r="U286" s="118" t="s">
        <v>34</v>
      </c>
      <c r="V286" s="22"/>
      <c r="W286" s="22"/>
      <c r="X286" s="119">
        <v>0</v>
      </c>
      <c r="Y286" s="119">
        <f>$X$286*$K$286</f>
        <v>0</v>
      </c>
      <c r="Z286" s="119">
        <v>0</v>
      </c>
      <c r="AA286" s="120">
        <f>$Z$286*$K$286</f>
        <v>0</v>
      </c>
      <c r="AR286" s="80" t="s">
        <v>108</v>
      </c>
      <c r="AT286" s="80" t="s">
        <v>109</v>
      </c>
      <c r="AU286" s="80" t="s">
        <v>17</v>
      </c>
      <c r="AY286" s="6" t="s">
        <v>107</v>
      </c>
      <c r="BE286" s="121">
        <f>IF($U$286="základní",$N$286,0)</f>
        <v>0</v>
      </c>
      <c r="BF286" s="121">
        <f>IF($U$286="snížená",$N$286,0)</f>
        <v>0</v>
      </c>
      <c r="BG286" s="121">
        <f>IF($U$286="zákl. přenesená",$N$286,0)</f>
        <v>0</v>
      </c>
      <c r="BH286" s="121">
        <f>IF($U$286="sníž. přenesená",$N$286,0)</f>
        <v>0</v>
      </c>
      <c r="BI286" s="121">
        <f>IF($U$286="nulová",$N$286,0)</f>
        <v>0</v>
      </c>
      <c r="BJ286" s="80" t="s">
        <v>17</v>
      </c>
      <c r="BK286" s="121">
        <f>ROUND($L$286*$K$286,2)</f>
        <v>0</v>
      </c>
      <c r="BL286" s="80" t="s">
        <v>108</v>
      </c>
      <c r="BM286" s="80" t="s">
        <v>348</v>
      </c>
    </row>
    <row r="287" spans="2:47" s="6" customFormat="1" ht="16.5" customHeight="1">
      <c r="B287" s="21"/>
      <c r="C287" s="22"/>
      <c r="D287" s="22"/>
      <c r="E287" s="22"/>
      <c r="F287" s="194" t="s">
        <v>347</v>
      </c>
      <c r="G287" s="163"/>
      <c r="H287" s="163"/>
      <c r="I287" s="163"/>
      <c r="J287" s="163"/>
      <c r="K287" s="163"/>
      <c r="L287" s="163"/>
      <c r="M287" s="163"/>
      <c r="N287" s="163"/>
      <c r="O287" s="163"/>
      <c r="P287" s="163"/>
      <c r="Q287" s="163"/>
      <c r="R287" s="163"/>
      <c r="S287" s="41"/>
      <c r="T287" s="50"/>
      <c r="U287" s="22"/>
      <c r="V287" s="22"/>
      <c r="W287" s="22"/>
      <c r="X287" s="22"/>
      <c r="Y287" s="22"/>
      <c r="Z287" s="22"/>
      <c r="AA287" s="51"/>
      <c r="AT287" s="6" t="s">
        <v>114</v>
      </c>
      <c r="AU287" s="6" t="s">
        <v>17</v>
      </c>
    </row>
    <row r="288" spans="2:65" s="6" customFormat="1" ht="27" customHeight="1">
      <c r="B288" s="21"/>
      <c r="C288" s="136" t="s">
        <v>8</v>
      </c>
      <c r="D288" s="136" t="s">
        <v>252</v>
      </c>
      <c r="E288" s="137" t="s">
        <v>349</v>
      </c>
      <c r="F288" s="200" t="s">
        <v>350</v>
      </c>
      <c r="G288" s="201"/>
      <c r="H288" s="201"/>
      <c r="I288" s="201"/>
      <c r="J288" s="138" t="s">
        <v>351</v>
      </c>
      <c r="K288" s="139">
        <v>8</v>
      </c>
      <c r="L288" s="202"/>
      <c r="M288" s="201"/>
      <c r="N288" s="203">
        <f>ROUND($L$288*$K$288,2)</f>
        <v>0</v>
      </c>
      <c r="O288" s="191"/>
      <c r="P288" s="191"/>
      <c r="Q288" s="191"/>
      <c r="R288" s="114"/>
      <c r="S288" s="41"/>
      <c r="T288" s="117"/>
      <c r="U288" s="118" t="s">
        <v>34</v>
      </c>
      <c r="V288" s="22"/>
      <c r="W288" s="22"/>
      <c r="X288" s="119">
        <v>0</v>
      </c>
      <c r="Y288" s="119">
        <f>$X$288*$K$288</f>
        <v>0</v>
      </c>
      <c r="Z288" s="119">
        <v>0</v>
      </c>
      <c r="AA288" s="120">
        <f>$Z$288*$K$288</f>
        <v>0</v>
      </c>
      <c r="AR288" s="80" t="s">
        <v>136</v>
      </c>
      <c r="AT288" s="80" t="s">
        <v>252</v>
      </c>
      <c r="AU288" s="80" t="s">
        <v>17</v>
      </c>
      <c r="AY288" s="6" t="s">
        <v>107</v>
      </c>
      <c r="BE288" s="121">
        <f>IF($U$288="základní",$N$288,0)</f>
        <v>0</v>
      </c>
      <c r="BF288" s="121">
        <f>IF($U$288="snížená",$N$288,0)</f>
        <v>0</v>
      </c>
      <c r="BG288" s="121">
        <f>IF($U$288="zákl. přenesená",$N$288,0)</f>
        <v>0</v>
      </c>
      <c r="BH288" s="121">
        <f>IF($U$288="sníž. přenesená",$N$288,0)</f>
        <v>0</v>
      </c>
      <c r="BI288" s="121">
        <f>IF($U$288="nulová",$N$288,0)</f>
        <v>0</v>
      </c>
      <c r="BJ288" s="80" t="s">
        <v>17</v>
      </c>
      <c r="BK288" s="121">
        <f>ROUND($L$288*$K$288,2)</f>
        <v>0</v>
      </c>
      <c r="BL288" s="80" t="s">
        <v>108</v>
      </c>
      <c r="BM288" s="80" t="s">
        <v>352</v>
      </c>
    </row>
    <row r="289" spans="2:47" s="6" customFormat="1" ht="16.5" customHeight="1">
      <c r="B289" s="21"/>
      <c r="C289" s="22"/>
      <c r="D289" s="22"/>
      <c r="E289" s="22"/>
      <c r="F289" s="194" t="s">
        <v>350</v>
      </c>
      <c r="G289" s="163"/>
      <c r="H289" s="163"/>
      <c r="I289" s="163"/>
      <c r="J289" s="163"/>
      <c r="K289" s="163"/>
      <c r="L289" s="163"/>
      <c r="M289" s="163"/>
      <c r="N289" s="163"/>
      <c r="O289" s="163"/>
      <c r="P289" s="163"/>
      <c r="Q289" s="163"/>
      <c r="R289" s="163"/>
      <c r="S289" s="41"/>
      <c r="T289" s="50"/>
      <c r="U289" s="22"/>
      <c r="V289" s="22"/>
      <c r="W289" s="22"/>
      <c r="X289" s="22"/>
      <c r="Y289" s="22"/>
      <c r="Z289" s="22"/>
      <c r="AA289" s="51"/>
      <c r="AT289" s="6" t="s">
        <v>114</v>
      </c>
      <c r="AU289" s="6" t="s">
        <v>17</v>
      </c>
    </row>
    <row r="290" spans="2:65" s="6" customFormat="1" ht="39" customHeight="1">
      <c r="B290" s="21"/>
      <c r="C290" s="112" t="s">
        <v>172</v>
      </c>
      <c r="D290" s="112" t="s">
        <v>109</v>
      </c>
      <c r="E290" s="113" t="s">
        <v>353</v>
      </c>
      <c r="F290" s="190" t="s">
        <v>354</v>
      </c>
      <c r="G290" s="191"/>
      <c r="H290" s="191"/>
      <c r="I290" s="191"/>
      <c r="J290" s="115" t="s">
        <v>351</v>
      </c>
      <c r="K290" s="116">
        <v>37.5</v>
      </c>
      <c r="L290" s="192"/>
      <c r="M290" s="191"/>
      <c r="N290" s="193">
        <f>ROUND($L$290*$K$290,2)</f>
        <v>0</v>
      </c>
      <c r="O290" s="191"/>
      <c r="P290" s="191"/>
      <c r="Q290" s="191"/>
      <c r="R290" s="114" t="s">
        <v>113</v>
      </c>
      <c r="S290" s="41"/>
      <c r="T290" s="117"/>
      <c r="U290" s="118" t="s">
        <v>34</v>
      </c>
      <c r="V290" s="22"/>
      <c r="W290" s="22"/>
      <c r="X290" s="119">
        <v>0</v>
      </c>
      <c r="Y290" s="119">
        <f>$X$290*$K$290</f>
        <v>0</v>
      </c>
      <c r="Z290" s="119">
        <v>0</v>
      </c>
      <c r="AA290" s="120">
        <f>$Z$290*$K$290</f>
        <v>0</v>
      </c>
      <c r="AR290" s="80" t="s">
        <v>108</v>
      </c>
      <c r="AT290" s="80" t="s">
        <v>109</v>
      </c>
      <c r="AU290" s="80" t="s">
        <v>17</v>
      </c>
      <c r="AY290" s="6" t="s">
        <v>107</v>
      </c>
      <c r="BE290" s="121">
        <f>IF($U$290="základní",$N$290,0)</f>
        <v>0</v>
      </c>
      <c r="BF290" s="121">
        <f>IF($U$290="snížená",$N$290,0)</f>
        <v>0</v>
      </c>
      <c r="BG290" s="121">
        <f>IF($U$290="zákl. přenesená",$N$290,0)</f>
        <v>0</v>
      </c>
      <c r="BH290" s="121">
        <f>IF($U$290="sníž. přenesená",$N$290,0)</f>
        <v>0</v>
      </c>
      <c r="BI290" s="121">
        <f>IF($U$290="nulová",$N$290,0)</f>
        <v>0</v>
      </c>
      <c r="BJ290" s="80" t="s">
        <v>17</v>
      </c>
      <c r="BK290" s="121">
        <f>ROUND($L$290*$K$290,2)</f>
        <v>0</v>
      </c>
      <c r="BL290" s="80" t="s">
        <v>108</v>
      </c>
      <c r="BM290" s="80" t="s">
        <v>355</v>
      </c>
    </row>
    <row r="291" spans="2:47" s="6" customFormat="1" ht="16.5" customHeight="1">
      <c r="B291" s="21"/>
      <c r="C291" s="22"/>
      <c r="D291" s="22"/>
      <c r="E291" s="22"/>
      <c r="F291" s="194" t="s">
        <v>356</v>
      </c>
      <c r="G291" s="163"/>
      <c r="H291" s="163"/>
      <c r="I291" s="163"/>
      <c r="J291" s="163"/>
      <c r="K291" s="163"/>
      <c r="L291" s="163"/>
      <c r="M291" s="163"/>
      <c r="N291" s="163"/>
      <c r="O291" s="163"/>
      <c r="P291" s="163"/>
      <c r="Q291" s="163"/>
      <c r="R291" s="163"/>
      <c r="S291" s="41"/>
      <c r="T291" s="50"/>
      <c r="U291" s="22"/>
      <c r="V291" s="22"/>
      <c r="W291" s="22"/>
      <c r="X291" s="22"/>
      <c r="Y291" s="22"/>
      <c r="Z291" s="22"/>
      <c r="AA291" s="51"/>
      <c r="AT291" s="6" t="s">
        <v>114</v>
      </c>
      <c r="AU291" s="6" t="s">
        <v>17</v>
      </c>
    </row>
    <row r="292" spans="2:47" s="6" customFormat="1" ht="156.75" customHeight="1">
      <c r="B292" s="21"/>
      <c r="C292" s="22"/>
      <c r="D292" s="22"/>
      <c r="E292" s="22"/>
      <c r="F292" s="195" t="s">
        <v>357</v>
      </c>
      <c r="G292" s="163"/>
      <c r="H292" s="163"/>
      <c r="I292" s="163"/>
      <c r="J292" s="163"/>
      <c r="K292" s="163"/>
      <c r="L292" s="163"/>
      <c r="M292" s="163"/>
      <c r="N292" s="163"/>
      <c r="O292" s="163"/>
      <c r="P292" s="163"/>
      <c r="Q292" s="163"/>
      <c r="R292" s="163"/>
      <c r="S292" s="41"/>
      <c r="T292" s="50"/>
      <c r="U292" s="22"/>
      <c r="V292" s="22"/>
      <c r="W292" s="22"/>
      <c r="X292" s="22"/>
      <c r="Y292" s="22"/>
      <c r="Z292" s="22"/>
      <c r="AA292" s="51"/>
      <c r="AT292" s="6" t="s">
        <v>116</v>
      </c>
      <c r="AU292" s="6" t="s">
        <v>17</v>
      </c>
    </row>
    <row r="293" spans="2:65" s="6" customFormat="1" ht="39" customHeight="1">
      <c r="B293" s="21"/>
      <c r="C293" s="112" t="s">
        <v>176</v>
      </c>
      <c r="D293" s="112" t="s">
        <v>109</v>
      </c>
      <c r="E293" s="113" t="s">
        <v>358</v>
      </c>
      <c r="F293" s="190" t="s">
        <v>359</v>
      </c>
      <c r="G293" s="191"/>
      <c r="H293" s="191"/>
      <c r="I293" s="191"/>
      <c r="J293" s="115" t="s">
        <v>351</v>
      </c>
      <c r="K293" s="116">
        <v>101.2</v>
      </c>
      <c r="L293" s="192"/>
      <c r="M293" s="191"/>
      <c r="N293" s="193">
        <f>ROUND($L$293*$K$293,2)</f>
        <v>0</v>
      </c>
      <c r="O293" s="191"/>
      <c r="P293" s="191"/>
      <c r="Q293" s="191"/>
      <c r="R293" s="114" t="s">
        <v>113</v>
      </c>
      <c r="S293" s="41"/>
      <c r="T293" s="117"/>
      <c r="U293" s="118" t="s">
        <v>34</v>
      </c>
      <c r="V293" s="22"/>
      <c r="W293" s="22"/>
      <c r="X293" s="119">
        <v>0</v>
      </c>
      <c r="Y293" s="119">
        <f>$X$293*$K$293</f>
        <v>0</v>
      </c>
      <c r="Z293" s="119">
        <v>0</v>
      </c>
      <c r="AA293" s="120">
        <f>$Z$293*$K$293</f>
        <v>0</v>
      </c>
      <c r="AR293" s="80" t="s">
        <v>108</v>
      </c>
      <c r="AT293" s="80" t="s">
        <v>109</v>
      </c>
      <c r="AU293" s="80" t="s">
        <v>17</v>
      </c>
      <c r="AY293" s="6" t="s">
        <v>107</v>
      </c>
      <c r="BE293" s="121">
        <f>IF($U$293="základní",$N$293,0)</f>
        <v>0</v>
      </c>
      <c r="BF293" s="121">
        <f>IF($U$293="snížená",$N$293,0)</f>
        <v>0</v>
      </c>
      <c r="BG293" s="121">
        <f>IF($U$293="zákl. přenesená",$N$293,0)</f>
        <v>0</v>
      </c>
      <c r="BH293" s="121">
        <f>IF($U$293="sníž. přenesená",$N$293,0)</f>
        <v>0</v>
      </c>
      <c r="BI293" s="121">
        <f>IF($U$293="nulová",$N$293,0)</f>
        <v>0</v>
      </c>
      <c r="BJ293" s="80" t="s">
        <v>17</v>
      </c>
      <c r="BK293" s="121">
        <f>ROUND($L$293*$K$293,2)</f>
        <v>0</v>
      </c>
      <c r="BL293" s="80" t="s">
        <v>108</v>
      </c>
      <c r="BM293" s="80" t="s">
        <v>360</v>
      </c>
    </row>
    <row r="294" spans="2:47" s="6" customFormat="1" ht="16.5" customHeight="1">
      <c r="B294" s="21"/>
      <c r="C294" s="22"/>
      <c r="D294" s="22"/>
      <c r="E294" s="22"/>
      <c r="F294" s="194" t="s">
        <v>361</v>
      </c>
      <c r="G294" s="163"/>
      <c r="H294" s="163"/>
      <c r="I294" s="163"/>
      <c r="J294" s="163"/>
      <c r="K294" s="163"/>
      <c r="L294" s="163"/>
      <c r="M294" s="163"/>
      <c r="N294" s="163"/>
      <c r="O294" s="163"/>
      <c r="P294" s="163"/>
      <c r="Q294" s="163"/>
      <c r="R294" s="163"/>
      <c r="S294" s="41"/>
      <c r="T294" s="50"/>
      <c r="U294" s="22"/>
      <c r="V294" s="22"/>
      <c r="W294" s="22"/>
      <c r="X294" s="22"/>
      <c r="Y294" s="22"/>
      <c r="Z294" s="22"/>
      <c r="AA294" s="51"/>
      <c r="AT294" s="6" t="s">
        <v>114</v>
      </c>
      <c r="AU294" s="6" t="s">
        <v>17</v>
      </c>
    </row>
    <row r="295" spans="2:47" s="6" customFormat="1" ht="156.75" customHeight="1">
      <c r="B295" s="21"/>
      <c r="C295" s="22"/>
      <c r="D295" s="22"/>
      <c r="E295" s="22"/>
      <c r="F295" s="195" t="s">
        <v>357</v>
      </c>
      <c r="G295" s="163"/>
      <c r="H295" s="163"/>
      <c r="I295" s="163"/>
      <c r="J295" s="163"/>
      <c r="K295" s="163"/>
      <c r="L295" s="163"/>
      <c r="M295" s="163"/>
      <c r="N295" s="163"/>
      <c r="O295" s="163"/>
      <c r="P295" s="163"/>
      <c r="Q295" s="163"/>
      <c r="R295" s="163"/>
      <c r="S295" s="41"/>
      <c r="T295" s="50"/>
      <c r="U295" s="22"/>
      <c r="V295" s="22"/>
      <c r="W295" s="22"/>
      <c r="X295" s="22"/>
      <c r="Y295" s="22"/>
      <c r="Z295" s="22"/>
      <c r="AA295" s="51"/>
      <c r="AT295" s="6" t="s">
        <v>116</v>
      </c>
      <c r="AU295" s="6" t="s">
        <v>17</v>
      </c>
    </row>
    <row r="296" spans="2:51" s="6" customFormat="1" ht="15.75" customHeight="1">
      <c r="B296" s="122"/>
      <c r="C296" s="123"/>
      <c r="D296" s="123"/>
      <c r="E296" s="123"/>
      <c r="F296" s="196" t="s">
        <v>362</v>
      </c>
      <c r="G296" s="197"/>
      <c r="H296" s="197"/>
      <c r="I296" s="197"/>
      <c r="J296" s="123"/>
      <c r="K296" s="124">
        <v>101.2</v>
      </c>
      <c r="L296" s="123"/>
      <c r="M296" s="123"/>
      <c r="N296" s="123"/>
      <c r="O296" s="123"/>
      <c r="P296" s="123"/>
      <c r="Q296" s="123"/>
      <c r="R296" s="123"/>
      <c r="S296" s="125"/>
      <c r="T296" s="126"/>
      <c r="U296" s="123"/>
      <c r="V296" s="123"/>
      <c r="W296" s="123"/>
      <c r="X296" s="123"/>
      <c r="Y296" s="123"/>
      <c r="Z296" s="123"/>
      <c r="AA296" s="127"/>
      <c r="AT296" s="128" t="s">
        <v>129</v>
      </c>
      <c r="AU296" s="128" t="s">
        <v>17</v>
      </c>
      <c r="AV296" s="128" t="s">
        <v>72</v>
      </c>
      <c r="AW296" s="128" t="s">
        <v>85</v>
      </c>
      <c r="AX296" s="128" t="s">
        <v>64</v>
      </c>
      <c r="AY296" s="128" t="s">
        <v>107</v>
      </c>
    </row>
    <row r="297" spans="2:51" s="6" customFormat="1" ht="15.75" customHeight="1">
      <c r="B297" s="129"/>
      <c r="C297" s="130"/>
      <c r="D297" s="130"/>
      <c r="E297" s="130"/>
      <c r="F297" s="198" t="s">
        <v>130</v>
      </c>
      <c r="G297" s="199"/>
      <c r="H297" s="199"/>
      <c r="I297" s="199"/>
      <c r="J297" s="130"/>
      <c r="K297" s="131">
        <v>101.2</v>
      </c>
      <c r="L297" s="130"/>
      <c r="M297" s="130"/>
      <c r="N297" s="130"/>
      <c r="O297" s="130"/>
      <c r="P297" s="130"/>
      <c r="Q297" s="130"/>
      <c r="R297" s="130"/>
      <c r="S297" s="132"/>
      <c r="T297" s="133"/>
      <c r="U297" s="130"/>
      <c r="V297" s="130"/>
      <c r="W297" s="130"/>
      <c r="X297" s="130"/>
      <c r="Y297" s="130"/>
      <c r="Z297" s="130"/>
      <c r="AA297" s="134"/>
      <c r="AT297" s="135" t="s">
        <v>129</v>
      </c>
      <c r="AU297" s="135" t="s">
        <v>17</v>
      </c>
      <c r="AV297" s="135" t="s">
        <v>108</v>
      </c>
      <c r="AW297" s="135" t="s">
        <v>85</v>
      </c>
      <c r="AX297" s="135" t="s">
        <v>17</v>
      </c>
      <c r="AY297" s="135" t="s">
        <v>107</v>
      </c>
    </row>
    <row r="298" spans="2:65" s="6" customFormat="1" ht="15.75" customHeight="1">
      <c r="B298" s="21"/>
      <c r="C298" s="112" t="s">
        <v>180</v>
      </c>
      <c r="D298" s="112" t="s">
        <v>109</v>
      </c>
      <c r="E298" s="113" t="s">
        <v>363</v>
      </c>
      <c r="F298" s="190" t="s">
        <v>364</v>
      </c>
      <c r="G298" s="191"/>
      <c r="H298" s="191"/>
      <c r="I298" s="191"/>
      <c r="J298" s="115" t="s">
        <v>351</v>
      </c>
      <c r="K298" s="116">
        <v>8</v>
      </c>
      <c r="L298" s="192"/>
      <c r="M298" s="191"/>
      <c r="N298" s="193">
        <f>ROUND($L$298*$K$298,2)</f>
        <v>0</v>
      </c>
      <c r="O298" s="191"/>
      <c r="P298" s="191"/>
      <c r="Q298" s="191"/>
      <c r="R298" s="114" t="s">
        <v>113</v>
      </c>
      <c r="S298" s="41"/>
      <c r="T298" s="117"/>
      <c r="U298" s="118" t="s">
        <v>34</v>
      </c>
      <c r="V298" s="22"/>
      <c r="W298" s="22"/>
      <c r="X298" s="119">
        <v>0</v>
      </c>
      <c r="Y298" s="119">
        <f>$X$298*$K$298</f>
        <v>0</v>
      </c>
      <c r="Z298" s="119">
        <v>0</v>
      </c>
      <c r="AA298" s="120">
        <f>$Z$298*$K$298</f>
        <v>0</v>
      </c>
      <c r="AR298" s="80" t="s">
        <v>108</v>
      </c>
      <c r="AT298" s="80" t="s">
        <v>109</v>
      </c>
      <c r="AU298" s="80" t="s">
        <v>17</v>
      </c>
      <c r="AY298" s="6" t="s">
        <v>107</v>
      </c>
      <c r="BE298" s="121">
        <f>IF($U$298="základní",$N$298,0)</f>
        <v>0</v>
      </c>
      <c r="BF298" s="121">
        <f>IF($U$298="snížená",$N$298,0)</f>
        <v>0</v>
      </c>
      <c r="BG298" s="121">
        <f>IF($U$298="zákl. přenesená",$N$298,0)</f>
        <v>0</v>
      </c>
      <c r="BH298" s="121">
        <f>IF($U$298="sníž. přenesená",$N$298,0)</f>
        <v>0</v>
      </c>
      <c r="BI298" s="121">
        <f>IF($U$298="nulová",$N$298,0)</f>
        <v>0</v>
      </c>
      <c r="BJ298" s="80" t="s">
        <v>17</v>
      </c>
      <c r="BK298" s="121">
        <f>ROUND($L$298*$K$298,2)</f>
        <v>0</v>
      </c>
      <c r="BL298" s="80" t="s">
        <v>108</v>
      </c>
      <c r="BM298" s="80" t="s">
        <v>365</v>
      </c>
    </row>
    <row r="299" spans="2:47" s="6" customFormat="1" ht="16.5" customHeight="1">
      <c r="B299" s="21"/>
      <c r="C299" s="22"/>
      <c r="D299" s="22"/>
      <c r="E299" s="22"/>
      <c r="F299" s="194" t="s">
        <v>364</v>
      </c>
      <c r="G299" s="163"/>
      <c r="H299" s="163"/>
      <c r="I299" s="163"/>
      <c r="J299" s="163"/>
      <c r="K299" s="163"/>
      <c r="L299" s="163"/>
      <c r="M299" s="163"/>
      <c r="N299" s="163"/>
      <c r="O299" s="163"/>
      <c r="P299" s="163"/>
      <c r="Q299" s="163"/>
      <c r="R299" s="163"/>
      <c r="S299" s="41"/>
      <c r="T299" s="50"/>
      <c r="U299" s="22"/>
      <c r="V299" s="22"/>
      <c r="W299" s="22"/>
      <c r="X299" s="22"/>
      <c r="Y299" s="22"/>
      <c r="Z299" s="22"/>
      <c r="AA299" s="51"/>
      <c r="AT299" s="6" t="s">
        <v>114</v>
      </c>
      <c r="AU299" s="6" t="s">
        <v>17</v>
      </c>
    </row>
    <row r="300" spans="2:47" s="6" customFormat="1" ht="109.5" customHeight="1">
      <c r="B300" s="21"/>
      <c r="C300" s="22"/>
      <c r="D300" s="22"/>
      <c r="E300" s="22"/>
      <c r="F300" s="195" t="s">
        <v>366</v>
      </c>
      <c r="G300" s="163"/>
      <c r="H300" s="163"/>
      <c r="I300" s="163"/>
      <c r="J300" s="163"/>
      <c r="K300" s="163"/>
      <c r="L300" s="163"/>
      <c r="M300" s="163"/>
      <c r="N300" s="163"/>
      <c r="O300" s="163"/>
      <c r="P300" s="163"/>
      <c r="Q300" s="163"/>
      <c r="R300" s="163"/>
      <c r="S300" s="41"/>
      <c r="T300" s="50"/>
      <c r="U300" s="22"/>
      <c r="V300" s="22"/>
      <c r="W300" s="22"/>
      <c r="X300" s="22"/>
      <c r="Y300" s="22"/>
      <c r="Z300" s="22"/>
      <c r="AA300" s="51"/>
      <c r="AT300" s="6" t="s">
        <v>116</v>
      </c>
      <c r="AU300" s="6" t="s">
        <v>17</v>
      </c>
    </row>
    <row r="301" spans="2:65" s="6" customFormat="1" ht="15.75" customHeight="1">
      <c r="B301" s="21"/>
      <c r="C301" s="112" t="s">
        <v>185</v>
      </c>
      <c r="D301" s="112" t="s">
        <v>109</v>
      </c>
      <c r="E301" s="113" t="s">
        <v>367</v>
      </c>
      <c r="F301" s="190" t="s">
        <v>368</v>
      </c>
      <c r="G301" s="191"/>
      <c r="H301" s="191"/>
      <c r="I301" s="191"/>
      <c r="J301" s="115" t="s">
        <v>351</v>
      </c>
      <c r="K301" s="116">
        <v>37.5</v>
      </c>
      <c r="L301" s="192"/>
      <c r="M301" s="191"/>
      <c r="N301" s="193">
        <f>ROUND($L$301*$K$301,2)</f>
        <v>0</v>
      </c>
      <c r="O301" s="191"/>
      <c r="P301" s="191"/>
      <c r="Q301" s="191"/>
      <c r="R301" s="114" t="s">
        <v>113</v>
      </c>
      <c r="S301" s="41"/>
      <c r="T301" s="117"/>
      <c r="U301" s="118" t="s">
        <v>34</v>
      </c>
      <c r="V301" s="22"/>
      <c r="W301" s="22"/>
      <c r="X301" s="119">
        <v>0</v>
      </c>
      <c r="Y301" s="119">
        <f>$X$301*$K$301</f>
        <v>0</v>
      </c>
      <c r="Z301" s="119">
        <v>0</v>
      </c>
      <c r="AA301" s="120">
        <f>$Z$301*$K$301</f>
        <v>0</v>
      </c>
      <c r="AR301" s="80" t="s">
        <v>108</v>
      </c>
      <c r="AT301" s="80" t="s">
        <v>109</v>
      </c>
      <c r="AU301" s="80" t="s">
        <v>17</v>
      </c>
      <c r="AY301" s="6" t="s">
        <v>107</v>
      </c>
      <c r="BE301" s="121">
        <f>IF($U$301="základní",$N$301,0)</f>
        <v>0</v>
      </c>
      <c r="BF301" s="121">
        <f>IF($U$301="snížená",$N$301,0)</f>
        <v>0</v>
      </c>
      <c r="BG301" s="121">
        <f>IF($U$301="zákl. přenesená",$N$301,0)</f>
        <v>0</v>
      </c>
      <c r="BH301" s="121">
        <f>IF($U$301="sníž. přenesená",$N$301,0)</f>
        <v>0</v>
      </c>
      <c r="BI301" s="121">
        <f>IF($U$301="nulová",$N$301,0)</f>
        <v>0</v>
      </c>
      <c r="BJ301" s="80" t="s">
        <v>17</v>
      </c>
      <c r="BK301" s="121">
        <f>ROUND($L$301*$K$301,2)</f>
        <v>0</v>
      </c>
      <c r="BL301" s="80" t="s">
        <v>108</v>
      </c>
      <c r="BM301" s="80" t="s">
        <v>369</v>
      </c>
    </row>
    <row r="302" spans="2:47" s="6" customFormat="1" ht="16.5" customHeight="1">
      <c r="B302" s="21"/>
      <c r="C302" s="22"/>
      <c r="D302" s="22"/>
      <c r="E302" s="22"/>
      <c r="F302" s="194" t="s">
        <v>368</v>
      </c>
      <c r="G302" s="163"/>
      <c r="H302" s="163"/>
      <c r="I302" s="163"/>
      <c r="J302" s="163"/>
      <c r="K302" s="163"/>
      <c r="L302" s="163"/>
      <c r="M302" s="163"/>
      <c r="N302" s="163"/>
      <c r="O302" s="163"/>
      <c r="P302" s="163"/>
      <c r="Q302" s="163"/>
      <c r="R302" s="163"/>
      <c r="S302" s="41"/>
      <c r="T302" s="50"/>
      <c r="U302" s="22"/>
      <c r="V302" s="22"/>
      <c r="W302" s="22"/>
      <c r="X302" s="22"/>
      <c r="Y302" s="22"/>
      <c r="Z302" s="22"/>
      <c r="AA302" s="51"/>
      <c r="AT302" s="6" t="s">
        <v>114</v>
      </c>
      <c r="AU302" s="6" t="s">
        <v>17</v>
      </c>
    </row>
    <row r="303" spans="2:47" s="6" customFormat="1" ht="109.5" customHeight="1">
      <c r="B303" s="21"/>
      <c r="C303" s="22"/>
      <c r="D303" s="22"/>
      <c r="E303" s="22"/>
      <c r="F303" s="195" t="s">
        <v>366</v>
      </c>
      <c r="G303" s="163"/>
      <c r="H303" s="163"/>
      <c r="I303" s="163"/>
      <c r="J303" s="163"/>
      <c r="K303" s="163"/>
      <c r="L303" s="163"/>
      <c r="M303" s="163"/>
      <c r="N303" s="163"/>
      <c r="O303" s="163"/>
      <c r="P303" s="163"/>
      <c r="Q303" s="163"/>
      <c r="R303" s="163"/>
      <c r="S303" s="41"/>
      <c r="T303" s="50"/>
      <c r="U303" s="22"/>
      <c r="V303" s="22"/>
      <c r="W303" s="22"/>
      <c r="X303" s="22"/>
      <c r="Y303" s="22"/>
      <c r="Z303" s="22"/>
      <c r="AA303" s="51"/>
      <c r="AT303" s="6" t="s">
        <v>116</v>
      </c>
      <c r="AU303" s="6" t="s">
        <v>17</v>
      </c>
    </row>
    <row r="304" spans="2:65" s="6" customFormat="1" ht="27" customHeight="1">
      <c r="B304" s="21"/>
      <c r="C304" s="112" t="s">
        <v>189</v>
      </c>
      <c r="D304" s="112" t="s">
        <v>109</v>
      </c>
      <c r="E304" s="113" t="s">
        <v>370</v>
      </c>
      <c r="F304" s="190" t="s">
        <v>371</v>
      </c>
      <c r="G304" s="191"/>
      <c r="H304" s="191"/>
      <c r="I304" s="191"/>
      <c r="J304" s="115" t="s">
        <v>351</v>
      </c>
      <c r="K304" s="116">
        <v>101.2</v>
      </c>
      <c r="L304" s="192"/>
      <c r="M304" s="191"/>
      <c r="N304" s="193">
        <f>ROUND($L$304*$K$304,2)</f>
        <v>0</v>
      </c>
      <c r="O304" s="191"/>
      <c r="P304" s="191"/>
      <c r="Q304" s="191"/>
      <c r="R304" s="114" t="s">
        <v>113</v>
      </c>
      <c r="S304" s="41"/>
      <c r="T304" s="117"/>
      <c r="U304" s="118" t="s">
        <v>34</v>
      </c>
      <c r="V304" s="22"/>
      <c r="W304" s="22"/>
      <c r="X304" s="119">
        <v>0</v>
      </c>
      <c r="Y304" s="119">
        <f>$X$304*$K$304</f>
        <v>0</v>
      </c>
      <c r="Z304" s="119">
        <v>0</v>
      </c>
      <c r="AA304" s="120">
        <f>$Z$304*$K$304</f>
        <v>0</v>
      </c>
      <c r="AR304" s="80" t="s">
        <v>108</v>
      </c>
      <c r="AT304" s="80" t="s">
        <v>109</v>
      </c>
      <c r="AU304" s="80" t="s">
        <v>17</v>
      </c>
      <c r="AY304" s="6" t="s">
        <v>107</v>
      </c>
      <c r="BE304" s="121">
        <f>IF($U$304="základní",$N$304,0)</f>
        <v>0</v>
      </c>
      <c r="BF304" s="121">
        <f>IF($U$304="snížená",$N$304,0)</f>
        <v>0</v>
      </c>
      <c r="BG304" s="121">
        <f>IF($U$304="zákl. přenesená",$N$304,0)</f>
        <v>0</v>
      </c>
      <c r="BH304" s="121">
        <f>IF($U$304="sníž. přenesená",$N$304,0)</f>
        <v>0</v>
      </c>
      <c r="BI304" s="121">
        <f>IF($U$304="nulová",$N$304,0)</f>
        <v>0</v>
      </c>
      <c r="BJ304" s="80" t="s">
        <v>17</v>
      </c>
      <c r="BK304" s="121">
        <f>ROUND($L$304*$K$304,2)</f>
        <v>0</v>
      </c>
      <c r="BL304" s="80" t="s">
        <v>108</v>
      </c>
      <c r="BM304" s="80" t="s">
        <v>372</v>
      </c>
    </row>
    <row r="305" spans="2:47" s="6" customFormat="1" ht="16.5" customHeight="1">
      <c r="B305" s="21"/>
      <c r="C305" s="22"/>
      <c r="D305" s="22"/>
      <c r="E305" s="22"/>
      <c r="F305" s="194" t="s">
        <v>371</v>
      </c>
      <c r="G305" s="163"/>
      <c r="H305" s="163"/>
      <c r="I305" s="163"/>
      <c r="J305" s="163"/>
      <c r="K305" s="163"/>
      <c r="L305" s="163"/>
      <c r="M305" s="163"/>
      <c r="N305" s="163"/>
      <c r="O305" s="163"/>
      <c r="P305" s="163"/>
      <c r="Q305" s="163"/>
      <c r="R305" s="163"/>
      <c r="S305" s="41"/>
      <c r="T305" s="50"/>
      <c r="U305" s="22"/>
      <c r="V305" s="22"/>
      <c r="W305" s="22"/>
      <c r="X305" s="22"/>
      <c r="Y305" s="22"/>
      <c r="Z305" s="22"/>
      <c r="AA305" s="51"/>
      <c r="AT305" s="6" t="s">
        <v>114</v>
      </c>
      <c r="AU305" s="6" t="s">
        <v>17</v>
      </c>
    </row>
    <row r="306" spans="2:47" s="6" customFormat="1" ht="109.5" customHeight="1">
      <c r="B306" s="21"/>
      <c r="C306" s="22"/>
      <c r="D306" s="22"/>
      <c r="E306" s="22"/>
      <c r="F306" s="195" t="s">
        <v>366</v>
      </c>
      <c r="G306" s="163"/>
      <c r="H306" s="163"/>
      <c r="I306" s="163"/>
      <c r="J306" s="163"/>
      <c r="K306" s="163"/>
      <c r="L306" s="163"/>
      <c r="M306" s="163"/>
      <c r="N306" s="163"/>
      <c r="O306" s="163"/>
      <c r="P306" s="163"/>
      <c r="Q306" s="163"/>
      <c r="R306" s="163"/>
      <c r="S306" s="41"/>
      <c r="T306" s="50"/>
      <c r="U306" s="22"/>
      <c r="V306" s="22"/>
      <c r="W306" s="22"/>
      <c r="X306" s="22"/>
      <c r="Y306" s="22"/>
      <c r="Z306" s="22"/>
      <c r="AA306" s="51"/>
      <c r="AT306" s="6" t="s">
        <v>116</v>
      </c>
      <c r="AU306" s="6" t="s">
        <v>17</v>
      </c>
    </row>
    <row r="307" spans="2:65" s="6" customFormat="1" ht="15.75" customHeight="1">
      <c r="B307" s="21"/>
      <c r="C307" s="112" t="s">
        <v>7</v>
      </c>
      <c r="D307" s="112" t="s">
        <v>109</v>
      </c>
      <c r="E307" s="113" t="s">
        <v>373</v>
      </c>
      <c r="F307" s="190" t="s">
        <v>374</v>
      </c>
      <c r="G307" s="191"/>
      <c r="H307" s="191"/>
      <c r="I307" s="191"/>
      <c r="J307" s="115" t="s">
        <v>112</v>
      </c>
      <c r="K307" s="116">
        <v>5</v>
      </c>
      <c r="L307" s="192"/>
      <c r="M307" s="191"/>
      <c r="N307" s="193">
        <f>ROUND($L$307*$K$307,2)</f>
        <v>0</v>
      </c>
      <c r="O307" s="191"/>
      <c r="P307" s="191"/>
      <c r="Q307" s="191"/>
      <c r="R307" s="114" t="s">
        <v>113</v>
      </c>
      <c r="S307" s="41"/>
      <c r="T307" s="117"/>
      <c r="U307" s="118" t="s">
        <v>34</v>
      </c>
      <c r="V307" s="22"/>
      <c r="W307" s="22"/>
      <c r="X307" s="119">
        <v>0.03717</v>
      </c>
      <c r="Y307" s="119">
        <f>$X$307*$K$307</f>
        <v>0.18585000000000002</v>
      </c>
      <c r="Z307" s="119">
        <v>0</v>
      </c>
      <c r="AA307" s="120">
        <f>$Z$307*$K$307</f>
        <v>0</v>
      </c>
      <c r="AR307" s="80" t="s">
        <v>108</v>
      </c>
      <c r="AT307" s="80" t="s">
        <v>109</v>
      </c>
      <c r="AU307" s="80" t="s">
        <v>17</v>
      </c>
      <c r="AY307" s="6" t="s">
        <v>107</v>
      </c>
      <c r="BE307" s="121">
        <f>IF($U$307="základní",$N$307,0)</f>
        <v>0</v>
      </c>
      <c r="BF307" s="121">
        <f>IF($U$307="snížená",$N$307,0)</f>
        <v>0</v>
      </c>
      <c r="BG307" s="121">
        <f>IF($U$307="zákl. přenesená",$N$307,0)</f>
        <v>0</v>
      </c>
      <c r="BH307" s="121">
        <f>IF($U$307="sníž. přenesená",$N$307,0)</f>
        <v>0</v>
      </c>
      <c r="BI307" s="121">
        <f>IF($U$307="nulová",$N$307,0)</f>
        <v>0</v>
      </c>
      <c r="BJ307" s="80" t="s">
        <v>17</v>
      </c>
      <c r="BK307" s="121">
        <f>ROUND($L$307*$K$307,2)</f>
        <v>0</v>
      </c>
      <c r="BL307" s="80" t="s">
        <v>108</v>
      </c>
      <c r="BM307" s="80" t="s">
        <v>375</v>
      </c>
    </row>
    <row r="308" spans="2:47" s="6" customFormat="1" ht="16.5" customHeight="1">
      <c r="B308" s="21"/>
      <c r="C308" s="22"/>
      <c r="D308" s="22"/>
      <c r="E308" s="22"/>
      <c r="F308" s="194" t="s">
        <v>374</v>
      </c>
      <c r="G308" s="163"/>
      <c r="H308" s="163"/>
      <c r="I308" s="163"/>
      <c r="J308" s="163"/>
      <c r="K308" s="163"/>
      <c r="L308" s="163"/>
      <c r="M308" s="163"/>
      <c r="N308" s="163"/>
      <c r="O308" s="163"/>
      <c r="P308" s="163"/>
      <c r="Q308" s="163"/>
      <c r="R308" s="163"/>
      <c r="S308" s="41"/>
      <c r="T308" s="50"/>
      <c r="U308" s="22"/>
      <c r="V308" s="22"/>
      <c r="W308" s="22"/>
      <c r="X308" s="22"/>
      <c r="Y308" s="22"/>
      <c r="Z308" s="22"/>
      <c r="AA308" s="51"/>
      <c r="AT308" s="6" t="s">
        <v>114</v>
      </c>
      <c r="AU308" s="6" t="s">
        <v>17</v>
      </c>
    </row>
    <row r="309" spans="2:47" s="6" customFormat="1" ht="132.75" customHeight="1">
      <c r="B309" s="21"/>
      <c r="C309" s="22"/>
      <c r="D309" s="22"/>
      <c r="E309" s="22"/>
      <c r="F309" s="195" t="s">
        <v>376</v>
      </c>
      <c r="G309" s="163"/>
      <c r="H309" s="163"/>
      <c r="I309" s="163"/>
      <c r="J309" s="163"/>
      <c r="K309" s="163"/>
      <c r="L309" s="163"/>
      <c r="M309" s="163"/>
      <c r="N309" s="163"/>
      <c r="O309" s="163"/>
      <c r="P309" s="163"/>
      <c r="Q309" s="163"/>
      <c r="R309" s="163"/>
      <c r="S309" s="41"/>
      <c r="T309" s="50"/>
      <c r="U309" s="22"/>
      <c r="V309" s="22"/>
      <c r="W309" s="22"/>
      <c r="X309" s="22"/>
      <c r="Y309" s="22"/>
      <c r="Z309" s="22"/>
      <c r="AA309" s="51"/>
      <c r="AT309" s="6" t="s">
        <v>116</v>
      </c>
      <c r="AU309" s="6" t="s">
        <v>17</v>
      </c>
    </row>
    <row r="310" spans="2:65" s="6" customFormat="1" ht="39" customHeight="1">
      <c r="B310" s="21"/>
      <c r="C310" s="112" t="s">
        <v>197</v>
      </c>
      <c r="D310" s="112" t="s">
        <v>109</v>
      </c>
      <c r="E310" s="113" t="s">
        <v>377</v>
      </c>
      <c r="F310" s="190" t="s">
        <v>378</v>
      </c>
      <c r="G310" s="191"/>
      <c r="H310" s="191"/>
      <c r="I310" s="191"/>
      <c r="J310" s="115" t="s">
        <v>112</v>
      </c>
      <c r="K310" s="116">
        <v>5</v>
      </c>
      <c r="L310" s="192"/>
      <c r="M310" s="191"/>
      <c r="N310" s="193">
        <f>ROUND($L$310*$K$310,2)</f>
        <v>0</v>
      </c>
      <c r="O310" s="191"/>
      <c r="P310" s="191"/>
      <c r="Q310" s="191"/>
      <c r="R310" s="114" t="s">
        <v>113</v>
      </c>
      <c r="S310" s="41"/>
      <c r="T310" s="117"/>
      <c r="U310" s="118" t="s">
        <v>34</v>
      </c>
      <c r="V310" s="22"/>
      <c r="W310" s="22"/>
      <c r="X310" s="119">
        <v>2.02655</v>
      </c>
      <c r="Y310" s="119">
        <f>$X$310*$K$310</f>
        <v>10.13275</v>
      </c>
      <c r="Z310" s="119">
        <v>0</v>
      </c>
      <c r="AA310" s="120">
        <f>$Z$310*$K$310</f>
        <v>0</v>
      </c>
      <c r="AR310" s="80" t="s">
        <v>108</v>
      </c>
      <c r="AT310" s="80" t="s">
        <v>109</v>
      </c>
      <c r="AU310" s="80" t="s">
        <v>17</v>
      </c>
      <c r="AY310" s="6" t="s">
        <v>107</v>
      </c>
      <c r="BE310" s="121">
        <f>IF($U$310="základní",$N$310,0)</f>
        <v>0</v>
      </c>
      <c r="BF310" s="121">
        <f>IF($U$310="snížená",$N$310,0)</f>
        <v>0</v>
      </c>
      <c r="BG310" s="121">
        <f>IF($U$310="zákl. přenesená",$N$310,0)</f>
        <v>0</v>
      </c>
      <c r="BH310" s="121">
        <f>IF($U$310="sníž. přenesená",$N$310,0)</f>
        <v>0</v>
      </c>
      <c r="BI310" s="121">
        <f>IF($U$310="nulová",$N$310,0)</f>
        <v>0</v>
      </c>
      <c r="BJ310" s="80" t="s">
        <v>17</v>
      </c>
      <c r="BK310" s="121">
        <f>ROUND($L$310*$K$310,2)</f>
        <v>0</v>
      </c>
      <c r="BL310" s="80" t="s">
        <v>108</v>
      </c>
      <c r="BM310" s="80" t="s">
        <v>379</v>
      </c>
    </row>
    <row r="311" spans="2:47" s="6" customFormat="1" ht="16.5" customHeight="1">
      <c r="B311" s="21"/>
      <c r="C311" s="22"/>
      <c r="D311" s="22"/>
      <c r="E311" s="22"/>
      <c r="F311" s="194" t="s">
        <v>378</v>
      </c>
      <c r="G311" s="163"/>
      <c r="H311" s="163"/>
      <c r="I311" s="163"/>
      <c r="J311" s="163"/>
      <c r="K311" s="163"/>
      <c r="L311" s="163"/>
      <c r="M311" s="163"/>
      <c r="N311" s="163"/>
      <c r="O311" s="163"/>
      <c r="P311" s="163"/>
      <c r="Q311" s="163"/>
      <c r="R311" s="163"/>
      <c r="S311" s="41"/>
      <c r="T311" s="50"/>
      <c r="U311" s="22"/>
      <c r="V311" s="22"/>
      <c r="W311" s="22"/>
      <c r="X311" s="22"/>
      <c r="Y311" s="22"/>
      <c r="Z311" s="22"/>
      <c r="AA311" s="51"/>
      <c r="AT311" s="6" t="s">
        <v>114</v>
      </c>
      <c r="AU311" s="6" t="s">
        <v>17</v>
      </c>
    </row>
    <row r="312" spans="2:47" s="6" customFormat="1" ht="168.75" customHeight="1">
      <c r="B312" s="21"/>
      <c r="C312" s="22"/>
      <c r="D312" s="22"/>
      <c r="E312" s="22"/>
      <c r="F312" s="195" t="s">
        <v>380</v>
      </c>
      <c r="G312" s="163"/>
      <c r="H312" s="163"/>
      <c r="I312" s="163"/>
      <c r="J312" s="163"/>
      <c r="K312" s="163"/>
      <c r="L312" s="163"/>
      <c r="M312" s="163"/>
      <c r="N312" s="163"/>
      <c r="O312" s="163"/>
      <c r="P312" s="163"/>
      <c r="Q312" s="163"/>
      <c r="R312" s="163"/>
      <c r="S312" s="41"/>
      <c r="T312" s="50"/>
      <c r="U312" s="22"/>
      <c r="V312" s="22"/>
      <c r="W312" s="22"/>
      <c r="X312" s="22"/>
      <c r="Y312" s="22"/>
      <c r="Z312" s="22"/>
      <c r="AA312" s="51"/>
      <c r="AT312" s="6" t="s">
        <v>116</v>
      </c>
      <c r="AU312" s="6" t="s">
        <v>17</v>
      </c>
    </row>
    <row r="313" spans="2:65" s="6" customFormat="1" ht="27" customHeight="1">
      <c r="B313" s="21"/>
      <c r="C313" s="112" t="s">
        <v>213</v>
      </c>
      <c r="D313" s="112" t="s">
        <v>109</v>
      </c>
      <c r="E313" s="113" t="s">
        <v>381</v>
      </c>
      <c r="F313" s="190" t="s">
        <v>382</v>
      </c>
      <c r="G313" s="191"/>
      <c r="H313" s="191"/>
      <c r="I313" s="191"/>
      <c r="J313" s="115" t="s">
        <v>112</v>
      </c>
      <c r="K313" s="116">
        <v>5</v>
      </c>
      <c r="L313" s="192"/>
      <c r="M313" s="191"/>
      <c r="N313" s="193">
        <f>ROUND($L$313*$K$313,2)</f>
        <v>0</v>
      </c>
      <c r="O313" s="191"/>
      <c r="P313" s="191"/>
      <c r="Q313" s="191"/>
      <c r="R313" s="114" t="s">
        <v>113</v>
      </c>
      <c r="S313" s="41"/>
      <c r="T313" s="117"/>
      <c r="U313" s="118" t="s">
        <v>34</v>
      </c>
      <c r="V313" s="22"/>
      <c r="W313" s="22"/>
      <c r="X313" s="119">
        <v>0.00702</v>
      </c>
      <c r="Y313" s="119">
        <f>$X$313*$K$313</f>
        <v>0.0351</v>
      </c>
      <c r="Z313" s="119">
        <v>0</v>
      </c>
      <c r="AA313" s="120">
        <f>$Z$313*$K$313</f>
        <v>0</v>
      </c>
      <c r="AR313" s="80" t="s">
        <v>108</v>
      </c>
      <c r="AT313" s="80" t="s">
        <v>109</v>
      </c>
      <c r="AU313" s="80" t="s">
        <v>17</v>
      </c>
      <c r="AY313" s="6" t="s">
        <v>107</v>
      </c>
      <c r="BE313" s="121">
        <f>IF($U$313="základní",$N$313,0)</f>
        <v>0</v>
      </c>
      <c r="BF313" s="121">
        <f>IF($U$313="snížená",$N$313,0)</f>
        <v>0</v>
      </c>
      <c r="BG313" s="121">
        <f>IF($U$313="zákl. přenesená",$N$313,0)</f>
        <v>0</v>
      </c>
      <c r="BH313" s="121">
        <f>IF($U$313="sníž. přenesená",$N$313,0)</f>
        <v>0</v>
      </c>
      <c r="BI313" s="121">
        <f>IF($U$313="nulová",$N$313,0)</f>
        <v>0</v>
      </c>
      <c r="BJ313" s="80" t="s">
        <v>17</v>
      </c>
      <c r="BK313" s="121">
        <f>ROUND($L$313*$K$313,2)</f>
        <v>0</v>
      </c>
      <c r="BL313" s="80" t="s">
        <v>108</v>
      </c>
      <c r="BM313" s="80" t="s">
        <v>383</v>
      </c>
    </row>
    <row r="314" spans="2:47" s="6" customFormat="1" ht="16.5" customHeight="1">
      <c r="B314" s="21"/>
      <c r="C314" s="22"/>
      <c r="D314" s="22"/>
      <c r="E314" s="22"/>
      <c r="F314" s="194" t="s">
        <v>382</v>
      </c>
      <c r="G314" s="163"/>
      <c r="H314" s="163"/>
      <c r="I314" s="163"/>
      <c r="J314" s="163"/>
      <c r="K314" s="163"/>
      <c r="L314" s="163"/>
      <c r="M314" s="163"/>
      <c r="N314" s="163"/>
      <c r="O314" s="163"/>
      <c r="P314" s="163"/>
      <c r="Q314" s="163"/>
      <c r="R314" s="163"/>
      <c r="S314" s="41"/>
      <c r="T314" s="50"/>
      <c r="U314" s="22"/>
      <c r="V314" s="22"/>
      <c r="W314" s="22"/>
      <c r="X314" s="22"/>
      <c r="Y314" s="22"/>
      <c r="Z314" s="22"/>
      <c r="AA314" s="51"/>
      <c r="AT314" s="6" t="s">
        <v>114</v>
      </c>
      <c r="AU314" s="6" t="s">
        <v>17</v>
      </c>
    </row>
    <row r="315" spans="2:47" s="6" customFormat="1" ht="62.25" customHeight="1">
      <c r="B315" s="21"/>
      <c r="C315" s="22"/>
      <c r="D315" s="22"/>
      <c r="E315" s="22"/>
      <c r="F315" s="195" t="s">
        <v>384</v>
      </c>
      <c r="G315" s="163"/>
      <c r="H315" s="163"/>
      <c r="I315" s="163"/>
      <c r="J315" s="163"/>
      <c r="K315" s="163"/>
      <c r="L315" s="163"/>
      <c r="M315" s="163"/>
      <c r="N315" s="163"/>
      <c r="O315" s="163"/>
      <c r="P315" s="163"/>
      <c r="Q315" s="163"/>
      <c r="R315" s="163"/>
      <c r="S315" s="41"/>
      <c r="T315" s="50"/>
      <c r="U315" s="22"/>
      <c r="V315" s="22"/>
      <c r="W315" s="22"/>
      <c r="X315" s="22"/>
      <c r="Y315" s="22"/>
      <c r="Z315" s="22"/>
      <c r="AA315" s="51"/>
      <c r="AT315" s="6" t="s">
        <v>116</v>
      </c>
      <c r="AU315" s="6" t="s">
        <v>17</v>
      </c>
    </row>
    <row r="316" spans="2:63" s="102" customFormat="1" ht="37.5" customHeight="1">
      <c r="B316" s="103"/>
      <c r="C316" s="104"/>
      <c r="D316" s="105" t="s">
        <v>89</v>
      </c>
      <c r="E316" s="104"/>
      <c r="F316" s="104"/>
      <c r="G316" s="104"/>
      <c r="H316" s="104"/>
      <c r="I316" s="104"/>
      <c r="J316" s="104"/>
      <c r="K316" s="104"/>
      <c r="L316" s="104"/>
      <c r="M316" s="104"/>
      <c r="N316" s="205">
        <f>$BK$316</f>
        <v>0</v>
      </c>
      <c r="O316" s="206"/>
      <c r="P316" s="206"/>
      <c r="Q316" s="206"/>
      <c r="R316" s="104"/>
      <c r="S316" s="106"/>
      <c r="T316" s="107"/>
      <c r="U316" s="104"/>
      <c r="V316" s="104"/>
      <c r="W316" s="108">
        <f>SUM($W$317:$W$362)</f>
        <v>0</v>
      </c>
      <c r="X316" s="104"/>
      <c r="Y316" s="108">
        <f>SUM($Y$317:$Y$362)</f>
        <v>226.38295000000002</v>
      </c>
      <c r="Z316" s="104"/>
      <c r="AA316" s="109">
        <f>SUM($AA$317:$AA$362)</f>
        <v>0</v>
      </c>
      <c r="AR316" s="110" t="s">
        <v>17</v>
      </c>
      <c r="AT316" s="110" t="s">
        <v>63</v>
      </c>
      <c r="AU316" s="110" t="s">
        <v>64</v>
      </c>
      <c r="AY316" s="110" t="s">
        <v>107</v>
      </c>
      <c r="BK316" s="111">
        <f>SUM($BK$317:$BK$362)</f>
        <v>0</v>
      </c>
    </row>
    <row r="317" spans="2:65" s="6" customFormat="1" ht="15.75" customHeight="1">
      <c r="B317" s="21"/>
      <c r="C317" s="136" t="s">
        <v>17</v>
      </c>
      <c r="D317" s="136" t="s">
        <v>252</v>
      </c>
      <c r="E317" s="137" t="s">
        <v>385</v>
      </c>
      <c r="F317" s="200" t="s">
        <v>386</v>
      </c>
      <c r="G317" s="201"/>
      <c r="H317" s="201"/>
      <c r="I317" s="201"/>
      <c r="J317" s="138" t="s">
        <v>112</v>
      </c>
      <c r="K317" s="139">
        <v>2</v>
      </c>
      <c r="L317" s="202"/>
      <c r="M317" s="201"/>
      <c r="N317" s="203">
        <f>ROUND($L$317*$K$317,2)</f>
        <v>0</v>
      </c>
      <c r="O317" s="191"/>
      <c r="P317" s="191"/>
      <c r="Q317" s="191"/>
      <c r="R317" s="114"/>
      <c r="S317" s="41"/>
      <c r="T317" s="117"/>
      <c r="U317" s="118" t="s">
        <v>34</v>
      </c>
      <c r="V317" s="22"/>
      <c r="W317" s="22"/>
      <c r="X317" s="119">
        <v>0</v>
      </c>
      <c r="Y317" s="119">
        <f>$X$317*$K$317</f>
        <v>0</v>
      </c>
      <c r="Z317" s="119">
        <v>0</v>
      </c>
      <c r="AA317" s="120">
        <f>$Z$317*$K$317</f>
        <v>0</v>
      </c>
      <c r="AR317" s="80" t="s">
        <v>136</v>
      </c>
      <c r="AT317" s="80" t="s">
        <v>252</v>
      </c>
      <c r="AU317" s="80" t="s">
        <v>17</v>
      </c>
      <c r="AY317" s="6" t="s">
        <v>107</v>
      </c>
      <c r="BE317" s="121">
        <f>IF($U$317="základní",$N$317,0)</f>
        <v>0</v>
      </c>
      <c r="BF317" s="121">
        <f>IF($U$317="snížená",$N$317,0)</f>
        <v>0</v>
      </c>
      <c r="BG317" s="121">
        <f>IF($U$317="zákl. přenesená",$N$317,0)</f>
        <v>0</v>
      </c>
      <c r="BH317" s="121">
        <f>IF($U$317="sníž. přenesená",$N$317,0)</f>
        <v>0</v>
      </c>
      <c r="BI317" s="121">
        <f>IF($U$317="nulová",$N$317,0)</f>
        <v>0</v>
      </c>
      <c r="BJ317" s="80" t="s">
        <v>17</v>
      </c>
      <c r="BK317" s="121">
        <f>ROUND($L$317*$K$317,2)</f>
        <v>0</v>
      </c>
      <c r="BL317" s="80" t="s">
        <v>108</v>
      </c>
      <c r="BM317" s="80" t="s">
        <v>387</v>
      </c>
    </row>
    <row r="318" spans="2:47" s="6" customFormat="1" ht="16.5" customHeight="1">
      <c r="B318" s="21"/>
      <c r="C318" s="22"/>
      <c r="D318" s="22"/>
      <c r="E318" s="22"/>
      <c r="F318" s="194" t="s">
        <v>386</v>
      </c>
      <c r="G318" s="163"/>
      <c r="H318" s="163"/>
      <c r="I318" s="163"/>
      <c r="J318" s="163"/>
      <c r="K318" s="163"/>
      <c r="L318" s="163"/>
      <c r="M318" s="163"/>
      <c r="N318" s="163"/>
      <c r="O318" s="163"/>
      <c r="P318" s="163"/>
      <c r="Q318" s="163"/>
      <c r="R318" s="163"/>
      <c r="S318" s="41"/>
      <c r="T318" s="50"/>
      <c r="U318" s="22"/>
      <c r="V318" s="22"/>
      <c r="W318" s="22"/>
      <c r="X318" s="22"/>
      <c r="Y318" s="22"/>
      <c r="Z318" s="22"/>
      <c r="AA318" s="51"/>
      <c r="AT318" s="6" t="s">
        <v>114</v>
      </c>
      <c r="AU318" s="6" t="s">
        <v>17</v>
      </c>
    </row>
    <row r="319" spans="2:65" s="6" customFormat="1" ht="27" customHeight="1">
      <c r="B319" s="21"/>
      <c r="C319" s="136" t="s">
        <v>72</v>
      </c>
      <c r="D319" s="136" t="s">
        <v>252</v>
      </c>
      <c r="E319" s="137" t="s">
        <v>388</v>
      </c>
      <c r="F319" s="200" t="s">
        <v>389</v>
      </c>
      <c r="G319" s="201"/>
      <c r="H319" s="201"/>
      <c r="I319" s="201"/>
      <c r="J319" s="138" t="s">
        <v>195</v>
      </c>
      <c r="K319" s="139">
        <v>35.056</v>
      </c>
      <c r="L319" s="202"/>
      <c r="M319" s="201"/>
      <c r="N319" s="203">
        <f>ROUND($L$319*$K$319,2)</f>
        <v>0</v>
      </c>
      <c r="O319" s="191"/>
      <c r="P319" s="191"/>
      <c r="Q319" s="191"/>
      <c r="R319" s="114"/>
      <c r="S319" s="41"/>
      <c r="T319" s="117"/>
      <c r="U319" s="118" t="s">
        <v>34</v>
      </c>
      <c r="V319" s="22"/>
      <c r="W319" s="22"/>
      <c r="X319" s="119">
        <v>0</v>
      </c>
      <c r="Y319" s="119">
        <f>$X$319*$K$319</f>
        <v>0</v>
      </c>
      <c r="Z319" s="119">
        <v>0</v>
      </c>
      <c r="AA319" s="120">
        <f>$Z$319*$K$319</f>
        <v>0</v>
      </c>
      <c r="AR319" s="80" t="s">
        <v>136</v>
      </c>
      <c r="AT319" s="80" t="s">
        <v>252</v>
      </c>
      <c r="AU319" s="80" t="s">
        <v>17</v>
      </c>
      <c r="AY319" s="6" t="s">
        <v>107</v>
      </c>
      <c r="BE319" s="121">
        <f>IF($U$319="základní",$N$319,0)</f>
        <v>0</v>
      </c>
      <c r="BF319" s="121">
        <f>IF($U$319="snížená",$N$319,0)</f>
        <v>0</v>
      </c>
      <c r="BG319" s="121">
        <f>IF($U$319="zákl. přenesená",$N$319,0)</f>
        <v>0</v>
      </c>
      <c r="BH319" s="121">
        <f>IF($U$319="sníž. přenesená",$N$319,0)</f>
        <v>0</v>
      </c>
      <c r="BI319" s="121">
        <f>IF($U$319="nulová",$N$319,0)</f>
        <v>0</v>
      </c>
      <c r="BJ319" s="80" t="s">
        <v>17</v>
      </c>
      <c r="BK319" s="121">
        <f>ROUND($L$319*$K$319,2)</f>
        <v>0</v>
      </c>
      <c r="BL319" s="80" t="s">
        <v>108</v>
      </c>
      <c r="BM319" s="80" t="s">
        <v>390</v>
      </c>
    </row>
    <row r="320" spans="2:47" s="6" customFormat="1" ht="16.5" customHeight="1">
      <c r="B320" s="21"/>
      <c r="C320" s="22"/>
      <c r="D320" s="22"/>
      <c r="E320" s="22"/>
      <c r="F320" s="194" t="s">
        <v>389</v>
      </c>
      <c r="G320" s="163"/>
      <c r="H320" s="163"/>
      <c r="I320" s="163"/>
      <c r="J320" s="163"/>
      <c r="K320" s="163"/>
      <c r="L320" s="163"/>
      <c r="M320" s="163"/>
      <c r="N320" s="163"/>
      <c r="O320" s="163"/>
      <c r="P320" s="163"/>
      <c r="Q320" s="163"/>
      <c r="R320" s="163"/>
      <c r="S320" s="41"/>
      <c r="T320" s="50"/>
      <c r="U320" s="22"/>
      <c r="V320" s="22"/>
      <c r="W320" s="22"/>
      <c r="X320" s="22"/>
      <c r="Y320" s="22"/>
      <c r="Z320" s="22"/>
      <c r="AA320" s="51"/>
      <c r="AT320" s="6" t="s">
        <v>114</v>
      </c>
      <c r="AU320" s="6" t="s">
        <v>17</v>
      </c>
    </row>
    <row r="321" spans="2:51" s="6" customFormat="1" ht="15.75" customHeight="1">
      <c r="B321" s="122"/>
      <c r="C321" s="123"/>
      <c r="D321" s="123"/>
      <c r="E321" s="123"/>
      <c r="F321" s="196" t="s">
        <v>391</v>
      </c>
      <c r="G321" s="197"/>
      <c r="H321" s="197"/>
      <c r="I321" s="197"/>
      <c r="J321" s="123"/>
      <c r="K321" s="124">
        <v>35.056</v>
      </c>
      <c r="L321" s="123"/>
      <c r="M321" s="123"/>
      <c r="N321" s="123"/>
      <c r="O321" s="123"/>
      <c r="P321" s="123"/>
      <c r="Q321" s="123"/>
      <c r="R321" s="123"/>
      <c r="S321" s="125"/>
      <c r="T321" s="126"/>
      <c r="U321" s="123"/>
      <c r="V321" s="123"/>
      <c r="W321" s="123"/>
      <c r="X321" s="123"/>
      <c r="Y321" s="123"/>
      <c r="Z321" s="123"/>
      <c r="AA321" s="127"/>
      <c r="AT321" s="128" t="s">
        <v>129</v>
      </c>
      <c r="AU321" s="128" t="s">
        <v>17</v>
      </c>
      <c r="AV321" s="128" t="s">
        <v>72</v>
      </c>
      <c r="AW321" s="128" t="s">
        <v>85</v>
      </c>
      <c r="AX321" s="128" t="s">
        <v>64</v>
      </c>
      <c r="AY321" s="128" t="s">
        <v>107</v>
      </c>
    </row>
    <row r="322" spans="2:51" s="6" customFormat="1" ht="15.75" customHeight="1">
      <c r="B322" s="129"/>
      <c r="C322" s="130"/>
      <c r="D322" s="130"/>
      <c r="E322" s="130"/>
      <c r="F322" s="198" t="s">
        <v>130</v>
      </c>
      <c r="G322" s="199"/>
      <c r="H322" s="199"/>
      <c r="I322" s="199"/>
      <c r="J322" s="130"/>
      <c r="K322" s="131">
        <v>35.056</v>
      </c>
      <c r="L322" s="130"/>
      <c r="M322" s="130"/>
      <c r="N322" s="130"/>
      <c r="O322" s="130"/>
      <c r="P322" s="130"/>
      <c r="Q322" s="130"/>
      <c r="R322" s="130"/>
      <c r="S322" s="132"/>
      <c r="T322" s="133"/>
      <c r="U322" s="130"/>
      <c r="V322" s="130"/>
      <c r="W322" s="130"/>
      <c r="X322" s="130"/>
      <c r="Y322" s="130"/>
      <c r="Z322" s="130"/>
      <c r="AA322" s="134"/>
      <c r="AT322" s="135" t="s">
        <v>129</v>
      </c>
      <c r="AU322" s="135" t="s">
        <v>17</v>
      </c>
      <c r="AV322" s="135" t="s">
        <v>108</v>
      </c>
      <c r="AW322" s="135" t="s">
        <v>85</v>
      </c>
      <c r="AX322" s="135" t="s">
        <v>17</v>
      </c>
      <c r="AY322" s="135" t="s">
        <v>107</v>
      </c>
    </row>
    <row r="323" spans="2:65" s="6" customFormat="1" ht="15.75" customHeight="1">
      <c r="B323" s="21"/>
      <c r="C323" s="136" t="s">
        <v>126</v>
      </c>
      <c r="D323" s="136" t="s">
        <v>252</v>
      </c>
      <c r="E323" s="137" t="s">
        <v>392</v>
      </c>
      <c r="F323" s="200" t="s">
        <v>393</v>
      </c>
      <c r="G323" s="201"/>
      <c r="H323" s="201"/>
      <c r="I323" s="201"/>
      <c r="J323" s="138" t="s">
        <v>351</v>
      </c>
      <c r="K323" s="139">
        <v>36</v>
      </c>
      <c r="L323" s="202"/>
      <c r="M323" s="201"/>
      <c r="N323" s="203">
        <f>ROUND($L$323*$K$323,2)</f>
        <v>0</v>
      </c>
      <c r="O323" s="191"/>
      <c r="P323" s="191"/>
      <c r="Q323" s="191"/>
      <c r="R323" s="114"/>
      <c r="S323" s="41"/>
      <c r="T323" s="117"/>
      <c r="U323" s="118" t="s">
        <v>34</v>
      </c>
      <c r="V323" s="22"/>
      <c r="W323" s="22"/>
      <c r="X323" s="119">
        <v>0</v>
      </c>
      <c r="Y323" s="119">
        <f>$X$323*$K$323</f>
        <v>0</v>
      </c>
      <c r="Z323" s="119">
        <v>0</v>
      </c>
      <c r="AA323" s="120">
        <f>$Z$323*$K$323</f>
        <v>0</v>
      </c>
      <c r="AR323" s="80" t="s">
        <v>136</v>
      </c>
      <c r="AT323" s="80" t="s">
        <v>252</v>
      </c>
      <c r="AU323" s="80" t="s">
        <v>17</v>
      </c>
      <c r="AY323" s="6" t="s">
        <v>107</v>
      </c>
      <c r="BE323" s="121">
        <f>IF($U$323="základní",$N$323,0)</f>
        <v>0</v>
      </c>
      <c r="BF323" s="121">
        <f>IF($U$323="snížená",$N$323,0)</f>
        <v>0</v>
      </c>
      <c r="BG323" s="121">
        <f>IF($U$323="zákl. přenesená",$N$323,0)</f>
        <v>0</v>
      </c>
      <c r="BH323" s="121">
        <f>IF($U$323="sníž. přenesená",$N$323,0)</f>
        <v>0</v>
      </c>
      <c r="BI323" s="121">
        <f>IF($U$323="nulová",$N$323,0)</f>
        <v>0</v>
      </c>
      <c r="BJ323" s="80" t="s">
        <v>17</v>
      </c>
      <c r="BK323" s="121">
        <f>ROUND($L$323*$K$323,2)</f>
        <v>0</v>
      </c>
      <c r="BL323" s="80" t="s">
        <v>108</v>
      </c>
      <c r="BM323" s="80" t="s">
        <v>394</v>
      </c>
    </row>
    <row r="324" spans="2:47" s="6" customFormat="1" ht="16.5" customHeight="1">
      <c r="B324" s="21"/>
      <c r="C324" s="22"/>
      <c r="D324" s="22"/>
      <c r="E324" s="22"/>
      <c r="F324" s="194" t="s">
        <v>393</v>
      </c>
      <c r="G324" s="163"/>
      <c r="H324" s="163"/>
      <c r="I324" s="163"/>
      <c r="J324" s="163"/>
      <c r="K324" s="163"/>
      <c r="L324" s="163"/>
      <c r="M324" s="163"/>
      <c r="N324" s="163"/>
      <c r="O324" s="163"/>
      <c r="P324" s="163"/>
      <c r="Q324" s="163"/>
      <c r="R324" s="163"/>
      <c r="S324" s="41"/>
      <c r="T324" s="50"/>
      <c r="U324" s="22"/>
      <c r="V324" s="22"/>
      <c r="W324" s="22"/>
      <c r="X324" s="22"/>
      <c r="Y324" s="22"/>
      <c r="Z324" s="22"/>
      <c r="AA324" s="51"/>
      <c r="AT324" s="6" t="s">
        <v>114</v>
      </c>
      <c r="AU324" s="6" t="s">
        <v>17</v>
      </c>
    </row>
    <row r="325" spans="2:65" s="6" customFormat="1" ht="27" customHeight="1">
      <c r="B325" s="21"/>
      <c r="C325" s="136" t="s">
        <v>108</v>
      </c>
      <c r="D325" s="136" t="s">
        <v>252</v>
      </c>
      <c r="E325" s="137" t="s">
        <v>395</v>
      </c>
      <c r="F325" s="200" t="s">
        <v>396</v>
      </c>
      <c r="G325" s="201"/>
      <c r="H325" s="201"/>
      <c r="I325" s="201"/>
      <c r="J325" s="138" t="s">
        <v>112</v>
      </c>
      <c r="K325" s="139">
        <v>461</v>
      </c>
      <c r="L325" s="202"/>
      <c r="M325" s="201"/>
      <c r="N325" s="203">
        <f>ROUND($L$325*$K$325,2)</f>
        <v>0</v>
      </c>
      <c r="O325" s="191"/>
      <c r="P325" s="191"/>
      <c r="Q325" s="191"/>
      <c r="R325" s="114"/>
      <c r="S325" s="41"/>
      <c r="T325" s="117"/>
      <c r="U325" s="118" t="s">
        <v>34</v>
      </c>
      <c r="V325" s="22"/>
      <c r="W325" s="22"/>
      <c r="X325" s="119">
        <v>0</v>
      </c>
      <c r="Y325" s="119">
        <f>$X$325*$K$325</f>
        <v>0</v>
      </c>
      <c r="Z325" s="119">
        <v>0</v>
      </c>
      <c r="AA325" s="120">
        <f>$Z$325*$K$325</f>
        <v>0</v>
      </c>
      <c r="AR325" s="80" t="s">
        <v>136</v>
      </c>
      <c r="AT325" s="80" t="s">
        <v>252</v>
      </c>
      <c r="AU325" s="80" t="s">
        <v>17</v>
      </c>
      <c r="AY325" s="6" t="s">
        <v>107</v>
      </c>
      <c r="BE325" s="121">
        <f>IF($U$325="základní",$N$325,0)</f>
        <v>0</v>
      </c>
      <c r="BF325" s="121">
        <f>IF($U$325="snížená",$N$325,0)</f>
        <v>0</v>
      </c>
      <c r="BG325" s="121">
        <f>IF($U$325="zákl. přenesená",$N$325,0)</f>
        <v>0</v>
      </c>
      <c r="BH325" s="121">
        <f>IF($U$325="sníž. přenesená",$N$325,0)</f>
        <v>0</v>
      </c>
      <c r="BI325" s="121">
        <f>IF($U$325="nulová",$N$325,0)</f>
        <v>0</v>
      </c>
      <c r="BJ325" s="80" t="s">
        <v>17</v>
      </c>
      <c r="BK325" s="121">
        <f>ROUND($L$325*$K$325,2)</f>
        <v>0</v>
      </c>
      <c r="BL325" s="80" t="s">
        <v>108</v>
      </c>
      <c r="BM325" s="80" t="s">
        <v>397</v>
      </c>
    </row>
    <row r="326" spans="2:47" s="6" customFormat="1" ht="16.5" customHeight="1">
      <c r="B326" s="21"/>
      <c r="C326" s="22"/>
      <c r="D326" s="22"/>
      <c r="E326" s="22"/>
      <c r="F326" s="194" t="s">
        <v>396</v>
      </c>
      <c r="G326" s="163"/>
      <c r="H326" s="163"/>
      <c r="I326" s="163"/>
      <c r="J326" s="163"/>
      <c r="K326" s="163"/>
      <c r="L326" s="163"/>
      <c r="M326" s="163"/>
      <c r="N326" s="163"/>
      <c r="O326" s="163"/>
      <c r="P326" s="163"/>
      <c r="Q326" s="163"/>
      <c r="R326" s="163"/>
      <c r="S326" s="41"/>
      <c r="T326" s="50"/>
      <c r="U326" s="22"/>
      <c r="V326" s="22"/>
      <c r="W326" s="22"/>
      <c r="X326" s="22"/>
      <c r="Y326" s="22"/>
      <c r="Z326" s="22"/>
      <c r="AA326" s="51"/>
      <c r="AT326" s="6" t="s">
        <v>114</v>
      </c>
      <c r="AU326" s="6" t="s">
        <v>17</v>
      </c>
    </row>
    <row r="327" spans="2:51" s="6" customFormat="1" ht="15.75" customHeight="1">
      <c r="B327" s="122"/>
      <c r="C327" s="123"/>
      <c r="D327" s="123"/>
      <c r="E327" s="123"/>
      <c r="F327" s="196" t="s">
        <v>398</v>
      </c>
      <c r="G327" s="197"/>
      <c r="H327" s="197"/>
      <c r="I327" s="197"/>
      <c r="J327" s="123"/>
      <c r="K327" s="124">
        <v>461</v>
      </c>
      <c r="L327" s="123"/>
      <c r="M327" s="123"/>
      <c r="N327" s="123"/>
      <c r="O327" s="123"/>
      <c r="P327" s="123"/>
      <c r="Q327" s="123"/>
      <c r="R327" s="123"/>
      <c r="S327" s="125"/>
      <c r="T327" s="126"/>
      <c r="U327" s="123"/>
      <c r="V327" s="123"/>
      <c r="W327" s="123"/>
      <c r="X327" s="123"/>
      <c r="Y327" s="123"/>
      <c r="Z327" s="123"/>
      <c r="AA327" s="127"/>
      <c r="AT327" s="128" t="s">
        <v>129</v>
      </c>
      <c r="AU327" s="128" t="s">
        <v>17</v>
      </c>
      <c r="AV327" s="128" t="s">
        <v>72</v>
      </c>
      <c r="AW327" s="128" t="s">
        <v>85</v>
      </c>
      <c r="AX327" s="128" t="s">
        <v>64</v>
      </c>
      <c r="AY327" s="128" t="s">
        <v>107</v>
      </c>
    </row>
    <row r="328" spans="2:51" s="6" customFormat="1" ht="15.75" customHeight="1">
      <c r="B328" s="129"/>
      <c r="C328" s="130"/>
      <c r="D328" s="130"/>
      <c r="E328" s="130"/>
      <c r="F328" s="198" t="s">
        <v>130</v>
      </c>
      <c r="G328" s="199"/>
      <c r="H328" s="199"/>
      <c r="I328" s="199"/>
      <c r="J328" s="130"/>
      <c r="K328" s="131">
        <v>461</v>
      </c>
      <c r="L328" s="130"/>
      <c r="M328" s="130"/>
      <c r="N328" s="130"/>
      <c r="O328" s="130"/>
      <c r="P328" s="130"/>
      <c r="Q328" s="130"/>
      <c r="R328" s="130"/>
      <c r="S328" s="132"/>
      <c r="T328" s="133"/>
      <c r="U328" s="130"/>
      <c r="V328" s="130"/>
      <c r="W328" s="130"/>
      <c r="X328" s="130"/>
      <c r="Y328" s="130"/>
      <c r="Z328" s="130"/>
      <c r="AA328" s="134"/>
      <c r="AT328" s="135" t="s">
        <v>129</v>
      </c>
      <c r="AU328" s="135" t="s">
        <v>17</v>
      </c>
      <c r="AV328" s="135" t="s">
        <v>108</v>
      </c>
      <c r="AW328" s="135" t="s">
        <v>85</v>
      </c>
      <c r="AX328" s="135" t="s">
        <v>17</v>
      </c>
      <c r="AY328" s="135" t="s">
        <v>107</v>
      </c>
    </row>
    <row r="329" spans="2:65" s="6" customFormat="1" ht="27" customHeight="1">
      <c r="B329" s="21"/>
      <c r="C329" s="136" t="s">
        <v>117</v>
      </c>
      <c r="D329" s="136" t="s">
        <v>252</v>
      </c>
      <c r="E329" s="137" t="s">
        <v>399</v>
      </c>
      <c r="F329" s="200" t="s">
        <v>400</v>
      </c>
      <c r="G329" s="201"/>
      <c r="H329" s="201"/>
      <c r="I329" s="201"/>
      <c r="J329" s="138" t="s">
        <v>112</v>
      </c>
      <c r="K329" s="139">
        <v>734</v>
      </c>
      <c r="L329" s="202"/>
      <c r="M329" s="201"/>
      <c r="N329" s="203">
        <f>ROUND($L$329*$K$329,2)</f>
        <v>0</v>
      </c>
      <c r="O329" s="191"/>
      <c r="P329" s="191"/>
      <c r="Q329" s="191"/>
      <c r="R329" s="114"/>
      <c r="S329" s="41"/>
      <c r="T329" s="117"/>
      <c r="U329" s="118" t="s">
        <v>34</v>
      </c>
      <c r="V329" s="22"/>
      <c r="W329" s="22"/>
      <c r="X329" s="119">
        <v>0</v>
      </c>
      <c r="Y329" s="119">
        <f>$X$329*$K$329</f>
        <v>0</v>
      </c>
      <c r="Z329" s="119">
        <v>0</v>
      </c>
      <c r="AA329" s="120">
        <f>$Z$329*$K$329</f>
        <v>0</v>
      </c>
      <c r="AR329" s="80" t="s">
        <v>136</v>
      </c>
      <c r="AT329" s="80" t="s">
        <v>252</v>
      </c>
      <c r="AU329" s="80" t="s">
        <v>17</v>
      </c>
      <c r="AY329" s="6" t="s">
        <v>107</v>
      </c>
      <c r="BE329" s="121">
        <f>IF($U$329="základní",$N$329,0)</f>
        <v>0</v>
      </c>
      <c r="BF329" s="121">
        <f>IF($U$329="snížená",$N$329,0)</f>
        <v>0</v>
      </c>
      <c r="BG329" s="121">
        <f>IF($U$329="zákl. přenesená",$N$329,0)</f>
        <v>0</v>
      </c>
      <c r="BH329" s="121">
        <f>IF($U$329="sníž. přenesená",$N$329,0)</f>
        <v>0</v>
      </c>
      <c r="BI329" s="121">
        <f>IF($U$329="nulová",$N$329,0)</f>
        <v>0</v>
      </c>
      <c r="BJ329" s="80" t="s">
        <v>17</v>
      </c>
      <c r="BK329" s="121">
        <f>ROUND($L$329*$K$329,2)</f>
        <v>0</v>
      </c>
      <c r="BL329" s="80" t="s">
        <v>108</v>
      </c>
      <c r="BM329" s="80" t="s">
        <v>401</v>
      </c>
    </row>
    <row r="330" spans="2:47" s="6" customFormat="1" ht="16.5" customHeight="1">
      <c r="B330" s="21"/>
      <c r="C330" s="22"/>
      <c r="D330" s="22"/>
      <c r="E330" s="22"/>
      <c r="F330" s="194" t="s">
        <v>400</v>
      </c>
      <c r="G330" s="163"/>
      <c r="H330" s="163"/>
      <c r="I330" s="163"/>
      <c r="J330" s="163"/>
      <c r="K330" s="163"/>
      <c r="L330" s="163"/>
      <c r="M330" s="163"/>
      <c r="N330" s="163"/>
      <c r="O330" s="163"/>
      <c r="P330" s="163"/>
      <c r="Q330" s="163"/>
      <c r="R330" s="163"/>
      <c r="S330" s="41"/>
      <c r="T330" s="50"/>
      <c r="U330" s="22"/>
      <c r="V330" s="22"/>
      <c r="W330" s="22"/>
      <c r="X330" s="22"/>
      <c r="Y330" s="22"/>
      <c r="Z330" s="22"/>
      <c r="AA330" s="51"/>
      <c r="AT330" s="6" t="s">
        <v>114</v>
      </c>
      <c r="AU330" s="6" t="s">
        <v>17</v>
      </c>
    </row>
    <row r="331" spans="2:51" s="6" customFormat="1" ht="15.75" customHeight="1">
      <c r="B331" s="122"/>
      <c r="C331" s="123"/>
      <c r="D331" s="123"/>
      <c r="E331" s="123"/>
      <c r="F331" s="196" t="s">
        <v>402</v>
      </c>
      <c r="G331" s="197"/>
      <c r="H331" s="197"/>
      <c r="I331" s="197"/>
      <c r="J331" s="123"/>
      <c r="K331" s="124">
        <v>734</v>
      </c>
      <c r="L331" s="123"/>
      <c r="M331" s="123"/>
      <c r="N331" s="123"/>
      <c r="O331" s="123"/>
      <c r="P331" s="123"/>
      <c r="Q331" s="123"/>
      <c r="R331" s="123"/>
      <c r="S331" s="125"/>
      <c r="T331" s="126"/>
      <c r="U331" s="123"/>
      <c r="V331" s="123"/>
      <c r="W331" s="123"/>
      <c r="X331" s="123"/>
      <c r="Y331" s="123"/>
      <c r="Z331" s="123"/>
      <c r="AA331" s="127"/>
      <c r="AT331" s="128" t="s">
        <v>129</v>
      </c>
      <c r="AU331" s="128" t="s">
        <v>17</v>
      </c>
      <c r="AV331" s="128" t="s">
        <v>72</v>
      </c>
      <c r="AW331" s="128" t="s">
        <v>85</v>
      </c>
      <c r="AX331" s="128" t="s">
        <v>64</v>
      </c>
      <c r="AY331" s="128" t="s">
        <v>107</v>
      </c>
    </row>
    <row r="332" spans="2:51" s="6" customFormat="1" ht="15.75" customHeight="1">
      <c r="B332" s="129"/>
      <c r="C332" s="130"/>
      <c r="D332" s="130"/>
      <c r="E332" s="130"/>
      <c r="F332" s="198" t="s">
        <v>130</v>
      </c>
      <c r="G332" s="199"/>
      <c r="H332" s="199"/>
      <c r="I332" s="199"/>
      <c r="J332" s="130"/>
      <c r="K332" s="131">
        <v>734</v>
      </c>
      <c r="L332" s="130"/>
      <c r="M332" s="130"/>
      <c r="N332" s="130"/>
      <c r="O332" s="130"/>
      <c r="P332" s="130"/>
      <c r="Q332" s="130"/>
      <c r="R332" s="130"/>
      <c r="S332" s="132"/>
      <c r="T332" s="133"/>
      <c r="U332" s="130"/>
      <c r="V332" s="130"/>
      <c r="W332" s="130"/>
      <c r="X332" s="130"/>
      <c r="Y332" s="130"/>
      <c r="Z332" s="130"/>
      <c r="AA332" s="134"/>
      <c r="AT332" s="135" t="s">
        <v>129</v>
      </c>
      <c r="AU332" s="135" t="s">
        <v>17</v>
      </c>
      <c r="AV332" s="135" t="s">
        <v>108</v>
      </c>
      <c r="AW332" s="135" t="s">
        <v>85</v>
      </c>
      <c r="AX332" s="135" t="s">
        <v>17</v>
      </c>
      <c r="AY332" s="135" t="s">
        <v>107</v>
      </c>
    </row>
    <row r="333" spans="2:65" s="6" customFormat="1" ht="15.75" customHeight="1">
      <c r="B333" s="21"/>
      <c r="C333" s="112" t="s">
        <v>131</v>
      </c>
      <c r="D333" s="112" t="s">
        <v>109</v>
      </c>
      <c r="E333" s="113" t="s">
        <v>403</v>
      </c>
      <c r="F333" s="190" t="s">
        <v>404</v>
      </c>
      <c r="G333" s="191"/>
      <c r="H333" s="191"/>
      <c r="I333" s="191"/>
      <c r="J333" s="115" t="s">
        <v>112</v>
      </c>
      <c r="K333" s="116">
        <v>2</v>
      </c>
      <c r="L333" s="192"/>
      <c r="M333" s="191"/>
      <c r="N333" s="193">
        <f>ROUND($L$333*$K$333,2)</f>
        <v>0</v>
      </c>
      <c r="O333" s="191"/>
      <c r="P333" s="191"/>
      <c r="Q333" s="191"/>
      <c r="R333" s="114"/>
      <c r="S333" s="41"/>
      <c r="T333" s="117"/>
      <c r="U333" s="118" t="s">
        <v>34</v>
      </c>
      <c r="V333" s="22"/>
      <c r="W333" s="22"/>
      <c r="X333" s="119">
        <v>0</v>
      </c>
      <c r="Y333" s="119">
        <f>$X$333*$K$333</f>
        <v>0</v>
      </c>
      <c r="Z333" s="119">
        <v>0</v>
      </c>
      <c r="AA333" s="120">
        <f>$Z$333*$K$333</f>
        <v>0</v>
      </c>
      <c r="AR333" s="80" t="s">
        <v>108</v>
      </c>
      <c r="AT333" s="80" t="s">
        <v>109</v>
      </c>
      <c r="AU333" s="80" t="s">
        <v>17</v>
      </c>
      <c r="AY333" s="6" t="s">
        <v>107</v>
      </c>
      <c r="BE333" s="121">
        <f>IF($U$333="základní",$N$333,0)</f>
        <v>0</v>
      </c>
      <c r="BF333" s="121">
        <f>IF($U$333="snížená",$N$333,0)</f>
        <v>0</v>
      </c>
      <c r="BG333" s="121">
        <f>IF($U$333="zákl. přenesená",$N$333,0)</f>
        <v>0</v>
      </c>
      <c r="BH333" s="121">
        <f>IF($U$333="sníž. přenesená",$N$333,0)</f>
        <v>0</v>
      </c>
      <c r="BI333" s="121">
        <f>IF($U$333="nulová",$N$333,0)</f>
        <v>0</v>
      </c>
      <c r="BJ333" s="80" t="s">
        <v>17</v>
      </c>
      <c r="BK333" s="121">
        <f>ROUND($L$333*$K$333,2)</f>
        <v>0</v>
      </c>
      <c r="BL333" s="80" t="s">
        <v>108</v>
      </c>
      <c r="BM333" s="80" t="s">
        <v>405</v>
      </c>
    </row>
    <row r="334" spans="2:47" s="6" customFormat="1" ht="16.5" customHeight="1">
      <c r="B334" s="21"/>
      <c r="C334" s="22"/>
      <c r="D334" s="22"/>
      <c r="E334" s="22"/>
      <c r="F334" s="194" t="s">
        <v>404</v>
      </c>
      <c r="G334" s="163"/>
      <c r="H334" s="163"/>
      <c r="I334" s="163"/>
      <c r="J334" s="163"/>
      <c r="K334" s="163"/>
      <c r="L334" s="163"/>
      <c r="M334" s="163"/>
      <c r="N334" s="163"/>
      <c r="O334" s="163"/>
      <c r="P334" s="163"/>
      <c r="Q334" s="163"/>
      <c r="R334" s="163"/>
      <c r="S334" s="41"/>
      <c r="T334" s="50"/>
      <c r="U334" s="22"/>
      <c r="V334" s="22"/>
      <c r="W334" s="22"/>
      <c r="X334" s="22"/>
      <c r="Y334" s="22"/>
      <c r="Z334" s="22"/>
      <c r="AA334" s="51"/>
      <c r="AT334" s="6" t="s">
        <v>114</v>
      </c>
      <c r="AU334" s="6" t="s">
        <v>17</v>
      </c>
    </row>
    <row r="335" spans="2:65" s="6" customFormat="1" ht="15.75" customHeight="1">
      <c r="B335" s="21"/>
      <c r="C335" s="112" t="s">
        <v>136</v>
      </c>
      <c r="D335" s="112" t="s">
        <v>109</v>
      </c>
      <c r="E335" s="113" t="s">
        <v>406</v>
      </c>
      <c r="F335" s="190" t="s">
        <v>407</v>
      </c>
      <c r="G335" s="191"/>
      <c r="H335" s="191"/>
      <c r="I335" s="191"/>
      <c r="J335" s="115" t="s">
        <v>112</v>
      </c>
      <c r="K335" s="116">
        <v>1</v>
      </c>
      <c r="L335" s="192"/>
      <c r="M335" s="191"/>
      <c r="N335" s="193">
        <f>ROUND($L$335*$K$335,2)</f>
        <v>0</v>
      </c>
      <c r="O335" s="191"/>
      <c r="P335" s="191"/>
      <c r="Q335" s="191"/>
      <c r="R335" s="114"/>
      <c r="S335" s="41"/>
      <c r="T335" s="117"/>
      <c r="U335" s="118" t="s">
        <v>34</v>
      </c>
      <c r="V335" s="22"/>
      <c r="W335" s="22"/>
      <c r="X335" s="119">
        <v>0</v>
      </c>
      <c r="Y335" s="119">
        <f>$X$335*$K$335</f>
        <v>0</v>
      </c>
      <c r="Z335" s="119">
        <v>0</v>
      </c>
      <c r="AA335" s="120">
        <f>$Z$335*$K$335</f>
        <v>0</v>
      </c>
      <c r="AR335" s="80" t="s">
        <v>108</v>
      </c>
      <c r="AT335" s="80" t="s">
        <v>109</v>
      </c>
      <c r="AU335" s="80" t="s">
        <v>17</v>
      </c>
      <c r="AY335" s="6" t="s">
        <v>107</v>
      </c>
      <c r="BE335" s="121">
        <f>IF($U$335="základní",$N$335,0)</f>
        <v>0</v>
      </c>
      <c r="BF335" s="121">
        <f>IF($U$335="snížená",$N$335,0)</f>
        <v>0</v>
      </c>
      <c r="BG335" s="121">
        <f>IF($U$335="zákl. přenesená",$N$335,0)</f>
        <v>0</v>
      </c>
      <c r="BH335" s="121">
        <f>IF($U$335="sníž. přenesená",$N$335,0)</f>
        <v>0</v>
      </c>
      <c r="BI335" s="121">
        <f>IF($U$335="nulová",$N$335,0)</f>
        <v>0</v>
      </c>
      <c r="BJ335" s="80" t="s">
        <v>17</v>
      </c>
      <c r="BK335" s="121">
        <f>ROUND($L$335*$K$335,2)</f>
        <v>0</v>
      </c>
      <c r="BL335" s="80" t="s">
        <v>108</v>
      </c>
      <c r="BM335" s="80" t="s">
        <v>408</v>
      </c>
    </row>
    <row r="336" spans="2:47" s="6" customFormat="1" ht="16.5" customHeight="1">
      <c r="B336" s="21"/>
      <c r="C336" s="22"/>
      <c r="D336" s="22"/>
      <c r="E336" s="22"/>
      <c r="F336" s="194" t="s">
        <v>407</v>
      </c>
      <c r="G336" s="163"/>
      <c r="H336" s="163"/>
      <c r="I336" s="163"/>
      <c r="J336" s="163"/>
      <c r="K336" s="163"/>
      <c r="L336" s="163"/>
      <c r="M336" s="163"/>
      <c r="N336" s="163"/>
      <c r="O336" s="163"/>
      <c r="P336" s="163"/>
      <c r="Q336" s="163"/>
      <c r="R336" s="163"/>
      <c r="S336" s="41"/>
      <c r="T336" s="50"/>
      <c r="U336" s="22"/>
      <c r="V336" s="22"/>
      <c r="W336" s="22"/>
      <c r="X336" s="22"/>
      <c r="Y336" s="22"/>
      <c r="Z336" s="22"/>
      <c r="AA336" s="51"/>
      <c r="AT336" s="6" t="s">
        <v>114</v>
      </c>
      <c r="AU336" s="6" t="s">
        <v>17</v>
      </c>
    </row>
    <row r="337" spans="2:65" s="6" customFormat="1" ht="27" customHeight="1">
      <c r="B337" s="21"/>
      <c r="C337" s="112" t="s">
        <v>142</v>
      </c>
      <c r="D337" s="112" t="s">
        <v>109</v>
      </c>
      <c r="E337" s="113" t="s">
        <v>409</v>
      </c>
      <c r="F337" s="190" t="s">
        <v>410</v>
      </c>
      <c r="G337" s="191"/>
      <c r="H337" s="191"/>
      <c r="I337" s="191"/>
      <c r="J337" s="115" t="s">
        <v>112</v>
      </c>
      <c r="K337" s="116">
        <v>2</v>
      </c>
      <c r="L337" s="192"/>
      <c r="M337" s="191"/>
      <c r="N337" s="193">
        <f>ROUND($L$337*$K$337,2)</f>
        <v>0</v>
      </c>
      <c r="O337" s="191"/>
      <c r="P337" s="191"/>
      <c r="Q337" s="191"/>
      <c r="R337" s="114" t="s">
        <v>113</v>
      </c>
      <c r="S337" s="41"/>
      <c r="T337" s="117"/>
      <c r="U337" s="118" t="s">
        <v>34</v>
      </c>
      <c r="V337" s="22"/>
      <c r="W337" s="22"/>
      <c r="X337" s="119">
        <v>0.0007</v>
      </c>
      <c r="Y337" s="119">
        <f>$X$337*$K$337</f>
        <v>0.0014</v>
      </c>
      <c r="Z337" s="119">
        <v>0</v>
      </c>
      <c r="AA337" s="120">
        <f>$Z$337*$K$337</f>
        <v>0</v>
      </c>
      <c r="AR337" s="80" t="s">
        <v>108</v>
      </c>
      <c r="AT337" s="80" t="s">
        <v>109</v>
      </c>
      <c r="AU337" s="80" t="s">
        <v>17</v>
      </c>
      <c r="AY337" s="6" t="s">
        <v>107</v>
      </c>
      <c r="BE337" s="121">
        <f>IF($U$337="základní",$N$337,0)</f>
        <v>0</v>
      </c>
      <c r="BF337" s="121">
        <f>IF($U$337="snížená",$N$337,0)</f>
        <v>0</v>
      </c>
      <c r="BG337" s="121">
        <f>IF($U$337="zákl. přenesená",$N$337,0)</f>
        <v>0</v>
      </c>
      <c r="BH337" s="121">
        <f>IF($U$337="sníž. přenesená",$N$337,0)</f>
        <v>0</v>
      </c>
      <c r="BI337" s="121">
        <f>IF($U$337="nulová",$N$337,0)</f>
        <v>0</v>
      </c>
      <c r="BJ337" s="80" t="s">
        <v>17</v>
      </c>
      <c r="BK337" s="121">
        <f>ROUND($L$337*$K$337,2)</f>
        <v>0</v>
      </c>
      <c r="BL337" s="80" t="s">
        <v>108</v>
      </c>
      <c r="BM337" s="80" t="s">
        <v>411</v>
      </c>
    </row>
    <row r="338" spans="2:47" s="6" customFormat="1" ht="16.5" customHeight="1">
      <c r="B338" s="21"/>
      <c r="C338" s="22"/>
      <c r="D338" s="22"/>
      <c r="E338" s="22"/>
      <c r="F338" s="194" t="s">
        <v>410</v>
      </c>
      <c r="G338" s="163"/>
      <c r="H338" s="163"/>
      <c r="I338" s="163"/>
      <c r="J338" s="163"/>
      <c r="K338" s="163"/>
      <c r="L338" s="163"/>
      <c r="M338" s="163"/>
      <c r="N338" s="163"/>
      <c r="O338" s="163"/>
      <c r="P338" s="163"/>
      <c r="Q338" s="163"/>
      <c r="R338" s="163"/>
      <c r="S338" s="41"/>
      <c r="T338" s="50"/>
      <c r="U338" s="22"/>
      <c r="V338" s="22"/>
      <c r="W338" s="22"/>
      <c r="X338" s="22"/>
      <c r="Y338" s="22"/>
      <c r="Z338" s="22"/>
      <c r="AA338" s="51"/>
      <c r="AT338" s="6" t="s">
        <v>114</v>
      </c>
      <c r="AU338" s="6" t="s">
        <v>17</v>
      </c>
    </row>
    <row r="339" spans="2:47" s="6" customFormat="1" ht="168.75" customHeight="1">
      <c r="B339" s="21"/>
      <c r="C339" s="22"/>
      <c r="D339" s="22"/>
      <c r="E339" s="22"/>
      <c r="F339" s="195" t="s">
        <v>412</v>
      </c>
      <c r="G339" s="163"/>
      <c r="H339" s="163"/>
      <c r="I339" s="163"/>
      <c r="J339" s="163"/>
      <c r="K339" s="163"/>
      <c r="L339" s="163"/>
      <c r="M339" s="163"/>
      <c r="N339" s="163"/>
      <c r="O339" s="163"/>
      <c r="P339" s="163"/>
      <c r="Q339" s="163"/>
      <c r="R339" s="163"/>
      <c r="S339" s="41"/>
      <c r="T339" s="50"/>
      <c r="U339" s="22"/>
      <c r="V339" s="22"/>
      <c r="W339" s="22"/>
      <c r="X339" s="22"/>
      <c r="Y339" s="22"/>
      <c r="Z339" s="22"/>
      <c r="AA339" s="51"/>
      <c r="AT339" s="6" t="s">
        <v>116</v>
      </c>
      <c r="AU339" s="6" t="s">
        <v>17</v>
      </c>
    </row>
    <row r="340" spans="2:65" s="6" customFormat="1" ht="27" customHeight="1">
      <c r="B340" s="21"/>
      <c r="C340" s="112" t="s">
        <v>22</v>
      </c>
      <c r="D340" s="112" t="s">
        <v>109</v>
      </c>
      <c r="E340" s="113" t="s">
        <v>413</v>
      </c>
      <c r="F340" s="190" t="s">
        <v>414</v>
      </c>
      <c r="G340" s="191"/>
      <c r="H340" s="191"/>
      <c r="I340" s="191"/>
      <c r="J340" s="115" t="s">
        <v>112</v>
      </c>
      <c r="K340" s="116">
        <v>2</v>
      </c>
      <c r="L340" s="192"/>
      <c r="M340" s="191"/>
      <c r="N340" s="193">
        <f>ROUND($L$340*$K$340,2)</f>
        <v>0</v>
      </c>
      <c r="O340" s="191"/>
      <c r="P340" s="191"/>
      <c r="Q340" s="191"/>
      <c r="R340" s="114" t="s">
        <v>113</v>
      </c>
      <c r="S340" s="41"/>
      <c r="T340" s="117"/>
      <c r="U340" s="118" t="s">
        <v>34</v>
      </c>
      <c r="V340" s="22"/>
      <c r="W340" s="22"/>
      <c r="X340" s="119">
        <v>0.11241</v>
      </c>
      <c r="Y340" s="119">
        <f>$X$340*$K$340</f>
        <v>0.22482</v>
      </c>
      <c r="Z340" s="119">
        <v>0</v>
      </c>
      <c r="AA340" s="120">
        <f>$Z$340*$K$340</f>
        <v>0</v>
      </c>
      <c r="AR340" s="80" t="s">
        <v>108</v>
      </c>
      <c r="AT340" s="80" t="s">
        <v>109</v>
      </c>
      <c r="AU340" s="80" t="s">
        <v>17</v>
      </c>
      <c r="AY340" s="6" t="s">
        <v>107</v>
      </c>
      <c r="BE340" s="121">
        <f>IF($U$340="základní",$N$340,0)</f>
        <v>0</v>
      </c>
      <c r="BF340" s="121">
        <f>IF($U$340="snížená",$N$340,0)</f>
        <v>0</v>
      </c>
      <c r="BG340" s="121">
        <f>IF($U$340="zákl. přenesená",$N$340,0)</f>
        <v>0</v>
      </c>
      <c r="BH340" s="121">
        <f>IF($U$340="sníž. přenesená",$N$340,0)</f>
        <v>0</v>
      </c>
      <c r="BI340" s="121">
        <f>IF($U$340="nulová",$N$340,0)</f>
        <v>0</v>
      </c>
      <c r="BJ340" s="80" t="s">
        <v>17</v>
      </c>
      <c r="BK340" s="121">
        <f>ROUND($L$340*$K$340,2)</f>
        <v>0</v>
      </c>
      <c r="BL340" s="80" t="s">
        <v>108</v>
      </c>
      <c r="BM340" s="80" t="s">
        <v>415</v>
      </c>
    </row>
    <row r="341" spans="2:47" s="6" customFormat="1" ht="16.5" customHeight="1">
      <c r="B341" s="21"/>
      <c r="C341" s="22"/>
      <c r="D341" s="22"/>
      <c r="E341" s="22"/>
      <c r="F341" s="194" t="s">
        <v>414</v>
      </c>
      <c r="G341" s="163"/>
      <c r="H341" s="163"/>
      <c r="I341" s="163"/>
      <c r="J341" s="163"/>
      <c r="K341" s="163"/>
      <c r="L341" s="163"/>
      <c r="M341" s="163"/>
      <c r="N341" s="163"/>
      <c r="O341" s="163"/>
      <c r="P341" s="163"/>
      <c r="Q341" s="163"/>
      <c r="R341" s="163"/>
      <c r="S341" s="41"/>
      <c r="T341" s="50"/>
      <c r="U341" s="22"/>
      <c r="V341" s="22"/>
      <c r="W341" s="22"/>
      <c r="X341" s="22"/>
      <c r="Y341" s="22"/>
      <c r="Z341" s="22"/>
      <c r="AA341" s="51"/>
      <c r="AT341" s="6" t="s">
        <v>114</v>
      </c>
      <c r="AU341" s="6" t="s">
        <v>17</v>
      </c>
    </row>
    <row r="342" spans="2:47" s="6" customFormat="1" ht="121.5" customHeight="1">
      <c r="B342" s="21"/>
      <c r="C342" s="22"/>
      <c r="D342" s="22"/>
      <c r="E342" s="22"/>
      <c r="F342" s="195" t="s">
        <v>416</v>
      </c>
      <c r="G342" s="163"/>
      <c r="H342" s="163"/>
      <c r="I342" s="163"/>
      <c r="J342" s="163"/>
      <c r="K342" s="163"/>
      <c r="L342" s="163"/>
      <c r="M342" s="163"/>
      <c r="N342" s="163"/>
      <c r="O342" s="163"/>
      <c r="P342" s="163"/>
      <c r="Q342" s="163"/>
      <c r="R342" s="163"/>
      <c r="S342" s="41"/>
      <c r="T342" s="50"/>
      <c r="U342" s="22"/>
      <c r="V342" s="22"/>
      <c r="W342" s="22"/>
      <c r="X342" s="22"/>
      <c r="Y342" s="22"/>
      <c r="Z342" s="22"/>
      <c r="AA342" s="51"/>
      <c r="AT342" s="6" t="s">
        <v>116</v>
      </c>
      <c r="AU342" s="6" t="s">
        <v>17</v>
      </c>
    </row>
    <row r="343" spans="2:65" s="6" customFormat="1" ht="27" customHeight="1">
      <c r="B343" s="21"/>
      <c r="C343" s="112" t="s">
        <v>150</v>
      </c>
      <c r="D343" s="112" t="s">
        <v>109</v>
      </c>
      <c r="E343" s="113" t="s">
        <v>417</v>
      </c>
      <c r="F343" s="190" t="s">
        <v>418</v>
      </c>
      <c r="G343" s="191"/>
      <c r="H343" s="191"/>
      <c r="I343" s="191"/>
      <c r="J343" s="115" t="s">
        <v>351</v>
      </c>
      <c r="K343" s="116">
        <v>1252</v>
      </c>
      <c r="L343" s="192"/>
      <c r="M343" s="191"/>
      <c r="N343" s="193">
        <f>ROUND($L$343*$K$343,2)</f>
        <v>0</v>
      </c>
      <c r="O343" s="191"/>
      <c r="P343" s="191"/>
      <c r="Q343" s="191"/>
      <c r="R343" s="114" t="s">
        <v>113</v>
      </c>
      <c r="S343" s="41"/>
      <c r="T343" s="117"/>
      <c r="U343" s="118" t="s">
        <v>34</v>
      </c>
      <c r="V343" s="22"/>
      <c r="W343" s="22"/>
      <c r="X343" s="119">
        <v>0.08978</v>
      </c>
      <c r="Y343" s="119">
        <f>$X$343*$K$343</f>
        <v>112.40456</v>
      </c>
      <c r="Z343" s="119">
        <v>0</v>
      </c>
      <c r="AA343" s="120">
        <f>$Z$343*$K$343</f>
        <v>0</v>
      </c>
      <c r="AR343" s="80" t="s">
        <v>108</v>
      </c>
      <c r="AT343" s="80" t="s">
        <v>109</v>
      </c>
      <c r="AU343" s="80" t="s">
        <v>17</v>
      </c>
      <c r="AY343" s="6" t="s">
        <v>107</v>
      </c>
      <c r="BE343" s="121">
        <f>IF($U$343="základní",$N$343,0)</f>
        <v>0</v>
      </c>
      <c r="BF343" s="121">
        <f>IF($U$343="snížená",$N$343,0)</f>
        <v>0</v>
      </c>
      <c r="BG343" s="121">
        <f>IF($U$343="zákl. přenesená",$N$343,0)</f>
        <v>0</v>
      </c>
      <c r="BH343" s="121">
        <f>IF($U$343="sníž. přenesená",$N$343,0)</f>
        <v>0</v>
      </c>
      <c r="BI343" s="121">
        <f>IF($U$343="nulová",$N$343,0)</f>
        <v>0</v>
      </c>
      <c r="BJ343" s="80" t="s">
        <v>17</v>
      </c>
      <c r="BK343" s="121">
        <f>ROUND($L$343*$K$343,2)</f>
        <v>0</v>
      </c>
      <c r="BL343" s="80" t="s">
        <v>108</v>
      </c>
      <c r="BM343" s="80" t="s">
        <v>419</v>
      </c>
    </row>
    <row r="344" spans="2:47" s="6" customFormat="1" ht="16.5" customHeight="1">
      <c r="B344" s="21"/>
      <c r="C344" s="22"/>
      <c r="D344" s="22"/>
      <c r="E344" s="22"/>
      <c r="F344" s="194" t="s">
        <v>418</v>
      </c>
      <c r="G344" s="163"/>
      <c r="H344" s="163"/>
      <c r="I344" s="163"/>
      <c r="J344" s="163"/>
      <c r="K344" s="163"/>
      <c r="L344" s="163"/>
      <c r="M344" s="163"/>
      <c r="N344" s="163"/>
      <c r="O344" s="163"/>
      <c r="P344" s="163"/>
      <c r="Q344" s="163"/>
      <c r="R344" s="163"/>
      <c r="S344" s="41"/>
      <c r="T344" s="50"/>
      <c r="U344" s="22"/>
      <c r="V344" s="22"/>
      <c r="W344" s="22"/>
      <c r="X344" s="22"/>
      <c r="Y344" s="22"/>
      <c r="Z344" s="22"/>
      <c r="AA344" s="51"/>
      <c r="AT344" s="6" t="s">
        <v>114</v>
      </c>
      <c r="AU344" s="6" t="s">
        <v>17</v>
      </c>
    </row>
    <row r="345" spans="2:47" s="6" customFormat="1" ht="168.75" customHeight="1">
      <c r="B345" s="21"/>
      <c r="C345" s="22"/>
      <c r="D345" s="22"/>
      <c r="E345" s="22"/>
      <c r="F345" s="195" t="s">
        <v>420</v>
      </c>
      <c r="G345" s="163"/>
      <c r="H345" s="163"/>
      <c r="I345" s="163"/>
      <c r="J345" s="163"/>
      <c r="K345" s="163"/>
      <c r="L345" s="163"/>
      <c r="M345" s="163"/>
      <c r="N345" s="163"/>
      <c r="O345" s="163"/>
      <c r="P345" s="163"/>
      <c r="Q345" s="163"/>
      <c r="R345" s="163"/>
      <c r="S345" s="41"/>
      <c r="T345" s="50"/>
      <c r="U345" s="22"/>
      <c r="V345" s="22"/>
      <c r="W345" s="22"/>
      <c r="X345" s="22"/>
      <c r="Y345" s="22"/>
      <c r="Z345" s="22"/>
      <c r="AA345" s="51"/>
      <c r="AT345" s="6" t="s">
        <v>116</v>
      </c>
      <c r="AU345" s="6" t="s">
        <v>17</v>
      </c>
    </row>
    <row r="346" spans="2:51" s="6" customFormat="1" ht="15.75" customHeight="1">
      <c r="B346" s="122"/>
      <c r="C346" s="123"/>
      <c r="D346" s="123"/>
      <c r="E346" s="123"/>
      <c r="F346" s="196" t="s">
        <v>421</v>
      </c>
      <c r="G346" s="197"/>
      <c r="H346" s="197"/>
      <c r="I346" s="197"/>
      <c r="J346" s="123"/>
      <c r="K346" s="124">
        <v>1092</v>
      </c>
      <c r="L346" s="123"/>
      <c r="M346" s="123"/>
      <c r="N346" s="123"/>
      <c r="O346" s="123"/>
      <c r="P346" s="123"/>
      <c r="Q346" s="123"/>
      <c r="R346" s="123"/>
      <c r="S346" s="125"/>
      <c r="T346" s="126"/>
      <c r="U346" s="123"/>
      <c r="V346" s="123"/>
      <c r="W346" s="123"/>
      <c r="X346" s="123"/>
      <c r="Y346" s="123"/>
      <c r="Z346" s="123"/>
      <c r="AA346" s="127"/>
      <c r="AT346" s="128" t="s">
        <v>129</v>
      </c>
      <c r="AU346" s="128" t="s">
        <v>17</v>
      </c>
      <c r="AV346" s="128" t="s">
        <v>72</v>
      </c>
      <c r="AW346" s="128" t="s">
        <v>85</v>
      </c>
      <c r="AX346" s="128" t="s">
        <v>64</v>
      </c>
      <c r="AY346" s="128" t="s">
        <v>107</v>
      </c>
    </row>
    <row r="347" spans="2:51" s="6" customFormat="1" ht="15.75" customHeight="1">
      <c r="B347" s="122"/>
      <c r="C347" s="123"/>
      <c r="D347" s="123"/>
      <c r="E347" s="123"/>
      <c r="F347" s="196" t="s">
        <v>422</v>
      </c>
      <c r="G347" s="197"/>
      <c r="H347" s="197"/>
      <c r="I347" s="197"/>
      <c r="J347" s="123"/>
      <c r="K347" s="124">
        <v>54</v>
      </c>
      <c r="L347" s="123"/>
      <c r="M347" s="123"/>
      <c r="N347" s="123"/>
      <c r="O347" s="123"/>
      <c r="P347" s="123"/>
      <c r="Q347" s="123"/>
      <c r="R347" s="123"/>
      <c r="S347" s="125"/>
      <c r="T347" s="126"/>
      <c r="U347" s="123"/>
      <c r="V347" s="123"/>
      <c r="W347" s="123"/>
      <c r="X347" s="123"/>
      <c r="Y347" s="123"/>
      <c r="Z347" s="123"/>
      <c r="AA347" s="127"/>
      <c r="AT347" s="128" t="s">
        <v>129</v>
      </c>
      <c r="AU347" s="128" t="s">
        <v>17</v>
      </c>
      <c r="AV347" s="128" t="s">
        <v>72</v>
      </c>
      <c r="AW347" s="128" t="s">
        <v>85</v>
      </c>
      <c r="AX347" s="128" t="s">
        <v>64</v>
      </c>
      <c r="AY347" s="128" t="s">
        <v>107</v>
      </c>
    </row>
    <row r="348" spans="2:51" s="6" customFormat="1" ht="15.75" customHeight="1">
      <c r="B348" s="122"/>
      <c r="C348" s="123"/>
      <c r="D348" s="123"/>
      <c r="E348" s="123"/>
      <c r="F348" s="196" t="s">
        <v>423</v>
      </c>
      <c r="G348" s="197"/>
      <c r="H348" s="197"/>
      <c r="I348" s="197"/>
      <c r="J348" s="123"/>
      <c r="K348" s="124">
        <v>106</v>
      </c>
      <c r="L348" s="123"/>
      <c r="M348" s="123"/>
      <c r="N348" s="123"/>
      <c r="O348" s="123"/>
      <c r="P348" s="123"/>
      <c r="Q348" s="123"/>
      <c r="R348" s="123"/>
      <c r="S348" s="125"/>
      <c r="T348" s="126"/>
      <c r="U348" s="123"/>
      <c r="V348" s="123"/>
      <c r="W348" s="123"/>
      <c r="X348" s="123"/>
      <c r="Y348" s="123"/>
      <c r="Z348" s="123"/>
      <c r="AA348" s="127"/>
      <c r="AT348" s="128" t="s">
        <v>129</v>
      </c>
      <c r="AU348" s="128" t="s">
        <v>17</v>
      </c>
      <c r="AV348" s="128" t="s">
        <v>72</v>
      </c>
      <c r="AW348" s="128" t="s">
        <v>85</v>
      </c>
      <c r="AX348" s="128" t="s">
        <v>64</v>
      </c>
      <c r="AY348" s="128" t="s">
        <v>107</v>
      </c>
    </row>
    <row r="349" spans="2:51" s="6" customFormat="1" ht="15.75" customHeight="1">
      <c r="B349" s="129"/>
      <c r="C349" s="130"/>
      <c r="D349" s="130"/>
      <c r="E349" s="130"/>
      <c r="F349" s="198" t="s">
        <v>130</v>
      </c>
      <c r="G349" s="199"/>
      <c r="H349" s="199"/>
      <c r="I349" s="199"/>
      <c r="J349" s="130"/>
      <c r="K349" s="131">
        <v>1252</v>
      </c>
      <c r="L349" s="130"/>
      <c r="M349" s="130"/>
      <c r="N349" s="130"/>
      <c r="O349" s="130"/>
      <c r="P349" s="130"/>
      <c r="Q349" s="130"/>
      <c r="R349" s="130"/>
      <c r="S349" s="132"/>
      <c r="T349" s="133"/>
      <c r="U349" s="130"/>
      <c r="V349" s="130"/>
      <c r="W349" s="130"/>
      <c r="X349" s="130"/>
      <c r="Y349" s="130"/>
      <c r="Z349" s="130"/>
      <c r="AA349" s="134"/>
      <c r="AT349" s="135" t="s">
        <v>129</v>
      </c>
      <c r="AU349" s="135" t="s">
        <v>17</v>
      </c>
      <c r="AV349" s="135" t="s">
        <v>108</v>
      </c>
      <c r="AW349" s="135" t="s">
        <v>85</v>
      </c>
      <c r="AX349" s="135" t="s">
        <v>17</v>
      </c>
      <c r="AY349" s="135" t="s">
        <v>107</v>
      </c>
    </row>
    <row r="350" spans="2:65" s="6" customFormat="1" ht="39" customHeight="1">
      <c r="B350" s="21"/>
      <c r="C350" s="112" t="s">
        <v>153</v>
      </c>
      <c r="D350" s="112" t="s">
        <v>109</v>
      </c>
      <c r="E350" s="113" t="s">
        <v>424</v>
      </c>
      <c r="F350" s="190" t="s">
        <v>425</v>
      </c>
      <c r="G350" s="191"/>
      <c r="H350" s="191"/>
      <c r="I350" s="191"/>
      <c r="J350" s="115" t="s">
        <v>351</v>
      </c>
      <c r="K350" s="116">
        <v>461</v>
      </c>
      <c r="L350" s="192"/>
      <c r="M350" s="191"/>
      <c r="N350" s="193">
        <f>ROUND($L$350*$K$350,2)</f>
        <v>0</v>
      </c>
      <c r="O350" s="191"/>
      <c r="P350" s="191"/>
      <c r="Q350" s="191"/>
      <c r="R350" s="114" t="s">
        <v>113</v>
      </c>
      <c r="S350" s="41"/>
      <c r="T350" s="117"/>
      <c r="U350" s="118" t="s">
        <v>34</v>
      </c>
      <c r="V350" s="22"/>
      <c r="W350" s="22"/>
      <c r="X350" s="119">
        <v>0.1554</v>
      </c>
      <c r="Y350" s="119">
        <f>$X$350*$K$350</f>
        <v>71.63940000000001</v>
      </c>
      <c r="Z350" s="119">
        <v>0</v>
      </c>
      <c r="AA350" s="120">
        <f>$Z$350*$K$350</f>
        <v>0</v>
      </c>
      <c r="AR350" s="80" t="s">
        <v>108</v>
      </c>
      <c r="AT350" s="80" t="s">
        <v>109</v>
      </c>
      <c r="AU350" s="80" t="s">
        <v>17</v>
      </c>
      <c r="AY350" s="6" t="s">
        <v>107</v>
      </c>
      <c r="BE350" s="121">
        <f>IF($U$350="základní",$N$350,0)</f>
        <v>0</v>
      </c>
      <c r="BF350" s="121">
        <f>IF($U$350="snížená",$N$350,0)</f>
        <v>0</v>
      </c>
      <c r="BG350" s="121">
        <f>IF($U$350="zákl. přenesená",$N$350,0)</f>
        <v>0</v>
      </c>
      <c r="BH350" s="121">
        <f>IF($U$350="sníž. přenesená",$N$350,0)</f>
        <v>0</v>
      </c>
      <c r="BI350" s="121">
        <f>IF($U$350="nulová",$N$350,0)</f>
        <v>0</v>
      </c>
      <c r="BJ350" s="80" t="s">
        <v>17</v>
      </c>
      <c r="BK350" s="121">
        <f>ROUND($L$350*$K$350,2)</f>
        <v>0</v>
      </c>
      <c r="BL350" s="80" t="s">
        <v>108</v>
      </c>
      <c r="BM350" s="80" t="s">
        <v>426</v>
      </c>
    </row>
    <row r="351" spans="2:47" s="6" customFormat="1" ht="16.5" customHeight="1">
      <c r="B351" s="21"/>
      <c r="C351" s="22"/>
      <c r="D351" s="22"/>
      <c r="E351" s="22"/>
      <c r="F351" s="194" t="s">
        <v>425</v>
      </c>
      <c r="G351" s="163"/>
      <c r="H351" s="163"/>
      <c r="I351" s="163"/>
      <c r="J351" s="163"/>
      <c r="K351" s="163"/>
      <c r="L351" s="163"/>
      <c r="M351" s="163"/>
      <c r="N351" s="163"/>
      <c r="O351" s="163"/>
      <c r="P351" s="163"/>
      <c r="Q351" s="163"/>
      <c r="R351" s="163"/>
      <c r="S351" s="41"/>
      <c r="T351" s="50"/>
      <c r="U351" s="22"/>
      <c r="V351" s="22"/>
      <c r="W351" s="22"/>
      <c r="X351" s="22"/>
      <c r="Y351" s="22"/>
      <c r="Z351" s="22"/>
      <c r="AA351" s="51"/>
      <c r="AT351" s="6" t="s">
        <v>114</v>
      </c>
      <c r="AU351" s="6" t="s">
        <v>17</v>
      </c>
    </row>
    <row r="352" spans="2:47" s="6" customFormat="1" ht="109.5" customHeight="1">
      <c r="B352" s="21"/>
      <c r="C352" s="22"/>
      <c r="D352" s="22"/>
      <c r="E352" s="22"/>
      <c r="F352" s="195" t="s">
        <v>427</v>
      </c>
      <c r="G352" s="163"/>
      <c r="H352" s="163"/>
      <c r="I352" s="163"/>
      <c r="J352" s="163"/>
      <c r="K352" s="163"/>
      <c r="L352" s="163"/>
      <c r="M352" s="163"/>
      <c r="N352" s="163"/>
      <c r="O352" s="163"/>
      <c r="P352" s="163"/>
      <c r="Q352" s="163"/>
      <c r="R352" s="163"/>
      <c r="S352" s="41"/>
      <c r="T352" s="50"/>
      <c r="U352" s="22"/>
      <c r="V352" s="22"/>
      <c r="W352" s="22"/>
      <c r="X352" s="22"/>
      <c r="Y352" s="22"/>
      <c r="Z352" s="22"/>
      <c r="AA352" s="51"/>
      <c r="AT352" s="6" t="s">
        <v>116</v>
      </c>
      <c r="AU352" s="6" t="s">
        <v>17</v>
      </c>
    </row>
    <row r="353" spans="2:51" s="6" customFormat="1" ht="15.75" customHeight="1">
      <c r="B353" s="122"/>
      <c r="C353" s="123"/>
      <c r="D353" s="123"/>
      <c r="E353" s="123"/>
      <c r="F353" s="196" t="s">
        <v>428</v>
      </c>
      <c r="G353" s="197"/>
      <c r="H353" s="197"/>
      <c r="I353" s="197"/>
      <c r="J353" s="123"/>
      <c r="K353" s="124">
        <v>461</v>
      </c>
      <c r="L353" s="123"/>
      <c r="M353" s="123"/>
      <c r="N353" s="123"/>
      <c r="O353" s="123"/>
      <c r="P353" s="123"/>
      <c r="Q353" s="123"/>
      <c r="R353" s="123"/>
      <c r="S353" s="125"/>
      <c r="T353" s="126"/>
      <c r="U353" s="123"/>
      <c r="V353" s="123"/>
      <c r="W353" s="123"/>
      <c r="X353" s="123"/>
      <c r="Y353" s="123"/>
      <c r="Z353" s="123"/>
      <c r="AA353" s="127"/>
      <c r="AT353" s="128" t="s">
        <v>129</v>
      </c>
      <c r="AU353" s="128" t="s">
        <v>17</v>
      </c>
      <c r="AV353" s="128" t="s">
        <v>72</v>
      </c>
      <c r="AW353" s="128" t="s">
        <v>85</v>
      </c>
      <c r="AX353" s="128" t="s">
        <v>64</v>
      </c>
      <c r="AY353" s="128" t="s">
        <v>107</v>
      </c>
    </row>
    <row r="354" spans="2:51" s="6" customFormat="1" ht="15.75" customHeight="1">
      <c r="B354" s="129"/>
      <c r="C354" s="130"/>
      <c r="D354" s="130"/>
      <c r="E354" s="130"/>
      <c r="F354" s="198" t="s">
        <v>130</v>
      </c>
      <c r="G354" s="199"/>
      <c r="H354" s="199"/>
      <c r="I354" s="199"/>
      <c r="J354" s="130"/>
      <c r="K354" s="131">
        <v>461</v>
      </c>
      <c r="L354" s="130"/>
      <c r="M354" s="130"/>
      <c r="N354" s="130"/>
      <c r="O354" s="130"/>
      <c r="P354" s="130"/>
      <c r="Q354" s="130"/>
      <c r="R354" s="130"/>
      <c r="S354" s="132"/>
      <c r="T354" s="133"/>
      <c r="U354" s="130"/>
      <c r="V354" s="130"/>
      <c r="W354" s="130"/>
      <c r="X354" s="130"/>
      <c r="Y354" s="130"/>
      <c r="Z354" s="130"/>
      <c r="AA354" s="134"/>
      <c r="AT354" s="135" t="s">
        <v>129</v>
      </c>
      <c r="AU354" s="135" t="s">
        <v>17</v>
      </c>
      <c r="AV354" s="135" t="s">
        <v>108</v>
      </c>
      <c r="AW354" s="135" t="s">
        <v>85</v>
      </c>
      <c r="AX354" s="135" t="s">
        <v>17</v>
      </c>
      <c r="AY354" s="135" t="s">
        <v>107</v>
      </c>
    </row>
    <row r="355" spans="2:65" s="6" customFormat="1" ht="27" customHeight="1">
      <c r="B355" s="21"/>
      <c r="C355" s="112" t="s">
        <v>160</v>
      </c>
      <c r="D355" s="112" t="s">
        <v>109</v>
      </c>
      <c r="E355" s="113" t="s">
        <v>429</v>
      </c>
      <c r="F355" s="190" t="s">
        <v>430</v>
      </c>
      <c r="G355" s="191"/>
      <c r="H355" s="191"/>
      <c r="I355" s="191"/>
      <c r="J355" s="115" t="s">
        <v>351</v>
      </c>
      <c r="K355" s="116">
        <v>36</v>
      </c>
      <c r="L355" s="192"/>
      <c r="M355" s="191"/>
      <c r="N355" s="193">
        <f>ROUND($L$355*$K$355,2)</f>
        <v>0</v>
      </c>
      <c r="O355" s="191"/>
      <c r="P355" s="191"/>
      <c r="Q355" s="191"/>
      <c r="R355" s="114" t="s">
        <v>113</v>
      </c>
      <c r="S355" s="41"/>
      <c r="T355" s="117"/>
      <c r="U355" s="118" t="s">
        <v>34</v>
      </c>
      <c r="V355" s="22"/>
      <c r="W355" s="22"/>
      <c r="X355" s="119">
        <v>0.14067</v>
      </c>
      <c r="Y355" s="119">
        <f>$X$355*$K$355</f>
        <v>5.06412</v>
      </c>
      <c r="Z355" s="119">
        <v>0</v>
      </c>
      <c r="AA355" s="120">
        <f>$Z$355*$K$355</f>
        <v>0</v>
      </c>
      <c r="AR355" s="80" t="s">
        <v>108</v>
      </c>
      <c r="AT355" s="80" t="s">
        <v>109</v>
      </c>
      <c r="AU355" s="80" t="s">
        <v>17</v>
      </c>
      <c r="AY355" s="6" t="s">
        <v>107</v>
      </c>
      <c r="BE355" s="121">
        <f>IF($U$355="základní",$N$355,0)</f>
        <v>0</v>
      </c>
      <c r="BF355" s="121">
        <f>IF($U$355="snížená",$N$355,0)</f>
        <v>0</v>
      </c>
      <c r="BG355" s="121">
        <f>IF($U$355="zákl. přenesená",$N$355,0)</f>
        <v>0</v>
      </c>
      <c r="BH355" s="121">
        <f>IF($U$355="sníž. přenesená",$N$355,0)</f>
        <v>0</v>
      </c>
      <c r="BI355" s="121">
        <f>IF($U$355="nulová",$N$355,0)</f>
        <v>0</v>
      </c>
      <c r="BJ355" s="80" t="s">
        <v>17</v>
      </c>
      <c r="BK355" s="121">
        <f>ROUND($L$355*$K$355,2)</f>
        <v>0</v>
      </c>
      <c r="BL355" s="80" t="s">
        <v>108</v>
      </c>
      <c r="BM355" s="80" t="s">
        <v>431</v>
      </c>
    </row>
    <row r="356" spans="2:47" s="6" customFormat="1" ht="16.5" customHeight="1">
      <c r="B356" s="21"/>
      <c r="C356" s="22"/>
      <c r="D356" s="22"/>
      <c r="E356" s="22"/>
      <c r="F356" s="194" t="s">
        <v>430</v>
      </c>
      <c r="G356" s="163"/>
      <c r="H356" s="163"/>
      <c r="I356" s="163"/>
      <c r="J356" s="163"/>
      <c r="K356" s="163"/>
      <c r="L356" s="163"/>
      <c r="M356" s="163"/>
      <c r="N356" s="163"/>
      <c r="O356" s="163"/>
      <c r="P356" s="163"/>
      <c r="Q356" s="163"/>
      <c r="R356" s="163"/>
      <c r="S356" s="41"/>
      <c r="T356" s="50"/>
      <c r="U356" s="22"/>
      <c r="V356" s="22"/>
      <c r="W356" s="22"/>
      <c r="X356" s="22"/>
      <c r="Y356" s="22"/>
      <c r="Z356" s="22"/>
      <c r="AA356" s="51"/>
      <c r="AT356" s="6" t="s">
        <v>114</v>
      </c>
      <c r="AU356" s="6" t="s">
        <v>17</v>
      </c>
    </row>
    <row r="357" spans="2:47" s="6" customFormat="1" ht="132.75" customHeight="1">
      <c r="B357" s="21"/>
      <c r="C357" s="22"/>
      <c r="D357" s="22"/>
      <c r="E357" s="22"/>
      <c r="F357" s="195" t="s">
        <v>432</v>
      </c>
      <c r="G357" s="163"/>
      <c r="H357" s="163"/>
      <c r="I357" s="163"/>
      <c r="J357" s="163"/>
      <c r="K357" s="163"/>
      <c r="L357" s="163"/>
      <c r="M357" s="163"/>
      <c r="N357" s="163"/>
      <c r="O357" s="163"/>
      <c r="P357" s="163"/>
      <c r="Q357" s="163"/>
      <c r="R357" s="163"/>
      <c r="S357" s="41"/>
      <c r="T357" s="50"/>
      <c r="U357" s="22"/>
      <c r="V357" s="22"/>
      <c r="W357" s="22"/>
      <c r="X357" s="22"/>
      <c r="Y357" s="22"/>
      <c r="Z357" s="22"/>
      <c r="AA357" s="51"/>
      <c r="AT357" s="6" t="s">
        <v>116</v>
      </c>
      <c r="AU357" s="6" t="s">
        <v>17</v>
      </c>
    </row>
    <row r="358" spans="2:65" s="6" customFormat="1" ht="27" customHeight="1">
      <c r="B358" s="21"/>
      <c r="C358" s="112" t="s">
        <v>163</v>
      </c>
      <c r="D358" s="112" t="s">
        <v>109</v>
      </c>
      <c r="E358" s="113" t="s">
        <v>433</v>
      </c>
      <c r="F358" s="190" t="s">
        <v>434</v>
      </c>
      <c r="G358" s="191"/>
      <c r="H358" s="191"/>
      <c r="I358" s="191"/>
      <c r="J358" s="115" t="s">
        <v>351</v>
      </c>
      <c r="K358" s="116">
        <v>367</v>
      </c>
      <c r="L358" s="192"/>
      <c r="M358" s="191"/>
      <c r="N358" s="193">
        <f>ROUND($L$358*$K$358,2)</f>
        <v>0</v>
      </c>
      <c r="O358" s="191"/>
      <c r="P358" s="191"/>
      <c r="Q358" s="191"/>
      <c r="R358" s="114" t="s">
        <v>113</v>
      </c>
      <c r="S358" s="41"/>
      <c r="T358" s="117"/>
      <c r="U358" s="118" t="s">
        <v>34</v>
      </c>
      <c r="V358" s="22"/>
      <c r="W358" s="22"/>
      <c r="X358" s="119">
        <v>0.10095</v>
      </c>
      <c r="Y358" s="119">
        <f>$X$358*$K$358</f>
        <v>37.04865</v>
      </c>
      <c r="Z358" s="119">
        <v>0</v>
      </c>
      <c r="AA358" s="120">
        <f>$Z$358*$K$358</f>
        <v>0</v>
      </c>
      <c r="AR358" s="80" t="s">
        <v>108</v>
      </c>
      <c r="AT358" s="80" t="s">
        <v>109</v>
      </c>
      <c r="AU358" s="80" t="s">
        <v>17</v>
      </c>
      <c r="AY358" s="6" t="s">
        <v>107</v>
      </c>
      <c r="BE358" s="121">
        <f>IF($U$358="základní",$N$358,0)</f>
        <v>0</v>
      </c>
      <c r="BF358" s="121">
        <f>IF($U$358="snížená",$N$358,0)</f>
        <v>0</v>
      </c>
      <c r="BG358" s="121">
        <f>IF($U$358="zákl. přenesená",$N$358,0)</f>
        <v>0</v>
      </c>
      <c r="BH358" s="121">
        <f>IF($U$358="sníž. přenesená",$N$358,0)</f>
        <v>0</v>
      </c>
      <c r="BI358" s="121">
        <f>IF($U$358="nulová",$N$358,0)</f>
        <v>0</v>
      </c>
      <c r="BJ358" s="80" t="s">
        <v>17</v>
      </c>
      <c r="BK358" s="121">
        <f>ROUND($L$358*$K$358,2)</f>
        <v>0</v>
      </c>
      <c r="BL358" s="80" t="s">
        <v>108</v>
      </c>
      <c r="BM358" s="80" t="s">
        <v>435</v>
      </c>
    </row>
    <row r="359" spans="2:47" s="6" customFormat="1" ht="16.5" customHeight="1">
      <c r="B359" s="21"/>
      <c r="C359" s="22"/>
      <c r="D359" s="22"/>
      <c r="E359" s="22"/>
      <c r="F359" s="194" t="s">
        <v>434</v>
      </c>
      <c r="G359" s="163"/>
      <c r="H359" s="163"/>
      <c r="I359" s="163"/>
      <c r="J359" s="163"/>
      <c r="K359" s="163"/>
      <c r="L359" s="163"/>
      <c r="M359" s="163"/>
      <c r="N359" s="163"/>
      <c r="O359" s="163"/>
      <c r="P359" s="163"/>
      <c r="Q359" s="163"/>
      <c r="R359" s="163"/>
      <c r="S359" s="41"/>
      <c r="T359" s="50"/>
      <c r="U359" s="22"/>
      <c r="V359" s="22"/>
      <c r="W359" s="22"/>
      <c r="X359" s="22"/>
      <c r="Y359" s="22"/>
      <c r="Z359" s="22"/>
      <c r="AA359" s="51"/>
      <c r="AT359" s="6" t="s">
        <v>114</v>
      </c>
      <c r="AU359" s="6" t="s">
        <v>17</v>
      </c>
    </row>
    <row r="360" spans="2:47" s="6" customFormat="1" ht="74.25" customHeight="1">
      <c r="B360" s="21"/>
      <c r="C360" s="22"/>
      <c r="D360" s="22"/>
      <c r="E360" s="22"/>
      <c r="F360" s="195" t="s">
        <v>436</v>
      </c>
      <c r="G360" s="163"/>
      <c r="H360" s="163"/>
      <c r="I360" s="163"/>
      <c r="J360" s="163"/>
      <c r="K360" s="163"/>
      <c r="L360" s="163"/>
      <c r="M360" s="163"/>
      <c r="N360" s="163"/>
      <c r="O360" s="163"/>
      <c r="P360" s="163"/>
      <c r="Q360" s="163"/>
      <c r="R360" s="163"/>
      <c r="S360" s="41"/>
      <c r="T360" s="50"/>
      <c r="U360" s="22"/>
      <c r="V360" s="22"/>
      <c r="W360" s="22"/>
      <c r="X360" s="22"/>
      <c r="Y360" s="22"/>
      <c r="Z360" s="22"/>
      <c r="AA360" s="51"/>
      <c r="AT360" s="6" t="s">
        <v>116</v>
      </c>
      <c r="AU360" s="6" t="s">
        <v>17</v>
      </c>
    </row>
    <row r="361" spans="2:65" s="6" customFormat="1" ht="15.75" customHeight="1">
      <c r="B361" s="21"/>
      <c r="C361" s="112" t="s">
        <v>8</v>
      </c>
      <c r="D361" s="112" t="s">
        <v>109</v>
      </c>
      <c r="E361" s="113" t="s">
        <v>437</v>
      </c>
      <c r="F361" s="190" t="s">
        <v>438</v>
      </c>
      <c r="G361" s="191"/>
      <c r="H361" s="191"/>
      <c r="I361" s="191"/>
      <c r="J361" s="115" t="s">
        <v>112</v>
      </c>
      <c r="K361" s="116">
        <v>2</v>
      </c>
      <c r="L361" s="192"/>
      <c r="M361" s="191"/>
      <c r="N361" s="193">
        <f>ROUND($L$361*$K$361,2)</f>
        <v>0</v>
      </c>
      <c r="O361" s="191"/>
      <c r="P361" s="191"/>
      <c r="Q361" s="191"/>
      <c r="R361" s="114"/>
      <c r="S361" s="41"/>
      <c r="T361" s="117"/>
      <c r="U361" s="118" t="s">
        <v>34</v>
      </c>
      <c r="V361" s="22"/>
      <c r="W361" s="22"/>
      <c r="X361" s="119">
        <v>0</v>
      </c>
      <c r="Y361" s="119">
        <f>$X$361*$K$361</f>
        <v>0</v>
      </c>
      <c r="Z361" s="119">
        <v>0</v>
      </c>
      <c r="AA361" s="120">
        <f>$Z$361*$K$361</f>
        <v>0</v>
      </c>
      <c r="AR361" s="80" t="s">
        <v>108</v>
      </c>
      <c r="AT361" s="80" t="s">
        <v>109</v>
      </c>
      <c r="AU361" s="80" t="s">
        <v>17</v>
      </c>
      <c r="AY361" s="6" t="s">
        <v>107</v>
      </c>
      <c r="BE361" s="121">
        <f>IF($U$361="základní",$N$361,0)</f>
        <v>0</v>
      </c>
      <c r="BF361" s="121">
        <f>IF($U$361="snížená",$N$361,0)</f>
        <v>0</v>
      </c>
      <c r="BG361" s="121">
        <f>IF($U$361="zákl. přenesená",$N$361,0)</f>
        <v>0</v>
      </c>
      <c r="BH361" s="121">
        <f>IF($U$361="sníž. přenesená",$N$361,0)</f>
        <v>0</v>
      </c>
      <c r="BI361" s="121">
        <f>IF($U$361="nulová",$N$361,0)</f>
        <v>0</v>
      </c>
      <c r="BJ361" s="80" t="s">
        <v>17</v>
      </c>
      <c r="BK361" s="121">
        <f>ROUND($L$361*$K$361,2)</f>
        <v>0</v>
      </c>
      <c r="BL361" s="80" t="s">
        <v>108</v>
      </c>
      <c r="BM361" s="80" t="s">
        <v>439</v>
      </c>
    </row>
    <row r="362" spans="2:47" s="6" customFormat="1" ht="16.5" customHeight="1">
      <c r="B362" s="21"/>
      <c r="C362" s="22"/>
      <c r="D362" s="22"/>
      <c r="E362" s="22"/>
      <c r="F362" s="194" t="s">
        <v>438</v>
      </c>
      <c r="G362" s="163"/>
      <c r="H362" s="163"/>
      <c r="I362" s="163"/>
      <c r="J362" s="163"/>
      <c r="K362" s="163"/>
      <c r="L362" s="163"/>
      <c r="M362" s="163"/>
      <c r="N362" s="163"/>
      <c r="O362" s="163"/>
      <c r="P362" s="163"/>
      <c r="Q362" s="163"/>
      <c r="R362" s="163"/>
      <c r="S362" s="41"/>
      <c r="T362" s="50"/>
      <c r="U362" s="22"/>
      <c r="V362" s="22"/>
      <c r="W362" s="22"/>
      <c r="X362" s="22"/>
      <c r="Y362" s="22"/>
      <c r="Z362" s="22"/>
      <c r="AA362" s="51"/>
      <c r="AT362" s="6" t="s">
        <v>114</v>
      </c>
      <c r="AU362" s="6" t="s">
        <v>17</v>
      </c>
    </row>
    <row r="363" spans="2:63" s="102" customFormat="1" ht="37.5" customHeight="1">
      <c r="B363" s="103"/>
      <c r="C363" s="104"/>
      <c r="D363" s="105" t="s">
        <v>90</v>
      </c>
      <c r="E363" s="104"/>
      <c r="F363" s="104"/>
      <c r="G363" s="104"/>
      <c r="H363" s="104"/>
      <c r="I363" s="104"/>
      <c r="J363" s="104"/>
      <c r="K363" s="104"/>
      <c r="L363" s="104"/>
      <c r="M363" s="104"/>
      <c r="N363" s="205">
        <f>$BK$363</f>
        <v>0</v>
      </c>
      <c r="O363" s="206"/>
      <c r="P363" s="206"/>
      <c r="Q363" s="206"/>
      <c r="R363" s="104"/>
      <c r="S363" s="106"/>
      <c r="T363" s="107"/>
      <c r="U363" s="104"/>
      <c r="V363" s="104"/>
      <c r="W363" s="108">
        <f>SUM($W$364:$W$385)</f>
        <v>0</v>
      </c>
      <c r="X363" s="104"/>
      <c r="Y363" s="108">
        <f>SUM($Y$364:$Y$385)</f>
        <v>0.23231</v>
      </c>
      <c r="Z363" s="104"/>
      <c r="AA363" s="109">
        <f>SUM($AA$364:$AA$385)</f>
        <v>534.904</v>
      </c>
      <c r="AR363" s="110" t="s">
        <v>17</v>
      </c>
      <c r="AT363" s="110" t="s">
        <v>63</v>
      </c>
      <c r="AU363" s="110" t="s">
        <v>64</v>
      </c>
      <c r="AY363" s="110" t="s">
        <v>107</v>
      </c>
      <c r="BK363" s="111">
        <f>SUM($BK$364:$BK$385)</f>
        <v>0</v>
      </c>
    </row>
    <row r="364" spans="2:65" s="6" customFormat="1" ht="15.75" customHeight="1">
      <c r="B364" s="21"/>
      <c r="C364" s="112" t="s">
        <v>17</v>
      </c>
      <c r="D364" s="112" t="s">
        <v>109</v>
      </c>
      <c r="E364" s="113" t="s">
        <v>440</v>
      </c>
      <c r="F364" s="190" t="s">
        <v>441</v>
      </c>
      <c r="G364" s="191"/>
      <c r="H364" s="191"/>
      <c r="I364" s="191"/>
      <c r="J364" s="115" t="s">
        <v>156</v>
      </c>
      <c r="K364" s="116">
        <v>19</v>
      </c>
      <c r="L364" s="192"/>
      <c r="M364" s="191"/>
      <c r="N364" s="193">
        <f>ROUND($L$364*$K$364,2)</f>
        <v>0</v>
      </c>
      <c r="O364" s="191"/>
      <c r="P364" s="191"/>
      <c r="Q364" s="191"/>
      <c r="R364" s="114" t="s">
        <v>113</v>
      </c>
      <c r="S364" s="41"/>
      <c r="T364" s="117"/>
      <c r="U364" s="118" t="s">
        <v>34</v>
      </c>
      <c r="V364" s="22"/>
      <c r="W364" s="22"/>
      <c r="X364" s="119">
        <v>0</v>
      </c>
      <c r="Y364" s="119">
        <f>$X$364*$K$364</f>
        <v>0</v>
      </c>
      <c r="Z364" s="119">
        <v>0.408</v>
      </c>
      <c r="AA364" s="120">
        <f>$Z$364*$K$364</f>
        <v>7.752</v>
      </c>
      <c r="AR364" s="80" t="s">
        <v>108</v>
      </c>
      <c r="AT364" s="80" t="s">
        <v>109</v>
      </c>
      <c r="AU364" s="80" t="s">
        <v>17</v>
      </c>
      <c r="AY364" s="6" t="s">
        <v>107</v>
      </c>
      <c r="BE364" s="121">
        <f>IF($U$364="základní",$N$364,0)</f>
        <v>0</v>
      </c>
      <c r="BF364" s="121">
        <f>IF($U$364="snížená",$N$364,0)</f>
        <v>0</v>
      </c>
      <c r="BG364" s="121">
        <f>IF($U$364="zákl. přenesená",$N$364,0)</f>
        <v>0</v>
      </c>
      <c r="BH364" s="121">
        <f>IF($U$364="sníž. přenesená",$N$364,0)</f>
        <v>0</v>
      </c>
      <c r="BI364" s="121">
        <f>IF($U$364="nulová",$N$364,0)</f>
        <v>0</v>
      </c>
      <c r="BJ364" s="80" t="s">
        <v>17</v>
      </c>
      <c r="BK364" s="121">
        <f>ROUND($L$364*$K$364,2)</f>
        <v>0</v>
      </c>
      <c r="BL364" s="80" t="s">
        <v>108</v>
      </c>
      <c r="BM364" s="80" t="s">
        <v>442</v>
      </c>
    </row>
    <row r="365" spans="2:47" s="6" customFormat="1" ht="16.5" customHeight="1">
      <c r="B365" s="21"/>
      <c r="C365" s="22"/>
      <c r="D365" s="22"/>
      <c r="E365" s="22"/>
      <c r="F365" s="194" t="s">
        <v>441</v>
      </c>
      <c r="G365" s="163"/>
      <c r="H365" s="163"/>
      <c r="I365" s="163"/>
      <c r="J365" s="163"/>
      <c r="K365" s="163"/>
      <c r="L365" s="163"/>
      <c r="M365" s="163"/>
      <c r="N365" s="163"/>
      <c r="O365" s="163"/>
      <c r="P365" s="163"/>
      <c r="Q365" s="163"/>
      <c r="R365" s="163"/>
      <c r="S365" s="41"/>
      <c r="T365" s="50"/>
      <c r="U365" s="22"/>
      <c r="V365" s="22"/>
      <c r="W365" s="22"/>
      <c r="X365" s="22"/>
      <c r="Y365" s="22"/>
      <c r="Z365" s="22"/>
      <c r="AA365" s="51"/>
      <c r="AT365" s="6" t="s">
        <v>114</v>
      </c>
      <c r="AU365" s="6" t="s">
        <v>17</v>
      </c>
    </row>
    <row r="366" spans="2:47" s="6" customFormat="1" ht="204" customHeight="1">
      <c r="B366" s="21"/>
      <c r="C366" s="22"/>
      <c r="D366" s="22"/>
      <c r="E366" s="22"/>
      <c r="F366" s="195" t="s">
        <v>443</v>
      </c>
      <c r="G366" s="163"/>
      <c r="H366" s="163"/>
      <c r="I366" s="163"/>
      <c r="J366" s="163"/>
      <c r="K366" s="163"/>
      <c r="L366" s="163"/>
      <c r="M366" s="163"/>
      <c r="N366" s="163"/>
      <c r="O366" s="163"/>
      <c r="P366" s="163"/>
      <c r="Q366" s="163"/>
      <c r="R366" s="163"/>
      <c r="S366" s="41"/>
      <c r="T366" s="50"/>
      <c r="U366" s="22"/>
      <c r="V366" s="22"/>
      <c r="W366" s="22"/>
      <c r="X366" s="22"/>
      <c r="Y366" s="22"/>
      <c r="Z366" s="22"/>
      <c r="AA366" s="51"/>
      <c r="AT366" s="6" t="s">
        <v>116</v>
      </c>
      <c r="AU366" s="6" t="s">
        <v>17</v>
      </c>
    </row>
    <row r="367" spans="2:65" s="6" customFormat="1" ht="27" customHeight="1">
      <c r="B367" s="21"/>
      <c r="C367" s="112" t="s">
        <v>72</v>
      </c>
      <c r="D367" s="112" t="s">
        <v>109</v>
      </c>
      <c r="E367" s="113" t="s">
        <v>444</v>
      </c>
      <c r="F367" s="190" t="s">
        <v>445</v>
      </c>
      <c r="G367" s="191"/>
      <c r="H367" s="191"/>
      <c r="I367" s="191"/>
      <c r="J367" s="115" t="s">
        <v>156</v>
      </c>
      <c r="K367" s="116">
        <v>536</v>
      </c>
      <c r="L367" s="192"/>
      <c r="M367" s="191"/>
      <c r="N367" s="193">
        <f>ROUND($L$367*$K$367,2)</f>
        <v>0</v>
      </c>
      <c r="O367" s="191"/>
      <c r="P367" s="191"/>
      <c r="Q367" s="191"/>
      <c r="R367" s="114" t="s">
        <v>113</v>
      </c>
      <c r="S367" s="41"/>
      <c r="T367" s="117"/>
      <c r="U367" s="118" t="s">
        <v>34</v>
      </c>
      <c r="V367" s="22"/>
      <c r="W367" s="22"/>
      <c r="X367" s="119">
        <v>0</v>
      </c>
      <c r="Y367" s="119">
        <f>$X$367*$K$367</f>
        <v>0</v>
      </c>
      <c r="Z367" s="119">
        <v>0.13</v>
      </c>
      <c r="AA367" s="120">
        <f>$Z$367*$K$367</f>
        <v>69.68</v>
      </c>
      <c r="AR367" s="80" t="s">
        <v>108</v>
      </c>
      <c r="AT367" s="80" t="s">
        <v>109</v>
      </c>
      <c r="AU367" s="80" t="s">
        <v>17</v>
      </c>
      <c r="AY367" s="6" t="s">
        <v>107</v>
      </c>
      <c r="BE367" s="121">
        <f>IF($U$367="základní",$N$367,0)</f>
        <v>0</v>
      </c>
      <c r="BF367" s="121">
        <f>IF($U$367="snížená",$N$367,0)</f>
        <v>0</v>
      </c>
      <c r="BG367" s="121">
        <f>IF($U$367="zákl. přenesená",$N$367,0)</f>
        <v>0</v>
      </c>
      <c r="BH367" s="121">
        <f>IF($U$367="sníž. přenesená",$N$367,0)</f>
        <v>0</v>
      </c>
      <c r="BI367" s="121">
        <f>IF($U$367="nulová",$N$367,0)</f>
        <v>0</v>
      </c>
      <c r="BJ367" s="80" t="s">
        <v>17</v>
      </c>
      <c r="BK367" s="121">
        <f>ROUND($L$367*$K$367,2)</f>
        <v>0</v>
      </c>
      <c r="BL367" s="80" t="s">
        <v>108</v>
      </c>
      <c r="BM367" s="80" t="s">
        <v>446</v>
      </c>
    </row>
    <row r="368" spans="2:47" s="6" customFormat="1" ht="16.5" customHeight="1">
      <c r="B368" s="21"/>
      <c r="C368" s="22"/>
      <c r="D368" s="22"/>
      <c r="E368" s="22"/>
      <c r="F368" s="194" t="s">
        <v>447</v>
      </c>
      <c r="G368" s="163"/>
      <c r="H368" s="163"/>
      <c r="I368" s="163"/>
      <c r="J368" s="163"/>
      <c r="K368" s="163"/>
      <c r="L368" s="163"/>
      <c r="M368" s="163"/>
      <c r="N368" s="163"/>
      <c r="O368" s="163"/>
      <c r="P368" s="163"/>
      <c r="Q368" s="163"/>
      <c r="R368" s="163"/>
      <c r="S368" s="41"/>
      <c r="T368" s="50"/>
      <c r="U368" s="22"/>
      <c r="V368" s="22"/>
      <c r="W368" s="22"/>
      <c r="X368" s="22"/>
      <c r="Y368" s="22"/>
      <c r="Z368" s="22"/>
      <c r="AA368" s="51"/>
      <c r="AT368" s="6" t="s">
        <v>114</v>
      </c>
      <c r="AU368" s="6" t="s">
        <v>17</v>
      </c>
    </row>
    <row r="369" spans="2:47" s="6" customFormat="1" ht="286.5" customHeight="1">
      <c r="B369" s="21"/>
      <c r="C369" s="22"/>
      <c r="D369" s="22"/>
      <c r="E369" s="22"/>
      <c r="F369" s="195" t="s">
        <v>448</v>
      </c>
      <c r="G369" s="163"/>
      <c r="H369" s="163"/>
      <c r="I369" s="163"/>
      <c r="J369" s="163"/>
      <c r="K369" s="163"/>
      <c r="L369" s="163"/>
      <c r="M369" s="163"/>
      <c r="N369" s="163"/>
      <c r="O369" s="163"/>
      <c r="P369" s="163"/>
      <c r="Q369" s="163"/>
      <c r="R369" s="163"/>
      <c r="S369" s="41"/>
      <c r="T369" s="50"/>
      <c r="U369" s="22"/>
      <c r="V369" s="22"/>
      <c r="W369" s="22"/>
      <c r="X369" s="22"/>
      <c r="Y369" s="22"/>
      <c r="Z369" s="22"/>
      <c r="AA369" s="51"/>
      <c r="AT369" s="6" t="s">
        <v>116</v>
      </c>
      <c r="AU369" s="6" t="s">
        <v>17</v>
      </c>
    </row>
    <row r="370" spans="2:65" s="6" customFormat="1" ht="27" customHeight="1">
      <c r="B370" s="21"/>
      <c r="C370" s="112" t="s">
        <v>126</v>
      </c>
      <c r="D370" s="112" t="s">
        <v>109</v>
      </c>
      <c r="E370" s="113" t="s">
        <v>449</v>
      </c>
      <c r="F370" s="190" t="s">
        <v>450</v>
      </c>
      <c r="G370" s="191"/>
      <c r="H370" s="191"/>
      <c r="I370" s="191"/>
      <c r="J370" s="115" t="s">
        <v>156</v>
      </c>
      <c r="K370" s="116">
        <v>1787</v>
      </c>
      <c r="L370" s="192"/>
      <c r="M370" s="191"/>
      <c r="N370" s="193">
        <f>ROUND($L$370*$K$370,2)</f>
        <v>0</v>
      </c>
      <c r="O370" s="191"/>
      <c r="P370" s="191"/>
      <c r="Q370" s="191"/>
      <c r="R370" s="114" t="s">
        <v>113</v>
      </c>
      <c r="S370" s="41"/>
      <c r="T370" s="117"/>
      <c r="U370" s="118" t="s">
        <v>34</v>
      </c>
      <c r="V370" s="22"/>
      <c r="W370" s="22"/>
      <c r="X370" s="119">
        <v>0.00013</v>
      </c>
      <c r="Y370" s="119">
        <f>$X$370*$K$370</f>
        <v>0.23231</v>
      </c>
      <c r="Z370" s="119">
        <v>0.256</v>
      </c>
      <c r="AA370" s="120">
        <f>$Z$370*$K$370</f>
        <v>457.47200000000004</v>
      </c>
      <c r="AR370" s="80" t="s">
        <v>108</v>
      </c>
      <c r="AT370" s="80" t="s">
        <v>109</v>
      </c>
      <c r="AU370" s="80" t="s">
        <v>17</v>
      </c>
      <c r="AY370" s="6" t="s">
        <v>107</v>
      </c>
      <c r="BE370" s="121">
        <f>IF($U$370="základní",$N$370,0)</f>
        <v>0</v>
      </c>
      <c r="BF370" s="121">
        <f>IF($U$370="snížená",$N$370,0)</f>
        <v>0</v>
      </c>
      <c r="BG370" s="121">
        <f>IF($U$370="zákl. přenesená",$N$370,0)</f>
        <v>0</v>
      </c>
      <c r="BH370" s="121">
        <f>IF($U$370="sníž. přenesená",$N$370,0)</f>
        <v>0</v>
      </c>
      <c r="BI370" s="121">
        <f>IF($U$370="nulová",$N$370,0)</f>
        <v>0</v>
      </c>
      <c r="BJ370" s="80" t="s">
        <v>17</v>
      </c>
      <c r="BK370" s="121">
        <f>ROUND($L$370*$K$370,2)</f>
        <v>0</v>
      </c>
      <c r="BL370" s="80" t="s">
        <v>108</v>
      </c>
      <c r="BM370" s="80" t="s">
        <v>451</v>
      </c>
    </row>
    <row r="371" spans="2:47" s="6" customFormat="1" ht="16.5" customHeight="1">
      <c r="B371" s="21"/>
      <c r="C371" s="22"/>
      <c r="D371" s="22"/>
      <c r="E371" s="22"/>
      <c r="F371" s="194" t="s">
        <v>452</v>
      </c>
      <c r="G371" s="163"/>
      <c r="H371" s="163"/>
      <c r="I371" s="163"/>
      <c r="J371" s="163"/>
      <c r="K371" s="163"/>
      <c r="L371" s="163"/>
      <c r="M371" s="163"/>
      <c r="N371" s="163"/>
      <c r="O371" s="163"/>
      <c r="P371" s="163"/>
      <c r="Q371" s="163"/>
      <c r="R371" s="163"/>
      <c r="S371" s="41"/>
      <c r="T371" s="50"/>
      <c r="U371" s="22"/>
      <c r="V371" s="22"/>
      <c r="W371" s="22"/>
      <c r="X371" s="22"/>
      <c r="Y371" s="22"/>
      <c r="Z371" s="22"/>
      <c r="AA371" s="51"/>
      <c r="AT371" s="6" t="s">
        <v>114</v>
      </c>
      <c r="AU371" s="6" t="s">
        <v>17</v>
      </c>
    </row>
    <row r="372" spans="2:47" s="6" customFormat="1" ht="263.25" customHeight="1">
      <c r="B372" s="21"/>
      <c r="C372" s="22"/>
      <c r="D372" s="22"/>
      <c r="E372" s="22"/>
      <c r="F372" s="195" t="s">
        <v>453</v>
      </c>
      <c r="G372" s="163"/>
      <c r="H372" s="163"/>
      <c r="I372" s="163"/>
      <c r="J372" s="163"/>
      <c r="K372" s="163"/>
      <c r="L372" s="163"/>
      <c r="M372" s="163"/>
      <c r="N372" s="163"/>
      <c r="O372" s="163"/>
      <c r="P372" s="163"/>
      <c r="Q372" s="163"/>
      <c r="R372" s="163"/>
      <c r="S372" s="41"/>
      <c r="T372" s="50"/>
      <c r="U372" s="22"/>
      <c r="V372" s="22"/>
      <c r="W372" s="22"/>
      <c r="X372" s="22"/>
      <c r="Y372" s="22"/>
      <c r="Z372" s="22"/>
      <c r="AA372" s="51"/>
      <c r="AT372" s="6" t="s">
        <v>116</v>
      </c>
      <c r="AU372" s="6" t="s">
        <v>17</v>
      </c>
    </row>
    <row r="373" spans="2:65" s="6" customFormat="1" ht="15.75" customHeight="1">
      <c r="B373" s="21"/>
      <c r="C373" s="112" t="s">
        <v>108</v>
      </c>
      <c r="D373" s="112" t="s">
        <v>109</v>
      </c>
      <c r="E373" s="113" t="s">
        <v>454</v>
      </c>
      <c r="F373" s="190" t="s">
        <v>455</v>
      </c>
      <c r="G373" s="191"/>
      <c r="H373" s="191"/>
      <c r="I373" s="191"/>
      <c r="J373" s="115" t="s">
        <v>351</v>
      </c>
      <c r="K373" s="116">
        <v>56</v>
      </c>
      <c r="L373" s="192"/>
      <c r="M373" s="191"/>
      <c r="N373" s="193">
        <f>ROUND($L$373*$K$373,2)</f>
        <v>0</v>
      </c>
      <c r="O373" s="191"/>
      <c r="P373" s="191"/>
      <c r="Q373" s="191"/>
      <c r="R373" s="114" t="s">
        <v>113</v>
      </c>
      <c r="S373" s="41"/>
      <c r="T373" s="117"/>
      <c r="U373" s="118" t="s">
        <v>34</v>
      </c>
      <c r="V373" s="22"/>
      <c r="W373" s="22"/>
      <c r="X373" s="119">
        <v>0</v>
      </c>
      <c r="Y373" s="119">
        <f>$X$373*$K$373</f>
        <v>0</v>
      </c>
      <c r="Z373" s="119">
        <v>0</v>
      </c>
      <c r="AA373" s="120">
        <f>$Z$373*$K$373</f>
        <v>0</v>
      </c>
      <c r="AR373" s="80" t="s">
        <v>108</v>
      </c>
      <c r="AT373" s="80" t="s">
        <v>109</v>
      </c>
      <c r="AU373" s="80" t="s">
        <v>17</v>
      </c>
      <c r="AY373" s="6" t="s">
        <v>107</v>
      </c>
      <c r="BE373" s="121">
        <f>IF($U$373="základní",$N$373,0)</f>
        <v>0</v>
      </c>
      <c r="BF373" s="121">
        <f>IF($U$373="snížená",$N$373,0)</f>
        <v>0</v>
      </c>
      <c r="BG373" s="121">
        <f>IF($U$373="zákl. přenesená",$N$373,0)</f>
        <v>0</v>
      </c>
      <c r="BH373" s="121">
        <f>IF($U$373="sníž. přenesená",$N$373,0)</f>
        <v>0</v>
      </c>
      <c r="BI373" s="121">
        <f>IF($U$373="nulová",$N$373,0)</f>
        <v>0</v>
      </c>
      <c r="BJ373" s="80" t="s">
        <v>17</v>
      </c>
      <c r="BK373" s="121">
        <f>ROUND($L$373*$K$373,2)</f>
        <v>0</v>
      </c>
      <c r="BL373" s="80" t="s">
        <v>108</v>
      </c>
      <c r="BM373" s="80" t="s">
        <v>456</v>
      </c>
    </row>
    <row r="374" spans="2:47" s="6" customFormat="1" ht="16.5" customHeight="1">
      <c r="B374" s="21"/>
      <c r="C374" s="22"/>
      <c r="D374" s="22"/>
      <c r="E374" s="22"/>
      <c r="F374" s="194" t="s">
        <v>455</v>
      </c>
      <c r="G374" s="163"/>
      <c r="H374" s="163"/>
      <c r="I374" s="163"/>
      <c r="J374" s="163"/>
      <c r="K374" s="163"/>
      <c r="L374" s="163"/>
      <c r="M374" s="163"/>
      <c r="N374" s="163"/>
      <c r="O374" s="163"/>
      <c r="P374" s="163"/>
      <c r="Q374" s="163"/>
      <c r="R374" s="163"/>
      <c r="S374" s="41"/>
      <c r="T374" s="50"/>
      <c r="U374" s="22"/>
      <c r="V374" s="22"/>
      <c r="W374" s="22"/>
      <c r="X374" s="22"/>
      <c r="Y374" s="22"/>
      <c r="Z374" s="22"/>
      <c r="AA374" s="51"/>
      <c r="AT374" s="6" t="s">
        <v>114</v>
      </c>
      <c r="AU374" s="6" t="s">
        <v>17</v>
      </c>
    </row>
    <row r="375" spans="2:47" s="6" customFormat="1" ht="38.25" customHeight="1">
      <c r="B375" s="21"/>
      <c r="C375" s="22"/>
      <c r="D375" s="22"/>
      <c r="E375" s="22"/>
      <c r="F375" s="195" t="s">
        <v>457</v>
      </c>
      <c r="G375" s="163"/>
      <c r="H375" s="163"/>
      <c r="I375" s="163"/>
      <c r="J375" s="163"/>
      <c r="K375" s="163"/>
      <c r="L375" s="163"/>
      <c r="M375" s="163"/>
      <c r="N375" s="163"/>
      <c r="O375" s="163"/>
      <c r="P375" s="163"/>
      <c r="Q375" s="163"/>
      <c r="R375" s="163"/>
      <c r="S375" s="41"/>
      <c r="T375" s="50"/>
      <c r="U375" s="22"/>
      <c r="V375" s="22"/>
      <c r="W375" s="22"/>
      <c r="X375" s="22"/>
      <c r="Y375" s="22"/>
      <c r="Z375" s="22"/>
      <c r="AA375" s="51"/>
      <c r="AT375" s="6" t="s">
        <v>116</v>
      </c>
      <c r="AU375" s="6" t="s">
        <v>17</v>
      </c>
    </row>
    <row r="376" spans="2:65" s="6" customFormat="1" ht="15.75" customHeight="1">
      <c r="B376" s="21"/>
      <c r="C376" s="112" t="s">
        <v>117</v>
      </c>
      <c r="D376" s="112" t="s">
        <v>109</v>
      </c>
      <c r="E376" s="113" t="s">
        <v>458</v>
      </c>
      <c r="F376" s="190" t="s">
        <v>459</v>
      </c>
      <c r="G376" s="191"/>
      <c r="H376" s="191"/>
      <c r="I376" s="191"/>
      <c r="J376" s="115" t="s">
        <v>195</v>
      </c>
      <c r="K376" s="116">
        <v>7.6</v>
      </c>
      <c r="L376" s="192"/>
      <c r="M376" s="191"/>
      <c r="N376" s="193">
        <f>ROUND($L$376*$K$376,2)</f>
        <v>0</v>
      </c>
      <c r="O376" s="191"/>
      <c r="P376" s="191"/>
      <c r="Q376" s="191"/>
      <c r="R376" s="114"/>
      <c r="S376" s="41"/>
      <c r="T376" s="117"/>
      <c r="U376" s="118" t="s">
        <v>34</v>
      </c>
      <c r="V376" s="22"/>
      <c r="W376" s="22"/>
      <c r="X376" s="119">
        <v>0</v>
      </c>
      <c r="Y376" s="119">
        <f>$X$376*$K$376</f>
        <v>0</v>
      </c>
      <c r="Z376" s="119">
        <v>0</v>
      </c>
      <c r="AA376" s="120">
        <f>$Z$376*$K$376</f>
        <v>0</v>
      </c>
      <c r="AR376" s="80" t="s">
        <v>108</v>
      </c>
      <c r="AT376" s="80" t="s">
        <v>109</v>
      </c>
      <c r="AU376" s="80" t="s">
        <v>17</v>
      </c>
      <c r="AY376" s="6" t="s">
        <v>107</v>
      </c>
      <c r="BE376" s="121">
        <f>IF($U$376="základní",$N$376,0)</f>
        <v>0</v>
      </c>
      <c r="BF376" s="121">
        <f>IF($U$376="snížená",$N$376,0)</f>
        <v>0</v>
      </c>
      <c r="BG376" s="121">
        <f>IF($U$376="zákl. přenesená",$N$376,0)</f>
        <v>0</v>
      </c>
      <c r="BH376" s="121">
        <f>IF($U$376="sníž. přenesená",$N$376,0)</f>
        <v>0</v>
      </c>
      <c r="BI376" s="121">
        <f>IF($U$376="nulová",$N$376,0)</f>
        <v>0</v>
      </c>
      <c r="BJ376" s="80" t="s">
        <v>17</v>
      </c>
      <c r="BK376" s="121">
        <f>ROUND($L$376*$K$376,2)</f>
        <v>0</v>
      </c>
      <c r="BL376" s="80" t="s">
        <v>108</v>
      </c>
      <c r="BM376" s="80" t="s">
        <v>460</v>
      </c>
    </row>
    <row r="377" spans="2:47" s="6" customFormat="1" ht="16.5" customHeight="1">
      <c r="B377" s="21"/>
      <c r="C377" s="22"/>
      <c r="D377" s="22"/>
      <c r="E377" s="22"/>
      <c r="F377" s="194" t="s">
        <v>459</v>
      </c>
      <c r="G377" s="163"/>
      <c r="H377" s="163"/>
      <c r="I377" s="163"/>
      <c r="J377" s="163"/>
      <c r="K377" s="163"/>
      <c r="L377" s="163"/>
      <c r="M377" s="163"/>
      <c r="N377" s="163"/>
      <c r="O377" s="163"/>
      <c r="P377" s="163"/>
      <c r="Q377" s="163"/>
      <c r="R377" s="163"/>
      <c r="S377" s="41"/>
      <c r="T377" s="50"/>
      <c r="U377" s="22"/>
      <c r="V377" s="22"/>
      <c r="W377" s="22"/>
      <c r="X377" s="22"/>
      <c r="Y377" s="22"/>
      <c r="Z377" s="22"/>
      <c r="AA377" s="51"/>
      <c r="AT377" s="6" t="s">
        <v>114</v>
      </c>
      <c r="AU377" s="6" t="s">
        <v>17</v>
      </c>
    </row>
    <row r="378" spans="2:65" s="6" customFormat="1" ht="27" customHeight="1">
      <c r="B378" s="21"/>
      <c r="C378" s="112" t="s">
        <v>122</v>
      </c>
      <c r="D378" s="112" t="s">
        <v>109</v>
      </c>
      <c r="E378" s="113" t="s">
        <v>461</v>
      </c>
      <c r="F378" s="190" t="s">
        <v>462</v>
      </c>
      <c r="G378" s="191"/>
      <c r="H378" s="191"/>
      <c r="I378" s="191"/>
      <c r="J378" s="115" t="s">
        <v>195</v>
      </c>
      <c r="K378" s="116">
        <v>106.4</v>
      </c>
      <c r="L378" s="192"/>
      <c r="M378" s="191"/>
      <c r="N378" s="193">
        <f>ROUND($L$378*$K$378,2)</f>
        <v>0</v>
      </c>
      <c r="O378" s="191"/>
      <c r="P378" s="191"/>
      <c r="Q378" s="191"/>
      <c r="R378" s="114"/>
      <c r="S378" s="41"/>
      <c r="T378" s="117"/>
      <c r="U378" s="118" t="s">
        <v>34</v>
      </c>
      <c r="V378" s="22"/>
      <c r="W378" s="22"/>
      <c r="X378" s="119">
        <v>0</v>
      </c>
      <c r="Y378" s="119">
        <f>$X$378*$K$378</f>
        <v>0</v>
      </c>
      <c r="Z378" s="119">
        <v>0</v>
      </c>
      <c r="AA378" s="120">
        <f>$Z$378*$K$378</f>
        <v>0</v>
      </c>
      <c r="AR378" s="80" t="s">
        <v>108</v>
      </c>
      <c r="AT378" s="80" t="s">
        <v>109</v>
      </c>
      <c r="AU378" s="80" t="s">
        <v>17</v>
      </c>
      <c r="AY378" s="6" t="s">
        <v>107</v>
      </c>
      <c r="BE378" s="121">
        <f>IF($U$378="základní",$N$378,0)</f>
        <v>0</v>
      </c>
      <c r="BF378" s="121">
        <f>IF($U$378="snížená",$N$378,0)</f>
        <v>0</v>
      </c>
      <c r="BG378" s="121">
        <f>IF($U$378="zákl. přenesená",$N$378,0)</f>
        <v>0</v>
      </c>
      <c r="BH378" s="121">
        <f>IF($U$378="sníž. přenesená",$N$378,0)</f>
        <v>0</v>
      </c>
      <c r="BI378" s="121">
        <f>IF($U$378="nulová",$N$378,0)</f>
        <v>0</v>
      </c>
      <c r="BJ378" s="80" t="s">
        <v>17</v>
      </c>
      <c r="BK378" s="121">
        <f>ROUND($L$378*$K$378,2)</f>
        <v>0</v>
      </c>
      <c r="BL378" s="80" t="s">
        <v>108</v>
      </c>
      <c r="BM378" s="80" t="s">
        <v>463</v>
      </c>
    </row>
    <row r="379" spans="2:47" s="6" customFormat="1" ht="16.5" customHeight="1">
      <c r="B379" s="21"/>
      <c r="C379" s="22"/>
      <c r="D379" s="22"/>
      <c r="E379" s="22"/>
      <c r="F379" s="194" t="s">
        <v>462</v>
      </c>
      <c r="G379" s="163"/>
      <c r="H379" s="163"/>
      <c r="I379" s="163"/>
      <c r="J379" s="163"/>
      <c r="K379" s="163"/>
      <c r="L379" s="163"/>
      <c r="M379" s="163"/>
      <c r="N379" s="163"/>
      <c r="O379" s="163"/>
      <c r="P379" s="163"/>
      <c r="Q379" s="163"/>
      <c r="R379" s="163"/>
      <c r="S379" s="41"/>
      <c r="T379" s="50"/>
      <c r="U379" s="22"/>
      <c r="V379" s="22"/>
      <c r="W379" s="22"/>
      <c r="X379" s="22"/>
      <c r="Y379" s="22"/>
      <c r="Z379" s="22"/>
      <c r="AA379" s="51"/>
      <c r="AT379" s="6" t="s">
        <v>114</v>
      </c>
      <c r="AU379" s="6" t="s">
        <v>17</v>
      </c>
    </row>
    <row r="380" spans="2:51" s="6" customFormat="1" ht="15.75" customHeight="1">
      <c r="B380" s="122"/>
      <c r="C380" s="123"/>
      <c r="D380" s="123"/>
      <c r="E380" s="123"/>
      <c r="F380" s="196" t="s">
        <v>464</v>
      </c>
      <c r="G380" s="197"/>
      <c r="H380" s="197"/>
      <c r="I380" s="197"/>
      <c r="J380" s="123"/>
      <c r="K380" s="124">
        <v>106.4</v>
      </c>
      <c r="L380" s="123"/>
      <c r="M380" s="123"/>
      <c r="N380" s="123"/>
      <c r="O380" s="123"/>
      <c r="P380" s="123"/>
      <c r="Q380" s="123"/>
      <c r="R380" s="123"/>
      <c r="S380" s="125"/>
      <c r="T380" s="126"/>
      <c r="U380" s="123"/>
      <c r="V380" s="123"/>
      <c r="W380" s="123"/>
      <c r="X380" s="123"/>
      <c r="Y380" s="123"/>
      <c r="Z380" s="123"/>
      <c r="AA380" s="127"/>
      <c r="AT380" s="128" t="s">
        <v>129</v>
      </c>
      <c r="AU380" s="128" t="s">
        <v>17</v>
      </c>
      <c r="AV380" s="128" t="s">
        <v>72</v>
      </c>
      <c r="AW380" s="128" t="s">
        <v>85</v>
      </c>
      <c r="AX380" s="128" t="s">
        <v>64</v>
      </c>
      <c r="AY380" s="128" t="s">
        <v>107</v>
      </c>
    </row>
    <row r="381" spans="2:51" s="6" customFormat="1" ht="15.75" customHeight="1">
      <c r="B381" s="129"/>
      <c r="C381" s="130"/>
      <c r="D381" s="130"/>
      <c r="E381" s="130"/>
      <c r="F381" s="198" t="s">
        <v>130</v>
      </c>
      <c r="G381" s="199"/>
      <c r="H381" s="199"/>
      <c r="I381" s="199"/>
      <c r="J381" s="130"/>
      <c r="K381" s="131">
        <v>106.4</v>
      </c>
      <c r="L381" s="130"/>
      <c r="M381" s="130"/>
      <c r="N381" s="130"/>
      <c r="O381" s="130"/>
      <c r="P381" s="130"/>
      <c r="Q381" s="130"/>
      <c r="R381" s="130"/>
      <c r="S381" s="132"/>
      <c r="T381" s="133"/>
      <c r="U381" s="130"/>
      <c r="V381" s="130"/>
      <c r="W381" s="130"/>
      <c r="X381" s="130"/>
      <c r="Y381" s="130"/>
      <c r="Z381" s="130"/>
      <c r="AA381" s="134"/>
      <c r="AT381" s="135" t="s">
        <v>129</v>
      </c>
      <c r="AU381" s="135" t="s">
        <v>17</v>
      </c>
      <c r="AV381" s="135" t="s">
        <v>108</v>
      </c>
      <c r="AW381" s="135" t="s">
        <v>85</v>
      </c>
      <c r="AX381" s="135" t="s">
        <v>17</v>
      </c>
      <c r="AY381" s="135" t="s">
        <v>107</v>
      </c>
    </row>
    <row r="382" spans="2:65" s="6" customFormat="1" ht="27" customHeight="1">
      <c r="B382" s="21"/>
      <c r="C382" s="112" t="s">
        <v>131</v>
      </c>
      <c r="D382" s="112" t="s">
        <v>109</v>
      </c>
      <c r="E382" s="113" t="s">
        <v>465</v>
      </c>
      <c r="F382" s="190" t="s">
        <v>466</v>
      </c>
      <c r="G382" s="191"/>
      <c r="H382" s="191"/>
      <c r="I382" s="191"/>
      <c r="J382" s="115" t="s">
        <v>195</v>
      </c>
      <c r="K382" s="116">
        <v>7.6</v>
      </c>
      <c r="L382" s="192"/>
      <c r="M382" s="191"/>
      <c r="N382" s="193">
        <f>ROUND($L$382*$K$382,2)</f>
        <v>0</v>
      </c>
      <c r="O382" s="191"/>
      <c r="P382" s="191"/>
      <c r="Q382" s="191"/>
      <c r="R382" s="114"/>
      <c r="S382" s="41"/>
      <c r="T382" s="117"/>
      <c r="U382" s="118" t="s">
        <v>34</v>
      </c>
      <c r="V382" s="22"/>
      <c r="W382" s="22"/>
      <c r="X382" s="119">
        <v>0</v>
      </c>
      <c r="Y382" s="119">
        <f>$X$382*$K$382</f>
        <v>0</v>
      </c>
      <c r="Z382" s="119">
        <v>0</v>
      </c>
      <c r="AA382" s="120">
        <f>$Z$382*$K$382</f>
        <v>0</v>
      </c>
      <c r="AR382" s="80" t="s">
        <v>108</v>
      </c>
      <c r="AT382" s="80" t="s">
        <v>109</v>
      </c>
      <c r="AU382" s="80" t="s">
        <v>17</v>
      </c>
      <c r="AY382" s="6" t="s">
        <v>107</v>
      </c>
      <c r="BE382" s="121">
        <f>IF($U$382="základní",$N$382,0)</f>
        <v>0</v>
      </c>
      <c r="BF382" s="121">
        <f>IF($U$382="snížená",$N$382,0)</f>
        <v>0</v>
      </c>
      <c r="BG382" s="121">
        <f>IF($U$382="zákl. přenesená",$N$382,0)</f>
        <v>0</v>
      </c>
      <c r="BH382" s="121">
        <f>IF($U$382="sníž. přenesená",$N$382,0)</f>
        <v>0</v>
      </c>
      <c r="BI382" s="121">
        <f>IF($U$382="nulová",$N$382,0)</f>
        <v>0</v>
      </c>
      <c r="BJ382" s="80" t="s">
        <v>17</v>
      </c>
      <c r="BK382" s="121">
        <f>ROUND($L$382*$K$382,2)</f>
        <v>0</v>
      </c>
      <c r="BL382" s="80" t="s">
        <v>108</v>
      </c>
      <c r="BM382" s="80" t="s">
        <v>467</v>
      </c>
    </row>
    <row r="383" spans="2:47" s="6" customFormat="1" ht="16.5" customHeight="1">
      <c r="B383" s="21"/>
      <c r="C383" s="22"/>
      <c r="D383" s="22"/>
      <c r="E383" s="22"/>
      <c r="F383" s="194" t="s">
        <v>466</v>
      </c>
      <c r="G383" s="163"/>
      <c r="H383" s="163"/>
      <c r="I383" s="163"/>
      <c r="J383" s="163"/>
      <c r="K383" s="163"/>
      <c r="L383" s="163"/>
      <c r="M383" s="163"/>
      <c r="N383" s="163"/>
      <c r="O383" s="163"/>
      <c r="P383" s="163"/>
      <c r="Q383" s="163"/>
      <c r="R383" s="163"/>
      <c r="S383" s="41"/>
      <c r="T383" s="50"/>
      <c r="U383" s="22"/>
      <c r="V383" s="22"/>
      <c r="W383" s="22"/>
      <c r="X383" s="22"/>
      <c r="Y383" s="22"/>
      <c r="Z383" s="22"/>
      <c r="AA383" s="51"/>
      <c r="AT383" s="6" t="s">
        <v>114</v>
      </c>
      <c r="AU383" s="6" t="s">
        <v>17</v>
      </c>
    </row>
    <row r="384" spans="2:65" s="6" customFormat="1" ht="27" customHeight="1">
      <c r="B384" s="21"/>
      <c r="C384" s="112" t="s">
        <v>136</v>
      </c>
      <c r="D384" s="112" t="s">
        <v>109</v>
      </c>
      <c r="E384" s="113" t="s">
        <v>468</v>
      </c>
      <c r="F384" s="190" t="s">
        <v>469</v>
      </c>
      <c r="G384" s="191"/>
      <c r="H384" s="191"/>
      <c r="I384" s="191"/>
      <c r="J384" s="115" t="s">
        <v>195</v>
      </c>
      <c r="K384" s="116">
        <v>7.6</v>
      </c>
      <c r="L384" s="192"/>
      <c r="M384" s="191"/>
      <c r="N384" s="193">
        <f>ROUND($L$384*$K$384,2)</f>
        <v>0</v>
      </c>
      <c r="O384" s="191"/>
      <c r="P384" s="191"/>
      <c r="Q384" s="191"/>
      <c r="R384" s="114"/>
      <c r="S384" s="41"/>
      <c r="T384" s="117"/>
      <c r="U384" s="118" t="s">
        <v>34</v>
      </c>
      <c r="V384" s="22"/>
      <c r="W384" s="22"/>
      <c r="X384" s="119">
        <v>0</v>
      </c>
      <c r="Y384" s="119">
        <f>$X$384*$K$384</f>
        <v>0</v>
      </c>
      <c r="Z384" s="119">
        <v>0</v>
      </c>
      <c r="AA384" s="120">
        <f>$Z$384*$K$384</f>
        <v>0</v>
      </c>
      <c r="AR384" s="80" t="s">
        <v>108</v>
      </c>
      <c r="AT384" s="80" t="s">
        <v>109</v>
      </c>
      <c r="AU384" s="80" t="s">
        <v>17</v>
      </c>
      <c r="AY384" s="6" t="s">
        <v>107</v>
      </c>
      <c r="BE384" s="121">
        <f>IF($U$384="základní",$N$384,0)</f>
        <v>0</v>
      </c>
      <c r="BF384" s="121">
        <f>IF($U$384="snížená",$N$384,0)</f>
        <v>0</v>
      </c>
      <c r="BG384" s="121">
        <f>IF($U$384="zákl. přenesená",$N$384,0)</f>
        <v>0</v>
      </c>
      <c r="BH384" s="121">
        <f>IF($U$384="sníž. přenesená",$N$384,0)</f>
        <v>0</v>
      </c>
      <c r="BI384" s="121">
        <f>IF($U$384="nulová",$N$384,0)</f>
        <v>0</v>
      </c>
      <c r="BJ384" s="80" t="s">
        <v>17</v>
      </c>
      <c r="BK384" s="121">
        <f>ROUND($L$384*$K$384,2)</f>
        <v>0</v>
      </c>
      <c r="BL384" s="80" t="s">
        <v>108</v>
      </c>
      <c r="BM384" s="80" t="s">
        <v>470</v>
      </c>
    </row>
    <row r="385" spans="2:47" s="6" customFormat="1" ht="16.5" customHeight="1">
      <c r="B385" s="21"/>
      <c r="C385" s="22"/>
      <c r="D385" s="22"/>
      <c r="E385" s="22"/>
      <c r="F385" s="194" t="s">
        <v>469</v>
      </c>
      <c r="G385" s="163"/>
      <c r="H385" s="163"/>
      <c r="I385" s="163"/>
      <c r="J385" s="163"/>
      <c r="K385" s="163"/>
      <c r="L385" s="163"/>
      <c r="M385" s="163"/>
      <c r="N385" s="163"/>
      <c r="O385" s="163"/>
      <c r="P385" s="163"/>
      <c r="Q385" s="163"/>
      <c r="R385" s="163"/>
      <c r="S385" s="41"/>
      <c r="T385" s="50"/>
      <c r="U385" s="22"/>
      <c r="V385" s="22"/>
      <c r="W385" s="22"/>
      <c r="X385" s="22"/>
      <c r="Y385" s="22"/>
      <c r="Z385" s="22"/>
      <c r="AA385" s="51"/>
      <c r="AT385" s="6" t="s">
        <v>114</v>
      </c>
      <c r="AU385" s="6" t="s">
        <v>17</v>
      </c>
    </row>
    <row r="386" spans="2:63" s="102" customFormat="1" ht="37.5" customHeight="1">
      <c r="B386" s="103"/>
      <c r="C386" s="104"/>
      <c r="D386" s="105" t="s">
        <v>91</v>
      </c>
      <c r="E386" s="104"/>
      <c r="F386" s="104"/>
      <c r="G386" s="104"/>
      <c r="H386" s="104"/>
      <c r="I386" s="104"/>
      <c r="J386" s="104"/>
      <c r="K386" s="104"/>
      <c r="L386" s="104"/>
      <c r="M386" s="104"/>
      <c r="N386" s="205">
        <f>$BK$386</f>
        <v>0</v>
      </c>
      <c r="O386" s="206"/>
      <c r="P386" s="206"/>
      <c r="Q386" s="206"/>
      <c r="R386" s="104"/>
      <c r="S386" s="106"/>
      <c r="T386" s="107"/>
      <c r="U386" s="104"/>
      <c r="V386" s="104"/>
      <c r="W386" s="108">
        <f>SUM($W$387:$W$389)</f>
        <v>0</v>
      </c>
      <c r="X386" s="104"/>
      <c r="Y386" s="108">
        <f>SUM($Y$387:$Y$389)</f>
        <v>0</v>
      </c>
      <c r="Z386" s="104"/>
      <c r="AA386" s="109">
        <f>SUM($AA$387:$AA$389)</f>
        <v>0</v>
      </c>
      <c r="AR386" s="110" t="s">
        <v>17</v>
      </c>
      <c r="AT386" s="110" t="s">
        <v>63</v>
      </c>
      <c r="AU386" s="110" t="s">
        <v>64</v>
      </c>
      <c r="AY386" s="110" t="s">
        <v>107</v>
      </c>
      <c r="BK386" s="111">
        <f>SUM($BK$387:$BK$389)</f>
        <v>0</v>
      </c>
    </row>
    <row r="387" spans="2:65" s="6" customFormat="1" ht="39" customHeight="1">
      <c r="B387" s="21"/>
      <c r="C387" s="112" t="s">
        <v>17</v>
      </c>
      <c r="D387" s="112" t="s">
        <v>109</v>
      </c>
      <c r="E387" s="113" t="s">
        <v>471</v>
      </c>
      <c r="F387" s="190" t="s">
        <v>472</v>
      </c>
      <c r="G387" s="191"/>
      <c r="H387" s="191"/>
      <c r="I387" s="191"/>
      <c r="J387" s="115" t="s">
        <v>195</v>
      </c>
      <c r="K387" s="116">
        <v>1609.979</v>
      </c>
      <c r="L387" s="192"/>
      <c r="M387" s="191"/>
      <c r="N387" s="193">
        <f>ROUND($L$387*$K$387,2)</f>
        <v>0</v>
      </c>
      <c r="O387" s="191"/>
      <c r="P387" s="191"/>
      <c r="Q387" s="191"/>
      <c r="R387" s="114" t="s">
        <v>113</v>
      </c>
      <c r="S387" s="41"/>
      <c r="T387" s="117"/>
      <c r="U387" s="118" t="s">
        <v>34</v>
      </c>
      <c r="V387" s="22"/>
      <c r="W387" s="22"/>
      <c r="X387" s="119">
        <v>0</v>
      </c>
      <c r="Y387" s="119">
        <f>$X$387*$K$387</f>
        <v>0</v>
      </c>
      <c r="Z387" s="119">
        <v>0</v>
      </c>
      <c r="AA387" s="120">
        <f>$Z$387*$K$387</f>
        <v>0</v>
      </c>
      <c r="AR387" s="80" t="s">
        <v>108</v>
      </c>
      <c r="AT387" s="80" t="s">
        <v>109</v>
      </c>
      <c r="AU387" s="80" t="s">
        <v>17</v>
      </c>
      <c r="AY387" s="6" t="s">
        <v>107</v>
      </c>
      <c r="BE387" s="121">
        <f>IF($U$387="základní",$N$387,0)</f>
        <v>0</v>
      </c>
      <c r="BF387" s="121">
        <f>IF($U$387="snížená",$N$387,0)</f>
        <v>0</v>
      </c>
      <c r="BG387" s="121">
        <f>IF($U$387="zákl. přenesená",$N$387,0)</f>
        <v>0</v>
      </c>
      <c r="BH387" s="121">
        <f>IF($U$387="sníž. přenesená",$N$387,0)</f>
        <v>0</v>
      </c>
      <c r="BI387" s="121">
        <f>IF($U$387="nulová",$N$387,0)</f>
        <v>0</v>
      </c>
      <c r="BJ387" s="80" t="s">
        <v>17</v>
      </c>
      <c r="BK387" s="121">
        <f>ROUND($L$387*$K$387,2)</f>
        <v>0</v>
      </c>
      <c r="BL387" s="80" t="s">
        <v>108</v>
      </c>
      <c r="BM387" s="80" t="s">
        <v>473</v>
      </c>
    </row>
    <row r="388" spans="2:47" s="6" customFormat="1" ht="16.5" customHeight="1">
      <c r="B388" s="21"/>
      <c r="C388" s="22"/>
      <c r="D388" s="22"/>
      <c r="E388" s="22"/>
      <c r="F388" s="194" t="s">
        <v>472</v>
      </c>
      <c r="G388" s="163"/>
      <c r="H388" s="163"/>
      <c r="I388" s="163"/>
      <c r="J388" s="163"/>
      <c r="K388" s="163"/>
      <c r="L388" s="163"/>
      <c r="M388" s="163"/>
      <c r="N388" s="163"/>
      <c r="O388" s="163"/>
      <c r="P388" s="163"/>
      <c r="Q388" s="163"/>
      <c r="R388" s="163"/>
      <c r="S388" s="41"/>
      <c r="T388" s="50"/>
      <c r="U388" s="22"/>
      <c r="V388" s="22"/>
      <c r="W388" s="22"/>
      <c r="X388" s="22"/>
      <c r="Y388" s="22"/>
      <c r="Z388" s="22"/>
      <c r="AA388" s="51"/>
      <c r="AT388" s="6" t="s">
        <v>114</v>
      </c>
      <c r="AU388" s="6" t="s">
        <v>17</v>
      </c>
    </row>
    <row r="389" spans="2:47" s="6" customFormat="1" ht="38.25" customHeight="1">
      <c r="B389" s="21"/>
      <c r="C389" s="22"/>
      <c r="D389" s="22"/>
      <c r="E389" s="22"/>
      <c r="F389" s="195" t="s">
        <v>474</v>
      </c>
      <c r="G389" s="163"/>
      <c r="H389" s="163"/>
      <c r="I389" s="163"/>
      <c r="J389" s="163"/>
      <c r="K389" s="163"/>
      <c r="L389" s="163"/>
      <c r="M389" s="163"/>
      <c r="N389" s="163"/>
      <c r="O389" s="163"/>
      <c r="P389" s="163"/>
      <c r="Q389" s="163"/>
      <c r="R389" s="163"/>
      <c r="S389" s="41"/>
      <c r="T389" s="140"/>
      <c r="U389" s="141"/>
      <c r="V389" s="141"/>
      <c r="W389" s="141"/>
      <c r="X389" s="141"/>
      <c r="Y389" s="141"/>
      <c r="Z389" s="141"/>
      <c r="AA389" s="142"/>
      <c r="AT389" s="6" t="s">
        <v>116</v>
      </c>
      <c r="AU389" s="6" t="s">
        <v>17</v>
      </c>
    </row>
    <row r="390" spans="2:19" s="6" customFormat="1" ht="7.5" customHeight="1">
      <c r="B390" s="36"/>
      <c r="C390" s="37"/>
      <c r="D390" s="37"/>
      <c r="E390" s="37"/>
      <c r="F390" s="37"/>
      <c r="G390" s="37"/>
      <c r="H390" s="37"/>
      <c r="I390" s="37"/>
      <c r="J390" s="37"/>
      <c r="K390" s="37"/>
      <c r="L390" s="37"/>
      <c r="M390" s="37"/>
      <c r="N390" s="37"/>
      <c r="O390" s="37"/>
      <c r="P390" s="37"/>
      <c r="Q390" s="37"/>
      <c r="R390" s="37"/>
      <c r="S390" s="41"/>
    </row>
    <row r="391" s="2" customFormat="1" ht="14.25" customHeight="1"/>
  </sheetData>
  <sheetProtection password="CC35" sheet="1" objects="1" scenarios="1" formatColumns="0" formatRows="0" sort="0" autoFilter="0"/>
  <mergeCells count="543">
    <mergeCell ref="H1:K1"/>
    <mergeCell ref="S2:AC2"/>
    <mergeCell ref="F385:R385"/>
    <mergeCell ref="F387:I387"/>
    <mergeCell ref="L387:M387"/>
    <mergeCell ref="N387:Q387"/>
    <mergeCell ref="F388:R388"/>
    <mergeCell ref="F389:R389"/>
    <mergeCell ref="N386:Q386"/>
    <mergeCell ref="F381:I381"/>
    <mergeCell ref="F382:I382"/>
    <mergeCell ref="L382:M382"/>
    <mergeCell ref="N382:Q382"/>
    <mergeCell ref="F383:R383"/>
    <mergeCell ref="F384:I384"/>
    <mergeCell ref="L384:M384"/>
    <mergeCell ref="N384:Q384"/>
    <mergeCell ref="F377:R377"/>
    <mergeCell ref="F378:I378"/>
    <mergeCell ref="L378:M378"/>
    <mergeCell ref="N378:Q378"/>
    <mergeCell ref="F379:R379"/>
    <mergeCell ref="F380:I380"/>
    <mergeCell ref="F373:I373"/>
    <mergeCell ref="L373:M373"/>
    <mergeCell ref="N373:Q373"/>
    <mergeCell ref="F374:R374"/>
    <mergeCell ref="F375:R375"/>
    <mergeCell ref="F376:I376"/>
    <mergeCell ref="L376:M376"/>
    <mergeCell ref="N376:Q376"/>
    <mergeCell ref="F369:R369"/>
    <mergeCell ref="F370:I370"/>
    <mergeCell ref="L370:M370"/>
    <mergeCell ref="N370:Q370"/>
    <mergeCell ref="F371:R371"/>
    <mergeCell ref="F372:R372"/>
    <mergeCell ref="F365:R365"/>
    <mergeCell ref="F366:R366"/>
    <mergeCell ref="F367:I367"/>
    <mergeCell ref="L367:M367"/>
    <mergeCell ref="N367:Q367"/>
    <mergeCell ref="F368:R368"/>
    <mergeCell ref="F360:R360"/>
    <mergeCell ref="F361:I361"/>
    <mergeCell ref="L361:M361"/>
    <mergeCell ref="N361:Q361"/>
    <mergeCell ref="F362:R362"/>
    <mergeCell ref="F364:I364"/>
    <mergeCell ref="L364:M364"/>
    <mergeCell ref="N364:Q364"/>
    <mergeCell ref="N363:Q363"/>
    <mergeCell ref="F356:R356"/>
    <mergeCell ref="F357:R357"/>
    <mergeCell ref="F358:I358"/>
    <mergeCell ref="L358:M358"/>
    <mergeCell ref="N358:Q358"/>
    <mergeCell ref="F359:R359"/>
    <mergeCell ref="N350:Q350"/>
    <mergeCell ref="F351:R351"/>
    <mergeCell ref="F352:R352"/>
    <mergeCell ref="F353:I353"/>
    <mergeCell ref="F354:I354"/>
    <mergeCell ref="F355:I355"/>
    <mergeCell ref="L355:M355"/>
    <mergeCell ref="N355:Q355"/>
    <mergeCell ref="F346:I346"/>
    <mergeCell ref="F347:I347"/>
    <mergeCell ref="F348:I348"/>
    <mergeCell ref="F349:I349"/>
    <mergeCell ref="F350:I350"/>
    <mergeCell ref="L350:M350"/>
    <mergeCell ref="F342:R342"/>
    <mergeCell ref="F343:I343"/>
    <mergeCell ref="L343:M343"/>
    <mergeCell ref="N343:Q343"/>
    <mergeCell ref="F344:R344"/>
    <mergeCell ref="F345:R345"/>
    <mergeCell ref="F338:R338"/>
    <mergeCell ref="F339:R339"/>
    <mergeCell ref="F340:I340"/>
    <mergeCell ref="L340:M340"/>
    <mergeCell ref="N340:Q340"/>
    <mergeCell ref="F341:R341"/>
    <mergeCell ref="F334:R334"/>
    <mergeCell ref="F335:I335"/>
    <mergeCell ref="L335:M335"/>
    <mergeCell ref="N335:Q335"/>
    <mergeCell ref="F336:R336"/>
    <mergeCell ref="F337:I337"/>
    <mergeCell ref="L337:M337"/>
    <mergeCell ref="N337:Q337"/>
    <mergeCell ref="F330:R330"/>
    <mergeCell ref="F331:I331"/>
    <mergeCell ref="F332:I332"/>
    <mergeCell ref="F333:I333"/>
    <mergeCell ref="L333:M333"/>
    <mergeCell ref="N333:Q333"/>
    <mergeCell ref="F326:R326"/>
    <mergeCell ref="F327:I327"/>
    <mergeCell ref="F328:I328"/>
    <mergeCell ref="F329:I329"/>
    <mergeCell ref="L329:M329"/>
    <mergeCell ref="N329:Q329"/>
    <mergeCell ref="F322:I322"/>
    <mergeCell ref="F323:I323"/>
    <mergeCell ref="L323:M323"/>
    <mergeCell ref="N323:Q323"/>
    <mergeCell ref="F324:R324"/>
    <mergeCell ref="F325:I325"/>
    <mergeCell ref="L325:M325"/>
    <mergeCell ref="N325:Q325"/>
    <mergeCell ref="F318:R318"/>
    <mergeCell ref="F319:I319"/>
    <mergeCell ref="L319:M319"/>
    <mergeCell ref="N319:Q319"/>
    <mergeCell ref="F320:R320"/>
    <mergeCell ref="F321:I321"/>
    <mergeCell ref="F313:I313"/>
    <mergeCell ref="L313:M313"/>
    <mergeCell ref="N313:Q313"/>
    <mergeCell ref="F314:R314"/>
    <mergeCell ref="F315:R315"/>
    <mergeCell ref="F317:I317"/>
    <mergeCell ref="L317:M317"/>
    <mergeCell ref="N317:Q317"/>
    <mergeCell ref="N316:Q316"/>
    <mergeCell ref="F309:R309"/>
    <mergeCell ref="F310:I310"/>
    <mergeCell ref="L310:M310"/>
    <mergeCell ref="N310:Q310"/>
    <mergeCell ref="F311:R311"/>
    <mergeCell ref="F312:R312"/>
    <mergeCell ref="F305:R305"/>
    <mergeCell ref="F306:R306"/>
    <mergeCell ref="F307:I307"/>
    <mergeCell ref="L307:M307"/>
    <mergeCell ref="N307:Q307"/>
    <mergeCell ref="F308:R308"/>
    <mergeCell ref="F301:I301"/>
    <mergeCell ref="L301:M301"/>
    <mergeCell ref="N301:Q301"/>
    <mergeCell ref="F302:R302"/>
    <mergeCell ref="F303:R303"/>
    <mergeCell ref="F304:I304"/>
    <mergeCell ref="L304:M304"/>
    <mergeCell ref="N304:Q304"/>
    <mergeCell ref="F297:I297"/>
    <mergeCell ref="F298:I298"/>
    <mergeCell ref="L298:M298"/>
    <mergeCell ref="N298:Q298"/>
    <mergeCell ref="F299:R299"/>
    <mergeCell ref="F300:R300"/>
    <mergeCell ref="F293:I293"/>
    <mergeCell ref="L293:M293"/>
    <mergeCell ref="N293:Q293"/>
    <mergeCell ref="F294:R294"/>
    <mergeCell ref="F295:R295"/>
    <mergeCell ref="F296:I296"/>
    <mergeCell ref="F289:R289"/>
    <mergeCell ref="F290:I290"/>
    <mergeCell ref="L290:M290"/>
    <mergeCell ref="N290:Q290"/>
    <mergeCell ref="F291:R291"/>
    <mergeCell ref="F292:R292"/>
    <mergeCell ref="F285:R285"/>
    <mergeCell ref="F286:I286"/>
    <mergeCell ref="L286:M286"/>
    <mergeCell ref="N286:Q286"/>
    <mergeCell ref="F287:R287"/>
    <mergeCell ref="F288:I288"/>
    <mergeCell ref="L288:M288"/>
    <mergeCell ref="N288:Q288"/>
    <mergeCell ref="F281:R281"/>
    <mergeCell ref="F282:I282"/>
    <mergeCell ref="L282:M282"/>
    <mergeCell ref="N282:Q282"/>
    <mergeCell ref="F283:R283"/>
    <mergeCell ref="F284:I284"/>
    <mergeCell ref="L284:M284"/>
    <mergeCell ref="N284:Q284"/>
    <mergeCell ref="F277:R277"/>
    <mergeCell ref="F278:I278"/>
    <mergeCell ref="L278:M278"/>
    <mergeCell ref="N278:Q278"/>
    <mergeCell ref="F279:R279"/>
    <mergeCell ref="F280:I280"/>
    <mergeCell ref="L280:M280"/>
    <mergeCell ref="N280:Q280"/>
    <mergeCell ref="F273:R273"/>
    <mergeCell ref="F274:I274"/>
    <mergeCell ref="L274:M274"/>
    <mergeCell ref="N274:Q274"/>
    <mergeCell ref="F275:R275"/>
    <mergeCell ref="F276:I276"/>
    <mergeCell ref="L276:M276"/>
    <mergeCell ref="N276:Q276"/>
    <mergeCell ref="F269:R269"/>
    <mergeCell ref="F270:I270"/>
    <mergeCell ref="L270:M270"/>
    <mergeCell ref="N270:Q270"/>
    <mergeCell ref="F271:R271"/>
    <mergeCell ref="F272:I272"/>
    <mergeCell ref="L272:M272"/>
    <mergeCell ref="N272:Q272"/>
    <mergeCell ref="F264:R264"/>
    <mergeCell ref="F265:R265"/>
    <mergeCell ref="F266:I266"/>
    <mergeCell ref="F267:I267"/>
    <mergeCell ref="F268:I268"/>
    <mergeCell ref="L268:M268"/>
    <mergeCell ref="N268:Q268"/>
    <mergeCell ref="F260:R260"/>
    <mergeCell ref="F261:I261"/>
    <mergeCell ref="L261:M261"/>
    <mergeCell ref="N261:Q261"/>
    <mergeCell ref="F262:R262"/>
    <mergeCell ref="F263:I263"/>
    <mergeCell ref="L263:M263"/>
    <mergeCell ref="N263:Q263"/>
    <mergeCell ref="F255:R255"/>
    <mergeCell ref="F257:I257"/>
    <mergeCell ref="L257:M257"/>
    <mergeCell ref="N257:Q257"/>
    <mergeCell ref="F258:R258"/>
    <mergeCell ref="F259:I259"/>
    <mergeCell ref="L259:M259"/>
    <mergeCell ref="N259:Q259"/>
    <mergeCell ref="N256:Q256"/>
    <mergeCell ref="F251:R251"/>
    <mergeCell ref="F252:I252"/>
    <mergeCell ref="F253:I253"/>
    <mergeCell ref="F254:I254"/>
    <mergeCell ref="L254:M254"/>
    <mergeCell ref="N254:Q254"/>
    <mergeCell ref="F247:I247"/>
    <mergeCell ref="F248:I248"/>
    <mergeCell ref="F249:I249"/>
    <mergeCell ref="L249:M249"/>
    <mergeCell ref="N249:Q249"/>
    <mergeCell ref="F250:R250"/>
    <mergeCell ref="F243:R243"/>
    <mergeCell ref="F244:I244"/>
    <mergeCell ref="L244:M244"/>
    <mergeCell ref="N244:Q244"/>
    <mergeCell ref="F245:R245"/>
    <mergeCell ref="F246:R246"/>
    <mergeCell ref="F239:I239"/>
    <mergeCell ref="F240:I240"/>
    <mergeCell ref="F241:I241"/>
    <mergeCell ref="L241:M241"/>
    <mergeCell ref="N241:Q241"/>
    <mergeCell ref="F242:R242"/>
    <mergeCell ref="F235:R235"/>
    <mergeCell ref="F236:I236"/>
    <mergeCell ref="L236:M236"/>
    <mergeCell ref="N236:Q236"/>
    <mergeCell ref="F237:R237"/>
    <mergeCell ref="F238:R238"/>
    <mergeCell ref="F231:R231"/>
    <mergeCell ref="F232:I232"/>
    <mergeCell ref="L232:M232"/>
    <mergeCell ref="N232:Q232"/>
    <mergeCell ref="F233:R233"/>
    <mergeCell ref="F234:I234"/>
    <mergeCell ref="L234:M234"/>
    <mergeCell ref="N234:Q234"/>
    <mergeCell ref="F227:R227"/>
    <mergeCell ref="F228:I228"/>
    <mergeCell ref="L228:M228"/>
    <mergeCell ref="N228:Q228"/>
    <mergeCell ref="F229:R229"/>
    <mergeCell ref="F230:I230"/>
    <mergeCell ref="L230:M230"/>
    <mergeCell ref="N230:Q230"/>
    <mergeCell ref="F223:R223"/>
    <mergeCell ref="F224:I224"/>
    <mergeCell ref="L224:M224"/>
    <mergeCell ref="N224:Q224"/>
    <mergeCell ref="F225:R225"/>
    <mergeCell ref="F226:I226"/>
    <mergeCell ref="L226:M226"/>
    <mergeCell ref="N226:Q226"/>
    <mergeCell ref="F218:R218"/>
    <mergeCell ref="F219:R219"/>
    <mergeCell ref="F220:I220"/>
    <mergeCell ref="F221:I221"/>
    <mergeCell ref="F222:I222"/>
    <mergeCell ref="L222:M222"/>
    <mergeCell ref="N222:Q222"/>
    <mergeCell ref="F214:R214"/>
    <mergeCell ref="F215:I215"/>
    <mergeCell ref="F216:I216"/>
    <mergeCell ref="F217:I217"/>
    <mergeCell ref="L217:M217"/>
    <mergeCell ref="N217:Q217"/>
    <mergeCell ref="F209:R209"/>
    <mergeCell ref="F210:R210"/>
    <mergeCell ref="F211:I211"/>
    <mergeCell ref="F212:I212"/>
    <mergeCell ref="F213:I213"/>
    <mergeCell ref="L213:M213"/>
    <mergeCell ref="N213:Q213"/>
    <mergeCell ref="F205:R205"/>
    <mergeCell ref="F206:I206"/>
    <mergeCell ref="F207:I207"/>
    <mergeCell ref="F208:I208"/>
    <mergeCell ref="L208:M208"/>
    <mergeCell ref="N208:Q208"/>
    <mergeCell ref="F201:R201"/>
    <mergeCell ref="F202:I202"/>
    <mergeCell ref="F203:I203"/>
    <mergeCell ref="F204:I204"/>
    <mergeCell ref="L204:M204"/>
    <mergeCell ref="N204:Q204"/>
    <mergeCell ref="F196:R196"/>
    <mergeCell ref="F197:R197"/>
    <mergeCell ref="F198:I198"/>
    <mergeCell ref="F199:I199"/>
    <mergeCell ref="F200:I200"/>
    <mergeCell ref="L200:M200"/>
    <mergeCell ref="N200:Q200"/>
    <mergeCell ref="F190:R190"/>
    <mergeCell ref="F191:R191"/>
    <mergeCell ref="F192:I192"/>
    <mergeCell ref="F193:I193"/>
    <mergeCell ref="F194:I194"/>
    <mergeCell ref="F195:I195"/>
    <mergeCell ref="L195:M195"/>
    <mergeCell ref="N195:Q195"/>
    <mergeCell ref="F185:R185"/>
    <mergeCell ref="F186:R186"/>
    <mergeCell ref="F187:I187"/>
    <mergeCell ref="F188:I188"/>
    <mergeCell ref="F189:I189"/>
    <mergeCell ref="L189:M189"/>
    <mergeCell ref="N189:Q189"/>
    <mergeCell ref="F181:R181"/>
    <mergeCell ref="F182:I182"/>
    <mergeCell ref="F183:I183"/>
    <mergeCell ref="F184:I184"/>
    <mergeCell ref="L184:M184"/>
    <mergeCell ref="N184:Q184"/>
    <mergeCell ref="F176:R176"/>
    <mergeCell ref="F177:I177"/>
    <mergeCell ref="F178:I178"/>
    <mergeCell ref="F179:I179"/>
    <mergeCell ref="F180:I180"/>
    <mergeCell ref="L180:M180"/>
    <mergeCell ref="N180:Q180"/>
    <mergeCell ref="F172:R172"/>
    <mergeCell ref="F173:I173"/>
    <mergeCell ref="F174:I174"/>
    <mergeCell ref="F175:I175"/>
    <mergeCell ref="L175:M175"/>
    <mergeCell ref="N175:Q175"/>
    <mergeCell ref="F167:R167"/>
    <mergeCell ref="F168:R168"/>
    <mergeCell ref="F169:I169"/>
    <mergeCell ref="F170:I170"/>
    <mergeCell ref="F171:I171"/>
    <mergeCell ref="L171:M171"/>
    <mergeCell ref="N171:Q171"/>
    <mergeCell ref="F162:R162"/>
    <mergeCell ref="F163:I163"/>
    <mergeCell ref="F164:I164"/>
    <mergeCell ref="F166:I166"/>
    <mergeCell ref="L166:M166"/>
    <mergeCell ref="N166:Q166"/>
    <mergeCell ref="N165:Q165"/>
    <mergeCell ref="F158:R158"/>
    <mergeCell ref="F159:I159"/>
    <mergeCell ref="F160:I160"/>
    <mergeCell ref="F161:I161"/>
    <mergeCell ref="L161:M161"/>
    <mergeCell ref="N161:Q161"/>
    <mergeCell ref="F154:I154"/>
    <mergeCell ref="F155:I155"/>
    <mergeCell ref="F156:I156"/>
    <mergeCell ref="L156:M156"/>
    <mergeCell ref="N156:Q156"/>
    <mergeCell ref="F157:R157"/>
    <mergeCell ref="F150:R150"/>
    <mergeCell ref="F151:I151"/>
    <mergeCell ref="L151:M151"/>
    <mergeCell ref="N151:Q151"/>
    <mergeCell ref="F152:R152"/>
    <mergeCell ref="F153:R153"/>
    <mergeCell ref="F146:R146"/>
    <mergeCell ref="F147:R147"/>
    <mergeCell ref="F148:I148"/>
    <mergeCell ref="L148:M148"/>
    <mergeCell ref="N148:Q148"/>
    <mergeCell ref="F149:R149"/>
    <mergeCell ref="F140:R140"/>
    <mergeCell ref="F141:R141"/>
    <mergeCell ref="F142:I142"/>
    <mergeCell ref="F143:I143"/>
    <mergeCell ref="F144:I144"/>
    <mergeCell ref="F145:I145"/>
    <mergeCell ref="L145:M145"/>
    <mergeCell ref="N145:Q145"/>
    <mergeCell ref="F135:R135"/>
    <mergeCell ref="F136:R136"/>
    <mergeCell ref="F137:I137"/>
    <mergeCell ref="F138:I138"/>
    <mergeCell ref="F139:I139"/>
    <mergeCell ref="L139:M139"/>
    <mergeCell ref="N139:Q139"/>
    <mergeCell ref="F130:R130"/>
    <mergeCell ref="F131:R131"/>
    <mergeCell ref="F132:I132"/>
    <mergeCell ref="F133:I133"/>
    <mergeCell ref="F134:I134"/>
    <mergeCell ref="L134:M134"/>
    <mergeCell ref="N134:Q134"/>
    <mergeCell ref="F126:R126"/>
    <mergeCell ref="F127:I127"/>
    <mergeCell ref="F128:I128"/>
    <mergeCell ref="F129:I129"/>
    <mergeCell ref="L129:M129"/>
    <mergeCell ref="N129:Q129"/>
    <mergeCell ref="F122:I122"/>
    <mergeCell ref="F123:I123"/>
    <mergeCell ref="F124:I124"/>
    <mergeCell ref="L124:M124"/>
    <mergeCell ref="N124:Q124"/>
    <mergeCell ref="F125:R125"/>
    <mergeCell ref="F118:R118"/>
    <mergeCell ref="F119:I119"/>
    <mergeCell ref="L119:M119"/>
    <mergeCell ref="N119:Q119"/>
    <mergeCell ref="F120:R120"/>
    <mergeCell ref="F121:R121"/>
    <mergeCell ref="F113:R113"/>
    <mergeCell ref="F114:I114"/>
    <mergeCell ref="F115:I115"/>
    <mergeCell ref="F116:I116"/>
    <mergeCell ref="F117:I117"/>
    <mergeCell ref="L117:M117"/>
    <mergeCell ref="N117:Q117"/>
    <mergeCell ref="F109:R109"/>
    <mergeCell ref="F110:R110"/>
    <mergeCell ref="F111:I111"/>
    <mergeCell ref="L111:M111"/>
    <mergeCell ref="N111:Q111"/>
    <mergeCell ref="F112:R112"/>
    <mergeCell ref="F104:R104"/>
    <mergeCell ref="F105:I105"/>
    <mergeCell ref="F106:I106"/>
    <mergeCell ref="F107:I107"/>
    <mergeCell ref="F108:I108"/>
    <mergeCell ref="L108:M108"/>
    <mergeCell ref="N108:Q108"/>
    <mergeCell ref="F100:R100"/>
    <mergeCell ref="F101:R101"/>
    <mergeCell ref="F102:I102"/>
    <mergeCell ref="L102:M102"/>
    <mergeCell ref="N102:Q102"/>
    <mergeCell ref="F103:R103"/>
    <mergeCell ref="F94:R94"/>
    <mergeCell ref="F95:R95"/>
    <mergeCell ref="F96:I96"/>
    <mergeCell ref="F97:I97"/>
    <mergeCell ref="F98:I98"/>
    <mergeCell ref="F99:I99"/>
    <mergeCell ref="L99:M99"/>
    <mergeCell ref="N99:Q99"/>
    <mergeCell ref="F90:R90"/>
    <mergeCell ref="F91:I91"/>
    <mergeCell ref="F92:I92"/>
    <mergeCell ref="F93:I93"/>
    <mergeCell ref="L93:M93"/>
    <mergeCell ref="N93:Q93"/>
    <mergeCell ref="F86:I86"/>
    <mergeCell ref="F87:I87"/>
    <mergeCell ref="F88:I88"/>
    <mergeCell ref="L88:M88"/>
    <mergeCell ref="N88:Q88"/>
    <mergeCell ref="F89:R89"/>
    <mergeCell ref="F82:R82"/>
    <mergeCell ref="F83:I83"/>
    <mergeCell ref="L83:M83"/>
    <mergeCell ref="N83:Q83"/>
    <mergeCell ref="F84:R84"/>
    <mergeCell ref="F85:R85"/>
    <mergeCell ref="F78:R78"/>
    <mergeCell ref="F79:R79"/>
    <mergeCell ref="F80:I80"/>
    <mergeCell ref="L80:M80"/>
    <mergeCell ref="N80:Q80"/>
    <mergeCell ref="F81:R81"/>
    <mergeCell ref="F74:I74"/>
    <mergeCell ref="L74:M74"/>
    <mergeCell ref="N74:Q74"/>
    <mergeCell ref="F77:I77"/>
    <mergeCell ref="L77:M77"/>
    <mergeCell ref="N77:Q77"/>
    <mergeCell ref="N75:Q75"/>
    <mergeCell ref="N76:Q76"/>
    <mergeCell ref="N57:Q57"/>
    <mergeCell ref="C64:R64"/>
    <mergeCell ref="F66:Q66"/>
    <mergeCell ref="F67:Q67"/>
    <mergeCell ref="M69:P69"/>
    <mergeCell ref="M71:Q71"/>
    <mergeCell ref="N51:Q51"/>
    <mergeCell ref="N52:Q52"/>
    <mergeCell ref="N53:Q53"/>
    <mergeCell ref="N54:Q54"/>
    <mergeCell ref="N55:Q55"/>
    <mergeCell ref="N56:Q56"/>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74"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IV92"/>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7" width="11.16015625" style="2" customWidth="1"/>
    <col min="8" max="8" width="12.5" style="2" customWidth="1"/>
    <col min="9" max="9" width="7" style="2" customWidth="1"/>
    <col min="10" max="10" width="5.16015625" style="2" customWidth="1"/>
    <col min="11" max="11" width="11.5" style="2" customWidth="1"/>
    <col min="12" max="12" width="12" style="2" customWidth="1"/>
    <col min="13" max="14" width="6" style="2" customWidth="1"/>
    <col min="15" max="15" width="2" style="2" customWidth="1"/>
    <col min="16" max="16" width="12.5" style="2" customWidth="1"/>
    <col min="17" max="17" width="4.16015625" style="2" customWidth="1"/>
    <col min="18" max="18" width="14.66015625" style="2" customWidth="1"/>
    <col min="19" max="19" width="8.16015625" style="2" customWidth="1"/>
    <col min="20" max="20" width="29.66015625" style="2" hidden="1" customWidth="1"/>
    <col min="21" max="21" width="16.33203125" style="2" hidden="1" customWidth="1"/>
    <col min="22" max="22" width="12.33203125" style="2" hidden="1" customWidth="1"/>
    <col min="23" max="23" width="16.33203125" style="2" hidden="1" customWidth="1"/>
    <col min="24" max="24" width="12.16015625" style="2" hidden="1" customWidth="1"/>
    <col min="25" max="25" width="15" style="2" hidden="1" customWidth="1"/>
    <col min="26" max="26" width="11" style="2" hidden="1" customWidth="1"/>
    <col min="27" max="27" width="15" style="2" hidden="1" customWidth="1"/>
    <col min="28" max="28" width="16.33203125" style="2" hidden="1"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213"/>
      <c r="B1" s="210"/>
      <c r="C1" s="210"/>
      <c r="D1" s="211" t="s">
        <v>1</v>
      </c>
      <c r="E1" s="210"/>
      <c r="F1" s="212" t="s">
        <v>512</v>
      </c>
      <c r="G1" s="212"/>
      <c r="H1" s="214" t="s">
        <v>513</v>
      </c>
      <c r="I1" s="214"/>
      <c r="J1" s="214"/>
      <c r="K1" s="214"/>
      <c r="L1" s="212" t="s">
        <v>514</v>
      </c>
      <c r="M1" s="212"/>
      <c r="N1" s="210"/>
      <c r="O1" s="211" t="s">
        <v>76</v>
      </c>
      <c r="P1" s="210"/>
      <c r="Q1" s="210"/>
      <c r="R1" s="210"/>
      <c r="S1" s="212" t="s">
        <v>515</v>
      </c>
      <c r="T1" s="212"/>
      <c r="U1" s="213"/>
      <c r="V1" s="213"/>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143" t="s">
        <v>5</v>
      </c>
      <c r="D2" s="144"/>
      <c r="E2" s="144"/>
      <c r="F2" s="144"/>
      <c r="G2" s="144"/>
      <c r="H2" s="144"/>
      <c r="I2" s="144"/>
      <c r="J2" s="144"/>
      <c r="K2" s="144"/>
      <c r="L2" s="144"/>
      <c r="M2" s="144"/>
      <c r="N2" s="144"/>
      <c r="O2" s="144"/>
      <c r="P2" s="144"/>
      <c r="Q2" s="144"/>
      <c r="R2" s="144"/>
      <c r="S2" s="178"/>
      <c r="T2" s="144"/>
      <c r="U2" s="144"/>
      <c r="V2" s="144"/>
      <c r="W2" s="144"/>
      <c r="X2" s="144"/>
      <c r="Y2" s="144"/>
      <c r="Z2" s="144"/>
      <c r="AA2" s="144"/>
      <c r="AB2" s="144"/>
      <c r="AC2" s="144"/>
      <c r="AT2" s="2" t="s">
        <v>75</v>
      </c>
    </row>
    <row r="3" spans="2:46" s="2" customFormat="1" ht="7.5" customHeight="1">
      <c r="B3" s="7"/>
      <c r="C3" s="8"/>
      <c r="D3" s="8"/>
      <c r="E3" s="8"/>
      <c r="F3" s="8"/>
      <c r="G3" s="8"/>
      <c r="H3" s="8"/>
      <c r="I3" s="8"/>
      <c r="J3" s="8"/>
      <c r="K3" s="8"/>
      <c r="L3" s="8"/>
      <c r="M3" s="8"/>
      <c r="N3" s="8"/>
      <c r="O3" s="8"/>
      <c r="P3" s="8"/>
      <c r="Q3" s="8"/>
      <c r="R3" s="9"/>
      <c r="AT3" s="2" t="s">
        <v>72</v>
      </c>
    </row>
    <row r="4" spans="2:46" s="2" customFormat="1" ht="37.5" customHeight="1">
      <c r="B4" s="10"/>
      <c r="C4" s="145" t="s">
        <v>77</v>
      </c>
      <c r="D4" s="146"/>
      <c r="E4" s="146"/>
      <c r="F4" s="146"/>
      <c r="G4" s="146"/>
      <c r="H4" s="146"/>
      <c r="I4" s="146"/>
      <c r="J4" s="146"/>
      <c r="K4" s="146"/>
      <c r="L4" s="146"/>
      <c r="M4" s="146"/>
      <c r="N4" s="146"/>
      <c r="O4" s="146"/>
      <c r="P4" s="146"/>
      <c r="Q4" s="146"/>
      <c r="R4" s="147"/>
      <c r="T4" s="13" t="s">
        <v>10</v>
      </c>
      <c r="AT4" s="2" t="s">
        <v>3</v>
      </c>
    </row>
    <row r="5" spans="2:18" s="2" customFormat="1" ht="7.5" customHeight="1">
      <c r="B5" s="10"/>
      <c r="C5" s="11"/>
      <c r="D5" s="11"/>
      <c r="E5" s="11"/>
      <c r="F5" s="11"/>
      <c r="G5" s="11"/>
      <c r="H5" s="11"/>
      <c r="I5" s="11"/>
      <c r="J5" s="11"/>
      <c r="K5" s="11"/>
      <c r="L5" s="11"/>
      <c r="M5" s="11"/>
      <c r="N5" s="11"/>
      <c r="O5" s="11"/>
      <c r="P5" s="11"/>
      <c r="Q5" s="11"/>
      <c r="R5" s="12"/>
    </row>
    <row r="6" spans="2:18" s="2" customFormat="1" ht="15.75" customHeight="1">
      <c r="B6" s="10"/>
      <c r="C6" s="11"/>
      <c r="D6" s="16" t="s">
        <v>14</v>
      </c>
      <c r="E6" s="11"/>
      <c r="F6" s="179" t="str">
        <f>'Rekapitulace stavby'!$K$6</f>
        <v>KocS01 - Ul. K Letišti</v>
      </c>
      <c r="G6" s="146"/>
      <c r="H6" s="146"/>
      <c r="I6" s="146"/>
      <c r="J6" s="146"/>
      <c r="K6" s="146"/>
      <c r="L6" s="146"/>
      <c r="M6" s="146"/>
      <c r="N6" s="146"/>
      <c r="O6" s="146"/>
      <c r="P6" s="146"/>
      <c r="Q6" s="146"/>
      <c r="R6" s="12"/>
    </row>
    <row r="7" spans="2:18" s="6" customFormat="1" ht="18.75" customHeight="1">
      <c r="B7" s="21"/>
      <c r="C7" s="22"/>
      <c r="D7" s="15" t="s">
        <v>78</v>
      </c>
      <c r="E7" s="22"/>
      <c r="F7" s="151" t="s">
        <v>475</v>
      </c>
      <c r="G7" s="163"/>
      <c r="H7" s="163"/>
      <c r="I7" s="163"/>
      <c r="J7" s="163"/>
      <c r="K7" s="163"/>
      <c r="L7" s="163"/>
      <c r="M7" s="163"/>
      <c r="N7" s="163"/>
      <c r="O7" s="163"/>
      <c r="P7" s="163"/>
      <c r="Q7" s="163"/>
      <c r="R7" s="25"/>
    </row>
    <row r="8" spans="2:18" s="6" customFormat="1" ht="14.25" customHeight="1">
      <c r="B8" s="21"/>
      <c r="C8" s="22"/>
      <c r="D8" s="22"/>
      <c r="E8" s="22"/>
      <c r="F8" s="22"/>
      <c r="G8" s="22"/>
      <c r="H8" s="22"/>
      <c r="I8" s="22"/>
      <c r="J8" s="22"/>
      <c r="K8" s="22"/>
      <c r="L8" s="22"/>
      <c r="M8" s="22"/>
      <c r="N8" s="22"/>
      <c r="O8" s="22"/>
      <c r="P8" s="22"/>
      <c r="Q8" s="22"/>
      <c r="R8" s="25"/>
    </row>
    <row r="9" spans="2:18" s="6" customFormat="1" ht="15" customHeight="1">
      <c r="B9" s="21"/>
      <c r="C9" s="22"/>
      <c r="D9" s="16" t="s">
        <v>80</v>
      </c>
      <c r="E9" s="22"/>
      <c r="F9" s="17"/>
      <c r="G9" s="22"/>
      <c r="H9" s="22"/>
      <c r="I9" s="22"/>
      <c r="J9" s="22"/>
      <c r="K9" s="22"/>
      <c r="L9" s="22"/>
      <c r="M9" s="22"/>
      <c r="N9" s="22"/>
      <c r="O9" s="22"/>
      <c r="P9" s="22"/>
      <c r="Q9" s="22"/>
      <c r="R9" s="25"/>
    </row>
    <row r="10" spans="2:18" s="6" customFormat="1" ht="15" customHeight="1">
      <c r="B10" s="21"/>
      <c r="C10" s="22"/>
      <c r="D10" s="16" t="s">
        <v>18</v>
      </c>
      <c r="E10" s="22"/>
      <c r="F10" s="17" t="s">
        <v>19</v>
      </c>
      <c r="G10" s="22"/>
      <c r="H10" s="22"/>
      <c r="I10" s="22"/>
      <c r="J10" s="22"/>
      <c r="K10" s="22"/>
      <c r="L10" s="22"/>
      <c r="M10" s="16" t="s">
        <v>20</v>
      </c>
      <c r="N10" s="22"/>
      <c r="O10" s="180" t="str">
        <f>'Rekapitulace stavby'!$AN$8</f>
        <v>10.07.2013</v>
      </c>
      <c r="P10" s="163"/>
      <c r="Q10" s="22"/>
      <c r="R10" s="25"/>
    </row>
    <row r="11" spans="2:18" s="6" customFormat="1" ht="7.5" customHeight="1">
      <c r="B11" s="21"/>
      <c r="C11" s="22"/>
      <c r="D11" s="22"/>
      <c r="E11" s="22"/>
      <c r="F11" s="22"/>
      <c r="G11" s="22"/>
      <c r="H11" s="22"/>
      <c r="I11" s="22"/>
      <c r="J11" s="22"/>
      <c r="K11" s="22"/>
      <c r="L11" s="22"/>
      <c r="M11" s="22"/>
      <c r="N11" s="22"/>
      <c r="O11" s="22"/>
      <c r="P11" s="22"/>
      <c r="Q11" s="22"/>
      <c r="R11" s="25"/>
    </row>
    <row r="12" spans="2:18" s="6" customFormat="1" ht="15" customHeight="1">
      <c r="B12" s="21"/>
      <c r="C12" s="22"/>
      <c r="D12" s="16" t="s">
        <v>24</v>
      </c>
      <c r="E12" s="22"/>
      <c r="F12" s="22"/>
      <c r="G12" s="22"/>
      <c r="H12" s="22"/>
      <c r="I12" s="22"/>
      <c r="J12" s="22"/>
      <c r="K12" s="22"/>
      <c r="L12" s="22"/>
      <c r="M12" s="16" t="s">
        <v>25</v>
      </c>
      <c r="N12" s="22"/>
      <c r="O12" s="164">
        <f>IF('Rekapitulace stavby'!$AN$10="","",'Rekapitulace stavby'!$AN$10)</f>
      </c>
      <c r="P12" s="163"/>
      <c r="Q12" s="22"/>
      <c r="R12" s="25"/>
    </row>
    <row r="13" spans="2:18" s="6" customFormat="1" ht="18.75" customHeight="1">
      <c r="B13" s="21"/>
      <c r="C13" s="22"/>
      <c r="D13" s="22"/>
      <c r="E13" s="17" t="str">
        <f>IF('Rekapitulace stavby'!$E$11="","",'Rekapitulace stavby'!$E$11)</f>
        <v> </v>
      </c>
      <c r="F13" s="22"/>
      <c r="G13" s="22"/>
      <c r="H13" s="22"/>
      <c r="I13" s="22"/>
      <c r="J13" s="22"/>
      <c r="K13" s="22"/>
      <c r="L13" s="22"/>
      <c r="M13" s="16" t="s">
        <v>26</v>
      </c>
      <c r="N13" s="22"/>
      <c r="O13" s="164">
        <f>IF('Rekapitulace stavby'!$AN$11="","",'Rekapitulace stavby'!$AN$11)</f>
      </c>
      <c r="P13" s="163"/>
      <c r="Q13" s="22"/>
      <c r="R13" s="25"/>
    </row>
    <row r="14" spans="2:18" s="6" customFormat="1" ht="7.5" customHeight="1">
      <c r="B14" s="21"/>
      <c r="C14" s="22"/>
      <c r="D14" s="22"/>
      <c r="E14" s="22"/>
      <c r="F14" s="22"/>
      <c r="G14" s="22"/>
      <c r="H14" s="22"/>
      <c r="I14" s="22"/>
      <c r="J14" s="22"/>
      <c r="K14" s="22"/>
      <c r="L14" s="22"/>
      <c r="M14" s="22"/>
      <c r="N14" s="22"/>
      <c r="O14" s="22"/>
      <c r="P14" s="22"/>
      <c r="Q14" s="22"/>
      <c r="R14" s="25"/>
    </row>
    <row r="15" spans="2:18" s="6" customFormat="1" ht="15" customHeight="1">
      <c r="B15" s="21"/>
      <c r="C15" s="22"/>
      <c r="D15" s="16" t="s">
        <v>27</v>
      </c>
      <c r="E15" s="22"/>
      <c r="F15" s="22"/>
      <c r="G15" s="22"/>
      <c r="H15" s="22"/>
      <c r="I15" s="22"/>
      <c r="J15" s="22"/>
      <c r="K15" s="22"/>
      <c r="L15" s="22"/>
      <c r="M15" s="16" t="s">
        <v>25</v>
      </c>
      <c r="N15" s="22"/>
      <c r="O15" s="164" t="str">
        <f>IF('Rekapitulace stavby'!$AN$13="","",'Rekapitulace stavby'!$AN$13)</f>
        <v>Vyplň údaj</v>
      </c>
      <c r="P15" s="163"/>
      <c r="Q15" s="22"/>
      <c r="R15" s="25"/>
    </row>
    <row r="16" spans="2:18" s="6" customFormat="1" ht="18.75" customHeight="1">
      <c r="B16" s="21"/>
      <c r="C16" s="22"/>
      <c r="D16" s="22"/>
      <c r="E16" s="17" t="str">
        <f>IF('Rekapitulace stavby'!$E$14="","",'Rekapitulace stavby'!$E$14)</f>
        <v>Vyplň údaj</v>
      </c>
      <c r="F16" s="22"/>
      <c r="G16" s="22"/>
      <c r="H16" s="22"/>
      <c r="I16" s="22"/>
      <c r="J16" s="22"/>
      <c r="K16" s="22"/>
      <c r="L16" s="22"/>
      <c r="M16" s="16" t="s">
        <v>26</v>
      </c>
      <c r="N16" s="22"/>
      <c r="O16" s="164" t="str">
        <f>IF('Rekapitulace stavby'!$AN$14="","",'Rekapitulace stavby'!$AN$14)</f>
        <v>Vyplň údaj</v>
      </c>
      <c r="P16" s="163"/>
      <c r="Q16" s="22"/>
      <c r="R16" s="25"/>
    </row>
    <row r="17" spans="2:18" s="6" customFormat="1" ht="7.5" customHeight="1">
      <c r="B17" s="21"/>
      <c r="C17" s="22"/>
      <c r="D17" s="22"/>
      <c r="E17" s="22"/>
      <c r="F17" s="22"/>
      <c r="G17" s="22"/>
      <c r="H17" s="22"/>
      <c r="I17" s="22"/>
      <c r="J17" s="22"/>
      <c r="K17" s="22"/>
      <c r="L17" s="22"/>
      <c r="M17" s="22"/>
      <c r="N17" s="22"/>
      <c r="O17" s="22"/>
      <c r="P17" s="22"/>
      <c r="Q17" s="22"/>
      <c r="R17" s="25"/>
    </row>
    <row r="18" spans="2:18" s="6" customFormat="1" ht="15" customHeight="1">
      <c r="B18" s="21"/>
      <c r="C18" s="22"/>
      <c r="D18" s="16" t="s">
        <v>29</v>
      </c>
      <c r="E18" s="22"/>
      <c r="F18" s="22"/>
      <c r="G18" s="22"/>
      <c r="H18" s="22"/>
      <c r="I18" s="22"/>
      <c r="J18" s="22"/>
      <c r="K18" s="22"/>
      <c r="L18" s="22"/>
      <c r="M18" s="16" t="s">
        <v>25</v>
      </c>
      <c r="N18" s="22"/>
      <c r="O18" s="164">
        <f>IF('Rekapitulace stavby'!$AN$16="","",'Rekapitulace stavby'!$AN$16)</f>
      </c>
      <c r="P18" s="163"/>
      <c r="Q18" s="22"/>
      <c r="R18" s="25"/>
    </row>
    <row r="19" spans="2:18" s="6" customFormat="1" ht="18.75" customHeight="1">
      <c r="B19" s="21"/>
      <c r="C19" s="22"/>
      <c r="D19" s="22"/>
      <c r="E19" s="17" t="str">
        <f>IF('Rekapitulace stavby'!$E$17="","",'Rekapitulace stavby'!$E$17)</f>
        <v> </v>
      </c>
      <c r="F19" s="22"/>
      <c r="G19" s="22"/>
      <c r="H19" s="22"/>
      <c r="I19" s="22"/>
      <c r="J19" s="22"/>
      <c r="K19" s="22"/>
      <c r="L19" s="22"/>
      <c r="M19" s="16" t="s">
        <v>26</v>
      </c>
      <c r="N19" s="22"/>
      <c r="O19" s="164">
        <f>IF('Rekapitulace stavby'!$AN$17="","",'Rekapitulace stavby'!$AN$17)</f>
      </c>
      <c r="P19" s="163"/>
      <c r="Q19" s="22"/>
      <c r="R19" s="25"/>
    </row>
    <row r="20" spans="2:18" s="6" customFormat="1" ht="7.5" customHeight="1">
      <c r="B20" s="21"/>
      <c r="C20" s="22"/>
      <c r="D20" s="22"/>
      <c r="E20" s="22"/>
      <c r="F20" s="22"/>
      <c r="G20" s="22"/>
      <c r="H20" s="22"/>
      <c r="I20" s="22"/>
      <c r="J20" s="22"/>
      <c r="K20" s="22"/>
      <c r="L20" s="22"/>
      <c r="M20" s="22"/>
      <c r="N20" s="22"/>
      <c r="O20" s="22"/>
      <c r="P20" s="22"/>
      <c r="Q20" s="22"/>
      <c r="R20" s="25"/>
    </row>
    <row r="21" spans="2:18" s="6" customFormat="1" ht="15" customHeight="1">
      <c r="B21" s="21"/>
      <c r="C21" s="22"/>
      <c r="D21" s="16" t="s">
        <v>31</v>
      </c>
      <c r="E21" s="22"/>
      <c r="F21" s="22"/>
      <c r="G21" s="22"/>
      <c r="H21" s="22"/>
      <c r="I21" s="22"/>
      <c r="J21" s="22"/>
      <c r="K21" s="22"/>
      <c r="L21" s="22"/>
      <c r="M21" s="22"/>
      <c r="N21" s="22"/>
      <c r="O21" s="22"/>
      <c r="P21" s="22"/>
      <c r="Q21" s="22"/>
      <c r="R21" s="25"/>
    </row>
    <row r="22" spans="2:18" s="80" customFormat="1" ht="15.75" customHeight="1">
      <c r="B22" s="81"/>
      <c r="C22" s="82"/>
      <c r="D22" s="82"/>
      <c r="E22" s="153"/>
      <c r="F22" s="181"/>
      <c r="G22" s="181"/>
      <c r="H22" s="181"/>
      <c r="I22" s="181"/>
      <c r="J22" s="181"/>
      <c r="K22" s="181"/>
      <c r="L22" s="181"/>
      <c r="M22" s="181"/>
      <c r="N22" s="181"/>
      <c r="O22" s="181"/>
      <c r="P22" s="181"/>
      <c r="Q22" s="82"/>
      <c r="R22" s="83"/>
    </row>
    <row r="23" spans="2:18" s="6" customFormat="1" ht="7.5" customHeight="1">
      <c r="B23" s="21"/>
      <c r="C23" s="22"/>
      <c r="D23" s="22"/>
      <c r="E23" s="22"/>
      <c r="F23" s="22"/>
      <c r="G23" s="22"/>
      <c r="H23" s="22"/>
      <c r="I23" s="22"/>
      <c r="J23" s="22"/>
      <c r="K23" s="22"/>
      <c r="L23" s="22"/>
      <c r="M23" s="22"/>
      <c r="N23" s="22"/>
      <c r="O23" s="22"/>
      <c r="P23" s="22"/>
      <c r="Q23" s="22"/>
      <c r="R23" s="25"/>
    </row>
    <row r="24" spans="2:18" s="6" customFormat="1" ht="7.5" customHeight="1">
      <c r="B24" s="21"/>
      <c r="C24" s="22"/>
      <c r="D24" s="58"/>
      <c r="E24" s="58"/>
      <c r="F24" s="58"/>
      <c r="G24" s="58"/>
      <c r="H24" s="58"/>
      <c r="I24" s="58"/>
      <c r="J24" s="58"/>
      <c r="K24" s="58"/>
      <c r="L24" s="58"/>
      <c r="M24" s="58"/>
      <c r="N24" s="58"/>
      <c r="O24" s="58"/>
      <c r="P24" s="58"/>
      <c r="Q24" s="22"/>
      <c r="R24" s="25"/>
    </row>
    <row r="25" spans="2:18" s="6" customFormat="1" ht="26.25" customHeight="1">
      <c r="B25" s="21"/>
      <c r="C25" s="22"/>
      <c r="D25" s="84" t="s">
        <v>32</v>
      </c>
      <c r="E25" s="22"/>
      <c r="F25" s="22"/>
      <c r="G25" s="22"/>
      <c r="H25" s="22"/>
      <c r="I25" s="22"/>
      <c r="J25" s="22"/>
      <c r="K25" s="22"/>
      <c r="L25" s="22"/>
      <c r="M25" s="176">
        <f>ROUNDUP($N$70,2)</f>
        <v>0</v>
      </c>
      <c r="N25" s="163"/>
      <c r="O25" s="163"/>
      <c r="P25" s="163"/>
      <c r="Q25" s="22"/>
      <c r="R25" s="25"/>
    </row>
    <row r="26" spans="2:18" s="6" customFormat="1" ht="7.5" customHeight="1">
      <c r="B26" s="21"/>
      <c r="C26" s="22"/>
      <c r="D26" s="58"/>
      <c r="E26" s="58"/>
      <c r="F26" s="58"/>
      <c r="G26" s="58"/>
      <c r="H26" s="58"/>
      <c r="I26" s="58"/>
      <c r="J26" s="58"/>
      <c r="K26" s="58"/>
      <c r="L26" s="58"/>
      <c r="M26" s="58"/>
      <c r="N26" s="58"/>
      <c r="O26" s="58"/>
      <c r="P26" s="58"/>
      <c r="Q26" s="22"/>
      <c r="R26" s="25"/>
    </row>
    <row r="27" spans="2:18" s="6" customFormat="1" ht="15" customHeight="1">
      <c r="B27" s="21"/>
      <c r="C27" s="22"/>
      <c r="D27" s="27" t="s">
        <v>33</v>
      </c>
      <c r="E27" s="27" t="s">
        <v>34</v>
      </c>
      <c r="F27" s="28">
        <v>0.21</v>
      </c>
      <c r="G27" s="85" t="s">
        <v>35</v>
      </c>
      <c r="H27" s="182">
        <f>SUM($BE$70:$BE$91)</f>
        <v>0</v>
      </c>
      <c r="I27" s="163"/>
      <c r="J27" s="163"/>
      <c r="K27" s="22"/>
      <c r="L27" s="22"/>
      <c r="M27" s="182">
        <f>SUM($BE$70:$BE$91)*$F$27</f>
        <v>0</v>
      </c>
      <c r="N27" s="163"/>
      <c r="O27" s="163"/>
      <c r="P27" s="163"/>
      <c r="Q27" s="22"/>
      <c r="R27" s="25"/>
    </row>
    <row r="28" spans="2:18" s="6" customFormat="1" ht="15" customHeight="1">
      <c r="B28" s="21"/>
      <c r="C28" s="22"/>
      <c r="D28" s="22"/>
      <c r="E28" s="27" t="s">
        <v>36</v>
      </c>
      <c r="F28" s="28">
        <v>0.15</v>
      </c>
      <c r="G28" s="85" t="s">
        <v>35</v>
      </c>
      <c r="H28" s="182">
        <f>SUM($BF$70:$BF$91)</f>
        <v>0</v>
      </c>
      <c r="I28" s="163"/>
      <c r="J28" s="163"/>
      <c r="K28" s="22"/>
      <c r="L28" s="22"/>
      <c r="M28" s="182">
        <f>SUM($BF$70:$BF$91)*$F$28</f>
        <v>0</v>
      </c>
      <c r="N28" s="163"/>
      <c r="O28" s="163"/>
      <c r="P28" s="163"/>
      <c r="Q28" s="22"/>
      <c r="R28" s="25"/>
    </row>
    <row r="29" spans="2:18" s="6" customFormat="1" ht="15" customHeight="1" hidden="1">
      <c r="B29" s="21"/>
      <c r="C29" s="22"/>
      <c r="D29" s="22"/>
      <c r="E29" s="27" t="s">
        <v>37</v>
      </c>
      <c r="F29" s="28">
        <v>0.21</v>
      </c>
      <c r="G29" s="85" t="s">
        <v>35</v>
      </c>
      <c r="H29" s="182">
        <f>SUM($BG$70:$BG$91)</f>
        <v>0</v>
      </c>
      <c r="I29" s="163"/>
      <c r="J29" s="163"/>
      <c r="K29" s="22"/>
      <c r="L29" s="22"/>
      <c r="M29" s="182">
        <v>0</v>
      </c>
      <c r="N29" s="163"/>
      <c r="O29" s="163"/>
      <c r="P29" s="163"/>
      <c r="Q29" s="22"/>
      <c r="R29" s="25"/>
    </row>
    <row r="30" spans="2:18" s="6" customFormat="1" ht="15" customHeight="1" hidden="1">
      <c r="B30" s="21"/>
      <c r="C30" s="22"/>
      <c r="D30" s="22"/>
      <c r="E30" s="27" t="s">
        <v>38</v>
      </c>
      <c r="F30" s="28">
        <v>0.15</v>
      </c>
      <c r="G30" s="85" t="s">
        <v>35</v>
      </c>
      <c r="H30" s="182">
        <f>SUM($BH$70:$BH$91)</f>
        <v>0</v>
      </c>
      <c r="I30" s="163"/>
      <c r="J30" s="163"/>
      <c r="K30" s="22"/>
      <c r="L30" s="22"/>
      <c r="M30" s="182">
        <v>0</v>
      </c>
      <c r="N30" s="163"/>
      <c r="O30" s="163"/>
      <c r="P30" s="163"/>
      <c r="Q30" s="22"/>
      <c r="R30" s="25"/>
    </row>
    <row r="31" spans="2:18" s="6" customFormat="1" ht="15" customHeight="1" hidden="1">
      <c r="B31" s="21"/>
      <c r="C31" s="22"/>
      <c r="D31" s="22"/>
      <c r="E31" s="27" t="s">
        <v>39</v>
      </c>
      <c r="F31" s="28">
        <v>0</v>
      </c>
      <c r="G31" s="85" t="s">
        <v>35</v>
      </c>
      <c r="H31" s="182">
        <f>SUM($BI$70:$BI$91)</f>
        <v>0</v>
      </c>
      <c r="I31" s="163"/>
      <c r="J31" s="163"/>
      <c r="K31" s="22"/>
      <c r="L31" s="22"/>
      <c r="M31" s="182">
        <v>0</v>
      </c>
      <c r="N31" s="163"/>
      <c r="O31" s="163"/>
      <c r="P31" s="163"/>
      <c r="Q31" s="22"/>
      <c r="R31" s="25"/>
    </row>
    <row r="32" spans="2:18" s="6" customFormat="1" ht="7.5" customHeight="1">
      <c r="B32" s="21"/>
      <c r="C32" s="22"/>
      <c r="D32" s="22"/>
      <c r="E32" s="22"/>
      <c r="F32" s="22"/>
      <c r="G32" s="22"/>
      <c r="H32" s="22"/>
      <c r="I32" s="22"/>
      <c r="J32" s="22"/>
      <c r="K32" s="22"/>
      <c r="L32" s="22"/>
      <c r="M32" s="22"/>
      <c r="N32" s="22"/>
      <c r="O32" s="22"/>
      <c r="P32" s="22"/>
      <c r="Q32" s="22"/>
      <c r="R32" s="25"/>
    </row>
    <row r="33" spans="2:18" s="6" customFormat="1" ht="26.25" customHeight="1">
      <c r="B33" s="21"/>
      <c r="C33" s="31"/>
      <c r="D33" s="32" t="s">
        <v>40</v>
      </c>
      <c r="E33" s="33"/>
      <c r="F33" s="33"/>
      <c r="G33" s="86" t="s">
        <v>41</v>
      </c>
      <c r="H33" s="34" t="s">
        <v>42</v>
      </c>
      <c r="I33" s="33"/>
      <c r="J33" s="33"/>
      <c r="K33" s="33"/>
      <c r="L33" s="161">
        <f>ROUNDUP(SUM($M$25:$M$31),2)</f>
        <v>0</v>
      </c>
      <c r="M33" s="160"/>
      <c r="N33" s="160"/>
      <c r="O33" s="160"/>
      <c r="P33" s="162"/>
      <c r="Q33" s="31"/>
      <c r="R33" s="35"/>
    </row>
    <row r="34" spans="2:18" s="6" customFormat="1" ht="15" customHeight="1">
      <c r="B34" s="36"/>
      <c r="C34" s="37"/>
      <c r="D34" s="37"/>
      <c r="E34" s="37"/>
      <c r="F34" s="37"/>
      <c r="G34" s="37"/>
      <c r="H34" s="37"/>
      <c r="I34" s="37"/>
      <c r="J34" s="37"/>
      <c r="K34" s="37"/>
      <c r="L34" s="37"/>
      <c r="M34" s="37"/>
      <c r="N34" s="37"/>
      <c r="O34" s="37"/>
      <c r="P34" s="37"/>
      <c r="Q34" s="37"/>
      <c r="R34" s="38"/>
    </row>
    <row r="38" spans="2:18" s="6" customFormat="1" ht="7.5" customHeight="1">
      <c r="B38" s="87"/>
      <c r="C38" s="88"/>
      <c r="D38" s="88"/>
      <c r="E38" s="88"/>
      <c r="F38" s="88"/>
      <c r="G38" s="88"/>
      <c r="H38" s="88"/>
      <c r="I38" s="88"/>
      <c r="J38" s="88"/>
      <c r="K38" s="88"/>
      <c r="L38" s="88"/>
      <c r="M38" s="88"/>
      <c r="N38" s="88"/>
      <c r="O38" s="88"/>
      <c r="P38" s="88"/>
      <c r="Q38" s="88"/>
      <c r="R38" s="89"/>
    </row>
    <row r="39" spans="2:21" s="6" customFormat="1" ht="37.5" customHeight="1">
      <c r="B39" s="21"/>
      <c r="C39" s="145" t="s">
        <v>81</v>
      </c>
      <c r="D39" s="163"/>
      <c r="E39" s="163"/>
      <c r="F39" s="163"/>
      <c r="G39" s="163"/>
      <c r="H39" s="163"/>
      <c r="I39" s="163"/>
      <c r="J39" s="163"/>
      <c r="K39" s="163"/>
      <c r="L39" s="163"/>
      <c r="M39" s="163"/>
      <c r="N39" s="163"/>
      <c r="O39" s="163"/>
      <c r="P39" s="163"/>
      <c r="Q39" s="163"/>
      <c r="R39" s="183"/>
      <c r="T39" s="22"/>
      <c r="U39" s="22"/>
    </row>
    <row r="40" spans="2:21" s="6" customFormat="1" ht="7.5" customHeight="1">
      <c r="B40" s="21"/>
      <c r="C40" s="22"/>
      <c r="D40" s="22"/>
      <c r="E40" s="22"/>
      <c r="F40" s="22"/>
      <c r="G40" s="22"/>
      <c r="H40" s="22"/>
      <c r="I40" s="22"/>
      <c r="J40" s="22"/>
      <c r="K40" s="22"/>
      <c r="L40" s="22"/>
      <c r="M40" s="22"/>
      <c r="N40" s="22"/>
      <c r="O40" s="22"/>
      <c r="P40" s="22"/>
      <c r="Q40" s="22"/>
      <c r="R40" s="25"/>
      <c r="T40" s="22"/>
      <c r="U40" s="22"/>
    </row>
    <row r="41" spans="2:21" s="6" customFormat="1" ht="15" customHeight="1">
      <c r="B41" s="21"/>
      <c r="C41" s="16" t="s">
        <v>14</v>
      </c>
      <c r="D41" s="22"/>
      <c r="E41" s="22"/>
      <c r="F41" s="179" t="str">
        <f>$F$6</f>
        <v>KocS01 - Ul. K Letišti</v>
      </c>
      <c r="G41" s="163"/>
      <c r="H41" s="163"/>
      <c r="I41" s="163"/>
      <c r="J41" s="163"/>
      <c r="K41" s="163"/>
      <c r="L41" s="163"/>
      <c r="M41" s="163"/>
      <c r="N41" s="163"/>
      <c r="O41" s="163"/>
      <c r="P41" s="163"/>
      <c r="Q41" s="163"/>
      <c r="R41" s="25"/>
      <c r="T41" s="22"/>
      <c r="U41" s="22"/>
    </row>
    <row r="42" spans="2:21" s="6" customFormat="1" ht="15" customHeight="1">
      <c r="B42" s="21"/>
      <c r="C42" s="15" t="s">
        <v>78</v>
      </c>
      <c r="D42" s="22"/>
      <c r="E42" s="22"/>
      <c r="F42" s="151" t="str">
        <f>$F$7</f>
        <v>VON - Vedlejší a ostaní náklady</v>
      </c>
      <c r="G42" s="163"/>
      <c r="H42" s="163"/>
      <c r="I42" s="163"/>
      <c r="J42" s="163"/>
      <c r="K42" s="163"/>
      <c r="L42" s="163"/>
      <c r="M42" s="163"/>
      <c r="N42" s="163"/>
      <c r="O42" s="163"/>
      <c r="P42" s="163"/>
      <c r="Q42" s="163"/>
      <c r="R42" s="25"/>
      <c r="T42" s="22"/>
      <c r="U42" s="22"/>
    </row>
    <row r="43" spans="2:21" s="6" customFormat="1" ht="7.5" customHeight="1">
      <c r="B43" s="21"/>
      <c r="C43" s="22"/>
      <c r="D43" s="22"/>
      <c r="E43" s="22"/>
      <c r="F43" s="22"/>
      <c r="G43" s="22"/>
      <c r="H43" s="22"/>
      <c r="I43" s="22"/>
      <c r="J43" s="22"/>
      <c r="K43" s="22"/>
      <c r="L43" s="22"/>
      <c r="M43" s="22"/>
      <c r="N43" s="22"/>
      <c r="O43" s="22"/>
      <c r="P43" s="22"/>
      <c r="Q43" s="22"/>
      <c r="R43" s="25"/>
      <c r="T43" s="22"/>
      <c r="U43" s="22"/>
    </row>
    <row r="44" spans="2:21" s="6" customFormat="1" ht="18.75" customHeight="1">
      <c r="B44" s="21"/>
      <c r="C44" s="16" t="s">
        <v>18</v>
      </c>
      <c r="D44" s="22"/>
      <c r="E44" s="22"/>
      <c r="F44" s="17" t="str">
        <f>$F$10</f>
        <v> </v>
      </c>
      <c r="G44" s="22"/>
      <c r="H44" s="22"/>
      <c r="I44" s="22"/>
      <c r="J44" s="22"/>
      <c r="K44" s="16" t="s">
        <v>20</v>
      </c>
      <c r="L44" s="22"/>
      <c r="M44" s="180" t="str">
        <f>IF($O$10="","",$O$10)</f>
        <v>10.07.2013</v>
      </c>
      <c r="N44" s="163"/>
      <c r="O44" s="163"/>
      <c r="P44" s="163"/>
      <c r="Q44" s="22"/>
      <c r="R44" s="25"/>
      <c r="T44" s="22"/>
      <c r="U44" s="22"/>
    </row>
    <row r="45" spans="2:21" s="6" customFormat="1" ht="7.5" customHeight="1">
      <c r="B45" s="21"/>
      <c r="C45" s="22"/>
      <c r="D45" s="22"/>
      <c r="E45" s="22"/>
      <c r="F45" s="22"/>
      <c r="G45" s="22"/>
      <c r="H45" s="22"/>
      <c r="I45" s="22"/>
      <c r="J45" s="22"/>
      <c r="K45" s="22"/>
      <c r="L45" s="22"/>
      <c r="M45" s="22"/>
      <c r="N45" s="22"/>
      <c r="O45" s="22"/>
      <c r="P45" s="22"/>
      <c r="Q45" s="22"/>
      <c r="R45" s="25"/>
      <c r="T45" s="22"/>
      <c r="U45" s="22"/>
    </row>
    <row r="46" spans="2:21" s="6" customFormat="1" ht="15.75" customHeight="1">
      <c r="B46" s="21"/>
      <c r="C46" s="16" t="s">
        <v>24</v>
      </c>
      <c r="D46" s="22"/>
      <c r="E46" s="22"/>
      <c r="F46" s="17" t="str">
        <f>$E$13</f>
        <v> </v>
      </c>
      <c r="G46" s="22"/>
      <c r="H46" s="22"/>
      <c r="I46" s="22"/>
      <c r="J46" s="22"/>
      <c r="K46" s="16" t="s">
        <v>29</v>
      </c>
      <c r="L46" s="22"/>
      <c r="M46" s="164" t="str">
        <f>$E$19</f>
        <v> </v>
      </c>
      <c r="N46" s="163"/>
      <c r="O46" s="163"/>
      <c r="P46" s="163"/>
      <c r="Q46" s="163"/>
      <c r="R46" s="25"/>
      <c r="T46" s="22"/>
      <c r="U46" s="22"/>
    </row>
    <row r="47" spans="2:21" s="6" customFormat="1" ht="15" customHeight="1">
      <c r="B47" s="21"/>
      <c r="C47" s="16" t="s">
        <v>27</v>
      </c>
      <c r="D47" s="22"/>
      <c r="E47" s="22"/>
      <c r="F47" s="17" t="str">
        <f>IF($E$16="","",$E$16)</f>
        <v>Vyplň údaj</v>
      </c>
      <c r="G47" s="22"/>
      <c r="H47" s="22"/>
      <c r="I47" s="22"/>
      <c r="J47" s="22"/>
      <c r="K47" s="22"/>
      <c r="L47" s="22"/>
      <c r="M47" s="22"/>
      <c r="N47" s="22"/>
      <c r="O47" s="22"/>
      <c r="P47" s="22"/>
      <c r="Q47" s="22"/>
      <c r="R47" s="25"/>
      <c r="T47" s="22"/>
      <c r="U47" s="22"/>
    </row>
    <row r="48" spans="2:21" s="6" customFormat="1" ht="11.25" customHeight="1">
      <c r="B48" s="21"/>
      <c r="C48" s="22"/>
      <c r="D48" s="22"/>
      <c r="E48" s="22"/>
      <c r="F48" s="22"/>
      <c r="G48" s="22"/>
      <c r="H48" s="22"/>
      <c r="I48" s="22"/>
      <c r="J48" s="22"/>
      <c r="K48" s="22"/>
      <c r="L48" s="22"/>
      <c r="M48" s="22"/>
      <c r="N48" s="22"/>
      <c r="O48" s="22"/>
      <c r="P48" s="22"/>
      <c r="Q48" s="22"/>
      <c r="R48" s="25"/>
      <c r="T48" s="22"/>
      <c r="U48" s="22"/>
    </row>
    <row r="49" spans="2:21" s="6" customFormat="1" ht="30" customHeight="1">
      <c r="B49" s="21"/>
      <c r="C49" s="184" t="s">
        <v>82</v>
      </c>
      <c r="D49" s="185"/>
      <c r="E49" s="185"/>
      <c r="F49" s="185"/>
      <c r="G49" s="185"/>
      <c r="H49" s="31"/>
      <c r="I49" s="31"/>
      <c r="J49" s="31"/>
      <c r="K49" s="31"/>
      <c r="L49" s="31"/>
      <c r="M49" s="31"/>
      <c r="N49" s="184" t="s">
        <v>83</v>
      </c>
      <c r="O49" s="185"/>
      <c r="P49" s="185"/>
      <c r="Q49" s="185"/>
      <c r="R49" s="35"/>
      <c r="T49" s="22"/>
      <c r="U49" s="22"/>
    </row>
    <row r="50" spans="2:21" s="6" customFormat="1" ht="11.25" customHeight="1">
      <c r="B50" s="21"/>
      <c r="C50" s="22"/>
      <c r="D50" s="22"/>
      <c r="E50" s="22"/>
      <c r="F50" s="22"/>
      <c r="G50" s="22"/>
      <c r="H50" s="22"/>
      <c r="I50" s="22"/>
      <c r="J50" s="22"/>
      <c r="K50" s="22"/>
      <c r="L50" s="22"/>
      <c r="M50" s="22"/>
      <c r="N50" s="22"/>
      <c r="O50" s="22"/>
      <c r="P50" s="22"/>
      <c r="Q50" s="22"/>
      <c r="R50" s="25"/>
      <c r="T50" s="22"/>
      <c r="U50" s="22"/>
    </row>
    <row r="51" spans="2:47" s="6" customFormat="1" ht="30" customHeight="1">
      <c r="B51" s="21"/>
      <c r="C51" s="60" t="s">
        <v>84</v>
      </c>
      <c r="D51" s="22"/>
      <c r="E51" s="22"/>
      <c r="F51" s="22"/>
      <c r="G51" s="22"/>
      <c r="H51" s="22"/>
      <c r="I51" s="22"/>
      <c r="J51" s="22"/>
      <c r="K51" s="22"/>
      <c r="L51" s="22"/>
      <c r="M51" s="22"/>
      <c r="N51" s="176">
        <f>ROUNDUP($N$70,2)</f>
        <v>0</v>
      </c>
      <c r="O51" s="163"/>
      <c r="P51" s="163"/>
      <c r="Q51" s="163"/>
      <c r="R51" s="25"/>
      <c r="T51" s="22"/>
      <c r="U51" s="22"/>
      <c r="AU51" s="6" t="s">
        <v>85</v>
      </c>
    </row>
    <row r="52" spans="2:21" s="66" customFormat="1" ht="25.5" customHeight="1">
      <c r="B52" s="90"/>
      <c r="C52" s="91"/>
      <c r="D52" s="91" t="s">
        <v>476</v>
      </c>
      <c r="E52" s="91"/>
      <c r="F52" s="91"/>
      <c r="G52" s="91"/>
      <c r="H52" s="91"/>
      <c r="I52" s="91"/>
      <c r="J52" s="91"/>
      <c r="K52" s="91"/>
      <c r="L52" s="91"/>
      <c r="M52" s="91"/>
      <c r="N52" s="186">
        <f>ROUNDUP($N$71,2)</f>
        <v>0</v>
      </c>
      <c r="O52" s="187"/>
      <c r="P52" s="187"/>
      <c r="Q52" s="187"/>
      <c r="R52" s="92"/>
      <c r="T52" s="91"/>
      <c r="U52" s="91"/>
    </row>
    <row r="53" spans="2:21" s="6" customFormat="1" ht="22.5" customHeight="1">
      <c r="B53" s="21"/>
      <c r="C53" s="22"/>
      <c r="D53" s="22"/>
      <c r="E53" s="22"/>
      <c r="F53" s="22"/>
      <c r="G53" s="22"/>
      <c r="H53" s="22"/>
      <c r="I53" s="22"/>
      <c r="J53" s="22"/>
      <c r="K53" s="22"/>
      <c r="L53" s="22"/>
      <c r="M53" s="22"/>
      <c r="N53" s="22"/>
      <c r="O53" s="22"/>
      <c r="P53" s="22"/>
      <c r="Q53" s="22"/>
      <c r="R53" s="25"/>
      <c r="T53" s="22"/>
      <c r="U53" s="22"/>
    </row>
    <row r="54" spans="2:21" s="6" customFormat="1" ht="7.5" customHeight="1">
      <c r="B54" s="36"/>
      <c r="C54" s="37"/>
      <c r="D54" s="37"/>
      <c r="E54" s="37"/>
      <c r="F54" s="37"/>
      <c r="G54" s="37"/>
      <c r="H54" s="37"/>
      <c r="I54" s="37"/>
      <c r="J54" s="37"/>
      <c r="K54" s="37"/>
      <c r="L54" s="37"/>
      <c r="M54" s="37"/>
      <c r="N54" s="37"/>
      <c r="O54" s="37"/>
      <c r="P54" s="37"/>
      <c r="Q54" s="37"/>
      <c r="R54" s="38"/>
      <c r="T54" s="22"/>
      <c r="U54" s="22"/>
    </row>
    <row r="58" spans="2:19" s="6" customFormat="1" ht="7.5" customHeight="1">
      <c r="B58" s="39"/>
      <c r="C58" s="40"/>
      <c r="D58" s="40"/>
      <c r="E58" s="40"/>
      <c r="F58" s="40"/>
      <c r="G58" s="40"/>
      <c r="H58" s="40"/>
      <c r="I58" s="40"/>
      <c r="J58" s="40"/>
      <c r="K58" s="40"/>
      <c r="L58" s="40"/>
      <c r="M58" s="40"/>
      <c r="N58" s="40"/>
      <c r="O58" s="40"/>
      <c r="P58" s="40"/>
      <c r="Q58" s="40"/>
      <c r="R58" s="40"/>
      <c r="S58" s="41"/>
    </row>
    <row r="59" spans="2:19" s="6" customFormat="1" ht="37.5" customHeight="1">
      <c r="B59" s="21"/>
      <c r="C59" s="145" t="s">
        <v>92</v>
      </c>
      <c r="D59" s="163"/>
      <c r="E59" s="163"/>
      <c r="F59" s="163"/>
      <c r="G59" s="163"/>
      <c r="H59" s="163"/>
      <c r="I59" s="163"/>
      <c r="J59" s="163"/>
      <c r="K59" s="163"/>
      <c r="L59" s="163"/>
      <c r="M59" s="163"/>
      <c r="N59" s="163"/>
      <c r="O59" s="163"/>
      <c r="P59" s="163"/>
      <c r="Q59" s="163"/>
      <c r="R59" s="163"/>
      <c r="S59" s="41"/>
    </row>
    <row r="60" spans="2:19" s="6" customFormat="1" ht="7.5" customHeight="1">
      <c r="B60" s="21"/>
      <c r="C60" s="22"/>
      <c r="D60" s="22"/>
      <c r="E60" s="22"/>
      <c r="F60" s="22"/>
      <c r="G60" s="22"/>
      <c r="H60" s="22"/>
      <c r="I60" s="22"/>
      <c r="J60" s="22"/>
      <c r="K60" s="22"/>
      <c r="L60" s="22"/>
      <c r="M60" s="22"/>
      <c r="N60" s="22"/>
      <c r="O60" s="22"/>
      <c r="P60" s="22"/>
      <c r="Q60" s="22"/>
      <c r="R60" s="22"/>
      <c r="S60" s="41"/>
    </row>
    <row r="61" spans="2:19" s="6" customFormat="1" ht="15" customHeight="1">
      <c r="B61" s="21"/>
      <c r="C61" s="16" t="s">
        <v>14</v>
      </c>
      <c r="D61" s="22"/>
      <c r="E61" s="22"/>
      <c r="F61" s="179" t="str">
        <f>$F$6</f>
        <v>KocS01 - Ul. K Letišti</v>
      </c>
      <c r="G61" s="163"/>
      <c r="H61" s="163"/>
      <c r="I61" s="163"/>
      <c r="J61" s="163"/>
      <c r="K61" s="163"/>
      <c r="L61" s="163"/>
      <c r="M61" s="163"/>
      <c r="N61" s="163"/>
      <c r="O61" s="163"/>
      <c r="P61" s="163"/>
      <c r="Q61" s="163"/>
      <c r="R61" s="22"/>
      <c r="S61" s="41"/>
    </row>
    <row r="62" spans="2:19" s="6" customFormat="1" ht="15" customHeight="1">
      <c r="B62" s="21"/>
      <c r="C62" s="15" t="s">
        <v>78</v>
      </c>
      <c r="D62" s="22"/>
      <c r="E62" s="22"/>
      <c r="F62" s="151" t="str">
        <f>$F$7</f>
        <v>VON - Vedlejší a ostaní náklady</v>
      </c>
      <c r="G62" s="163"/>
      <c r="H62" s="163"/>
      <c r="I62" s="163"/>
      <c r="J62" s="163"/>
      <c r="K62" s="163"/>
      <c r="L62" s="163"/>
      <c r="M62" s="163"/>
      <c r="N62" s="163"/>
      <c r="O62" s="163"/>
      <c r="P62" s="163"/>
      <c r="Q62" s="163"/>
      <c r="R62" s="22"/>
      <c r="S62" s="41"/>
    </row>
    <row r="63" spans="2:19" s="6" customFormat="1" ht="7.5" customHeight="1">
      <c r="B63" s="21"/>
      <c r="C63" s="22"/>
      <c r="D63" s="22"/>
      <c r="E63" s="22"/>
      <c r="F63" s="22"/>
      <c r="G63" s="22"/>
      <c r="H63" s="22"/>
      <c r="I63" s="22"/>
      <c r="J63" s="22"/>
      <c r="K63" s="22"/>
      <c r="L63" s="22"/>
      <c r="M63" s="22"/>
      <c r="N63" s="22"/>
      <c r="O63" s="22"/>
      <c r="P63" s="22"/>
      <c r="Q63" s="22"/>
      <c r="R63" s="22"/>
      <c r="S63" s="41"/>
    </row>
    <row r="64" spans="2:19" s="6" customFormat="1" ht="18.75" customHeight="1">
      <c r="B64" s="21"/>
      <c r="C64" s="16" t="s">
        <v>18</v>
      </c>
      <c r="D64" s="22"/>
      <c r="E64" s="22"/>
      <c r="F64" s="17" t="str">
        <f>$F$10</f>
        <v> </v>
      </c>
      <c r="G64" s="22"/>
      <c r="H64" s="22"/>
      <c r="I64" s="22"/>
      <c r="J64" s="22"/>
      <c r="K64" s="16" t="s">
        <v>20</v>
      </c>
      <c r="L64" s="22"/>
      <c r="M64" s="180" t="str">
        <f>IF($O$10="","",$O$10)</f>
        <v>10.07.2013</v>
      </c>
      <c r="N64" s="163"/>
      <c r="O64" s="163"/>
      <c r="P64" s="163"/>
      <c r="Q64" s="22"/>
      <c r="R64" s="22"/>
      <c r="S64" s="41"/>
    </row>
    <row r="65" spans="2:19" s="6" customFormat="1" ht="7.5" customHeight="1">
      <c r="B65" s="21"/>
      <c r="C65" s="22"/>
      <c r="D65" s="22"/>
      <c r="E65" s="22"/>
      <c r="F65" s="22"/>
      <c r="G65" s="22"/>
      <c r="H65" s="22"/>
      <c r="I65" s="22"/>
      <c r="J65" s="22"/>
      <c r="K65" s="22"/>
      <c r="L65" s="22"/>
      <c r="M65" s="22"/>
      <c r="N65" s="22"/>
      <c r="O65" s="22"/>
      <c r="P65" s="22"/>
      <c r="Q65" s="22"/>
      <c r="R65" s="22"/>
      <c r="S65" s="41"/>
    </row>
    <row r="66" spans="2:19" s="6" customFormat="1" ht="15.75" customHeight="1">
      <c r="B66" s="21"/>
      <c r="C66" s="16" t="s">
        <v>24</v>
      </c>
      <c r="D66" s="22"/>
      <c r="E66" s="22"/>
      <c r="F66" s="17" t="str">
        <f>$E$13</f>
        <v> </v>
      </c>
      <c r="G66" s="22"/>
      <c r="H66" s="22"/>
      <c r="I66" s="22"/>
      <c r="J66" s="22"/>
      <c r="K66" s="16" t="s">
        <v>29</v>
      </c>
      <c r="L66" s="22"/>
      <c r="M66" s="164" t="str">
        <f>$E$19</f>
        <v> </v>
      </c>
      <c r="N66" s="163"/>
      <c r="O66" s="163"/>
      <c r="P66" s="163"/>
      <c r="Q66" s="163"/>
      <c r="R66" s="22"/>
      <c r="S66" s="41"/>
    </row>
    <row r="67" spans="2:19" s="6" customFormat="1" ht="15" customHeight="1">
      <c r="B67" s="21"/>
      <c r="C67" s="16" t="s">
        <v>27</v>
      </c>
      <c r="D67" s="22"/>
      <c r="E67" s="22"/>
      <c r="F67" s="17" t="str">
        <f>IF($E$16="","",$E$16)</f>
        <v>Vyplň údaj</v>
      </c>
      <c r="G67" s="22"/>
      <c r="H67" s="22"/>
      <c r="I67" s="22"/>
      <c r="J67" s="22"/>
      <c r="K67" s="22"/>
      <c r="L67" s="22"/>
      <c r="M67" s="22"/>
      <c r="N67" s="22"/>
      <c r="O67" s="22"/>
      <c r="P67" s="22"/>
      <c r="Q67" s="22"/>
      <c r="R67" s="22"/>
      <c r="S67" s="41"/>
    </row>
    <row r="68" spans="2:19" s="6" customFormat="1" ht="11.25" customHeight="1">
      <c r="B68" s="21"/>
      <c r="C68" s="22"/>
      <c r="D68" s="22"/>
      <c r="E68" s="22"/>
      <c r="F68" s="22"/>
      <c r="G68" s="22"/>
      <c r="H68" s="22"/>
      <c r="I68" s="22"/>
      <c r="J68" s="22"/>
      <c r="K68" s="22"/>
      <c r="L68" s="22"/>
      <c r="M68" s="22"/>
      <c r="N68" s="22"/>
      <c r="O68" s="22"/>
      <c r="P68" s="22"/>
      <c r="Q68" s="22"/>
      <c r="R68" s="22"/>
      <c r="S68" s="41"/>
    </row>
    <row r="69" spans="2:27" s="93" customFormat="1" ht="30" customHeight="1">
      <c r="B69" s="94"/>
      <c r="C69" s="95" t="s">
        <v>93</v>
      </c>
      <c r="D69" s="96" t="s">
        <v>49</v>
      </c>
      <c r="E69" s="96" t="s">
        <v>45</v>
      </c>
      <c r="F69" s="188" t="s">
        <v>94</v>
      </c>
      <c r="G69" s="189"/>
      <c r="H69" s="189"/>
      <c r="I69" s="189"/>
      <c r="J69" s="96" t="s">
        <v>95</v>
      </c>
      <c r="K69" s="96" t="s">
        <v>96</v>
      </c>
      <c r="L69" s="188" t="s">
        <v>97</v>
      </c>
      <c r="M69" s="189"/>
      <c r="N69" s="188" t="s">
        <v>98</v>
      </c>
      <c r="O69" s="189"/>
      <c r="P69" s="189"/>
      <c r="Q69" s="189"/>
      <c r="R69" s="97" t="s">
        <v>99</v>
      </c>
      <c r="S69" s="98"/>
      <c r="T69" s="53" t="s">
        <v>100</v>
      </c>
      <c r="U69" s="54" t="s">
        <v>33</v>
      </c>
      <c r="V69" s="54" t="s">
        <v>101</v>
      </c>
      <c r="W69" s="54" t="s">
        <v>102</v>
      </c>
      <c r="X69" s="54" t="s">
        <v>103</v>
      </c>
      <c r="Y69" s="54" t="s">
        <v>104</v>
      </c>
      <c r="Z69" s="54" t="s">
        <v>105</v>
      </c>
      <c r="AA69" s="55" t="s">
        <v>106</v>
      </c>
    </row>
    <row r="70" spans="2:63" s="6" customFormat="1" ht="30" customHeight="1">
      <c r="B70" s="21"/>
      <c r="C70" s="60" t="s">
        <v>84</v>
      </c>
      <c r="D70" s="22"/>
      <c r="E70" s="22"/>
      <c r="F70" s="22"/>
      <c r="G70" s="22"/>
      <c r="H70" s="22"/>
      <c r="I70" s="22"/>
      <c r="J70" s="22"/>
      <c r="K70" s="22"/>
      <c r="L70" s="22"/>
      <c r="M70" s="22"/>
      <c r="N70" s="204">
        <f>$BK$70</f>
        <v>0</v>
      </c>
      <c r="O70" s="163"/>
      <c r="P70" s="163"/>
      <c r="Q70" s="163"/>
      <c r="R70" s="22"/>
      <c r="S70" s="41"/>
      <c r="T70" s="57"/>
      <c r="U70" s="58"/>
      <c r="V70" s="58"/>
      <c r="W70" s="99">
        <f>$W$71</f>
        <v>0</v>
      </c>
      <c r="X70" s="58"/>
      <c r="Y70" s="99">
        <f>$Y$71</f>
        <v>0</v>
      </c>
      <c r="Z70" s="58"/>
      <c r="AA70" s="100">
        <f>$AA$71</f>
        <v>0</v>
      </c>
      <c r="AT70" s="6" t="s">
        <v>63</v>
      </c>
      <c r="AU70" s="6" t="s">
        <v>85</v>
      </c>
      <c r="BK70" s="101">
        <f>$BK$71</f>
        <v>0</v>
      </c>
    </row>
    <row r="71" spans="2:63" s="102" customFormat="1" ht="37.5" customHeight="1">
      <c r="B71" s="103"/>
      <c r="C71" s="104"/>
      <c r="D71" s="105" t="s">
        <v>476</v>
      </c>
      <c r="E71" s="104"/>
      <c r="F71" s="104"/>
      <c r="G71" s="104"/>
      <c r="H71" s="104"/>
      <c r="I71" s="104"/>
      <c r="J71" s="104"/>
      <c r="K71" s="104"/>
      <c r="L71" s="104"/>
      <c r="M71" s="104"/>
      <c r="N71" s="205">
        <f>$BK$71</f>
        <v>0</v>
      </c>
      <c r="O71" s="206"/>
      <c r="P71" s="206"/>
      <c r="Q71" s="206"/>
      <c r="R71" s="104"/>
      <c r="S71" s="106"/>
      <c r="T71" s="107"/>
      <c r="U71" s="104"/>
      <c r="V71" s="104"/>
      <c r="W71" s="108">
        <f>SUM($W$72:$W$91)</f>
        <v>0</v>
      </c>
      <c r="X71" s="104"/>
      <c r="Y71" s="108">
        <f>SUM($Y$72:$Y$91)</f>
        <v>0</v>
      </c>
      <c r="Z71" s="104"/>
      <c r="AA71" s="109">
        <f>SUM($AA$72:$AA$91)</f>
        <v>0</v>
      </c>
      <c r="AR71" s="110" t="s">
        <v>17</v>
      </c>
      <c r="AT71" s="110" t="s">
        <v>63</v>
      </c>
      <c r="AU71" s="110" t="s">
        <v>64</v>
      </c>
      <c r="AY71" s="110" t="s">
        <v>107</v>
      </c>
      <c r="BK71" s="111">
        <f>SUM($BK$72:$BK$91)</f>
        <v>0</v>
      </c>
    </row>
    <row r="72" spans="2:65" s="6" customFormat="1" ht="27" customHeight="1">
      <c r="B72" s="21"/>
      <c r="C72" s="112" t="s">
        <v>17</v>
      </c>
      <c r="D72" s="112" t="s">
        <v>109</v>
      </c>
      <c r="E72" s="113" t="s">
        <v>477</v>
      </c>
      <c r="F72" s="190" t="s">
        <v>478</v>
      </c>
      <c r="G72" s="191"/>
      <c r="H72" s="191"/>
      <c r="I72" s="191"/>
      <c r="J72" s="115" t="s">
        <v>479</v>
      </c>
      <c r="K72" s="116">
        <v>1</v>
      </c>
      <c r="L72" s="192"/>
      <c r="M72" s="191"/>
      <c r="N72" s="193">
        <f>ROUND($L$72*$K$72,2)</f>
        <v>0</v>
      </c>
      <c r="O72" s="191"/>
      <c r="P72" s="191"/>
      <c r="Q72" s="191"/>
      <c r="R72" s="114"/>
      <c r="S72" s="41"/>
      <c r="T72" s="117"/>
      <c r="U72" s="118" t="s">
        <v>34</v>
      </c>
      <c r="V72" s="22"/>
      <c r="W72" s="22"/>
      <c r="X72" s="119">
        <v>0</v>
      </c>
      <c r="Y72" s="119">
        <f>$X$72*$K$72</f>
        <v>0</v>
      </c>
      <c r="Z72" s="119">
        <v>0</v>
      </c>
      <c r="AA72" s="120">
        <f>$Z$72*$K$72</f>
        <v>0</v>
      </c>
      <c r="AR72" s="80" t="s">
        <v>108</v>
      </c>
      <c r="AT72" s="80" t="s">
        <v>109</v>
      </c>
      <c r="AU72" s="80" t="s">
        <v>17</v>
      </c>
      <c r="AY72" s="6" t="s">
        <v>107</v>
      </c>
      <c r="BE72" s="121">
        <f>IF($U$72="základní",$N$72,0)</f>
        <v>0</v>
      </c>
      <c r="BF72" s="121">
        <f>IF($U$72="snížená",$N$72,0)</f>
        <v>0</v>
      </c>
      <c r="BG72" s="121">
        <f>IF($U$72="zákl. přenesená",$N$72,0)</f>
        <v>0</v>
      </c>
      <c r="BH72" s="121">
        <f>IF($U$72="sníž. přenesená",$N$72,0)</f>
        <v>0</v>
      </c>
      <c r="BI72" s="121">
        <f>IF($U$72="nulová",$N$72,0)</f>
        <v>0</v>
      </c>
      <c r="BJ72" s="80" t="s">
        <v>17</v>
      </c>
      <c r="BK72" s="121">
        <f>ROUND($L$72*$K$72,2)</f>
        <v>0</v>
      </c>
      <c r="BL72" s="80" t="s">
        <v>108</v>
      </c>
      <c r="BM72" s="80" t="s">
        <v>480</v>
      </c>
    </row>
    <row r="73" spans="2:47" s="6" customFormat="1" ht="16.5" customHeight="1">
      <c r="B73" s="21"/>
      <c r="C73" s="22"/>
      <c r="D73" s="22"/>
      <c r="E73" s="22"/>
      <c r="F73" s="194" t="s">
        <v>478</v>
      </c>
      <c r="G73" s="163"/>
      <c r="H73" s="163"/>
      <c r="I73" s="163"/>
      <c r="J73" s="163"/>
      <c r="K73" s="163"/>
      <c r="L73" s="163"/>
      <c r="M73" s="163"/>
      <c r="N73" s="163"/>
      <c r="O73" s="163"/>
      <c r="P73" s="163"/>
      <c r="Q73" s="163"/>
      <c r="R73" s="163"/>
      <c r="S73" s="41"/>
      <c r="T73" s="50"/>
      <c r="U73" s="22"/>
      <c r="V73" s="22"/>
      <c r="W73" s="22"/>
      <c r="X73" s="22"/>
      <c r="Y73" s="22"/>
      <c r="Z73" s="22"/>
      <c r="AA73" s="51"/>
      <c r="AT73" s="6" t="s">
        <v>114</v>
      </c>
      <c r="AU73" s="6" t="s">
        <v>17</v>
      </c>
    </row>
    <row r="74" spans="2:65" s="6" customFormat="1" ht="27" customHeight="1">
      <c r="B74" s="21"/>
      <c r="C74" s="112" t="s">
        <v>72</v>
      </c>
      <c r="D74" s="112" t="s">
        <v>109</v>
      </c>
      <c r="E74" s="113" t="s">
        <v>481</v>
      </c>
      <c r="F74" s="190" t="s">
        <v>482</v>
      </c>
      <c r="G74" s="191"/>
      <c r="H74" s="191"/>
      <c r="I74" s="191"/>
      <c r="J74" s="115" t="s">
        <v>479</v>
      </c>
      <c r="K74" s="116">
        <v>1</v>
      </c>
      <c r="L74" s="192"/>
      <c r="M74" s="191"/>
      <c r="N74" s="193">
        <f>ROUND($L$74*$K$74,2)</f>
        <v>0</v>
      </c>
      <c r="O74" s="191"/>
      <c r="P74" s="191"/>
      <c r="Q74" s="191"/>
      <c r="R74" s="114"/>
      <c r="S74" s="41"/>
      <c r="T74" s="117"/>
      <c r="U74" s="118" t="s">
        <v>34</v>
      </c>
      <c r="V74" s="22"/>
      <c r="W74" s="22"/>
      <c r="X74" s="119">
        <v>0</v>
      </c>
      <c r="Y74" s="119">
        <f>$X$74*$K$74</f>
        <v>0</v>
      </c>
      <c r="Z74" s="119">
        <v>0</v>
      </c>
      <c r="AA74" s="120">
        <f>$Z$74*$K$74</f>
        <v>0</v>
      </c>
      <c r="AR74" s="80" t="s">
        <v>108</v>
      </c>
      <c r="AT74" s="80" t="s">
        <v>109</v>
      </c>
      <c r="AU74" s="80" t="s">
        <v>17</v>
      </c>
      <c r="AY74" s="6" t="s">
        <v>107</v>
      </c>
      <c r="BE74" s="121">
        <f>IF($U$74="základní",$N$74,0)</f>
        <v>0</v>
      </c>
      <c r="BF74" s="121">
        <f>IF($U$74="snížená",$N$74,0)</f>
        <v>0</v>
      </c>
      <c r="BG74" s="121">
        <f>IF($U$74="zákl. přenesená",$N$74,0)</f>
        <v>0</v>
      </c>
      <c r="BH74" s="121">
        <f>IF($U$74="sníž. přenesená",$N$74,0)</f>
        <v>0</v>
      </c>
      <c r="BI74" s="121">
        <f>IF($U$74="nulová",$N$74,0)</f>
        <v>0</v>
      </c>
      <c r="BJ74" s="80" t="s">
        <v>17</v>
      </c>
      <c r="BK74" s="121">
        <f>ROUND($L$74*$K$74,2)</f>
        <v>0</v>
      </c>
      <c r="BL74" s="80" t="s">
        <v>108</v>
      </c>
      <c r="BM74" s="80" t="s">
        <v>483</v>
      </c>
    </row>
    <row r="75" spans="2:47" s="6" customFormat="1" ht="16.5" customHeight="1">
      <c r="B75" s="21"/>
      <c r="C75" s="22"/>
      <c r="D75" s="22"/>
      <c r="E75" s="22"/>
      <c r="F75" s="194" t="s">
        <v>482</v>
      </c>
      <c r="G75" s="163"/>
      <c r="H75" s="163"/>
      <c r="I75" s="163"/>
      <c r="J75" s="163"/>
      <c r="K75" s="163"/>
      <c r="L75" s="163"/>
      <c r="M75" s="163"/>
      <c r="N75" s="163"/>
      <c r="O75" s="163"/>
      <c r="P75" s="163"/>
      <c r="Q75" s="163"/>
      <c r="R75" s="163"/>
      <c r="S75" s="41"/>
      <c r="T75" s="50"/>
      <c r="U75" s="22"/>
      <c r="V75" s="22"/>
      <c r="W75" s="22"/>
      <c r="X75" s="22"/>
      <c r="Y75" s="22"/>
      <c r="Z75" s="22"/>
      <c r="AA75" s="51"/>
      <c r="AT75" s="6" t="s">
        <v>114</v>
      </c>
      <c r="AU75" s="6" t="s">
        <v>17</v>
      </c>
    </row>
    <row r="76" spans="2:65" s="6" customFormat="1" ht="15.75" customHeight="1">
      <c r="B76" s="21"/>
      <c r="C76" s="112" t="s">
        <v>126</v>
      </c>
      <c r="D76" s="112" t="s">
        <v>109</v>
      </c>
      <c r="E76" s="113" t="s">
        <v>484</v>
      </c>
      <c r="F76" s="190" t="s">
        <v>485</v>
      </c>
      <c r="G76" s="191"/>
      <c r="H76" s="191"/>
      <c r="I76" s="191"/>
      <c r="J76" s="115" t="s">
        <v>479</v>
      </c>
      <c r="K76" s="116">
        <v>1</v>
      </c>
      <c r="L76" s="192"/>
      <c r="M76" s="191"/>
      <c r="N76" s="193">
        <f>ROUND($L$76*$K$76,2)</f>
        <v>0</v>
      </c>
      <c r="O76" s="191"/>
      <c r="P76" s="191"/>
      <c r="Q76" s="191"/>
      <c r="R76" s="114"/>
      <c r="S76" s="41"/>
      <c r="T76" s="117"/>
      <c r="U76" s="118" t="s">
        <v>34</v>
      </c>
      <c r="V76" s="22"/>
      <c r="W76" s="22"/>
      <c r="X76" s="119">
        <v>0</v>
      </c>
      <c r="Y76" s="119">
        <f>$X$76*$K$76</f>
        <v>0</v>
      </c>
      <c r="Z76" s="119">
        <v>0</v>
      </c>
      <c r="AA76" s="120">
        <f>$Z$76*$K$76</f>
        <v>0</v>
      </c>
      <c r="AR76" s="80" t="s">
        <v>108</v>
      </c>
      <c r="AT76" s="80" t="s">
        <v>109</v>
      </c>
      <c r="AU76" s="80" t="s">
        <v>17</v>
      </c>
      <c r="AY76" s="6" t="s">
        <v>107</v>
      </c>
      <c r="BE76" s="121">
        <f>IF($U$76="základní",$N$76,0)</f>
        <v>0</v>
      </c>
      <c r="BF76" s="121">
        <f>IF($U$76="snížená",$N$76,0)</f>
        <v>0</v>
      </c>
      <c r="BG76" s="121">
        <f>IF($U$76="zákl. přenesená",$N$76,0)</f>
        <v>0</v>
      </c>
      <c r="BH76" s="121">
        <f>IF($U$76="sníž. přenesená",$N$76,0)</f>
        <v>0</v>
      </c>
      <c r="BI76" s="121">
        <f>IF($U$76="nulová",$N$76,0)</f>
        <v>0</v>
      </c>
      <c r="BJ76" s="80" t="s">
        <v>17</v>
      </c>
      <c r="BK76" s="121">
        <f>ROUND($L$76*$K$76,2)</f>
        <v>0</v>
      </c>
      <c r="BL76" s="80" t="s">
        <v>108</v>
      </c>
      <c r="BM76" s="80" t="s">
        <v>486</v>
      </c>
    </row>
    <row r="77" spans="2:47" s="6" customFormat="1" ht="16.5" customHeight="1">
      <c r="B77" s="21"/>
      <c r="C77" s="22"/>
      <c r="D77" s="22"/>
      <c r="E77" s="22"/>
      <c r="F77" s="194" t="s">
        <v>485</v>
      </c>
      <c r="G77" s="163"/>
      <c r="H77" s="163"/>
      <c r="I77" s="163"/>
      <c r="J77" s="163"/>
      <c r="K77" s="163"/>
      <c r="L77" s="163"/>
      <c r="M77" s="163"/>
      <c r="N77" s="163"/>
      <c r="O77" s="163"/>
      <c r="P77" s="163"/>
      <c r="Q77" s="163"/>
      <c r="R77" s="163"/>
      <c r="S77" s="41"/>
      <c r="T77" s="50"/>
      <c r="U77" s="22"/>
      <c r="V77" s="22"/>
      <c r="W77" s="22"/>
      <c r="X77" s="22"/>
      <c r="Y77" s="22"/>
      <c r="Z77" s="22"/>
      <c r="AA77" s="51"/>
      <c r="AT77" s="6" t="s">
        <v>114</v>
      </c>
      <c r="AU77" s="6" t="s">
        <v>17</v>
      </c>
    </row>
    <row r="78" spans="2:65" s="6" customFormat="1" ht="15.75" customHeight="1">
      <c r="B78" s="21"/>
      <c r="C78" s="112" t="s">
        <v>108</v>
      </c>
      <c r="D78" s="112" t="s">
        <v>109</v>
      </c>
      <c r="E78" s="113" t="s">
        <v>487</v>
      </c>
      <c r="F78" s="190" t="s">
        <v>488</v>
      </c>
      <c r="G78" s="191"/>
      <c r="H78" s="191"/>
      <c r="I78" s="191"/>
      <c r="J78" s="115" t="s">
        <v>479</v>
      </c>
      <c r="K78" s="116">
        <v>1</v>
      </c>
      <c r="L78" s="192"/>
      <c r="M78" s="191"/>
      <c r="N78" s="193">
        <f>ROUND($L$78*$K$78,2)</f>
        <v>0</v>
      </c>
      <c r="O78" s="191"/>
      <c r="P78" s="191"/>
      <c r="Q78" s="191"/>
      <c r="R78" s="114"/>
      <c r="S78" s="41"/>
      <c r="T78" s="117"/>
      <c r="U78" s="118" t="s">
        <v>34</v>
      </c>
      <c r="V78" s="22"/>
      <c r="W78" s="22"/>
      <c r="X78" s="119">
        <v>0</v>
      </c>
      <c r="Y78" s="119">
        <f>$X$78*$K$78</f>
        <v>0</v>
      </c>
      <c r="Z78" s="119">
        <v>0</v>
      </c>
      <c r="AA78" s="120">
        <f>$Z$78*$K$78</f>
        <v>0</v>
      </c>
      <c r="AR78" s="80" t="s">
        <v>108</v>
      </c>
      <c r="AT78" s="80" t="s">
        <v>109</v>
      </c>
      <c r="AU78" s="80" t="s">
        <v>17</v>
      </c>
      <c r="AY78" s="6" t="s">
        <v>107</v>
      </c>
      <c r="BE78" s="121">
        <f>IF($U$78="základní",$N$78,0)</f>
        <v>0</v>
      </c>
      <c r="BF78" s="121">
        <f>IF($U$78="snížená",$N$78,0)</f>
        <v>0</v>
      </c>
      <c r="BG78" s="121">
        <f>IF($U$78="zákl. přenesená",$N$78,0)</f>
        <v>0</v>
      </c>
      <c r="BH78" s="121">
        <f>IF($U$78="sníž. přenesená",$N$78,0)</f>
        <v>0</v>
      </c>
      <c r="BI78" s="121">
        <f>IF($U$78="nulová",$N$78,0)</f>
        <v>0</v>
      </c>
      <c r="BJ78" s="80" t="s">
        <v>17</v>
      </c>
      <c r="BK78" s="121">
        <f>ROUND($L$78*$K$78,2)</f>
        <v>0</v>
      </c>
      <c r="BL78" s="80" t="s">
        <v>108</v>
      </c>
      <c r="BM78" s="80" t="s">
        <v>489</v>
      </c>
    </row>
    <row r="79" spans="2:47" s="6" customFormat="1" ht="16.5" customHeight="1">
      <c r="B79" s="21"/>
      <c r="C79" s="22"/>
      <c r="D79" s="22"/>
      <c r="E79" s="22"/>
      <c r="F79" s="194" t="s">
        <v>488</v>
      </c>
      <c r="G79" s="163"/>
      <c r="H79" s="163"/>
      <c r="I79" s="163"/>
      <c r="J79" s="163"/>
      <c r="K79" s="163"/>
      <c r="L79" s="163"/>
      <c r="M79" s="163"/>
      <c r="N79" s="163"/>
      <c r="O79" s="163"/>
      <c r="P79" s="163"/>
      <c r="Q79" s="163"/>
      <c r="R79" s="163"/>
      <c r="S79" s="41"/>
      <c r="T79" s="50"/>
      <c r="U79" s="22"/>
      <c r="V79" s="22"/>
      <c r="W79" s="22"/>
      <c r="X79" s="22"/>
      <c r="Y79" s="22"/>
      <c r="Z79" s="22"/>
      <c r="AA79" s="51"/>
      <c r="AT79" s="6" t="s">
        <v>114</v>
      </c>
      <c r="AU79" s="6" t="s">
        <v>17</v>
      </c>
    </row>
    <row r="80" spans="2:65" s="6" customFormat="1" ht="27" customHeight="1">
      <c r="B80" s="21"/>
      <c r="C80" s="112" t="s">
        <v>117</v>
      </c>
      <c r="D80" s="112" t="s">
        <v>109</v>
      </c>
      <c r="E80" s="113" t="s">
        <v>490</v>
      </c>
      <c r="F80" s="190" t="s">
        <v>491</v>
      </c>
      <c r="G80" s="191"/>
      <c r="H80" s="191"/>
      <c r="I80" s="191"/>
      <c r="J80" s="115" t="s">
        <v>479</v>
      </c>
      <c r="K80" s="116">
        <v>1</v>
      </c>
      <c r="L80" s="192"/>
      <c r="M80" s="191"/>
      <c r="N80" s="193">
        <f>ROUND($L$80*$K$80,2)</f>
        <v>0</v>
      </c>
      <c r="O80" s="191"/>
      <c r="P80" s="191"/>
      <c r="Q80" s="191"/>
      <c r="R80" s="114"/>
      <c r="S80" s="41"/>
      <c r="T80" s="117"/>
      <c r="U80" s="118" t="s">
        <v>34</v>
      </c>
      <c r="V80" s="22"/>
      <c r="W80" s="22"/>
      <c r="X80" s="119">
        <v>0</v>
      </c>
      <c r="Y80" s="119">
        <f>$X$80*$K$80</f>
        <v>0</v>
      </c>
      <c r="Z80" s="119">
        <v>0</v>
      </c>
      <c r="AA80" s="120">
        <f>$Z$80*$K$80</f>
        <v>0</v>
      </c>
      <c r="AR80" s="80" t="s">
        <v>108</v>
      </c>
      <c r="AT80" s="80" t="s">
        <v>109</v>
      </c>
      <c r="AU80" s="80" t="s">
        <v>17</v>
      </c>
      <c r="AY80" s="6" t="s">
        <v>107</v>
      </c>
      <c r="BE80" s="121">
        <f>IF($U$80="základní",$N$80,0)</f>
        <v>0</v>
      </c>
      <c r="BF80" s="121">
        <f>IF($U$80="snížená",$N$80,0)</f>
        <v>0</v>
      </c>
      <c r="BG80" s="121">
        <f>IF($U$80="zákl. přenesená",$N$80,0)</f>
        <v>0</v>
      </c>
      <c r="BH80" s="121">
        <f>IF($U$80="sníž. přenesená",$N$80,0)</f>
        <v>0</v>
      </c>
      <c r="BI80" s="121">
        <f>IF($U$80="nulová",$N$80,0)</f>
        <v>0</v>
      </c>
      <c r="BJ80" s="80" t="s">
        <v>17</v>
      </c>
      <c r="BK80" s="121">
        <f>ROUND($L$80*$K$80,2)</f>
        <v>0</v>
      </c>
      <c r="BL80" s="80" t="s">
        <v>108</v>
      </c>
      <c r="BM80" s="80" t="s">
        <v>492</v>
      </c>
    </row>
    <row r="81" spans="2:47" s="6" customFormat="1" ht="16.5" customHeight="1">
      <c r="B81" s="21"/>
      <c r="C81" s="22"/>
      <c r="D81" s="22"/>
      <c r="E81" s="22"/>
      <c r="F81" s="194" t="s">
        <v>491</v>
      </c>
      <c r="G81" s="163"/>
      <c r="H81" s="163"/>
      <c r="I81" s="163"/>
      <c r="J81" s="163"/>
      <c r="K81" s="163"/>
      <c r="L81" s="163"/>
      <c r="M81" s="163"/>
      <c r="N81" s="163"/>
      <c r="O81" s="163"/>
      <c r="P81" s="163"/>
      <c r="Q81" s="163"/>
      <c r="R81" s="163"/>
      <c r="S81" s="41"/>
      <c r="T81" s="50"/>
      <c r="U81" s="22"/>
      <c r="V81" s="22"/>
      <c r="W81" s="22"/>
      <c r="X81" s="22"/>
      <c r="Y81" s="22"/>
      <c r="Z81" s="22"/>
      <c r="AA81" s="51"/>
      <c r="AT81" s="6" t="s">
        <v>114</v>
      </c>
      <c r="AU81" s="6" t="s">
        <v>17</v>
      </c>
    </row>
    <row r="82" spans="2:65" s="6" customFormat="1" ht="15.75" customHeight="1">
      <c r="B82" s="21"/>
      <c r="C82" s="112" t="s">
        <v>122</v>
      </c>
      <c r="D82" s="112" t="s">
        <v>109</v>
      </c>
      <c r="E82" s="113" t="s">
        <v>493</v>
      </c>
      <c r="F82" s="190" t="s">
        <v>494</v>
      </c>
      <c r="G82" s="191"/>
      <c r="H82" s="191"/>
      <c r="I82" s="191"/>
      <c r="J82" s="115" t="s">
        <v>479</v>
      </c>
      <c r="K82" s="116">
        <v>1</v>
      </c>
      <c r="L82" s="192"/>
      <c r="M82" s="191"/>
      <c r="N82" s="193">
        <f>ROUND($L$82*$K$82,2)</f>
        <v>0</v>
      </c>
      <c r="O82" s="191"/>
      <c r="P82" s="191"/>
      <c r="Q82" s="191"/>
      <c r="R82" s="114"/>
      <c r="S82" s="41"/>
      <c r="T82" s="117"/>
      <c r="U82" s="118" t="s">
        <v>34</v>
      </c>
      <c r="V82" s="22"/>
      <c r="W82" s="22"/>
      <c r="X82" s="119">
        <v>0</v>
      </c>
      <c r="Y82" s="119">
        <f>$X$82*$K$82</f>
        <v>0</v>
      </c>
      <c r="Z82" s="119">
        <v>0</v>
      </c>
      <c r="AA82" s="120">
        <f>$Z$82*$K$82</f>
        <v>0</v>
      </c>
      <c r="AR82" s="80" t="s">
        <v>108</v>
      </c>
      <c r="AT82" s="80" t="s">
        <v>109</v>
      </c>
      <c r="AU82" s="80" t="s">
        <v>17</v>
      </c>
      <c r="AY82" s="6" t="s">
        <v>107</v>
      </c>
      <c r="BE82" s="121">
        <f>IF($U$82="základní",$N$82,0)</f>
        <v>0</v>
      </c>
      <c r="BF82" s="121">
        <f>IF($U$82="snížená",$N$82,0)</f>
        <v>0</v>
      </c>
      <c r="BG82" s="121">
        <f>IF($U$82="zákl. přenesená",$N$82,0)</f>
        <v>0</v>
      </c>
      <c r="BH82" s="121">
        <f>IF($U$82="sníž. přenesená",$N$82,0)</f>
        <v>0</v>
      </c>
      <c r="BI82" s="121">
        <f>IF($U$82="nulová",$N$82,0)</f>
        <v>0</v>
      </c>
      <c r="BJ82" s="80" t="s">
        <v>17</v>
      </c>
      <c r="BK82" s="121">
        <f>ROUND($L$82*$K$82,2)</f>
        <v>0</v>
      </c>
      <c r="BL82" s="80" t="s">
        <v>108</v>
      </c>
      <c r="BM82" s="80" t="s">
        <v>495</v>
      </c>
    </row>
    <row r="83" spans="2:47" s="6" customFormat="1" ht="16.5" customHeight="1">
      <c r="B83" s="21"/>
      <c r="C83" s="22"/>
      <c r="D83" s="22"/>
      <c r="E83" s="22"/>
      <c r="F83" s="194" t="s">
        <v>494</v>
      </c>
      <c r="G83" s="163"/>
      <c r="H83" s="163"/>
      <c r="I83" s="163"/>
      <c r="J83" s="163"/>
      <c r="K83" s="163"/>
      <c r="L83" s="163"/>
      <c r="M83" s="163"/>
      <c r="N83" s="163"/>
      <c r="O83" s="163"/>
      <c r="P83" s="163"/>
      <c r="Q83" s="163"/>
      <c r="R83" s="163"/>
      <c r="S83" s="41"/>
      <c r="T83" s="50"/>
      <c r="U83" s="22"/>
      <c r="V83" s="22"/>
      <c r="W83" s="22"/>
      <c r="X83" s="22"/>
      <c r="Y83" s="22"/>
      <c r="Z83" s="22"/>
      <c r="AA83" s="51"/>
      <c r="AT83" s="6" t="s">
        <v>114</v>
      </c>
      <c r="AU83" s="6" t="s">
        <v>17</v>
      </c>
    </row>
    <row r="84" spans="2:65" s="6" customFormat="1" ht="15.75" customHeight="1">
      <c r="B84" s="21"/>
      <c r="C84" s="112" t="s">
        <v>131</v>
      </c>
      <c r="D84" s="112" t="s">
        <v>109</v>
      </c>
      <c r="E84" s="113" t="s">
        <v>496</v>
      </c>
      <c r="F84" s="190" t="s">
        <v>497</v>
      </c>
      <c r="G84" s="191"/>
      <c r="H84" s="191"/>
      <c r="I84" s="191"/>
      <c r="J84" s="115" t="s">
        <v>479</v>
      </c>
      <c r="K84" s="116">
        <v>1</v>
      </c>
      <c r="L84" s="192"/>
      <c r="M84" s="191"/>
      <c r="N84" s="193">
        <f>ROUND($L$84*$K$84,2)</f>
        <v>0</v>
      </c>
      <c r="O84" s="191"/>
      <c r="P84" s="191"/>
      <c r="Q84" s="191"/>
      <c r="R84" s="114"/>
      <c r="S84" s="41"/>
      <c r="T84" s="117"/>
      <c r="U84" s="118" t="s">
        <v>34</v>
      </c>
      <c r="V84" s="22"/>
      <c r="W84" s="22"/>
      <c r="X84" s="119">
        <v>0</v>
      </c>
      <c r="Y84" s="119">
        <f>$X$84*$K$84</f>
        <v>0</v>
      </c>
      <c r="Z84" s="119">
        <v>0</v>
      </c>
      <c r="AA84" s="120">
        <f>$Z$84*$K$84</f>
        <v>0</v>
      </c>
      <c r="AR84" s="80" t="s">
        <v>108</v>
      </c>
      <c r="AT84" s="80" t="s">
        <v>109</v>
      </c>
      <c r="AU84" s="80" t="s">
        <v>17</v>
      </c>
      <c r="AY84" s="6" t="s">
        <v>107</v>
      </c>
      <c r="BE84" s="121">
        <f>IF($U$84="základní",$N$84,0)</f>
        <v>0</v>
      </c>
      <c r="BF84" s="121">
        <f>IF($U$84="snížená",$N$84,0)</f>
        <v>0</v>
      </c>
      <c r="BG84" s="121">
        <f>IF($U$84="zákl. přenesená",$N$84,0)</f>
        <v>0</v>
      </c>
      <c r="BH84" s="121">
        <f>IF($U$84="sníž. přenesená",$N$84,0)</f>
        <v>0</v>
      </c>
      <c r="BI84" s="121">
        <f>IF($U$84="nulová",$N$84,0)</f>
        <v>0</v>
      </c>
      <c r="BJ84" s="80" t="s">
        <v>17</v>
      </c>
      <c r="BK84" s="121">
        <f>ROUND($L$84*$K$84,2)</f>
        <v>0</v>
      </c>
      <c r="BL84" s="80" t="s">
        <v>108</v>
      </c>
      <c r="BM84" s="80" t="s">
        <v>498</v>
      </c>
    </row>
    <row r="85" spans="2:47" s="6" customFormat="1" ht="16.5" customHeight="1">
      <c r="B85" s="21"/>
      <c r="C85" s="22"/>
      <c r="D85" s="22"/>
      <c r="E85" s="22"/>
      <c r="F85" s="194" t="s">
        <v>497</v>
      </c>
      <c r="G85" s="163"/>
      <c r="H85" s="163"/>
      <c r="I85" s="163"/>
      <c r="J85" s="163"/>
      <c r="K85" s="163"/>
      <c r="L85" s="163"/>
      <c r="M85" s="163"/>
      <c r="N85" s="163"/>
      <c r="O85" s="163"/>
      <c r="P85" s="163"/>
      <c r="Q85" s="163"/>
      <c r="R85" s="163"/>
      <c r="S85" s="41"/>
      <c r="T85" s="50"/>
      <c r="U85" s="22"/>
      <c r="V85" s="22"/>
      <c r="W85" s="22"/>
      <c r="X85" s="22"/>
      <c r="Y85" s="22"/>
      <c r="Z85" s="22"/>
      <c r="AA85" s="51"/>
      <c r="AT85" s="6" t="s">
        <v>114</v>
      </c>
      <c r="AU85" s="6" t="s">
        <v>17</v>
      </c>
    </row>
    <row r="86" spans="2:65" s="6" customFormat="1" ht="27" customHeight="1">
      <c r="B86" s="21"/>
      <c r="C86" s="112" t="s">
        <v>136</v>
      </c>
      <c r="D86" s="112" t="s">
        <v>109</v>
      </c>
      <c r="E86" s="113" t="s">
        <v>499</v>
      </c>
      <c r="F86" s="190" t="s">
        <v>500</v>
      </c>
      <c r="G86" s="191"/>
      <c r="H86" s="191"/>
      <c r="I86" s="191"/>
      <c r="J86" s="115" t="s">
        <v>501</v>
      </c>
      <c r="K86" s="116">
        <v>1</v>
      </c>
      <c r="L86" s="192"/>
      <c r="M86" s="191"/>
      <c r="N86" s="193">
        <f>ROUND($L$86*$K$86,2)</f>
        <v>0</v>
      </c>
      <c r="O86" s="191"/>
      <c r="P86" s="191"/>
      <c r="Q86" s="191"/>
      <c r="R86" s="114"/>
      <c r="S86" s="41"/>
      <c r="T86" s="117"/>
      <c r="U86" s="118" t="s">
        <v>34</v>
      </c>
      <c r="V86" s="22"/>
      <c r="W86" s="22"/>
      <c r="X86" s="119">
        <v>0</v>
      </c>
      <c r="Y86" s="119">
        <f>$X$86*$K$86</f>
        <v>0</v>
      </c>
      <c r="Z86" s="119">
        <v>0</v>
      </c>
      <c r="AA86" s="120">
        <f>$Z$86*$K$86</f>
        <v>0</v>
      </c>
      <c r="AR86" s="80" t="s">
        <v>108</v>
      </c>
      <c r="AT86" s="80" t="s">
        <v>109</v>
      </c>
      <c r="AU86" s="80" t="s">
        <v>17</v>
      </c>
      <c r="AY86" s="6" t="s">
        <v>107</v>
      </c>
      <c r="BE86" s="121">
        <f>IF($U$86="základní",$N$86,0)</f>
        <v>0</v>
      </c>
      <c r="BF86" s="121">
        <f>IF($U$86="snížená",$N$86,0)</f>
        <v>0</v>
      </c>
      <c r="BG86" s="121">
        <f>IF($U$86="zákl. přenesená",$N$86,0)</f>
        <v>0</v>
      </c>
      <c r="BH86" s="121">
        <f>IF($U$86="sníž. přenesená",$N$86,0)</f>
        <v>0</v>
      </c>
      <c r="BI86" s="121">
        <f>IF($U$86="nulová",$N$86,0)</f>
        <v>0</v>
      </c>
      <c r="BJ86" s="80" t="s">
        <v>17</v>
      </c>
      <c r="BK86" s="121">
        <f>ROUND($L$86*$K$86,2)</f>
        <v>0</v>
      </c>
      <c r="BL86" s="80" t="s">
        <v>108</v>
      </c>
      <c r="BM86" s="80" t="s">
        <v>502</v>
      </c>
    </row>
    <row r="87" spans="2:47" s="6" customFormat="1" ht="16.5" customHeight="1">
      <c r="B87" s="21"/>
      <c r="C87" s="22"/>
      <c r="D87" s="22"/>
      <c r="E87" s="22"/>
      <c r="F87" s="194" t="s">
        <v>500</v>
      </c>
      <c r="G87" s="163"/>
      <c r="H87" s="163"/>
      <c r="I87" s="163"/>
      <c r="J87" s="163"/>
      <c r="K87" s="163"/>
      <c r="L87" s="163"/>
      <c r="M87" s="163"/>
      <c r="N87" s="163"/>
      <c r="O87" s="163"/>
      <c r="P87" s="163"/>
      <c r="Q87" s="163"/>
      <c r="R87" s="163"/>
      <c r="S87" s="41"/>
      <c r="T87" s="50"/>
      <c r="U87" s="22"/>
      <c r="V87" s="22"/>
      <c r="W87" s="22"/>
      <c r="X87" s="22"/>
      <c r="Y87" s="22"/>
      <c r="Z87" s="22"/>
      <c r="AA87" s="51"/>
      <c r="AT87" s="6" t="s">
        <v>114</v>
      </c>
      <c r="AU87" s="6" t="s">
        <v>17</v>
      </c>
    </row>
    <row r="88" spans="2:65" s="6" customFormat="1" ht="27" customHeight="1">
      <c r="B88" s="21"/>
      <c r="C88" s="112" t="s">
        <v>142</v>
      </c>
      <c r="D88" s="112" t="s">
        <v>109</v>
      </c>
      <c r="E88" s="113" t="s">
        <v>503</v>
      </c>
      <c r="F88" s="190" t="s">
        <v>504</v>
      </c>
      <c r="G88" s="191"/>
      <c r="H88" s="191"/>
      <c r="I88" s="191"/>
      <c r="J88" s="115" t="s">
        <v>501</v>
      </c>
      <c r="K88" s="116">
        <v>1</v>
      </c>
      <c r="L88" s="192"/>
      <c r="M88" s="191"/>
      <c r="N88" s="193">
        <f>ROUND($L$88*$K$88,2)</f>
        <v>0</v>
      </c>
      <c r="O88" s="191"/>
      <c r="P88" s="191"/>
      <c r="Q88" s="191"/>
      <c r="R88" s="114"/>
      <c r="S88" s="41"/>
      <c r="T88" s="117"/>
      <c r="U88" s="118" t="s">
        <v>34</v>
      </c>
      <c r="V88" s="22"/>
      <c r="W88" s="22"/>
      <c r="X88" s="119">
        <v>0</v>
      </c>
      <c r="Y88" s="119">
        <f>$X$88*$K$88</f>
        <v>0</v>
      </c>
      <c r="Z88" s="119">
        <v>0</v>
      </c>
      <c r="AA88" s="120">
        <f>$Z$88*$K$88</f>
        <v>0</v>
      </c>
      <c r="AR88" s="80" t="s">
        <v>108</v>
      </c>
      <c r="AT88" s="80" t="s">
        <v>109</v>
      </c>
      <c r="AU88" s="80" t="s">
        <v>17</v>
      </c>
      <c r="AY88" s="6" t="s">
        <v>107</v>
      </c>
      <c r="BE88" s="121">
        <f>IF($U$88="základní",$N$88,0)</f>
        <v>0</v>
      </c>
      <c r="BF88" s="121">
        <f>IF($U$88="snížená",$N$88,0)</f>
        <v>0</v>
      </c>
      <c r="BG88" s="121">
        <f>IF($U$88="zákl. přenesená",$N$88,0)</f>
        <v>0</v>
      </c>
      <c r="BH88" s="121">
        <f>IF($U$88="sníž. přenesená",$N$88,0)</f>
        <v>0</v>
      </c>
      <c r="BI88" s="121">
        <f>IF($U$88="nulová",$N$88,0)</f>
        <v>0</v>
      </c>
      <c r="BJ88" s="80" t="s">
        <v>17</v>
      </c>
      <c r="BK88" s="121">
        <f>ROUND($L$88*$K$88,2)</f>
        <v>0</v>
      </c>
      <c r="BL88" s="80" t="s">
        <v>108</v>
      </c>
      <c r="BM88" s="80" t="s">
        <v>505</v>
      </c>
    </row>
    <row r="89" spans="2:47" s="6" customFormat="1" ht="16.5" customHeight="1">
      <c r="B89" s="21"/>
      <c r="C89" s="22"/>
      <c r="D89" s="22"/>
      <c r="E89" s="22"/>
      <c r="F89" s="194" t="s">
        <v>504</v>
      </c>
      <c r="G89" s="163"/>
      <c r="H89" s="163"/>
      <c r="I89" s="163"/>
      <c r="J89" s="163"/>
      <c r="K89" s="163"/>
      <c r="L89" s="163"/>
      <c r="M89" s="163"/>
      <c r="N89" s="163"/>
      <c r="O89" s="163"/>
      <c r="P89" s="163"/>
      <c r="Q89" s="163"/>
      <c r="R89" s="163"/>
      <c r="S89" s="41"/>
      <c r="T89" s="50"/>
      <c r="U89" s="22"/>
      <c r="V89" s="22"/>
      <c r="W89" s="22"/>
      <c r="X89" s="22"/>
      <c r="Y89" s="22"/>
      <c r="Z89" s="22"/>
      <c r="AA89" s="51"/>
      <c r="AT89" s="6" t="s">
        <v>114</v>
      </c>
      <c r="AU89" s="6" t="s">
        <v>17</v>
      </c>
    </row>
    <row r="90" spans="2:65" s="6" customFormat="1" ht="27" customHeight="1">
      <c r="B90" s="21"/>
      <c r="C90" s="112" t="s">
        <v>22</v>
      </c>
      <c r="D90" s="112" t="s">
        <v>109</v>
      </c>
      <c r="E90" s="113" t="s">
        <v>506</v>
      </c>
      <c r="F90" s="190" t="s">
        <v>507</v>
      </c>
      <c r="G90" s="191"/>
      <c r="H90" s="191"/>
      <c r="I90" s="191"/>
      <c r="J90" s="115" t="s">
        <v>501</v>
      </c>
      <c r="K90" s="116">
        <v>1</v>
      </c>
      <c r="L90" s="192"/>
      <c r="M90" s="191"/>
      <c r="N90" s="193">
        <f>ROUND($L$90*$K$90,2)</f>
        <v>0</v>
      </c>
      <c r="O90" s="191"/>
      <c r="P90" s="191"/>
      <c r="Q90" s="191"/>
      <c r="R90" s="114"/>
      <c r="S90" s="41"/>
      <c r="T90" s="117"/>
      <c r="U90" s="118" t="s">
        <v>34</v>
      </c>
      <c r="V90" s="22"/>
      <c r="W90" s="22"/>
      <c r="X90" s="119">
        <v>0</v>
      </c>
      <c r="Y90" s="119">
        <f>$X$90*$K$90</f>
        <v>0</v>
      </c>
      <c r="Z90" s="119">
        <v>0</v>
      </c>
      <c r="AA90" s="120">
        <f>$Z$90*$K$90</f>
        <v>0</v>
      </c>
      <c r="AR90" s="80" t="s">
        <v>108</v>
      </c>
      <c r="AT90" s="80" t="s">
        <v>109</v>
      </c>
      <c r="AU90" s="80" t="s">
        <v>17</v>
      </c>
      <c r="AY90" s="6" t="s">
        <v>107</v>
      </c>
      <c r="BE90" s="121">
        <f>IF($U$90="základní",$N$90,0)</f>
        <v>0</v>
      </c>
      <c r="BF90" s="121">
        <f>IF($U$90="snížená",$N$90,0)</f>
        <v>0</v>
      </c>
      <c r="BG90" s="121">
        <f>IF($U$90="zákl. přenesená",$N$90,0)</f>
        <v>0</v>
      </c>
      <c r="BH90" s="121">
        <f>IF($U$90="sníž. přenesená",$N$90,0)</f>
        <v>0</v>
      </c>
      <c r="BI90" s="121">
        <f>IF($U$90="nulová",$N$90,0)</f>
        <v>0</v>
      </c>
      <c r="BJ90" s="80" t="s">
        <v>17</v>
      </c>
      <c r="BK90" s="121">
        <f>ROUND($L$90*$K$90,2)</f>
        <v>0</v>
      </c>
      <c r="BL90" s="80" t="s">
        <v>108</v>
      </c>
      <c r="BM90" s="80" t="s">
        <v>508</v>
      </c>
    </row>
    <row r="91" spans="2:47" s="6" customFormat="1" ht="16.5" customHeight="1">
      <c r="B91" s="21"/>
      <c r="C91" s="22"/>
      <c r="D91" s="22"/>
      <c r="E91" s="22"/>
      <c r="F91" s="194" t="s">
        <v>507</v>
      </c>
      <c r="G91" s="163"/>
      <c r="H91" s="163"/>
      <c r="I91" s="163"/>
      <c r="J91" s="163"/>
      <c r="K91" s="163"/>
      <c r="L91" s="163"/>
      <c r="M91" s="163"/>
      <c r="N91" s="163"/>
      <c r="O91" s="163"/>
      <c r="P91" s="163"/>
      <c r="Q91" s="163"/>
      <c r="R91" s="163"/>
      <c r="S91" s="41"/>
      <c r="T91" s="140"/>
      <c r="U91" s="141"/>
      <c r="V91" s="141"/>
      <c r="W91" s="141"/>
      <c r="X91" s="141"/>
      <c r="Y91" s="141"/>
      <c r="Z91" s="141"/>
      <c r="AA91" s="142"/>
      <c r="AT91" s="6" t="s">
        <v>114</v>
      </c>
      <c r="AU91" s="6" t="s">
        <v>17</v>
      </c>
    </row>
    <row r="92" spans="2:19" s="6" customFormat="1" ht="7.5" customHeight="1">
      <c r="B92" s="36"/>
      <c r="C92" s="37"/>
      <c r="D92" s="37"/>
      <c r="E92" s="37"/>
      <c r="F92" s="37"/>
      <c r="G92" s="37"/>
      <c r="H92" s="37"/>
      <c r="I92" s="37"/>
      <c r="J92" s="37"/>
      <c r="K92" s="37"/>
      <c r="L92" s="37"/>
      <c r="M92" s="37"/>
      <c r="N92" s="37"/>
      <c r="O92" s="37"/>
      <c r="P92" s="37"/>
      <c r="Q92" s="37"/>
      <c r="R92" s="37"/>
      <c r="S92" s="41"/>
    </row>
    <row r="391" s="2" customFormat="1" ht="14.25" customHeight="1"/>
  </sheetData>
  <sheetProtection password="CC35" sheet="1" objects="1" scenarios="1" formatColumns="0" formatRows="0" sort="0" autoFilter="0"/>
  <mergeCells count="85">
    <mergeCell ref="H1:K1"/>
    <mergeCell ref="S2:AC2"/>
    <mergeCell ref="F89:R89"/>
    <mergeCell ref="F90:I90"/>
    <mergeCell ref="L90:M90"/>
    <mergeCell ref="N90:Q90"/>
    <mergeCell ref="F91:R91"/>
    <mergeCell ref="N70:Q70"/>
    <mergeCell ref="N71:Q71"/>
    <mergeCell ref="F85:R85"/>
    <mergeCell ref="F86:I86"/>
    <mergeCell ref="L86:M86"/>
    <mergeCell ref="N86:Q86"/>
    <mergeCell ref="F87:R87"/>
    <mergeCell ref="F88:I88"/>
    <mergeCell ref="L88:M88"/>
    <mergeCell ref="N88:Q88"/>
    <mergeCell ref="F81:R81"/>
    <mergeCell ref="F82:I82"/>
    <mergeCell ref="L82:M82"/>
    <mergeCell ref="N82:Q82"/>
    <mergeCell ref="F83:R83"/>
    <mergeCell ref="F84:I84"/>
    <mergeCell ref="L84:M84"/>
    <mergeCell ref="N84:Q84"/>
    <mergeCell ref="F77:R77"/>
    <mergeCell ref="F78:I78"/>
    <mergeCell ref="L78:M78"/>
    <mergeCell ref="N78:Q78"/>
    <mergeCell ref="F79:R79"/>
    <mergeCell ref="F80:I80"/>
    <mergeCell ref="L80:M80"/>
    <mergeCell ref="N80:Q80"/>
    <mergeCell ref="F73:R73"/>
    <mergeCell ref="F74:I74"/>
    <mergeCell ref="L74:M74"/>
    <mergeCell ref="N74:Q74"/>
    <mergeCell ref="F75:R75"/>
    <mergeCell ref="F76:I76"/>
    <mergeCell ref="L76:M76"/>
    <mergeCell ref="N76:Q76"/>
    <mergeCell ref="M66:Q66"/>
    <mergeCell ref="F69:I69"/>
    <mergeCell ref="L69:M69"/>
    <mergeCell ref="N69:Q69"/>
    <mergeCell ref="F72:I72"/>
    <mergeCell ref="L72:M72"/>
    <mergeCell ref="N72:Q72"/>
    <mergeCell ref="N51:Q51"/>
    <mergeCell ref="N52:Q52"/>
    <mergeCell ref="C59:R59"/>
    <mergeCell ref="F61:Q61"/>
    <mergeCell ref="F62:Q62"/>
    <mergeCell ref="M64:P64"/>
    <mergeCell ref="F41:Q41"/>
    <mergeCell ref="F42:Q42"/>
    <mergeCell ref="M44:P44"/>
    <mergeCell ref="M46:Q46"/>
    <mergeCell ref="C49:G49"/>
    <mergeCell ref="N49:Q49"/>
    <mergeCell ref="H30:J30"/>
    <mergeCell ref="M30:P30"/>
    <mergeCell ref="H31:J31"/>
    <mergeCell ref="M31:P31"/>
    <mergeCell ref="L33:P33"/>
    <mergeCell ref="C39:R39"/>
    <mergeCell ref="M25:P25"/>
    <mergeCell ref="H27:J27"/>
    <mergeCell ref="M27:P27"/>
    <mergeCell ref="H28:J28"/>
    <mergeCell ref="M28:P28"/>
    <mergeCell ref="H29:J29"/>
    <mergeCell ref="M29:P29"/>
    <mergeCell ref="O13:P13"/>
    <mergeCell ref="O15:P15"/>
    <mergeCell ref="O16:P16"/>
    <mergeCell ref="O18:P18"/>
    <mergeCell ref="O19:P19"/>
    <mergeCell ref="E22:P22"/>
    <mergeCell ref="C2:R2"/>
    <mergeCell ref="C4:R4"/>
    <mergeCell ref="F6:Q6"/>
    <mergeCell ref="F7:Q7"/>
    <mergeCell ref="O10:P10"/>
    <mergeCell ref="O12:P12"/>
  </mergeCells>
  <hyperlinks>
    <hyperlink ref="F1:G1" location="C2" tooltip="Krycí list soupisu" display="1) Krycí list soupisu"/>
    <hyperlink ref="H1:K1" location="C49" tooltip="Rekapitulace" display="2) Rekapitulace"/>
    <hyperlink ref="L1:M1" location="C69" tooltip="Soupis prací" display="3) Soupis prací"/>
    <hyperlink ref="S1:T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portrait" paperSize="9" scale="8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198"/>
  <sheetViews>
    <sheetView showGridLines="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15"/>
      <c r="C2" s="216"/>
      <c r="D2" s="216"/>
      <c r="E2" s="216"/>
      <c r="F2" s="216"/>
      <c r="G2" s="216"/>
      <c r="H2" s="216"/>
      <c r="I2" s="216"/>
      <c r="J2" s="216"/>
      <c r="K2" s="217"/>
    </row>
    <row r="3" spans="2:11" s="221" customFormat="1" ht="45" customHeight="1">
      <c r="B3" s="218"/>
      <c r="C3" s="219" t="s">
        <v>516</v>
      </c>
      <c r="D3" s="219"/>
      <c r="E3" s="219"/>
      <c r="F3" s="219"/>
      <c r="G3" s="219"/>
      <c r="H3" s="219"/>
      <c r="I3" s="219"/>
      <c r="J3" s="219"/>
      <c r="K3" s="220"/>
    </row>
    <row r="4" spans="2:11" ht="25.5" customHeight="1">
      <c r="B4" s="222"/>
      <c r="C4" s="223" t="s">
        <v>517</v>
      </c>
      <c r="D4" s="223"/>
      <c r="E4" s="223"/>
      <c r="F4" s="223"/>
      <c r="G4" s="223"/>
      <c r="H4" s="223"/>
      <c r="I4" s="223"/>
      <c r="J4" s="223"/>
      <c r="K4" s="224"/>
    </row>
    <row r="5" spans="2:11" ht="5.25" customHeight="1">
      <c r="B5" s="222"/>
      <c r="C5" s="225"/>
      <c r="D5" s="225"/>
      <c r="E5" s="225"/>
      <c r="F5" s="225"/>
      <c r="G5" s="225"/>
      <c r="H5" s="225"/>
      <c r="I5" s="225"/>
      <c r="J5" s="225"/>
      <c r="K5" s="224"/>
    </row>
    <row r="6" spans="2:11" ht="15" customHeight="1">
      <c r="B6" s="222"/>
      <c r="C6" s="226" t="s">
        <v>518</v>
      </c>
      <c r="D6" s="226"/>
      <c r="E6" s="226"/>
      <c r="F6" s="226"/>
      <c r="G6" s="226"/>
      <c r="H6" s="226"/>
      <c r="I6" s="226"/>
      <c r="J6" s="226"/>
      <c r="K6" s="224"/>
    </row>
    <row r="7" spans="2:11" ht="15" customHeight="1">
      <c r="B7" s="227"/>
      <c r="C7" s="226" t="s">
        <v>519</v>
      </c>
      <c r="D7" s="226"/>
      <c r="E7" s="226"/>
      <c r="F7" s="226"/>
      <c r="G7" s="226"/>
      <c r="H7" s="226"/>
      <c r="I7" s="226"/>
      <c r="J7" s="226"/>
      <c r="K7" s="224"/>
    </row>
    <row r="8" spans="2:11" ht="12.75" customHeight="1">
      <c r="B8" s="227"/>
      <c r="C8" s="228"/>
      <c r="D8" s="228"/>
      <c r="E8" s="228"/>
      <c r="F8" s="228"/>
      <c r="G8" s="228"/>
      <c r="H8" s="228"/>
      <c r="I8" s="228"/>
      <c r="J8" s="228"/>
      <c r="K8" s="224"/>
    </row>
    <row r="9" spans="2:11" ht="15" customHeight="1">
      <c r="B9" s="227"/>
      <c r="C9" s="226" t="s">
        <v>520</v>
      </c>
      <c r="D9" s="226"/>
      <c r="E9" s="226"/>
      <c r="F9" s="226"/>
      <c r="G9" s="226"/>
      <c r="H9" s="226"/>
      <c r="I9" s="226"/>
      <c r="J9" s="226"/>
      <c r="K9" s="224"/>
    </row>
    <row r="10" spans="2:11" ht="15" customHeight="1">
      <c r="B10" s="227"/>
      <c r="C10" s="228"/>
      <c r="D10" s="226" t="s">
        <v>521</v>
      </c>
      <c r="E10" s="226"/>
      <c r="F10" s="226"/>
      <c r="G10" s="226"/>
      <c r="H10" s="226"/>
      <c r="I10" s="226"/>
      <c r="J10" s="226"/>
      <c r="K10" s="224"/>
    </row>
    <row r="11" spans="2:11" ht="15" customHeight="1">
      <c r="B11" s="227"/>
      <c r="C11" s="229"/>
      <c r="D11" s="226" t="s">
        <v>522</v>
      </c>
      <c r="E11" s="226"/>
      <c r="F11" s="226"/>
      <c r="G11" s="226"/>
      <c r="H11" s="226"/>
      <c r="I11" s="226"/>
      <c r="J11" s="226"/>
      <c r="K11" s="224"/>
    </row>
    <row r="12" spans="2:11" ht="12.75" customHeight="1">
      <c r="B12" s="227"/>
      <c r="C12" s="229"/>
      <c r="D12" s="229"/>
      <c r="E12" s="229"/>
      <c r="F12" s="229"/>
      <c r="G12" s="229"/>
      <c r="H12" s="229"/>
      <c r="I12" s="229"/>
      <c r="J12" s="229"/>
      <c r="K12" s="224"/>
    </row>
    <row r="13" spans="2:11" ht="15" customHeight="1">
      <c r="B13" s="227"/>
      <c r="C13" s="229"/>
      <c r="D13" s="226" t="s">
        <v>523</v>
      </c>
      <c r="E13" s="226"/>
      <c r="F13" s="226"/>
      <c r="G13" s="226"/>
      <c r="H13" s="226"/>
      <c r="I13" s="226"/>
      <c r="J13" s="226"/>
      <c r="K13" s="224"/>
    </row>
    <row r="14" spans="2:11" ht="15" customHeight="1">
      <c r="B14" s="227"/>
      <c r="C14" s="229"/>
      <c r="D14" s="226" t="s">
        <v>524</v>
      </c>
      <c r="E14" s="226"/>
      <c r="F14" s="226"/>
      <c r="G14" s="226"/>
      <c r="H14" s="226"/>
      <c r="I14" s="226"/>
      <c r="J14" s="226"/>
      <c r="K14" s="224"/>
    </row>
    <row r="15" spans="2:11" ht="15" customHeight="1">
      <c r="B15" s="227"/>
      <c r="C15" s="229"/>
      <c r="D15" s="226" t="s">
        <v>525</v>
      </c>
      <c r="E15" s="226"/>
      <c r="F15" s="226"/>
      <c r="G15" s="226"/>
      <c r="H15" s="226"/>
      <c r="I15" s="226"/>
      <c r="J15" s="226"/>
      <c r="K15" s="224"/>
    </row>
    <row r="16" spans="2:11" ht="15" customHeight="1">
      <c r="B16" s="227"/>
      <c r="C16" s="229"/>
      <c r="D16" s="229"/>
      <c r="E16" s="230" t="s">
        <v>70</v>
      </c>
      <c r="F16" s="226" t="s">
        <v>526</v>
      </c>
      <c r="G16" s="226"/>
      <c r="H16" s="226"/>
      <c r="I16" s="226"/>
      <c r="J16" s="226"/>
      <c r="K16" s="224"/>
    </row>
    <row r="17" spans="2:11" ht="15" customHeight="1">
      <c r="B17" s="227"/>
      <c r="C17" s="229"/>
      <c r="D17" s="229"/>
      <c r="E17" s="230" t="s">
        <v>527</v>
      </c>
      <c r="F17" s="226" t="s">
        <v>528</v>
      </c>
      <c r="G17" s="226"/>
      <c r="H17" s="226"/>
      <c r="I17" s="226"/>
      <c r="J17" s="226"/>
      <c r="K17" s="224"/>
    </row>
    <row r="18" spans="2:11" ht="15" customHeight="1">
      <c r="B18" s="227"/>
      <c r="C18" s="229"/>
      <c r="D18" s="229"/>
      <c r="E18" s="230" t="s">
        <v>529</v>
      </c>
      <c r="F18" s="226" t="s">
        <v>530</v>
      </c>
      <c r="G18" s="226"/>
      <c r="H18" s="226"/>
      <c r="I18" s="226"/>
      <c r="J18" s="226"/>
      <c r="K18" s="224"/>
    </row>
    <row r="19" spans="2:11" ht="15" customHeight="1">
      <c r="B19" s="227"/>
      <c r="C19" s="229"/>
      <c r="D19" s="229"/>
      <c r="E19" s="230" t="s">
        <v>73</v>
      </c>
      <c r="F19" s="226" t="s">
        <v>531</v>
      </c>
      <c r="G19" s="226"/>
      <c r="H19" s="226"/>
      <c r="I19" s="226"/>
      <c r="J19" s="226"/>
      <c r="K19" s="224"/>
    </row>
    <row r="20" spans="2:11" ht="15" customHeight="1">
      <c r="B20" s="227"/>
      <c r="C20" s="229"/>
      <c r="D20" s="229"/>
      <c r="E20" s="230" t="s">
        <v>532</v>
      </c>
      <c r="F20" s="226" t="s">
        <v>533</v>
      </c>
      <c r="G20" s="226"/>
      <c r="H20" s="226"/>
      <c r="I20" s="226"/>
      <c r="J20" s="226"/>
      <c r="K20" s="224"/>
    </row>
    <row r="21" spans="2:11" ht="15" customHeight="1">
      <c r="B21" s="227"/>
      <c r="C21" s="229"/>
      <c r="D21" s="229"/>
      <c r="E21" s="230" t="s">
        <v>534</v>
      </c>
      <c r="F21" s="226" t="s">
        <v>535</v>
      </c>
      <c r="G21" s="226"/>
      <c r="H21" s="226"/>
      <c r="I21" s="226"/>
      <c r="J21" s="226"/>
      <c r="K21" s="224"/>
    </row>
    <row r="22" spans="2:11" ht="12.75" customHeight="1">
      <c r="B22" s="227"/>
      <c r="C22" s="229"/>
      <c r="D22" s="229"/>
      <c r="E22" s="229"/>
      <c r="F22" s="229"/>
      <c r="G22" s="229"/>
      <c r="H22" s="229"/>
      <c r="I22" s="229"/>
      <c r="J22" s="229"/>
      <c r="K22" s="224"/>
    </row>
    <row r="23" spans="2:11" ht="15" customHeight="1">
      <c r="B23" s="227"/>
      <c r="C23" s="226" t="s">
        <v>536</v>
      </c>
      <c r="D23" s="226"/>
      <c r="E23" s="226"/>
      <c r="F23" s="226"/>
      <c r="G23" s="226"/>
      <c r="H23" s="226"/>
      <c r="I23" s="226"/>
      <c r="J23" s="226"/>
      <c r="K23" s="224"/>
    </row>
    <row r="24" spans="2:11" ht="15" customHeight="1">
      <c r="B24" s="227"/>
      <c r="C24" s="226" t="s">
        <v>537</v>
      </c>
      <c r="D24" s="226"/>
      <c r="E24" s="226"/>
      <c r="F24" s="226"/>
      <c r="G24" s="226"/>
      <c r="H24" s="226"/>
      <c r="I24" s="226"/>
      <c r="J24" s="226"/>
      <c r="K24" s="224"/>
    </row>
    <row r="25" spans="2:11" ht="15" customHeight="1">
      <c r="B25" s="227"/>
      <c r="C25" s="228"/>
      <c r="D25" s="226" t="s">
        <v>538</v>
      </c>
      <c r="E25" s="226"/>
      <c r="F25" s="226"/>
      <c r="G25" s="226"/>
      <c r="H25" s="226"/>
      <c r="I25" s="226"/>
      <c r="J25" s="226"/>
      <c r="K25" s="224"/>
    </row>
    <row r="26" spans="2:11" ht="15" customHeight="1">
      <c r="B26" s="227"/>
      <c r="C26" s="229"/>
      <c r="D26" s="226" t="s">
        <v>539</v>
      </c>
      <c r="E26" s="226"/>
      <c r="F26" s="226"/>
      <c r="G26" s="226"/>
      <c r="H26" s="226"/>
      <c r="I26" s="226"/>
      <c r="J26" s="226"/>
      <c r="K26" s="224"/>
    </row>
    <row r="27" spans="2:11" ht="12.75" customHeight="1">
      <c r="B27" s="227"/>
      <c r="C27" s="229"/>
      <c r="D27" s="229"/>
      <c r="E27" s="229"/>
      <c r="F27" s="229"/>
      <c r="G27" s="229"/>
      <c r="H27" s="229"/>
      <c r="I27" s="229"/>
      <c r="J27" s="229"/>
      <c r="K27" s="224"/>
    </row>
    <row r="28" spans="2:11" ht="15" customHeight="1">
      <c r="B28" s="227"/>
      <c r="C28" s="229"/>
      <c r="D28" s="226" t="s">
        <v>540</v>
      </c>
      <c r="E28" s="226"/>
      <c r="F28" s="226"/>
      <c r="G28" s="226"/>
      <c r="H28" s="226"/>
      <c r="I28" s="226"/>
      <c r="J28" s="226"/>
      <c r="K28" s="224"/>
    </row>
    <row r="29" spans="2:11" ht="15" customHeight="1">
      <c r="B29" s="227"/>
      <c r="C29" s="229"/>
      <c r="D29" s="226" t="s">
        <v>541</v>
      </c>
      <c r="E29" s="226"/>
      <c r="F29" s="226"/>
      <c r="G29" s="226"/>
      <c r="H29" s="226"/>
      <c r="I29" s="226"/>
      <c r="J29" s="226"/>
      <c r="K29" s="224"/>
    </row>
    <row r="30" spans="2:11" ht="12.75" customHeight="1">
      <c r="B30" s="227"/>
      <c r="C30" s="229"/>
      <c r="D30" s="229"/>
      <c r="E30" s="229"/>
      <c r="F30" s="229"/>
      <c r="G30" s="229"/>
      <c r="H30" s="229"/>
      <c r="I30" s="229"/>
      <c r="J30" s="229"/>
      <c r="K30" s="224"/>
    </row>
    <row r="31" spans="2:11" ht="15" customHeight="1">
      <c r="B31" s="227"/>
      <c r="C31" s="229"/>
      <c r="D31" s="226" t="s">
        <v>542</v>
      </c>
      <c r="E31" s="226"/>
      <c r="F31" s="226"/>
      <c r="G31" s="226"/>
      <c r="H31" s="226"/>
      <c r="I31" s="226"/>
      <c r="J31" s="226"/>
      <c r="K31" s="224"/>
    </row>
    <row r="32" spans="2:11" ht="15" customHeight="1">
      <c r="B32" s="227"/>
      <c r="C32" s="229"/>
      <c r="D32" s="226" t="s">
        <v>543</v>
      </c>
      <c r="E32" s="226"/>
      <c r="F32" s="226"/>
      <c r="G32" s="226"/>
      <c r="H32" s="226"/>
      <c r="I32" s="226"/>
      <c r="J32" s="226"/>
      <c r="K32" s="224"/>
    </row>
    <row r="33" spans="2:11" ht="15" customHeight="1">
      <c r="B33" s="227"/>
      <c r="C33" s="229"/>
      <c r="D33" s="226" t="s">
        <v>544</v>
      </c>
      <c r="E33" s="226"/>
      <c r="F33" s="226"/>
      <c r="G33" s="226"/>
      <c r="H33" s="226"/>
      <c r="I33" s="226"/>
      <c r="J33" s="226"/>
      <c r="K33" s="224"/>
    </row>
    <row r="34" spans="2:11" ht="15" customHeight="1">
      <c r="B34" s="227"/>
      <c r="C34" s="229"/>
      <c r="D34" s="228"/>
      <c r="E34" s="231" t="s">
        <v>93</v>
      </c>
      <c r="F34" s="228"/>
      <c r="G34" s="226" t="s">
        <v>545</v>
      </c>
      <c r="H34" s="226"/>
      <c r="I34" s="226"/>
      <c r="J34" s="226"/>
      <c r="K34" s="224"/>
    </row>
    <row r="35" spans="2:11" ht="15" customHeight="1">
      <c r="B35" s="227"/>
      <c r="C35" s="229"/>
      <c r="D35" s="228"/>
      <c r="E35" s="231" t="s">
        <v>546</v>
      </c>
      <c r="F35" s="228"/>
      <c r="G35" s="226" t="s">
        <v>547</v>
      </c>
      <c r="H35" s="226"/>
      <c r="I35" s="226"/>
      <c r="J35" s="226"/>
      <c r="K35" s="224"/>
    </row>
    <row r="36" spans="2:11" ht="15" customHeight="1">
      <c r="B36" s="227"/>
      <c r="C36" s="229"/>
      <c r="D36" s="228"/>
      <c r="E36" s="231" t="s">
        <v>45</v>
      </c>
      <c r="F36" s="228"/>
      <c r="G36" s="226" t="s">
        <v>548</v>
      </c>
      <c r="H36" s="226"/>
      <c r="I36" s="226"/>
      <c r="J36" s="226"/>
      <c r="K36" s="224"/>
    </row>
    <row r="37" spans="2:11" ht="15" customHeight="1">
      <c r="B37" s="227"/>
      <c r="C37" s="229"/>
      <c r="D37" s="228"/>
      <c r="E37" s="231" t="s">
        <v>94</v>
      </c>
      <c r="F37" s="228"/>
      <c r="G37" s="226" t="s">
        <v>549</v>
      </c>
      <c r="H37" s="226"/>
      <c r="I37" s="226"/>
      <c r="J37" s="226"/>
      <c r="K37" s="224"/>
    </row>
    <row r="38" spans="2:11" ht="15" customHeight="1">
      <c r="B38" s="227"/>
      <c r="C38" s="229"/>
      <c r="D38" s="228"/>
      <c r="E38" s="231" t="s">
        <v>95</v>
      </c>
      <c r="F38" s="228"/>
      <c r="G38" s="226" t="s">
        <v>550</v>
      </c>
      <c r="H38" s="226"/>
      <c r="I38" s="226"/>
      <c r="J38" s="226"/>
      <c r="K38" s="224"/>
    </row>
    <row r="39" spans="2:11" ht="15" customHeight="1">
      <c r="B39" s="227"/>
      <c r="C39" s="229"/>
      <c r="D39" s="228"/>
      <c r="E39" s="231" t="s">
        <v>96</v>
      </c>
      <c r="F39" s="228"/>
      <c r="G39" s="226" t="s">
        <v>551</v>
      </c>
      <c r="H39" s="226"/>
      <c r="I39" s="226"/>
      <c r="J39" s="226"/>
      <c r="K39" s="224"/>
    </row>
    <row r="40" spans="2:11" ht="15" customHeight="1">
      <c r="B40" s="227"/>
      <c r="C40" s="229"/>
      <c r="D40" s="228"/>
      <c r="E40" s="231" t="s">
        <v>552</v>
      </c>
      <c r="F40" s="228"/>
      <c r="G40" s="226" t="s">
        <v>553</v>
      </c>
      <c r="H40" s="226"/>
      <c r="I40" s="226"/>
      <c r="J40" s="226"/>
      <c r="K40" s="224"/>
    </row>
    <row r="41" spans="2:11" ht="15" customHeight="1">
      <c r="B41" s="227"/>
      <c r="C41" s="229"/>
      <c r="D41" s="228"/>
      <c r="E41" s="231"/>
      <c r="F41" s="228"/>
      <c r="G41" s="226" t="s">
        <v>554</v>
      </c>
      <c r="H41" s="226"/>
      <c r="I41" s="226"/>
      <c r="J41" s="226"/>
      <c r="K41" s="224"/>
    </row>
    <row r="42" spans="2:11" ht="15" customHeight="1">
      <c r="B42" s="227"/>
      <c r="C42" s="229"/>
      <c r="D42" s="228"/>
      <c r="E42" s="231" t="s">
        <v>555</v>
      </c>
      <c r="F42" s="228"/>
      <c r="G42" s="226" t="s">
        <v>556</v>
      </c>
      <c r="H42" s="226"/>
      <c r="I42" s="226"/>
      <c r="J42" s="226"/>
      <c r="K42" s="224"/>
    </row>
    <row r="43" spans="2:11" ht="15" customHeight="1">
      <c r="B43" s="227"/>
      <c r="C43" s="229"/>
      <c r="D43" s="228"/>
      <c r="E43" s="231" t="s">
        <v>99</v>
      </c>
      <c r="F43" s="228"/>
      <c r="G43" s="226" t="s">
        <v>557</v>
      </c>
      <c r="H43" s="226"/>
      <c r="I43" s="226"/>
      <c r="J43" s="226"/>
      <c r="K43" s="224"/>
    </row>
    <row r="44" spans="2:11" ht="12.75" customHeight="1">
      <c r="B44" s="227"/>
      <c r="C44" s="229"/>
      <c r="D44" s="228"/>
      <c r="E44" s="228"/>
      <c r="F44" s="228"/>
      <c r="G44" s="228"/>
      <c r="H44" s="228"/>
      <c r="I44" s="228"/>
      <c r="J44" s="228"/>
      <c r="K44" s="224"/>
    </row>
    <row r="45" spans="2:11" ht="15" customHeight="1">
      <c r="B45" s="227"/>
      <c r="C45" s="229"/>
      <c r="D45" s="226" t="s">
        <v>558</v>
      </c>
      <c r="E45" s="226"/>
      <c r="F45" s="226"/>
      <c r="G45" s="226"/>
      <c r="H45" s="226"/>
      <c r="I45" s="226"/>
      <c r="J45" s="226"/>
      <c r="K45" s="224"/>
    </row>
    <row r="46" spans="2:11" ht="15" customHeight="1">
      <c r="B46" s="227"/>
      <c r="C46" s="229"/>
      <c r="D46" s="229"/>
      <c r="E46" s="226" t="s">
        <v>559</v>
      </c>
      <c r="F46" s="226"/>
      <c r="G46" s="226"/>
      <c r="H46" s="226"/>
      <c r="I46" s="226"/>
      <c r="J46" s="226"/>
      <c r="K46" s="224"/>
    </row>
    <row r="47" spans="2:11" ht="15" customHeight="1">
      <c r="B47" s="227"/>
      <c r="C47" s="229"/>
      <c r="D47" s="229"/>
      <c r="E47" s="226" t="s">
        <v>560</v>
      </c>
      <c r="F47" s="226"/>
      <c r="G47" s="226"/>
      <c r="H47" s="226"/>
      <c r="I47" s="226"/>
      <c r="J47" s="226"/>
      <c r="K47" s="224"/>
    </row>
    <row r="48" spans="2:11" ht="15" customHeight="1">
      <c r="B48" s="227"/>
      <c r="C48" s="229"/>
      <c r="D48" s="229"/>
      <c r="E48" s="226" t="s">
        <v>561</v>
      </c>
      <c r="F48" s="226"/>
      <c r="G48" s="226"/>
      <c r="H48" s="226"/>
      <c r="I48" s="226"/>
      <c r="J48" s="226"/>
      <c r="K48" s="224"/>
    </row>
    <row r="49" spans="2:11" ht="15" customHeight="1">
      <c r="B49" s="227"/>
      <c r="C49" s="229"/>
      <c r="D49" s="226" t="s">
        <v>562</v>
      </c>
      <c r="E49" s="226"/>
      <c r="F49" s="226"/>
      <c r="G49" s="226"/>
      <c r="H49" s="226"/>
      <c r="I49" s="226"/>
      <c r="J49" s="226"/>
      <c r="K49" s="224"/>
    </row>
    <row r="50" spans="2:11" ht="25.5" customHeight="1">
      <c r="B50" s="222"/>
      <c r="C50" s="223" t="s">
        <v>563</v>
      </c>
      <c r="D50" s="223"/>
      <c r="E50" s="223"/>
      <c r="F50" s="223"/>
      <c r="G50" s="223"/>
      <c r="H50" s="223"/>
      <c r="I50" s="223"/>
      <c r="J50" s="223"/>
      <c r="K50" s="224"/>
    </row>
    <row r="51" spans="2:11" ht="5.25" customHeight="1">
      <c r="B51" s="222"/>
      <c r="C51" s="225"/>
      <c r="D51" s="225"/>
      <c r="E51" s="225"/>
      <c r="F51" s="225"/>
      <c r="G51" s="225"/>
      <c r="H51" s="225"/>
      <c r="I51" s="225"/>
      <c r="J51" s="225"/>
      <c r="K51" s="224"/>
    </row>
    <row r="52" spans="2:11" ht="15" customHeight="1">
      <c r="B52" s="222"/>
      <c r="C52" s="226" t="s">
        <v>564</v>
      </c>
      <c r="D52" s="226"/>
      <c r="E52" s="226"/>
      <c r="F52" s="226"/>
      <c r="G52" s="226"/>
      <c r="H52" s="226"/>
      <c r="I52" s="226"/>
      <c r="J52" s="226"/>
      <c r="K52" s="224"/>
    </row>
    <row r="53" spans="2:11" ht="15" customHeight="1">
      <c r="B53" s="222"/>
      <c r="C53" s="226" t="s">
        <v>565</v>
      </c>
      <c r="D53" s="226"/>
      <c r="E53" s="226"/>
      <c r="F53" s="226"/>
      <c r="G53" s="226"/>
      <c r="H53" s="226"/>
      <c r="I53" s="226"/>
      <c r="J53" s="226"/>
      <c r="K53" s="224"/>
    </row>
    <row r="54" spans="2:11" ht="12.75" customHeight="1">
      <c r="B54" s="222"/>
      <c r="C54" s="228"/>
      <c r="D54" s="228"/>
      <c r="E54" s="228"/>
      <c r="F54" s="228"/>
      <c r="G54" s="228"/>
      <c r="H54" s="228"/>
      <c r="I54" s="228"/>
      <c r="J54" s="228"/>
      <c r="K54" s="224"/>
    </row>
    <row r="55" spans="2:11" ht="15" customHeight="1">
      <c r="B55" s="222"/>
      <c r="C55" s="226" t="s">
        <v>566</v>
      </c>
      <c r="D55" s="226"/>
      <c r="E55" s="226"/>
      <c r="F55" s="226"/>
      <c r="G55" s="226"/>
      <c r="H55" s="226"/>
      <c r="I55" s="226"/>
      <c r="J55" s="226"/>
      <c r="K55" s="224"/>
    </row>
    <row r="56" spans="2:11" ht="15" customHeight="1">
      <c r="B56" s="222"/>
      <c r="C56" s="229"/>
      <c r="D56" s="226" t="s">
        <v>567</v>
      </c>
      <c r="E56" s="226"/>
      <c r="F56" s="226"/>
      <c r="G56" s="226"/>
      <c r="H56" s="226"/>
      <c r="I56" s="226"/>
      <c r="J56" s="226"/>
      <c r="K56" s="224"/>
    </row>
    <row r="57" spans="2:11" ht="15" customHeight="1">
      <c r="B57" s="222"/>
      <c r="C57" s="229"/>
      <c r="D57" s="226" t="s">
        <v>568</v>
      </c>
      <c r="E57" s="226"/>
      <c r="F57" s="226"/>
      <c r="G57" s="226"/>
      <c r="H57" s="226"/>
      <c r="I57" s="226"/>
      <c r="J57" s="226"/>
      <c r="K57" s="224"/>
    </row>
    <row r="58" spans="2:11" ht="15" customHeight="1">
      <c r="B58" s="222"/>
      <c r="C58" s="229"/>
      <c r="D58" s="226" t="s">
        <v>569</v>
      </c>
      <c r="E58" s="226"/>
      <c r="F58" s="226"/>
      <c r="G58" s="226"/>
      <c r="H58" s="226"/>
      <c r="I58" s="226"/>
      <c r="J58" s="226"/>
      <c r="K58" s="224"/>
    </row>
    <row r="59" spans="2:11" ht="15" customHeight="1">
      <c r="B59" s="222"/>
      <c r="C59" s="229"/>
      <c r="D59" s="226" t="s">
        <v>570</v>
      </c>
      <c r="E59" s="226"/>
      <c r="F59" s="226"/>
      <c r="G59" s="226"/>
      <c r="H59" s="226"/>
      <c r="I59" s="226"/>
      <c r="J59" s="226"/>
      <c r="K59" s="224"/>
    </row>
    <row r="60" spans="2:11" ht="15" customHeight="1">
      <c r="B60" s="222"/>
      <c r="C60" s="229"/>
      <c r="D60" s="232" t="s">
        <v>571</v>
      </c>
      <c r="E60" s="232"/>
      <c r="F60" s="232"/>
      <c r="G60" s="232"/>
      <c r="H60" s="232"/>
      <c r="I60" s="232"/>
      <c r="J60" s="232"/>
      <c r="K60" s="224"/>
    </row>
    <row r="61" spans="2:11" ht="15" customHeight="1">
      <c r="B61" s="222"/>
      <c r="C61" s="229"/>
      <c r="D61" s="226" t="s">
        <v>572</v>
      </c>
      <c r="E61" s="226"/>
      <c r="F61" s="226"/>
      <c r="G61" s="226"/>
      <c r="H61" s="226"/>
      <c r="I61" s="226"/>
      <c r="J61" s="226"/>
      <c r="K61" s="224"/>
    </row>
    <row r="62" spans="2:11" ht="12.75" customHeight="1">
      <c r="B62" s="222"/>
      <c r="C62" s="229"/>
      <c r="D62" s="229"/>
      <c r="E62" s="233"/>
      <c r="F62" s="229"/>
      <c r="G62" s="229"/>
      <c r="H62" s="229"/>
      <c r="I62" s="229"/>
      <c r="J62" s="229"/>
      <c r="K62" s="224"/>
    </row>
    <row r="63" spans="2:11" ht="15" customHeight="1">
      <c r="B63" s="222"/>
      <c r="C63" s="229"/>
      <c r="D63" s="226" t="s">
        <v>573</v>
      </c>
      <c r="E63" s="226"/>
      <c r="F63" s="226"/>
      <c r="G63" s="226"/>
      <c r="H63" s="226"/>
      <c r="I63" s="226"/>
      <c r="J63" s="226"/>
      <c r="K63" s="224"/>
    </row>
    <row r="64" spans="2:11" ht="15" customHeight="1">
      <c r="B64" s="222"/>
      <c r="C64" s="229"/>
      <c r="D64" s="232" t="s">
        <v>574</v>
      </c>
      <c r="E64" s="232"/>
      <c r="F64" s="232"/>
      <c r="G64" s="232"/>
      <c r="H64" s="232"/>
      <c r="I64" s="232"/>
      <c r="J64" s="232"/>
      <c r="K64" s="224"/>
    </row>
    <row r="65" spans="2:11" ht="15" customHeight="1">
      <c r="B65" s="222"/>
      <c r="C65" s="229"/>
      <c r="D65" s="226" t="s">
        <v>575</v>
      </c>
      <c r="E65" s="226"/>
      <c r="F65" s="226"/>
      <c r="G65" s="226"/>
      <c r="H65" s="226"/>
      <c r="I65" s="226"/>
      <c r="J65" s="226"/>
      <c r="K65" s="224"/>
    </row>
    <row r="66" spans="2:11" ht="15" customHeight="1">
      <c r="B66" s="222"/>
      <c r="C66" s="229"/>
      <c r="D66" s="226" t="s">
        <v>576</v>
      </c>
      <c r="E66" s="226"/>
      <c r="F66" s="226"/>
      <c r="G66" s="226"/>
      <c r="H66" s="226"/>
      <c r="I66" s="226"/>
      <c r="J66" s="226"/>
      <c r="K66" s="224"/>
    </row>
    <row r="67" spans="2:11" ht="15" customHeight="1">
      <c r="B67" s="222"/>
      <c r="C67" s="229"/>
      <c r="D67" s="226" t="s">
        <v>577</v>
      </c>
      <c r="E67" s="226"/>
      <c r="F67" s="226"/>
      <c r="G67" s="226"/>
      <c r="H67" s="226"/>
      <c r="I67" s="226"/>
      <c r="J67" s="226"/>
      <c r="K67" s="224"/>
    </row>
    <row r="68" spans="2:11" ht="15" customHeight="1">
      <c r="B68" s="222"/>
      <c r="C68" s="229"/>
      <c r="D68" s="226" t="s">
        <v>578</v>
      </c>
      <c r="E68" s="226"/>
      <c r="F68" s="226"/>
      <c r="G68" s="226"/>
      <c r="H68" s="226"/>
      <c r="I68" s="226"/>
      <c r="J68" s="226"/>
      <c r="K68" s="224"/>
    </row>
    <row r="69" spans="2:11" ht="12.75" customHeight="1">
      <c r="B69" s="234"/>
      <c r="C69" s="235"/>
      <c r="D69" s="235"/>
      <c r="E69" s="235"/>
      <c r="F69" s="235"/>
      <c r="G69" s="235"/>
      <c r="H69" s="235"/>
      <c r="I69" s="235"/>
      <c r="J69" s="235"/>
      <c r="K69" s="236"/>
    </row>
    <row r="70" spans="2:11" ht="18.75" customHeight="1">
      <c r="B70" s="237"/>
      <c r="C70" s="237"/>
      <c r="D70" s="237"/>
      <c r="E70" s="237"/>
      <c r="F70" s="237"/>
      <c r="G70" s="237"/>
      <c r="H70" s="237"/>
      <c r="I70" s="237"/>
      <c r="J70" s="237"/>
      <c r="K70" s="238"/>
    </row>
    <row r="71" spans="2:11" ht="18.75" customHeight="1">
      <c r="B71" s="238"/>
      <c r="C71" s="238"/>
      <c r="D71" s="238"/>
      <c r="E71" s="238"/>
      <c r="F71" s="238"/>
      <c r="G71" s="238"/>
      <c r="H71" s="238"/>
      <c r="I71" s="238"/>
      <c r="J71" s="238"/>
      <c r="K71" s="238"/>
    </row>
    <row r="72" spans="2:11" ht="7.5" customHeight="1">
      <c r="B72" s="239"/>
      <c r="C72" s="240"/>
      <c r="D72" s="240"/>
      <c r="E72" s="240"/>
      <c r="F72" s="240"/>
      <c r="G72" s="240"/>
      <c r="H72" s="240"/>
      <c r="I72" s="240"/>
      <c r="J72" s="240"/>
      <c r="K72" s="241"/>
    </row>
    <row r="73" spans="2:11" ht="45" customHeight="1">
      <c r="B73" s="242"/>
      <c r="C73" s="243" t="s">
        <v>515</v>
      </c>
      <c r="D73" s="243"/>
      <c r="E73" s="243"/>
      <c r="F73" s="243"/>
      <c r="G73" s="243"/>
      <c r="H73" s="243"/>
      <c r="I73" s="243"/>
      <c r="J73" s="243"/>
      <c r="K73" s="244"/>
    </row>
    <row r="74" spans="2:11" ht="17.25" customHeight="1">
      <c r="B74" s="242"/>
      <c r="C74" s="245" t="s">
        <v>579</v>
      </c>
      <c r="D74" s="245"/>
      <c r="E74" s="245"/>
      <c r="F74" s="245" t="s">
        <v>580</v>
      </c>
      <c r="G74" s="246"/>
      <c r="H74" s="245" t="s">
        <v>94</v>
      </c>
      <c r="I74" s="245" t="s">
        <v>49</v>
      </c>
      <c r="J74" s="245" t="s">
        <v>581</v>
      </c>
      <c r="K74" s="244"/>
    </row>
    <row r="75" spans="2:11" ht="17.25" customHeight="1">
      <c r="B75" s="242"/>
      <c r="C75" s="247" t="s">
        <v>582</v>
      </c>
      <c r="D75" s="247"/>
      <c r="E75" s="247"/>
      <c r="F75" s="248" t="s">
        <v>583</v>
      </c>
      <c r="G75" s="249"/>
      <c r="H75" s="247"/>
      <c r="I75" s="247"/>
      <c r="J75" s="247" t="s">
        <v>584</v>
      </c>
      <c r="K75" s="244"/>
    </row>
    <row r="76" spans="2:11" ht="5.25" customHeight="1">
      <c r="B76" s="242"/>
      <c r="C76" s="250"/>
      <c r="D76" s="250"/>
      <c r="E76" s="250"/>
      <c r="F76" s="250"/>
      <c r="G76" s="251"/>
      <c r="H76" s="250"/>
      <c r="I76" s="250"/>
      <c r="J76" s="250"/>
      <c r="K76" s="244"/>
    </row>
    <row r="77" spans="2:11" ht="15" customHeight="1">
      <c r="B77" s="242"/>
      <c r="C77" s="231" t="s">
        <v>585</v>
      </c>
      <c r="D77" s="231"/>
      <c r="E77" s="231"/>
      <c r="F77" s="252" t="s">
        <v>586</v>
      </c>
      <c r="G77" s="251"/>
      <c r="H77" s="231" t="s">
        <v>587</v>
      </c>
      <c r="I77" s="231" t="s">
        <v>588</v>
      </c>
      <c r="J77" s="231" t="s">
        <v>589</v>
      </c>
      <c r="K77" s="244"/>
    </row>
    <row r="78" spans="2:11" ht="15" customHeight="1">
      <c r="B78" s="253"/>
      <c r="C78" s="231" t="s">
        <v>590</v>
      </c>
      <c r="D78" s="231"/>
      <c r="E78" s="231"/>
      <c r="F78" s="252" t="s">
        <v>591</v>
      </c>
      <c r="G78" s="251"/>
      <c r="H78" s="231" t="s">
        <v>592</v>
      </c>
      <c r="I78" s="231" t="s">
        <v>588</v>
      </c>
      <c r="J78" s="231">
        <v>50</v>
      </c>
      <c r="K78" s="244"/>
    </row>
    <row r="79" spans="2:11" ht="15" customHeight="1">
      <c r="B79" s="253"/>
      <c r="C79" s="231" t="s">
        <v>593</v>
      </c>
      <c r="D79" s="231"/>
      <c r="E79" s="231"/>
      <c r="F79" s="252" t="s">
        <v>586</v>
      </c>
      <c r="G79" s="251"/>
      <c r="H79" s="231" t="s">
        <v>594</v>
      </c>
      <c r="I79" s="231" t="s">
        <v>595</v>
      </c>
      <c r="J79" s="231"/>
      <c r="K79" s="244"/>
    </row>
    <row r="80" spans="2:11" ht="15" customHeight="1">
      <c r="B80" s="253"/>
      <c r="C80" s="231" t="s">
        <v>596</v>
      </c>
      <c r="D80" s="231"/>
      <c r="E80" s="231"/>
      <c r="F80" s="252" t="s">
        <v>591</v>
      </c>
      <c r="G80" s="251"/>
      <c r="H80" s="231" t="s">
        <v>597</v>
      </c>
      <c r="I80" s="231" t="s">
        <v>588</v>
      </c>
      <c r="J80" s="231">
        <v>50</v>
      </c>
      <c r="K80" s="244"/>
    </row>
    <row r="81" spans="2:11" ht="15" customHeight="1">
      <c r="B81" s="253"/>
      <c r="C81" s="231" t="s">
        <v>598</v>
      </c>
      <c r="D81" s="231"/>
      <c r="E81" s="231"/>
      <c r="F81" s="252" t="s">
        <v>591</v>
      </c>
      <c r="G81" s="251"/>
      <c r="H81" s="231" t="s">
        <v>599</v>
      </c>
      <c r="I81" s="231" t="s">
        <v>588</v>
      </c>
      <c r="J81" s="231">
        <v>20</v>
      </c>
      <c r="K81" s="244"/>
    </row>
    <row r="82" spans="2:11" ht="15" customHeight="1">
      <c r="B82" s="253"/>
      <c r="C82" s="231" t="s">
        <v>600</v>
      </c>
      <c r="D82" s="231"/>
      <c r="E82" s="231"/>
      <c r="F82" s="252" t="s">
        <v>591</v>
      </c>
      <c r="G82" s="251"/>
      <c r="H82" s="231" t="s">
        <v>601</v>
      </c>
      <c r="I82" s="231" t="s">
        <v>588</v>
      </c>
      <c r="J82" s="231">
        <v>20</v>
      </c>
      <c r="K82" s="244"/>
    </row>
    <row r="83" spans="2:11" ht="15" customHeight="1">
      <c r="B83" s="253"/>
      <c r="C83" s="231" t="s">
        <v>602</v>
      </c>
      <c r="D83" s="231"/>
      <c r="E83" s="231"/>
      <c r="F83" s="252" t="s">
        <v>591</v>
      </c>
      <c r="G83" s="251"/>
      <c r="H83" s="231" t="s">
        <v>603</v>
      </c>
      <c r="I83" s="231" t="s">
        <v>588</v>
      </c>
      <c r="J83" s="231">
        <v>50</v>
      </c>
      <c r="K83" s="244"/>
    </row>
    <row r="84" spans="2:11" ht="15" customHeight="1">
      <c r="B84" s="253"/>
      <c r="C84" s="231" t="s">
        <v>604</v>
      </c>
      <c r="D84" s="231"/>
      <c r="E84" s="231"/>
      <c r="F84" s="252" t="s">
        <v>591</v>
      </c>
      <c r="G84" s="251"/>
      <c r="H84" s="231" t="s">
        <v>604</v>
      </c>
      <c r="I84" s="231" t="s">
        <v>588</v>
      </c>
      <c r="J84" s="231">
        <v>50</v>
      </c>
      <c r="K84" s="244"/>
    </row>
    <row r="85" spans="2:11" ht="15" customHeight="1">
      <c r="B85" s="253"/>
      <c r="C85" s="231" t="s">
        <v>100</v>
      </c>
      <c r="D85" s="231"/>
      <c r="E85" s="231"/>
      <c r="F85" s="252" t="s">
        <v>591</v>
      </c>
      <c r="G85" s="251"/>
      <c r="H85" s="231" t="s">
        <v>605</v>
      </c>
      <c r="I85" s="231" t="s">
        <v>588</v>
      </c>
      <c r="J85" s="231">
        <v>255</v>
      </c>
      <c r="K85" s="244"/>
    </row>
    <row r="86" spans="2:11" ht="15" customHeight="1">
      <c r="B86" s="253"/>
      <c r="C86" s="231" t="s">
        <v>606</v>
      </c>
      <c r="D86" s="231"/>
      <c r="E86" s="231"/>
      <c r="F86" s="252" t="s">
        <v>586</v>
      </c>
      <c r="G86" s="251"/>
      <c r="H86" s="231" t="s">
        <v>607</v>
      </c>
      <c r="I86" s="231" t="s">
        <v>608</v>
      </c>
      <c r="J86" s="231"/>
      <c r="K86" s="244"/>
    </row>
    <row r="87" spans="2:11" ht="15" customHeight="1">
      <c r="B87" s="253"/>
      <c r="C87" s="231" t="s">
        <v>609</v>
      </c>
      <c r="D87" s="231"/>
      <c r="E87" s="231"/>
      <c r="F87" s="252" t="s">
        <v>586</v>
      </c>
      <c r="G87" s="251"/>
      <c r="H87" s="231" t="s">
        <v>610</v>
      </c>
      <c r="I87" s="231" t="s">
        <v>611</v>
      </c>
      <c r="J87" s="231"/>
      <c r="K87" s="244"/>
    </row>
    <row r="88" spans="2:11" ht="15" customHeight="1">
      <c r="B88" s="253"/>
      <c r="C88" s="231" t="s">
        <v>612</v>
      </c>
      <c r="D88" s="231"/>
      <c r="E88" s="231"/>
      <c r="F88" s="252" t="s">
        <v>586</v>
      </c>
      <c r="G88" s="251"/>
      <c r="H88" s="231" t="s">
        <v>612</v>
      </c>
      <c r="I88" s="231" t="s">
        <v>611</v>
      </c>
      <c r="J88" s="231"/>
      <c r="K88" s="244"/>
    </row>
    <row r="89" spans="2:11" ht="15" customHeight="1">
      <c r="B89" s="253"/>
      <c r="C89" s="231" t="s">
        <v>32</v>
      </c>
      <c r="D89" s="231"/>
      <c r="E89" s="231"/>
      <c r="F89" s="252" t="s">
        <v>586</v>
      </c>
      <c r="G89" s="251"/>
      <c r="H89" s="231" t="s">
        <v>613</v>
      </c>
      <c r="I89" s="231" t="s">
        <v>611</v>
      </c>
      <c r="J89" s="231"/>
      <c r="K89" s="244"/>
    </row>
    <row r="90" spans="2:11" ht="15" customHeight="1">
      <c r="B90" s="253"/>
      <c r="C90" s="231" t="s">
        <v>40</v>
      </c>
      <c r="D90" s="231"/>
      <c r="E90" s="231"/>
      <c r="F90" s="252" t="s">
        <v>586</v>
      </c>
      <c r="G90" s="251"/>
      <c r="H90" s="231" t="s">
        <v>614</v>
      </c>
      <c r="I90" s="231" t="s">
        <v>611</v>
      </c>
      <c r="J90" s="231"/>
      <c r="K90" s="244"/>
    </row>
    <row r="91" spans="2:11" ht="15" customHeight="1">
      <c r="B91" s="254"/>
      <c r="C91" s="255"/>
      <c r="D91" s="255"/>
      <c r="E91" s="255"/>
      <c r="F91" s="255"/>
      <c r="G91" s="255"/>
      <c r="H91" s="255"/>
      <c r="I91" s="255"/>
      <c r="J91" s="255"/>
      <c r="K91" s="256"/>
    </row>
    <row r="92" spans="2:11" ht="18.75" customHeight="1">
      <c r="B92" s="257"/>
      <c r="C92" s="258"/>
      <c r="D92" s="258"/>
      <c r="E92" s="258"/>
      <c r="F92" s="258"/>
      <c r="G92" s="258"/>
      <c r="H92" s="258"/>
      <c r="I92" s="258"/>
      <c r="J92" s="258"/>
      <c r="K92" s="257"/>
    </row>
    <row r="93" spans="2:11" ht="18.75" customHeight="1">
      <c r="B93" s="238"/>
      <c r="C93" s="238"/>
      <c r="D93" s="238"/>
      <c r="E93" s="238"/>
      <c r="F93" s="238"/>
      <c r="G93" s="238"/>
      <c r="H93" s="238"/>
      <c r="I93" s="238"/>
      <c r="J93" s="238"/>
      <c r="K93" s="238"/>
    </row>
    <row r="94" spans="2:11" ht="7.5" customHeight="1">
      <c r="B94" s="239"/>
      <c r="C94" s="240"/>
      <c r="D94" s="240"/>
      <c r="E94" s="240"/>
      <c r="F94" s="240"/>
      <c r="G94" s="240"/>
      <c r="H94" s="240"/>
      <c r="I94" s="240"/>
      <c r="J94" s="240"/>
      <c r="K94" s="241"/>
    </row>
    <row r="95" spans="2:11" ht="45" customHeight="1">
      <c r="B95" s="242"/>
      <c r="C95" s="243" t="s">
        <v>615</v>
      </c>
      <c r="D95" s="243"/>
      <c r="E95" s="243"/>
      <c r="F95" s="243"/>
      <c r="G95" s="243"/>
      <c r="H95" s="243"/>
      <c r="I95" s="243"/>
      <c r="J95" s="243"/>
      <c r="K95" s="244"/>
    </row>
    <row r="96" spans="2:11" ht="17.25" customHeight="1">
      <c r="B96" s="242"/>
      <c r="C96" s="245" t="s">
        <v>579</v>
      </c>
      <c r="D96" s="245"/>
      <c r="E96" s="245"/>
      <c r="F96" s="245" t="s">
        <v>580</v>
      </c>
      <c r="G96" s="246"/>
      <c r="H96" s="245" t="s">
        <v>94</v>
      </c>
      <c r="I96" s="245" t="s">
        <v>49</v>
      </c>
      <c r="J96" s="245" t="s">
        <v>581</v>
      </c>
      <c r="K96" s="244"/>
    </row>
    <row r="97" spans="2:11" ht="17.25" customHeight="1">
      <c r="B97" s="242"/>
      <c r="C97" s="247" t="s">
        <v>582</v>
      </c>
      <c r="D97" s="247"/>
      <c r="E97" s="247"/>
      <c r="F97" s="248" t="s">
        <v>583</v>
      </c>
      <c r="G97" s="249"/>
      <c r="H97" s="247"/>
      <c r="I97" s="247"/>
      <c r="J97" s="247" t="s">
        <v>584</v>
      </c>
      <c r="K97" s="244"/>
    </row>
    <row r="98" spans="2:11" ht="5.25" customHeight="1">
      <c r="B98" s="242"/>
      <c r="C98" s="245"/>
      <c r="D98" s="245"/>
      <c r="E98" s="245"/>
      <c r="F98" s="245"/>
      <c r="G98" s="259"/>
      <c r="H98" s="245"/>
      <c r="I98" s="245"/>
      <c r="J98" s="245"/>
      <c r="K98" s="244"/>
    </row>
    <row r="99" spans="2:11" ht="15" customHeight="1">
      <c r="B99" s="242"/>
      <c r="C99" s="231" t="s">
        <v>585</v>
      </c>
      <c r="D99" s="231"/>
      <c r="E99" s="231"/>
      <c r="F99" s="252" t="s">
        <v>586</v>
      </c>
      <c r="G99" s="231"/>
      <c r="H99" s="231" t="s">
        <v>616</v>
      </c>
      <c r="I99" s="231" t="s">
        <v>588</v>
      </c>
      <c r="J99" s="231" t="s">
        <v>589</v>
      </c>
      <c r="K99" s="244"/>
    </row>
    <row r="100" spans="2:11" ht="15" customHeight="1">
      <c r="B100" s="253"/>
      <c r="C100" s="231" t="s">
        <v>590</v>
      </c>
      <c r="D100" s="231"/>
      <c r="E100" s="231"/>
      <c r="F100" s="252" t="s">
        <v>591</v>
      </c>
      <c r="G100" s="231"/>
      <c r="H100" s="231" t="s">
        <v>616</v>
      </c>
      <c r="I100" s="231" t="s">
        <v>588</v>
      </c>
      <c r="J100" s="231">
        <v>50</v>
      </c>
      <c r="K100" s="244"/>
    </row>
    <row r="101" spans="2:11" ht="15" customHeight="1">
      <c r="B101" s="253"/>
      <c r="C101" s="231" t="s">
        <v>593</v>
      </c>
      <c r="D101" s="231"/>
      <c r="E101" s="231"/>
      <c r="F101" s="252" t="s">
        <v>586</v>
      </c>
      <c r="G101" s="231"/>
      <c r="H101" s="231" t="s">
        <v>616</v>
      </c>
      <c r="I101" s="231" t="s">
        <v>595</v>
      </c>
      <c r="J101" s="231"/>
      <c r="K101" s="244"/>
    </row>
    <row r="102" spans="2:11" ht="15" customHeight="1">
      <c r="B102" s="253"/>
      <c r="C102" s="231" t="s">
        <v>596</v>
      </c>
      <c r="D102" s="231"/>
      <c r="E102" s="231"/>
      <c r="F102" s="252" t="s">
        <v>591</v>
      </c>
      <c r="G102" s="231"/>
      <c r="H102" s="231" t="s">
        <v>616</v>
      </c>
      <c r="I102" s="231" t="s">
        <v>588</v>
      </c>
      <c r="J102" s="231">
        <v>50</v>
      </c>
      <c r="K102" s="244"/>
    </row>
    <row r="103" spans="2:11" ht="15" customHeight="1">
      <c r="B103" s="253"/>
      <c r="C103" s="231" t="s">
        <v>604</v>
      </c>
      <c r="D103" s="231"/>
      <c r="E103" s="231"/>
      <c r="F103" s="252" t="s">
        <v>591</v>
      </c>
      <c r="G103" s="231"/>
      <c r="H103" s="231" t="s">
        <v>616</v>
      </c>
      <c r="I103" s="231" t="s">
        <v>588</v>
      </c>
      <c r="J103" s="231">
        <v>50</v>
      </c>
      <c r="K103" s="244"/>
    </row>
    <row r="104" spans="2:11" ht="15" customHeight="1">
      <c r="B104" s="253"/>
      <c r="C104" s="231" t="s">
        <v>602</v>
      </c>
      <c r="D104" s="231"/>
      <c r="E104" s="231"/>
      <c r="F104" s="252" t="s">
        <v>591</v>
      </c>
      <c r="G104" s="231"/>
      <c r="H104" s="231" t="s">
        <v>616</v>
      </c>
      <c r="I104" s="231" t="s">
        <v>588</v>
      </c>
      <c r="J104" s="231">
        <v>50</v>
      </c>
      <c r="K104" s="244"/>
    </row>
    <row r="105" spans="2:11" ht="15" customHeight="1">
      <c r="B105" s="253"/>
      <c r="C105" s="231" t="s">
        <v>45</v>
      </c>
      <c r="D105" s="231"/>
      <c r="E105" s="231"/>
      <c r="F105" s="252" t="s">
        <v>586</v>
      </c>
      <c r="G105" s="231"/>
      <c r="H105" s="231" t="s">
        <v>617</v>
      </c>
      <c r="I105" s="231" t="s">
        <v>588</v>
      </c>
      <c r="J105" s="231">
        <v>20</v>
      </c>
      <c r="K105" s="244"/>
    </row>
    <row r="106" spans="2:11" ht="15" customHeight="1">
      <c r="B106" s="253"/>
      <c r="C106" s="231" t="s">
        <v>618</v>
      </c>
      <c r="D106" s="231"/>
      <c r="E106" s="231"/>
      <c r="F106" s="252" t="s">
        <v>586</v>
      </c>
      <c r="G106" s="231"/>
      <c r="H106" s="231" t="s">
        <v>619</v>
      </c>
      <c r="I106" s="231" t="s">
        <v>588</v>
      </c>
      <c r="J106" s="231">
        <v>120</v>
      </c>
      <c r="K106" s="244"/>
    </row>
    <row r="107" spans="2:11" ht="15" customHeight="1">
      <c r="B107" s="253"/>
      <c r="C107" s="231" t="s">
        <v>32</v>
      </c>
      <c r="D107" s="231"/>
      <c r="E107" s="231"/>
      <c r="F107" s="252" t="s">
        <v>586</v>
      </c>
      <c r="G107" s="231"/>
      <c r="H107" s="231" t="s">
        <v>620</v>
      </c>
      <c r="I107" s="231" t="s">
        <v>611</v>
      </c>
      <c r="J107" s="231"/>
      <c r="K107" s="244"/>
    </row>
    <row r="108" spans="2:11" ht="15" customHeight="1">
      <c r="B108" s="253"/>
      <c r="C108" s="231" t="s">
        <v>40</v>
      </c>
      <c r="D108" s="231"/>
      <c r="E108" s="231"/>
      <c r="F108" s="252" t="s">
        <v>586</v>
      </c>
      <c r="G108" s="231"/>
      <c r="H108" s="231" t="s">
        <v>621</v>
      </c>
      <c r="I108" s="231" t="s">
        <v>611</v>
      </c>
      <c r="J108" s="231"/>
      <c r="K108" s="244"/>
    </row>
    <row r="109" spans="2:11" ht="15" customHeight="1">
      <c r="B109" s="253"/>
      <c r="C109" s="231" t="s">
        <v>49</v>
      </c>
      <c r="D109" s="231"/>
      <c r="E109" s="231"/>
      <c r="F109" s="252" t="s">
        <v>586</v>
      </c>
      <c r="G109" s="231"/>
      <c r="H109" s="231" t="s">
        <v>622</v>
      </c>
      <c r="I109" s="231" t="s">
        <v>623</v>
      </c>
      <c r="J109" s="231"/>
      <c r="K109" s="244"/>
    </row>
    <row r="110" spans="2:11" ht="15" customHeight="1">
      <c r="B110" s="254"/>
      <c r="C110" s="260"/>
      <c r="D110" s="260"/>
      <c r="E110" s="260"/>
      <c r="F110" s="260"/>
      <c r="G110" s="260"/>
      <c r="H110" s="260"/>
      <c r="I110" s="260"/>
      <c r="J110" s="260"/>
      <c r="K110" s="256"/>
    </row>
    <row r="111" spans="2:11" ht="18.75" customHeight="1">
      <c r="B111" s="261"/>
      <c r="C111" s="228"/>
      <c r="D111" s="228"/>
      <c r="E111" s="228"/>
      <c r="F111" s="262"/>
      <c r="G111" s="228"/>
      <c r="H111" s="228"/>
      <c r="I111" s="228"/>
      <c r="J111" s="228"/>
      <c r="K111" s="261"/>
    </row>
    <row r="112" spans="2:11" ht="18.75" customHeight="1">
      <c r="B112" s="238"/>
      <c r="C112" s="238"/>
      <c r="D112" s="238"/>
      <c r="E112" s="238"/>
      <c r="F112" s="238"/>
      <c r="G112" s="238"/>
      <c r="H112" s="238"/>
      <c r="I112" s="238"/>
      <c r="J112" s="238"/>
      <c r="K112" s="238"/>
    </row>
    <row r="113" spans="2:11" ht="7.5" customHeight="1">
      <c r="B113" s="263"/>
      <c r="C113" s="264"/>
      <c r="D113" s="264"/>
      <c r="E113" s="264"/>
      <c r="F113" s="264"/>
      <c r="G113" s="264"/>
      <c r="H113" s="264"/>
      <c r="I113" s="264"/>
      <c r="J113" s="264"/>
      <c r="K113" s="265"/>
    </row>
    <row r="114" spans="2:11" ht="45" customHeight="1">
      <c r="B114" s="266"/>
      <c r="C114" s="219" t="s">
        <v>624</v>
      </c>
      <c r="D114" s="219"/>
      <c r="E114" s="219"/>
      <c r="F114" s="219"/>
      <c r="G114" s="219"/>
      <c r="H114" s="219"/>
      <c r="I114" s="219"/>
      <c r="J114" s="219"/>
      <c r="K114" s="267"/>
    </row>
    <row r="115" spans="2:11" ht="17.25" customHeight="1">
      <c r="B115" s="268"/>
      <c r="C115" s="245" t="s">
        <v>579</v>
      </c>
      <c r="D115" s="245"/>
      <c r="E115" s="245"/>
      <c r="F115" s="245" t="s">
        <v>580</v>
      </c>
      <c r="G115" s="246"/>
      <c r="H115" s="245" t="s">
        <v>94</v>
      </c>
      <c r="I115" s="245" t="s">
        <v>49</v>
      </c>
      <c r="J115" s="245" t="s">
        <v>581</v>
      </c>
      <c r="K115" s="269"/>
    </row>
    <row r="116" spans="2:11" ht="17.25" customHeight="1">
      <c r="B116" s="268"/>
      <c r="C116" s="247" t="s">
        <v>582</v>
      </c>
      <c r="D116" s="247"/>
      <c r="E116" s="247"/>
      <c r="F116" s="248" t="s">
        <v>583</v>
      </c>
      <c r="G116" s="249"/>
      <c r="H116" s="247"/>
      <c r="I116" s="247"/>
      <c r="J116" s="247" t="s">
        <v>584</v>
      </c>
      <c r="K116" s="269"/>
    </row>
    <row r="117" spans="2:11" ht="5.25" customHeight="1">
      <c r="B117" s="270"/>
      <c r="C117" s="250"/>
      <c r="D117" s="250"/>
      <c r="E117" s="250"/>
      <c r="F117" s="250"/>
      <c r="G117" s="231"/>
      <c r="H117" s="250"/>
      <c r="I117" s="250"/>
      <c r="J117" s="250"/>
      <c r="K117" s="271"/>
    </row>
    <row r="118" spans="2:11" ht="15" customHeight="1">
      <c r="B118" s="270"/>
      <c r="C118" s="231" t="s">
        <v>585</v>
      </c>
      <c r="D118" s="250"/>
      <c r="E118" s="250"/>
      <c r="F118" s="252" t="s">
        <v>586</v>
      </c>
      <c r="G118" s="231"/>
      <c r="H118" s="231" t="s">
        <v>616</v>
      </c>
      <c r="I118" s="231" t="s">
        <v>588</v>
      </c>
      <c r="J118" s="231" t="s">
        <v>589</v>
      </c>
      <c r="K118" s="272"/>
    </row>
    <row r="119" spans="2:11" ht="15" customHeight="1">
      <c r="B119" s="270"/>
      <c r="C119" s="231" t="s">
        <v>625</v>
      </c>
      <c r="D119" s="231"/>
      <c r="E119" s="231"/>
      <c r="F119" s="252" t="s">
        <v>586</v>
      </c>
      <c r="G119" s="231"/>
      <c r="H119" s="231" t="s">
        <v>626</v>
      </c>
      <c r="I119" s="231" t="s">
        <v>588</v>
      </c>
      <c r="J119" s="231" t="s">
        <v>589</v>
      </c>
      <c r="K119" s="272"/>
    </row>
    <row r="120" spans="2:11" ht="15" customHeight="1">
      <c r="B120" s="270"/>
      <c r="C120" s="231" t="s">
        <v>534</v>
      </c>
      <c r="D120" s="231"/>
      <c r="E120" s="231"/>
      <c r="F120" s="252" t="s">
        <v>586</v>
      </c>
      <c r="G120" s="231"/>
      <c r="H120" s="231" t="s">
        <v>627</v>
      </c>
      <c r="I120" s="231" t="s">
        <v>588</v>
      </c>
      <c r="J120" s="231" t="s">
        <v>589</v>
      </c>
      <c r="K120" s="272"/>
    </row>
    <row r="121" spans="2:11" ht="15" customHeight="1">
      <c r="B121" s="270"/>
      <c r="C121" s="231" t="s">
        <v>628</v>
      </c>
      <c r="D121" s="231"/>
      <c r="E121" s="231"/>
      <c r="F121" s="252" t="s">
        <v>591</v>
      </c>
      <c r="G121" s="231"/>
      <c r="H121" s="231" t="s">
        <v>629</v>
      </c>
      <c r="I121" s="231" t="s">
        <v>588</v>
      </c>
      <c r="J121" s="231">
        <v>15</v>
      </c>
      <c r="K121" s="272"/>
    </row>
    <row r="122" spans="2:11" ht="15" customHeight="1">
      <c r="B122" s="270"/>
      <c r="C122" s="231" t="s">
        <v>590</v>
      </c>
      <c r="D122" s="231"/>
      <c r="E122" s="231"/>
      <c r="F122" s="252" t="s">
        <v>591</v>
      </c>
      <c r="G122" s="231"/>
      <c r="H122" s="231" t="s">
        <v>616</v>
      </c>
      <c r="I122" s="231" t="s">
        <v>588</v>
      </c>
      <c r="J122" s="231">
        <v>50</v>
      </c>
      <c r="K122" s="272"/>
    </row>
    <row r="123" spans="2:11" ht="15" customHeight="1">
      <c r="B123" s="270"/>
      <c r="C123" s="231" t="s">
        <v>596</v>
      </c>
      <c r="D123" s="231"/>
      <c r="E123" s="231"/>
      <c r="F123" s="252" t="s">
        <v>591</v>
      </c>
      <c r="G123" s="231"/>
      <c r="H123" s="231" t="s">
        <v>616</v>
      </c>
      <c r="I123" s="231" t="s">
        <v>588</v>
      </c>
      <c r="J123" s="231">
        <v>50</v>
      </c>
      <c r="K123" s="272"/>
    </row>
    <row r="124" spans="2:11" ht="15" customHeight="1">
      <c r="B124" s="270"/>
      <c r="C124" s="231" t="s">
        <v>602</v>
      </c>
      <c r="D124" s="231"/>
      <c r="E124" s="231"/>
      <c r="F124" s="252" t="s">
        <v>591</v>
      </c>
      <c r="G124" s="231"/>
      <c r="H124" s="231" t="s">
        <v>616</v>
      </c>
      <c r="I124" s="231" t="s">
        <v>588</v>
      </c>
      <c r="J124" s="231">
        <v>50</v>
      </c>
      <c r="K124" s="272"/>
    </row>
    <row r="125" spans="2:11" ht="15" customHeight="1">
      <c r="B125" s="270"/>
      <c r="C125" s="231" t="s">
        <v>604</v>
      </c>
      <c r="D125" s="231"/>
      <c r="E125" s="231"/>
      <c r="F125" s="252" t="s">
        <v>591</v>
      </c>
      <c r="G125" s="231"/>
      <c r="H125" s="231" t="s">
        <v>616</v>
      </c>
      <c r="I125" s="231" t="s">
        <v>588</v>
      </c>
      <c r="J125" s="231">
        <v>50</v>
      </c>
      <c r="K125" s="272"/>
    </row>
    <row r="126" spans="2:11" ht="15" customHeight="1">
      <c r="B126" s="270"/>
      <c r="C126" s="231" t="s">
        <v>100</v>
      </c>
      <c r="D126" s="231"/>
      <c r="E126" s="231"/>
      <c r="F126" s="252" t="s">
        <v>591</v>
      </c>
      <c r="G126" s="231"/>
      <c r="H126" s="231" t="s">
        <v>630</v>
      </c>
      <c r="I126" s="231" t="s">
        <v>588</v>
      </c>
      <c r="J126" s="231">
        <v>255</v>
      </c>
      <c r="K126" s="272"/>
    </row>
    <row r="127" spans="2:11" ht="15" customHeight="1">
      <c r="B127" s="270"/>
      <c r="C127" s="231" t="s">
        <v>606</v>
      </c>
      <c r="D127" s="231"/>
      <c r="E127" s="231"/>
      <c r="F127" s="252" t="s">
        <v>586</v>
      </c>
      <c r="G127" s="231"/>
      <c r="H127" s="231" t="s">
        <v>631</v>
      </c>
      <c r="I127" s="231" t="s">
        <v>608</v>
      </c>
      <c r="J127" s="231"/>
      <c r="K127" s="272"/>
    </row>
    <row r="128" spans="2:11" ht="15" customHeight="1">
      <c r="B128" s="270"/>
      <c r="C128" s="231" t="s">
        <v>609</v>
      </c>
      <c r="D128" s="231"/>
      <c r="E128" s="231"/>
      <c r="F128" s="252" t="s">
        <v>586</v>
      </c>
      <c r="G128" s="231"/>
      <c r="H128" s="231" t="s">
        <v>632</v>
      </c>
      <c r="I128" s="231" t="s">
        <v>611</v>
      </c>
      <c r="J128" s="231"/>
      <c r="K128" s="272"/>
    </row>
    <row r="129" spans="2:11" ht="15" customHeight="1">
      <c r="B129" s="270"/>
      <c r="C129" s="231" t="s">
        <v>612</v>
      </c>
      <c r="D129" s="231"/>
      <c r="E129" s="231"/>
      <c r="F129" s="252" t="s">
        <v>586</v>
      </c>
      <c r="G129" s="231"/>
      <c r="H129" s="231" t="s">
        <v>612</v>
      </c>
      <c r="I129" s="231" t="s">
        <v>611</v>
      </c>
      <c r="J129" s="231"/>
      <c r="K129" s="272"/>
    </row>
    <row r="130" spans="2:11" ht="15" customHeight="1">
      <c r="B130" s="270"/>
      <c r="C130" s="231" t="s">
        <v>32</v>
      </c>
      <c r="D130" s="231"/>
      <c r="E130" s="231"/>
      <c r="F130" s="252" t="s">
        <v>586</v>
      </c>
      <c r="G130" s="231"/>
      <c r="H130" s="231" t="s">
        <v>633</v>
      </c>
      <c r="I130" s="231" t="s">
        <v>611</v>
      </c>
      <c r="J130" s="231"/>
      <c r="K130" s="272"/>
    </row>
    <row r="131" spans="2:11" ht="15" customHeight="1">
      <c r="B131" s="270"/>
      <c r="C131" s="231" t="s">
        <v>634</v>
      </c>
      <c r="D131" s="231"/>
      <c r="E131" s="231"/>
      <c r="F131" s="252" t="s">
        <v>586</v>
      </c>
      <c r="G131" s="231"/>
      <c r="H131" s="231" t="s">
        <v>635</v>
      </c>
      <c r="I131" s="231" t="s">
        <v>611</v>
      </c>
      <c r="J131" s="231"/>
      <c r="K131" s="272"/>
    </row>
    <row r="132" spans="2:11" ht="15" customHeight="1">
      <c r="B132" s="273"/>
      <c r="C132" s="274"/>
      <c r="D132" s="274"/>
      <c r="E132" s="274"/>
      <c r="F132" s="274"/>
      <c r="G132" s="274"/>
      <c r="H132" s="274"/>
      <c r="I132" s="274"/>
      <c r="J132" s="274"/>
      <c r="K132" s="275"/>
    </row>
    <row r="133" spans="2:11" ht="18.75" customHeight="1">
      <c r="B133" s="228"/>
      <c r="C133" s="228"/>
      <c r="D133" s="228"/>
      <c r="E133" s="228"/>
      <c r="F133" s="262"/>
      <c r="G133" s="228"/>
      <c r="H133" s="228"/>
      <c r="I133" s="228"/>
      <c r="J133" s="228"/>
      <c r="K133" s="228"/>
    </row>
    <row r="134" spans="2:11" ht="18.75" customHeight="1">
      <c r="B134" s="238"/>
      <c r="C134" s="238"/>
      <c r="D134" s="238"/>
      <c r="E134" s="238"/>
      <c r="F134" s="238"/>
      <c r="G134" s="238"/>
      <c r="H134" s="238"/>
      <c r="I134" s="238"/>
      <c r="J134" s="238"/>
      <c r="K134" s="238"/>
    </row>
    <row r="135" spans="2:11" ht="7.5" customHeight="1">
      <c r="B135" s="239"/>
      <c r="C135" s="240"/>
      <c r="D135" s="240"/>
      <c r="E135" s="240"/>
      <c r="F135" s="240"/>
      <c r="G135" s="240"/>
      <c r="H135" s="240"/>
      <c r="I135" s="240"/>
      <c r="J135" s="240"/>
      <c r="K135" s="241"/>
    </row>
    <row r="136" spans="2:11" ht="45" customHeight="1">
      <c r="B136" s="242"/>
      <c r="C136" s="243" t="s">
        <v>636</v>
      </c>
      <c r="D136" s="243"/>
      <c r="E136" s="243"/>
      <c r="F136" s="243"/>
      <c r="G136" s="243"/>
      <c r="H136" s="243"/>
      <c r="I136" s="243"/>
      <c r="J136" s="243"/>
      <c r="K136" s="244"/>
    </row>
    <row r="137" spans="2:11" ht="17.25" customHeight="1">
      <c r="B137" s="242"/>
      <c r="C137" s="245" t="s">
        <v>579</v>
      </c>
      <c r="D137" s="245"/>
      <c r="E137" s="245"/>
      <c r="F137" s="245" t="s">
        <v>580</v>
      </c>
      <c r="G137" s="246"/>
      <c r="H137" s="245" t="s">
        <v>94</v>
      </c>
      <c r="I137" s="245" t="s">
        <v>49</v>
      </c>
      <c r="J137" s="245" t="s">
        <v>581</v>
      </c>
      <c r="K137" s="244"/>
    </row>
    <row r="138" spans="2:11" ht="17.25" customHeight="1">
      <c r="B138" s="242"/>
      <c r="C138" s="247" t="s">
        <v>582</v>
      </c>
      <c r="D138" s="247"/>
      <c r="E138" s="247"/>
      <c r="F138" s="248" t="s">
        <v>583</v>
      </c>
      <c r="G138" s="249"/>
      <c r="H138" s="247"/>
      <c r="I138" s="247"/>
      <c r="J138" s="247" t="s">
        <v>584</v>
      </c>
      <c r="K138" s="244"/>
    </row>
    <row r="139" spans="2:11" ht="5.25" customHeight="1">
      <c r="B139" s="253"/>
      <c r="C139" s="250"/>
      <c r="D139" s="250"/>
      <c r="E139" s="250"/>
      <c r="F139" s="250"/>
      <c r="G139" s="251"/>
      <c r="H139" s="250"/>
      <c r="I139" s="250"/>
      <c r="J139" s="250"/>
      <c r="K139" s="272"/>
    </row>
    <row r="140" spans="2:11" ht="15" customHeight="1">
      <c r="B140" s="253"/>
      <c r="C140" s="276" t="s">
        <v>585</v>
      </c>
      <c r="D140" s="231"/>
      <c r="E140" s="231"/>
      <c r="F140" s="277" t="s">
        <v>586</v>
      </c>
      <c r="G140" s="231"/>
      <c r="H140" s="276" t="s">
        <v>616</v>
      </c>
      <c r="I140" s="276" t="s">
        <v>588</v>
      </c>
      <c r="J140" s="276" t="s">
        <v>589</v>
      </c>
      <c r="K140" s="272"/>
    </row>
    <row r="141" spans="2:11" ht="15" customHeight="1">
      <c r="B141" s="253"/>
      <c r="C141" s="276" t="s">
        <v>625</v>
      </c>
      <c r="D141" s="231"/>
      <c r="E141" s="231"/>
      <c r="F141" s="277" t="s">
        <v>586</v>
      </c>
      <c r="G141" s="231"/>
      <c r="H141" s="276" t="s">
        <v>637</v>
      </c>
      <c r="I141" s="276" t="s">
        <v>588</v>
      </c>
      <c r="J141" s="276" t="s">
        <v>589</v>
      </c>
      <c r="K141" s="272"/>
    </row>
    <row r="142" spans="2:11" ht="15" customHeight="1">
      <c r="B142" s="253"/>
      <c r="C142" s="276" t="s">
        <v>534</v>
      </c>
      <c r="D142" s="231"/>
      <c r="E142" s="231"/>
      <c r="F142" s="277" t="s">
        <v>586</v>
      </c>
      <c r="G142" s="231"/>
      <c r="H142" s="276" t="s">
        <v>638</v>
      </c>
      <c r="I142" s="276" t="s">
        <v>588</v>
      </c>
      <c r="J142" s="276" t="s">
        <v>589</v>
      </c>
      <c r="K142" s="272"/>
    </row>
    <row r="143" spans="2:11" ht="15" customHeight="1">
      <c r="B143" s="253"/>
      <c r="C143" s="276" t="s">
        <v>590</v>
      </c>
      <c r="D143" s="231"/>
      <c r="E143" s="231"/>
      <c r="F143" s="277" t="s">
        <v>591</v>
      </c>
      <c r="G143" s="231"/>
      <c r="H143" s="276" t="s">
        <v>616</v>
      </c>
      <c r="I143" s="276" t="s">
        <v>588</v>
      </c>
      <c r="J143" s="276">
        <v>50</v>
      </c>
      <c r="K143" s="272"/>
    </row>
    <row r="144" spans="2:11" ht="15" customHeight="1">
      <c r="B144" s="253"/>
      <c r="C144" s="276" t="s">
        <v>593</v>
      </c>
      <c r="D144" s="231"/>
      <c r="E144" s="231"/>
      <c r="F144" s="277" t="s">
        <v>586</v>
      </c>
      <c r="G144" s="231"/>
      <c r="H144" s="276" t="s">
        <v>616</v>
      </c>
      <c r="I144" s="276" t="s">
        <v>595</v>
      </c>
      <c r="J144" s="276"/>
      <c r="K144" s="272"/>
    </row>
    <row r="145" spans="2:11" ht="15" customHeight="1">
      <c r="B145" s="253"/>
      <c r="C145" s="276" t="s">
        <v>596</v>
      </c>
      <c r="D145" s="231"/>
      <c r="E145" s="231"/>
      <c r="F145" s="277" t="s">
        <v>591</v>
      </c>
      <c r="G145" s="231"/>
      <c r="H145" s="276" t="s">
        <v>616</v>
      </c>
      <c r="I145" s="276" t="s">
        <v>588</v>
      </c>
      <c r="J145" s="276">
        <v>50</v>
      </c>
      <c r="K145" s="272"/>
    </row>
    <row r="146" spans="2:11" ht="15" customHeight="1">
      <c r="B146" s="253"/>
      <c r="C146" s="276" t="s">
        <v>604</v>
      </c>
      <c r="D146" s="231"/>
      <c r="E146" s="231"/>
      <c r="F146" s="277" t="s">
        <v>591</v>
      </c>
      <c r="G146" s="231"/>
      <c r="H146" s="276" t="s">
        <v>616</v>
      </c>
      <c r="I146" s="276" t="s">
        <v>588</v>
      </c>
      <c r="J146" s="276">
        <v>50</v>
      </c>
      <c r="K146" s="272"/>
    </row>
    <row r="147" spans="2:11" ht="15" customHeight="1">
      <c r="B147" s="253"/>
      <c r="C147" s="276" t="s">
        <v>602</v>
      </c>
      <c r="D147" s="231"/>
      <c r="E147" s="231"/>
      <c r="F147" s="277" t="s">
        <v>591</v>
      </c>
      <c r="G147" s="231"/>
      <c r="H147" s="276" t="s">
        <v>616</v>
      </c>
      <c r="I147" s="276" t="s">
        <v>588</v>
      </c>
      <c r="J147" s="276">
        <v>50</v>
      </c>
      <c r="K147" s="272"/>
    </row>
    <row r="148" spans="2:11" ht="15" customHeight="1">
      <c r="B148" s="253"/>
      <c r="C148" s="276" t="s">
        <v>82</v>
      </c>
      <c r="D148" s="231"/>
      <c r="E148" s="231"/>
      <c r="F148" s="277" t="s">
        <v>586</v>
      </c>
      <c r="G148" s="231"/>
      <c r="H148" s="276" t="s">
        <v>639</v>
      </c>
      <c r="I148" s="276" t="s">
        <v>588</v>
      </c>
      <c r="J148" s="276" t="s">
        <v>640</v>
      </c>
      <c r="K148" s="272"/>
    </row>
    <row r="149" spans="2:11" ht="15" customHeight="1">
      <c r="B149" s="253"/>
      <c r="C149" s="276" t="s">
        <v>641</v>
      </c>
      <c r="D149" s="231"/>
      <c r="E149" s="231"/>
      <c r="F149" s="277" t="s">
        <v>586</v>
      </c>
      <c r="G149" s="231"/>
      <c r="H149" s="276" t="s">
        <v>642</v>
      </c>
      <c r="I149" s="276" t="s">
        <v>611</v>
      </c>
      <c r="J149" s="276"/>
      <c r="K149" s="272"/>
    </row>
    <row r="150" spans="2:11" ht="15" customHeight="1">
      <c r="B150" s="278"/>
      <c r="C150" s="260"/>
      <c r="D150" s="260"/>
      <c r="E150" s="260"/>
      <c r="F150" s="260"/>
      <c r="G150" s="260"/>
      <c r="H150" s="260"/>
      <c r="I150" s="260"/>
      <c r="J150" s="260"/>
      <c r="K150" s="279"/>
    </row>
    <row r="151" spans="2:11" ht="18.75" customHeight="1">
      <c r="B151" s="228"/>
      <c r="C151" s="231"/>
      <c r="D151" s="231"/>
      <c r="E151" s="231"/>
      <c r="F151" s="252"/>
      <c r="G151" s="231"/>
      <c r="H151" s="231"/>
      <c r="I151" s="231"/>
      <c r="J151" s="231"/>
      <c r="K151" s="228"/>
    </row>
    <row r="152" spans="2:11" ht="18.75" customHeight="1">
      <c r="B152" s="238"/>
      <c r="C152" s="238"/>
      <c r="D152" s="238"/>
      <c r="E152" s="238"/>
      <c r="F152" s="238"/>
      <c r="G152" s="238"/>
      <c r="H152" s="238"/>
      <c r="I152" s="238"/>
      <c r="J152" s="238"/>
      <c r="K152" s="238"/>
    </row>
    <row r="153" spans="2:11" ht="7.5" customHeight="1">
      <c r="B153" s="215"/>
      <c r="C153" s="216"/>
      <c r="D153" s="216"/>
      <c r="E153" s="216"/>
      <c r="F153" s="216"/>
      <c r="G153" s="216"/>
      <c r="H153" s="216"/>
      <c r="I153" s="216"/>
      <c r="J153" s="216"/>
      <c r="K153" s="217"/>
    </row>
    <row r="154" spans="2:11" ht="45" customHeight="1">
      <c r="B154" s="218"/>
      <c r="C154" s="219" t="s">
        <v>643</v>
      </c>
      <c r="D154" s="219"/>
      <c r="E154" s="219"/>
      <c r="F154" s="219"/>
      <c r="G154" s="219"/>
      <c r="H154" s="219"/>
      <c r="I154" s="219"/>
      <c r="J154" s="219"/>
      <c r="K154" s="220"/>
    </row>
    <row r="155" spans="2:11" ht="17.25" customHeight="1">
      <c r="B155" s="218"/>
      <c r="C155" s="245" t="s">
        <v>579</v>
      </c>
      <c r="D155" s="245"/>
      <c r="E155" s="245"/>
      <c r="F155" s="245" t="s">
        <v>580</v>
      </c>
      <c r="G155" s="280"/>
      <c r="H155" s="281" t="s">
        <v>94</v>
      </c>
      <c r="I155" s="281" t="s">
        <v>49</v>
      </c>
      <c r="J155" s="245" t="s">
        <v>581</v>
      </c>
      <c r="K155" s="220"/>
    </row>
    <row r="156" spans="2:11" ht="17.25" customHeight="1">
      <c r="B156" s="222"/>
      <c r="C156" s="247" t="s">
        <v>582</v>
      </c>
      <c r="D156" s="247"/>
      <c r="E156" s="247"/>
      <c r="F156" s="248" t="s">
        <v>583</v>
      </c>
      <c r="G156" s="282"/>
      <c r="H156" s="283"/>
      <c r="I156" s="283"/>
      <c r="J156" s="247" t="s">
        <v>584</v>
      </c>
      <c r="K156" s="224"/>
    </row>
    <row r="157" spans="2:11" ht="5.25" customHeight="1">
      <c r="B157" s="253"/>
      <c r="C157" s="250"/>
      <c r="D157" s="250"/>
      <c r="E157" s="250"/>
      <c r="F157" s="250"/>
      <c r="G157" s="251"/>
      <c r="H157" s="250"/>
      <c r="I157" s="250"/>
      <c r="J157" s="250"/>
      <c r="K157" s="272"/>
    </row>
    <row r="158" spans="2:11" ht="15" customHeight="1">
      <c r="B158" s="253"/>
      <c r="C158" s="231" t="s">
        <v>585</v>
      </c>
      <c r="D158" s="231"/>
      <c r="E158" s="231"/>
      <c r="F158" s="252" t="s">
        <v>586</v>
      </c>
      <c r="G158" s="231"/>
      <c r="H158" s="231" t="s">
        <v>616</v>
      </c>
      <c r="I158" s="231" t="s">
        <v>588</v>
      </c>
      <c r="J158" s="231" t="s">
        <v>589</v>
      </c>
      <c r="K158" s="272"/>
    </row>
    <row r="159" spans="2:11" ht="15" customHeight="1">
      <c r="B159" s="253"/>
      <c r="C159" s="231" t="s">
        <v>625</v>
      </c>
      <c r="D159" s="231"/>
      <c r="E159" s="231"/>
      <c r="F159" s="252" t="s">
        <v>586</v>
      </c>
      <c r="G159" s="231"/>
      <c r="H159" s="231" t="s">
        <v>626</v>
      </c>
      <c r="I159" s="231" t="s">
        <v>588</v>
      </c>
      <c r="J159" s="231" t="s">
        <v>589</v>
      </c>
      <c r="K159" s="272"/>
    </row>
    <row r="160" spans="2:11" ht="15" customHeight="1">
      <c r="B160" s="253"/>
      <c r="C160" s="231" t="s">
        <v>534</v>
      </c>
      <c r="D160" s="231"/>
      <c r="E160" s="231"/>
      <c r="F160" s="252" t="s">
        <v>586</v>
      </c>
      <c r="G160" s="231"/>
      <c r="H160" s="231" t="s">
        <v>644</v>
      </c>
      <c r="I160" s="231" t="s">
        <v>588</v>
      </c>
      <c r="J160" s="231" t="s">
        <v>589</v>
      </c>
      <c r="K160" s="272"/>
    </row>
    <row r="161" spans="2:11" ht="15" customHeight="1">
      <c r="B161" s="253"/>
      <c r="C161" s="231" t="s">
        <v>590</v>
      </c>
      <c r="D161" s="231"/>
      <c r="E161" s="231"/>
      <c r="F161" s="252" t="s">
        <v>591</v>
      </c>
      <c r="G161" s="231"/>
      <c r="H161" s="231" t="s">
        <v>644</v>
      </c>
      <c r="I161" s="231" t="s">
        <v>588</v>
      </c>
      <c r="J161" s="231">
        <v>50</v>
      </c>
      <c r="K161" s="272"/>
    </row>
    <row r="162" spans="2:11" ht="15" customHeight="1">
      <c r="B162" s="253"/>
      <c r="C162" s="231" t="s">
        <v>593</v>
      </c>
      <c r="D162" s="231"/>
      <c r="E162" s="231"/>
      <c r="F162" s="252" t="s">
        <v>586</v>
      </c>
      <c r="G162" s="231"/>
      <c r="H162" s="231" t="s">
        <v>644</v>
      </c>
      <c r="I162" s="231" t="s">
        <v>595</v>
      </c>
      <c r="J162" s="231"/>
      <c r="K162" s="272"/>
    </row>
    <row r="163" spans="2:11" ht="15" customHeight="1">
      <c r="B163" s="253"/>
      <c r="C163" s="231" t="s">
        <v>596</v>
      </c>
      <c r="D163" s="231"/>
      <c r="E163" s="231"/>
      <c r="F163" s="252" t="s">
        <v>591</v>
      </c>
      <c r="G163" s="231"/>
      <c r="H163" s="231" t="s">
        <v>644</v>
      </c>
      <c r="I163" s="231" t="s">
        <v>588</v>
      </c>
      <c r="J163" s="231">
        <v>50</v>
      </c>
      <c r="K163" s="272"/>
    </row>
    <row r="164" spans="2:11" ht="15" customHeight="1">
      <c r="B164" s="253"/>
      <c r="C164" s="231" t="s">
        <v>604</v>
      </c>
      <c r="D164" s="231"/>
      <c r="E164" s="231"/>
      <c r="F164" s="252" t="s">
        <v>591</v>
      </c>
      <c r="G164" s="231"/>
      <c r="H164" s="231" t="s">
        <v>644</v>
      </c>
      <c r="I164" s="231" t="s">
        <v>588</v>
      </c>
      <c r="J164" s="231">
        <v>50</v>
      </c>
      <c r="K164" s="272"/>
    </row>
    <row r="165" spans="2:11" ht="15" customHeight="1">
      <c r="B165" s="253"/>
      <c r="C165" s="231" t="s">
        <v>602</v>
      </c>
      <c r="D165" s="231"/>
      <c r="E165" s="231"/>
      <c r="F165" s="252" t="s">
        <v>591</v>
      </c>
      <c r="G165" s="231"/>
      <c r="H165" s="231" t="s">
        <v>644</v>
      </c>
      <c r="I165" s="231" t="s">
        <v>588</v>
      </c>
      <c r="J165" s="231">
        <v>50</v>
      </c>
      <c r="K165" s="272"/>
    </row>
    <row r="166" spans="2:11" ht="15" customHeight="1">
      <c r="B166" s="253"/>
      <c r="C166" s="231" t="s">
        <v>93</v>
      </c>
      <c r="D166" s="231"/>
      <c r="E166" s="231"/>
      <c r="F166" s="252" t="s">
        <v>586</v>
      </c>
      <c r="G166" s="231"/>
      <c r="H166" s="231" t="s">
        <v>645</v>
      </c>
      <c r="I166" s="231" t="s">
        <v>646</v>
      </c>
      <c r="J166" s="231"/>
      <c r="K166" s="272"/>
    </row>
    <row r="167" spans="2:11" ht="15" customHeight="1">
      <c r="B167" s="253"/>
      <c r="C167" s="231" t="s">
        <v>49</v>
      </c>
      <c r="D167" s="231"/>
      <c r="E167" s="231"/>
      <c r="F167" s="252" t="s">
        <v>586</v>
      </c>
      <c r="G167" s="231"/>
      <c r="H167" s="231" t="s">
        <v>647</v>
      </c>
      <c r="I167" s="231" t="s">
        <v>648</v>
      </c>
      <c r="J167" s="231">
        <v>1</v>
      </c>
      <c r="K167" s="272"/>
    </row>
    <row r="168" spans="2:11" ht="15" customHeight="1">
      <c r="B168" s="253"/>
      <c r="C168" s="231" t="s">
        <v>45</v>
      </c>
      <c r="D168" s="231"/>
      <c r="E168" s="231"/>
      <c r="F168" s="252" t="s">
        <v>586</v>
      </c>
      <c r="G168" s="231"/>
      <c r="H168" s="231" t="s">
        <v>649</v>
      </c>
      <c r="I168" s="231" t="s">
        <v>588</v>
      </c>
      <c r="J168" s="231">
        <v>20</v>
      </c>
      <c r="K168" s="272"/>
    </row>
    <row r="169" spans="2:11" ht="15" customHeight="1">
      <c r="B169" s="253"/>
      <c r="C169" s="231" t="s">
        <v>94</v>
      </c>
      <c r="D169" s="231"/>
      <c r="E169" s="231"/>
      <c r="F169" s="252" t="s">
        <v>586</v>
      </c>
      <c r="G169" s="231"/>
      <c r="H169" s="231" t="s">
        <v>650</v>
      </c>
      <c r="I169" s="231" t="s">
        <v>588</v>
      </c>
      <c r="J169" s="231">
        <v>255</v>
      </c>
      <c r="K169" s="272"/>
    </row>
    <row r="170" spans="2:11" ht="15" customHeight="1">
      <c r="B170" s="253"/>
      <c r="C170" s="231" t="s">
        <v>95</v>
      </c>
      <c r="D170" s="231"/>
      <c r="E170" s="231"/>
      <c r="F170" s="252" t="s">
        <v>586</v>
      </c>
      <c r="G170" s="231"/>
      <c r="H170" s="231" t="s">
        <v>550</v>
      </c>
      <c r="I170" s="231" t="s">
        <v>588</v>
      </c>
      <c r="J170" s="231">
        <v>10</v>
      </c>
      <c r="K170" s="272"/>
    </row>
    <row r="171" spans="2:11" ht="15" customHeight="1">
      <c r="B171" s="253"/>
      <c r="C171" s="231" t="s">
        <v>96</v>
      </c>
      <c r="D171" s="231"/>
      <c r="E171" s="231"/>
      <c r="F171" s="252" t="s">
        <v>586</v>
      </c>
      <c r="G171" s="231"/>
      <c r="H171" s="231" t="s">
        <v>651</v>
      </c>
      <c r="I171" s="231" t="s">
        <v>611</v>
      </c>
      <c r="J171" s="231"/>
      <c r="K171" s="272"/>
    </row>
    <row r="172" spans="2:11" ht="15" customHeight="1">
      <c r="B172" s="253"/>
      <c r="C172" s="231" t="s">
        <v>652</v>
      </c>
      <c r="D172" s="231"/>
      <c r="E172" s="231"/>
      <c r="F172" s="252" t="s">
        <v>586</v>
      </c>
      <c r="G172" s="231"/>
      <c r="H172" s="231" t="s">
        <v>653</v>
      </c>
      <c r="I172" s="231" t="s">
        <v>611</v>
      </c>
      <c r="J172" s="231"/>
      <c r="K172" s="272"/>
    </row>
    <row r="173" spans="2:11" ht="15" customHeight="1">
      <c r="B173" s="253"/>
      <c r="C173" s="231" t="s">
        <v>641</v>
      </c>
      <c r="D173" s="231"/>
      <c r="E173" s="231"/>
      <c r="F173" s="252" t="s">
        <v>586</v>
      </c>
      <c r="G173" s="231"/>
      <c r="H173" s="231" t="s">
        <v>654</v>
      </c>
      <c r="I173" s="231" t="s">
        <v>611</v>
      </c>
      <c r="J173" s="231"/>
      <c r="K173" s="272"/>
    </row>
    <row r="174" spans="2:11" ht="15" customHeight="1">
      <c r="B174" s="253"/>
      <c r="C174" s="231" t="s">
        <v>99</v>
      </c>
      <c r="D174" s="231"/>
      <c r="E174" s="231"/>
      <c r="F174" s="252" t="s">
        <v>591</v>
      </c>
      <c r="G174" s="231"/>
      <c r="H174" s="231" t="s">
        <v>655</v>
      </c>
      <c r="I174" s="231" t="s">
        <v>588</v>
      </c>
      <c r="J174" s="231">
        <v>50</v>
      </c>
      <c r="K174" s="272"/>
    </row>
    <row r="175" spans="2:11" ht="15" customHeight="1">
      <c r="B175" s="278"/>
      <c r="C175" s="260"/>
      <c r="D175" s="260"/>
      <c r="E175" s="260"/>
      <c r="F175" s="260"/>
      <c r="G175" s="260"/>
      <c r="H175" s="260"/>
      <c r="I175" s="260"/>
      <c r="J175" s="260"/>
      <c r="K175" s="279"/>
    </row>
    <row r="176" spans="2:11" ht="18.75" customHeight="1">
      <c r="B176" s="228"/>
      <c r="C176" s="231"/>
      <c r="D176" s="231"/>
      <c r="E176" s="231"/>
      <c r="F176" s="252"/>
      <c r="G176" s="231"/>
      <c r="H176" s="231"/>
      <c r="I176" s="231"/>
      <c r="J176" s="231"/>
      <c r="K176" s="228"/>
    </row>
    <row r="177" spans="2:11" ht="18.75" customHeight="1">
      <c r="B177" s="238"/>
      <c r="C177" s="238"/>
      <c r="D177" s="238"/>
      <c r="E177" s="238"/>
      <c r="F177" s="238"/>
      <c r="G177" s="238"/>
      <c r="H177" s="238"/>
      <c r="I177" s="238"/>
      <c r="J177" s="238"/>
      <c r="K177" s="238"/>
    </row>
    <row r="178" spans="2:11" ht="13.5">
      <c r="B178" s="215"/>
      <c r="C178" s="216"/>
      <c r="D178" s="216"/>
      <c r="E178" s="216"/>
      <c r="F178" s="216"/>
      <c r="G178" s="216"/>
      <c r="H178" s="216"/>
      <c r="I178" s="216"/>
      <c r="J178" s="216"/>
      <c r="K178" s="217"/>
    </row>
    <row r="179" spans="2:11" ht="21">
      <c r="B179" s="218"/>
      <c r="C179" s="219" t="s">
        <v>656</v>
      </c>
      <c r="D179" s="219"/>
      <c r="E179" s="219"/>
      <c r="F179" s="219"/>
      <c r="G179" s="219"/>
      <c r="H179" s="219"/>
      <c r="I179" s="219"/>
      <c r="J179" s="219"/>
      <c r="K179" s="220"/>
    </row>
    <row r="180" spans="2:11" ht="25.5" customHeight="1">
      <c r="B180" s="218"/>
      <c r="C180" s="284" t="s">
        <v>657</v>
      </c>
      <c r="D180" s="284"/>
      <c r="E180" s="284"/>
      <c r="F180" s="284" t="s">
        <v>658</v>
      </c>
      <c r="G180" s="285"/>
      <c r="H180" s="286" t="s">
        <v>659</v>
      </c>
      <c r="I180" s="286"/>
      <c r="J180" s="286"/>
      <c r="K180" s="220"/>
    </row>
    <row r="181" spans="2:11" ht="5.25" customHeight="1">
      <c r="B181" s="253"/>
      <c r="C181" s="250"/>
      <c r="D181" s="250"/>
      <c r="E181" s="250"/>
      <c r="F181" s="250"/>
      <c r="G181" s="231"/>
      <c r="H181" s="250"/>
      <c r="I181" s="250"/>
      <c r="J181" s="250"/>
      <c r="K181" s="272"/>
    </row>
    <row r="182" spans="2:11" ht="15" customHeight="1">
      <c r="B182" s="253"/>
      <c r="C182" s="231" t="s">
        <v>660</v>
      </c>
      <c r="D182" s="231"/>
      <c r="E182" s="231"/>
      <c r="F182" s="252" t="s">
        <v>34</v>
      </c>
      <c r="G182" s="231"/>
      <c r="H182" s="287" t="s">
        <v>661</v>
      </c>
      <c r="I182" s="287"/>
      <c r="J182" s="287"/>
      <c r="K182" s="272"/>
    </row>
    <row r="183" spans="2:11" ht="15" customHeight="1">
      <c r="B183" s="253"/>
      <c r="C183" s="257"/>
      <c r="D183" s="231"/>
      <c r="E183" s="231"/>
      <c r="F183" s="252" t="s">
        <v>36</v>
      </c>
      <c r="G183" s="231"/>
      <c r="H183" s="287" t="s">
        <v>662</v>
      </c>
      <c r="I183" s="287"/>
      <c r="J183" s="287"/>
      <c r="K183" s="272"/>
    </row>
    <row r="184" spans="2:11" ht="15" customHeight="1">
      <c r="B184" s="253"/>
      <c r="C184" s="257"/>
      <c r="D184" s="231"/>
      <c r="E184" s="231"/>
      <c r="F184" s="252" t="s">
        <v>39</v>
      </c>
      <c r="G184" s="231"/>
      <c r="H184" s="287" t="s">
        <v>663</v>
      </c>
      <c r="I184" s="287"/>
      <c r="J184" s="287"/>
      <c r="K184" s="272"/>
    </row>
    <row r="185" spans="2:11" ht="15" customHeight="1">
      <c r="B185" s="253"/>
      <c r="C185" s="231"/>
      <c r="D185" s="231"/>
      <c r="E185" s="231"/>
      <c r="F185" s="252" t="s">
        <v>37</v>
      </c>
      <c r="G185" s="231"/>
      <c r="H185" s="287" t="s">
        <v>664</v>
      </c>
      <c r="I185" s="287"/>
      <c r="J185" s="287"/>
      <c r="K185" s="272"/>
    </row>
    <row r="186" spans="2:11" ht="15" customHeight="1">
      <c r="B186" s="253"/>
      <c r="C186" s="231"/>
      <c r="D186" s="231"/>
      <c r="E186" s="231"/>
      <c r="F186" s="252" t="s">
        <v>38</v>
      </c>
      <c r="G186" s="231"/>
      <c r="H186" s="287" t="s">
        <v>665</v>
      </c>
      <c r="I186" s="287"/>
      <c r="J186" s="287"/>
      <c r="K186" s="272"/>
    </row>
    <row r="187" spans="2:11" ht="15" customHeight="1">
      <c r="B187" s="253"/>
      <c r="C187" s="231"/>
      <c r="D187" s="231"/>
      <c r="E187" s="231"/>
      <c r="F187" s="252"/>
      <c r="G187" s="231"/>
      <c r="H187" s="231"/>
      <c r="I187" s="231"/>
      <c r="J187" s="231"/>
      <c r="K187" s="272"/>
    </row>
    <row r="188" spans="2:11" ht="15" customHeight="1">
      <c r="B188" s="253"/>
      <c r="C188" s="231" t="s">
        <v>623</v>
      </c>
      <c r="D188" s="231"/>
      <c r="E188" s="231"/>
      <c r="F188" s="252" t="s">
        <v>70</v>
      </c>
      <c r="G188" s="231"/>
      <c r="H188" s="287" t="s">
        <v>666</v>
      </c>
      <c r="I188" s="287"/>
      <c r="J188" s="287"/>
      <c r="K188" s="272"/>
    </row>
    <row r="189" spans="2:11" ht="15" customHeight="1">
      <c r="B189" s="253"/>
      <c r="C189" s="257"/>
      <c r="D189" s="231"/>
      <c r="E189" s="231"/>
      <c r="F189" s="252" t="s">
        <v>529</v>
      </c>
      <c r="G189" s="231"/>
      <c r="H189" s="287" t="s">
        <v>530</v>
      </c>
      <c r="I189" s="287"/>
      <c r="J189" s="287"/>
      <c r="K189" s="272"/>
    </row>
    <row r="190" spans="2:11" ht="15" customHeight="1">
      <c r="B190" s="253"/>
      <c r="C190" s="231"/>
      <c r="D190" s="231"/>
      <c r="E190" s="231"/>
      <c r="F190" s="252" t="s">
        <v>527</v>
      </c>
      <c r="G190" s="231"/>
      <c r="H190" s="287" t="s">
        <v>667</v>
      </c>
      <c r="I190" s="287"/>
      <c r="J190" s="287"/>
      <c r="K190" s="272"/>
    </row>
    <row r="191" spans="2:11" ht="15" customHeight="1">
      <c r="B191" s="288"/>
      <c r="C191" s="257"/>
      <c r="D191" s="257"/>
      <c r="E191" s="257"/>
      <c r="F191" s="252" t="s">
        <v>73</v>
      </c>
      <c r="G191" s="237"/>
      <c r="H191" s="289" t="s">
        <v>531</v>
      </c>
      <c r="I191" s="289"/>
      <c r="J191" s="289"/>
      <c r="K191" s="290"/>
    </row>
    <row r="192" spans="2:11" ht="15" customHeight="1">
      <c r="B192" s="288"/>
      <c r="C192" s="257"/>
      <c r="D192" s="257"/>
      <c r="E192" s="257"/>
      <c r="F192" s="252" t="s">
        <v>532</v>
      </c>
      <c r="G192" s="237"/>
      <c r="H192" s="289" t="s">
        <v>668</v>
      </c>
      <c r="I192" s="289"/>
      <c r="J192" s="289"/>
      <c r="K192" s="290"/>
    </row>
    <row r="193" spans="2:11" ht="15" customHeight="1">
      <c r="B193" s="288"/>
      <c r="C193" s="257"/>
      <c r="D193" s="257"/>
      <c r="E193" s="257"/>
      <c r="F193" s="291"/>
      <c r="G193" s="237"/>
      <c r="H193" s="292"/>
      <c r="I193" s="292"/>
      <c r="J193" s="292"/>
      <c r="K193" s="290"/>
    </row>
    <row r="194" spans="2:11" ht="15" customHeight="1">
      <c r="B194" s="288"/>
      <c r="C194" s="231" t="s">
        <v>648</v>
      </c>
      <c r="D194" s="257"/>
      <c r="E194" s="257"/>
      <c r="F194" s="252">
        <v>1</v>
      </c>
      <c r="G194" s="237"/>
      <c r="H194" s="289" t="s">
        <v>669</v>
      </c>
      <c r="I194" s="289"/>
      <c r="J194" s="289"/>
      <c r="K194" s="290"/>
    </row>
    <row r="195" spans="2:11" ht="15" customHeight="1">
      <c r="B195" s="288"/>
      <c r="C195" s="257"/>
      <c r="D195" s="257"/>
      <c r="E195" s="257"/>
      <c r="F195" s="252">
        <v>2</v>
      </c>
      <c r="G195" s="237"/>
      <c r="H195" s="289" t="s">
        <v>670</v>
      </c>
      <c r="I195" s="289"/>
      <c r="J195" s="289"/>
      <c r="K195" s="290"/>
    </row>
    <row r="196" spans="2:11" ht="15" customHeight="1">
      <c r="B196" s="288"/>
      <c r="C196" s="257"/>
      <c r="D196" s="257"/>
      <c r="E196" s="257"/>
      <c r="F196" s="252">
        <v>3</v>
      </c>
      <c r="G196" s="237"/>
      <c r="H196" s="289" t="s">
        <v>671</v>
      </c>
      <c r="I196" s="289"/>
      <c r="J196" s="289"/>
      <c r="K196" s="290"/>
    </row>
    <row r="197" spans="2:11" ht="15" customHeight="1">
      <c r="B197" s="288"/>
      <c r="C197" s="257"/>
      <c r="D197" s="257"/>
      <c r="E197" s="257"/>
      <c r="F197" s="252">
        <v>4</v>
      </c>
      <c r="G197" s="237"/>
      <c r="H197" s="289" t="s">
        <v>672</v>
      </c>
      <c r="I197" s="289"/>
      <c r="J197" s="289"/>
      <c r="K197" s="290"/>
    </row>
    <row r="198" spans="2:11" ht="12.75" customHeight="1">
      <c r="B198" s="293"/>
      <c r="C198" s="294"/>
      <c r="D198" s="294"/>
      <c r="E198" s="294"/>
      <c r="F198" s="294"/>
      <c r="G198" s="294"/>
      <c r="H198" s="294"/>
      <c r="I198" s="294"/>
      <c r="J198" s="294"/>
      <c r="K198" s="295"/>
    </row>
  </sheetData>
  <sheetProtection/>
  <mergeCells count="77">
    <mergeCell ref="H192:J192"/>
    <mergeCell ref="H194:J194"/>
    <mergeCell ref="H195:J195"/>
    <mergeCell ref="H196:J196"/>
    <mergeCell ref="H197:J197"/>
    <mergeCell ref="H185:J185"/>
    <mergeCell ref="H186:J186"/>
    <mergeCell ref="H188:J188"/>
    <mergeCell ref="H189:J189"/>
    <mergeCell ref="H190:J190"/>
    <mergeCell ref="H191:J191"/>
    <mergeCell ref="C154:J154"/>
    <mergeCell ref="C179:J179"/>
    <mergeCell ref="H180:J180"/>
    <mergeCell ref="H182:J182"/>
    <mergeCell ref="H183:J183"/>
    <mergeCell ref="H184:J184"/>
    <mergeCell ref="D67:J67"/>
    <mergeCell ref="D68:J68"/>
    <mergeCell ref="C73:J73"/>
    <mergeCell ref="C95:J95"/>
    <mergeCell ref="C114:J114"/>
    <mergeCell ref="C136:J136"/>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2013-07-10T12:29:50Z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