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kapitulace stavby" sheetId="1" r:id="rId1"/>
    <sheet name="K. Vary - Počerny..." sheetId="2" r:id="rId2"/>
    <sheet name="Pokyny pro vyplnění" sheetId="3" r:id="rId3"/>
  </sheets>
  <definedNames>
    <definedName name="_xlnm.Print_Area" localSheetId="1">('K. Vary - Počerny...'!$C$4:$J$34,'K. Vary - Počerny...'!$C$40:$J$66,'K. Vary - Počerny...'!$C$72:$K$276)</definedName>
    <definedName name="_xlnm._FilterDatabase" localSheetId="1" hidden="1">'K. Vary - Počerny...'!$C$82:$K$276</definedName>
    <definedName name="_xlnm.Print_Area" localSheetId="2">('Pokyny pro vyplnění'!$B$2:$K$69,'Pokyny pro vyplnění'!$B$72:$K$116,'Pokyny pro vyplnění'!$B$119:$K$188,'Pokyny pro vyplnění'!$B$196:$K$216)</definedName>
    <definedName name="_xlnm.Print_Area" localSheetId="0">('Rekapitulace stavby'!$D$4:$AO$33,'Rekapitulace stavby'!$C$39:$AQ$53)</definedName>
    <definedName name="_xlnm.Print_Area" localSheetId="0">('Rekapitulace stavby'!$D$4:$AO$33,'Rekapitulace stavby'!$C$39:$AQ$53)</definedName>
    <definedName name="_xlnm._FilterDatabase" localSheetId="1">'K. Vary - Počerny...'!$C$82:$K$276</definedName>
    <definedName name="_xlnm.Print_Area" localSheetId="1">('K. Vary - Počerny...'!$C$4:$J$34,'K. Vary - Počerny...'!$C$40:$J$66,'K. Vary - Počerny...'!$C$72:$K$276)</definedName>
    <definedName name="_xlnm.Print_Area" localSheetId="2">('Pokyny pro vyplnění'!$B$2:$K$69,'Pokyny pro vyplnění'!$B$72:$K$116,'Pokyny pro vyplnění'!$B$119:$K$188,'Pokyny pro vyplnění'!$B$196:$K$216)</definedName>
    <definedName name="_xlnm._FilterDatabase_1">'K. Vary - Počerny...'!$C$82:$K$276</definedName>
  </definedNames>
  <calcPr fullCalcOnLoad="1"/>
</workbook>
</file>

<file path=xl/sharedStrings.xml><?xml version="1.0" encoding="utf-8"?>
<sst xmlns="http://schemas.openxmlformats.org/spreadsheetml/2006/main" count="2758" uniqueCount="786">
  <si>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</si>
  <si>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</si>
  <si>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</si>
  <si>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</si>
  <si>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</si>
  <si>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</si>
  <si>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</si>
  <si>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{5c32e895-06f4-4a44-a6e5-e10f515dc51c}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</si>
  <si>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</si>
  <si>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</si>
  <si>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</si>
  <si>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</si>
  <si>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</si>
  <si>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</si>
  <si>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</si>
  <si>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</si>
  <si>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</si>
  <si>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</si>
  <si>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K. Vary - Počerny, Dešťová kanalizace</t>
  </si>
  <si>
    <t>KSO:</t>
  </si>
  <si>
    <t>CC-CZ:</t>
  </si>
  <si>
    <t>Místo:</t>
  </si>
  <si>
    <t xml:space="preserve"> </t>
  </si>
  <si>
    <t>Datum:</t>
  </si>
  <si>
    <t>19. 8. 2017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</si>
  <si>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</si>
  <si>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</si>
  <si>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</si>
  <si>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</si>
  <si>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</si>
  <si>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</si>
  <si>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</si>
  <si>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</si>
  <si>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</si>
  <si>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</si>
  <si>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</si>
  <si>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</si>
  <si>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</si>
  <si>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</si>
  <si>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</si>
  <si>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</si>
  <si>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</si>
  <si>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</si>
  <si>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</si>
  <si>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</si>
  <si>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</si>
  <si>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</si>
  <si>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</si>
  <si>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</si>
  <si>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</si>
  <si>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</si>
  <si>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</si>
  <si>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</si>
  <si>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</si>
  <si>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</si>
  <si>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</si>
  <si>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</si>
  <si>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</si>
  <si>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</si>
  <si>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</si>
  <si>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</si>
  <si>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</si>
  <si>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</si>
  <si>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</si>
  <si>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</si>
  <si>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</si>
  <si>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</si>
  <si>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</si>
  <si>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</si>
  <si>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</si>
  <si>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</si>
  <si>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</si>
  <si>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</si>
  <si>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</si>
  <si>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</si>
  <si>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</si>
  <si>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</si>
  <si>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</si>
  <si>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</si>
  <si>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</si>
  <si>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</si>
  <si>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</si>
  <si>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</si>
  <si>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</si>
  <si>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</si>
  <si>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</si>
  <si>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</si>
  <si>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</si>
  <si>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</si>
  <si>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</si>
  <si>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</si>
  <si>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</si>
  <si>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</si>
  <si>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</si>
  <si>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</si>
  <si>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</si>
  <si>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721 - Zdravotechnika - vnitřní kanalizace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</si>
  <si>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</si>
  <si>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</si>
  <si>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</si>
  <si>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</si>
  <si>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</si>
  <si>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</si>
  <si>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</si>
  <si>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</si>
  <si>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</si>
  <si>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</si>
  <si>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</si>
  <si>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</si>
  <si>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</si>
  <si>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</si>
  <si>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</si>
  <si>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</si>
  <si>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</si>
  <si>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</si>
  <si>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</si>
  <si>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</si>
  <si>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</si>
  <si>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111101101</t>
  </si>
  <si>
    <t>Odstranění travin z celkové plochy do 0,1 ha</t>
  </si>
  <si>
    <t>ha</t>
  </si>
  <si>
    <t>CS ÚRS 2017 01</t>
  </si>
  <si>
    <t>4</t>
  </si>
  <si>
    <t>1844788169</t>
  </si>
  <si>
    <t>VV</t>
  </si>
  <si>
    <t>(1,2+2,1+3,9)*1,2*0,0001</t>
  </si>
  <si>
    <t>113107124</t>
  </si>
  <si>
    <t>Odstranění podkladu pl do 50 m2 z kameniva drceného tl 400 mm</t>
  </si>
  <si>
    <t>m2</t>
  </si>
  <si>
    <t>-812898962</t>
  </si>
  <si>
    <t>(210,0+58,3)*1,2</t>
  </si>
  <si>
    <t>3</t>
  </si>
  <si>
    <t>113107241</t>
  </si>
  <si>
    <t>Odstranění podkladu pl přes 200 m2 živičných tl 50 mm</t>
  </si>
  <si>
    <t>1214516729</t>
  </si>
  <si>
    <t>(210,0+58,3)*1,8</t>
  </si>
  <si>
    <t>113107242</t>
  </si>
  <si>
    <t>Odstranění podkladu pl přes 200 m2 živičných tl 100 mm</t>
  </si>
  <si>
    <t>1761872758</t>
  </si>
  <si>
    <t>5</t>
  </si>
  <si>
    <t>115001104</t>
  </si>
  <si>
    <t>Převedení vody potrubím DN do 300</t>
  </si>
  <si>
    <t>m</t>
  </si>
  <si>
    <t>1726880848</t>
  </si>
  <si>
    <t>6</t>
  </si>
  <si>
    <t>115101201</t>
  </si>
  <si>
    <t>Čerpání vody na dopravní výšku do 10 m průměrný přítok do 500 l/min</t>
  </si>
  <si>
    <t>hod</t>
  </si>
  <si>
    <t>-1552622127</t>
  </si>
  <si>
    <t>7</t>
  </si>
  <si>
    <t>115101301</t>
  </si>
  <si>
    <t>Pohotovost čerpací soupravy pro dopravní výšku do 10 m přítok do 500 l/min</t>
  </si>
  <si>
    <t>den</t>
  </si>
  <si>
    <t>-1610083067</t>
  </si>
  <si>
    <t>8</t>
  </si>
  <si>
    <t>119001401</t>
  </si>
  <si>
    <t>Dočasné zajištění potrubí ocelového nebo litinového DN do 200</t>
  </si>
  <si>
    <t>1268311907</t>
  </si>
  <si>
    <t>1,5*11</t>
  </si>
  <si>
    <t>9</t>
  </si>
  <si>
    <t>119001412</t>
  </si>
  <si>
    <t>Dočasné zajištění potrubí betonového, ŽB nebo kameninového DN do 500</t>
  </si>
  <si>
    <t>-1614893489</t>
  </si>
  <si>
    <t>1,5*8</t>
  </si>
  <si>
    <t>10</t>
  </si>
  <si>
    <t>119001421</t>
  </si>
  <si>
    <t>Dočasné zajištění kabelů a kabelových tratí ze 3 volně ložených kabelů</t>
  </si>
  <si>
    <t>1800334707</t>
  </si>
  <si>
    <t>1,5*10</t>
  </si>
  <si>
    <t>11</t>
  </si>
  <si>
    <t>121101101</t>
  </si>
  <si>
    <t>Sejmutí ornice s přemístěním na vzdálenost do 50 m</t>
  </si>
  <si>
    <t>m3</t>
  </si>
  <si>
    <t>-320328374</t>
  </si>
  <si>
    <t>(1,2+2,1+3,9)*1,2*0,2</t>
  </si>
  <si>
    <t>12</t>
  </si>
  <si>
    <t>130001101</t>
  </si>
  <si>
    <t>Příplatek za ztížení vykopávky v blízkosti pozemního vedení</t>
  </si>
  <si>
    <t>1026323785</t>
  </si>
  <si>
    <t>1,5*1,5*29</t>
  </si>
  <si>
    <t>13</t>
  </si>
  <si>
    <t>132201202</t>
  </si>
  <si>
    <t>Hloubení rýh š do 2000 mm v hornině tř. 3 objemu do 1000 m3</t>
  </si>
  <si>
    <t>1198528257</t>
  </si>
  <si>
    <t>"D" (1,20+2,33)*17,07+(2,33+2,16)*8,63+(2,16+2,61)*37,15+(2,61+2,51)*9,19+(2,51+2,43)*6,87+(2,43+2,41)*11,13+(2,41+2,14)*27,8+(2,14+2,26)*8,96</t>
  </si>
  <si>
    <t>(2,26+2,42)*23,76+(2,42+2,27)*5,03+(2,27+2,20)*11,18+(2,20+2,27)*1,77</t>
  </si>
  <si>
    <t>"D1" (2,43+2,35)*6,28+(2,35+2,29)*5,14+(2,29+2,29)*13,75+(2,29+2,19)*16,28</t>
  </si>
  <si>
    <t>"přípojky - D" (1,11+1,87)*2,5+(1,11+2,10)*6,5+(1,11+2,41)*2,5+(1,11+2,56)*2,5+(1,11+2,38)*6,0+(1,11+2,36)*2,5+(1,11+2,27)*2,5+(1,10+2,46)*5,5</t>
  </si>
  <si>
    <t>(1,10+2,53)*5,5+(1,10+2,61)*5,5+(1,10+2,14)*5,5+(0,50+2,61)*5,5</t>
  </si>
  <si>
    <t>"přípojky - D1" (1,10+2,29)*5,5+(0,55+2,36)*2,5+(0,55+2,29)*2,5+(0,55+2,19)*2,5</t>
  </si>
  <si>
    <t>Mezisoučet</t>
  </si>
  <si>
    <t>1178,536*1,2*0,5</t>
  </si>
  <si>
    <t>"rozšíření výkopu pro šachty"12*1,103</t>
  </si>
  <si>
    <t>"rozšíření výkopu pro UV" 3,14*0,5*0,5*1,3*7</t>
  </si>
  <si>
    <t>"odpočet asfaltu" -0,45*1,2*(210,0+58,3)</t>
  </si>
  <si>
    <t>582,620*0,5</t>
  </si>
  <si>
    <t>14</t>
  </si>
  <si>
    <t>132201209</t>
  </si>
  <si>
    <t>Příplatek za lepivost k hloubení rýh š do 2000 mm v hornině tř. 3</t>
  </si>
  <si>
    <t>1053822545</t>
  </si>
  <si>
    <t>132301202</t>
  </si>
  <si>
    <t>Hloubení rýh š do 2000 mm v hornině tř. 4 objemu do 1000 m3</t>
  </si>
  <si>
    <t>778836187</t>
  </si>
  <si>
    <t>582,62*0,4</t>
  </si>
  <si>
    <t>16</t>
  </si>
  <si>
    <t>132301209</t>
  </si>
  <si>
    <t>Příplatek za lepivost k hloubení rýh š do 2000 mm v hornině tř. 4</t>
  </si>
  <si>
    <t>1409562628</t>
  </si>
  <si>
    <t>17</t>
  </si>
  <si>
    <t>132401201</t>
  </si>
  <si>
    <t>Hloubení rýh š do 2000 mm v hornině tř. 5</t>
  </si>
  <si>
    <t>2000890217</t>
  </si>
  <si>
    <t>582,62*0,1</t>
  </si>
  <si>
    <t>18</t>
  </si>
  <si>
    <t>151101102</t>
  </si>
  <si>
    <t>Zřízení příložného pažení a rozepření stěn rýh hl do 4 m</t>
  </si>
  <si>
    <t>839823175</t>
  </si>
  <si>
    <t>19</t>
  </si>
  <si>
    <t>151101112</t>
  </si>
  <si>
    <t>Odstranění příložného pažení a rozepření stěn rýh hl do 4 m</t>
  </si>
  <si>
    <t>-1878609708</t>
  </si>
  <si>
    <t>20</t>
  </si>
  <si>
    <t>161101102</t>
  </si>
  <si>
    <t>Svislé přemístění výkopku z horniny tř. 1 až 4 hl výkopu do 4 m</t>
  </si>
  <si>
    <t>-1667071108</t>
  </si>
  <si>
    <t>291,31+233,048</t>
  </si>
  <si>
    <t>161101152</t>
  </si>
  <si>
    <t>Svislé přemístění výkopku z horniny tř. 5 až 7 hl výkopu do 4 m</t>
  </si>
  <si>
    <t>-220645595</t>
  </si>
  <si>
    <t>22</t>
  </si>
  <si>
    <t>162301102</t>
  </si>
  <si>
    <t>Vodorovné přemístění do 1000 m výkopku/sypaniny z horniny tř. 1 až 4</t>
  </si>
  <si>
    <t>1988285858</t>
  </si>
  <si>
    <t>"mezideponie" 2*344,829</t>
  </si>
  <si>
    <t>23</t>
  </si>
  <si>
    <t>162701105</t>
  </si>
  <si>
    <t>Vodorovné přemístění do 10000 m výkopku z horniny tř. 1 až 4</t>
  </si>
  <si>
    <t>2068049678</t>
  </si>
  <si>
    <t>524,358-344,829</t>
  </si>
  <si>
    <t>24</t>
  </si>
  <si>
    <t>162701109</t>
  </si>
  <si>
    <t>Příplatek k vodorovnému přemístění výkopku z horniny tř. 1 až 4 ZKD 1000 m přes 10000 m</t>
  </si>
  <si>
    <t>-1776398342</t>
  </si>
  <si>
    <t>179,529*10</t>
  </si>
  <si>
    <t>25</t>
  </si>
  <si>
    <t>162701155</t>
  </si>
  <si>
    <t>Vodorovné přemístění do 10000 m výkopku z horniny tř. 5 až 7</t>
  </si>
  <si>
    <t>-1657165024</t>
  </si>
  <si>
    <t>26</t>
  </si>
  <si>
    <t>162701159</t>
  </si>
  <si>
    <t>Příplatek k vodorovnému přemístění výkopku z horniny tř. 5 až 7 ZKD 1000 m přes 10000 m</t>
  </si>
  <si>
    <t>-1220946336</t>
  </si>
  <si>
    <t>58,262*10</t>
  </si>
  <si>
    <t>27</t>
  </si>
  <si>
    <t>167101102</t>
  </si>
  <si>
    <t>Nakládání výkopku z hornin tř. 1 až 4 přes 100 m3</t>
  </si>
  <si>
    <t>1250593862</t>
  </si>
  <si>
    <t>28</t>
  </si>
  <si>
    <t>171201201</t>
  </si>
  <si>
    <t>Uložení sypaniny na skládky</t>
  </si>
  <si>
    <t>-1286814998</t>
  </si>
  <si>
    <t>582,620-344,829</t>
  </si>
  <si>
    <t>29</t>
  </si>
  <si>
    <t>171201211</t>
  </si>
  <si>
    <t>Poplatek za uložení odpadu ze sypaniny na skládce (skládkovné)</t>
  </si>
  <si>
    <t>t</t>
  </si>
  <si>
    <t>184738476</t>
  </si>
  <si>
    <t>237,791*1,9</t>
  </si>
  <si>
    <t>30</t>
  </si>
  <si>
    <t>174101101</t>
  </si>
  <si>
    <t>Zásyp jam, šachet rýh nebo kolem objektů sypaninou se zhutněním</t>
  </si>
  <si>
    <t>1502566939</t>
  </si>
  <si>
    <t>"výkop celkem" 582,62</t>
  </si>
  <si>
    <t>"potrubí DN250" -0,65*1,2*(168,5+41,5)</t>
  </si>
  <si>
    <t>"potrubí DN200" -0,60*1,2*5,5</t>
  </si>
  <si>
    <t>"potrubí DN150" -0,55*1,2*(25,0+7,5)</t>
  </si>
  <si>
    <t>"potrubí DN100" -0,50*1,2*27,5</t>
  </si>
  <si>
    <t>"šachty" -3,14*0,6*0,6*26,8</t>
  </si>
  <si>
    <t>"UV" -3,14*0,25*0,25*1,3*7</t>
  </si>
  <si>
    <t>Součet</t>
  </si>
  <si>
    <t>31</t>
  </si>
  <si>
    <t>175101101</t>
  </si>
  <si>
    <t>Obsyp potrubí bez prohození sypaniny z hornin tř. 1 až 4 uloženým do 3 m od kraje výkopu</t>
  </si>
  <si>
    <t>-1873015578</t>
  </si>
  <si>
    <t>"potrubí DN250" 0,55*1,2*((168,5-9)+(41,5-3))</t>
  </si>
  <si>
    <t>"potrubí DN200" 0,50*1,2*5,5</t>
  </si>
  <si>
    <t>"potrubí DN150" 0,45*1,2*(25,0+7,5)</t>
  </si>
  <si>
    <t>"potrubí DN100" 0,40*1,2*27,5</t>
  </si>
  <si>
    <t>-3,14*0,125*0,125*((168,5-9)+(41,5-3))</t>
  </si>
  <si>
    <t>-3,14*0,1*0,1*5,5</t>
  </si>
  <si>
    <t>-3,14*0,075*0,075*(25,0+7,5)</t>
  </si>
  <si>
    <t>-3,14*0,05*0,05*27,5</t>
  </si>
  <si>
    <t>32</t>
  </si>
  <si>
    <t>M</t>
  </si>
  <si>
    <t>58331350</t>
  </si>
  <si>
    <t>lomová prosívka</t>
  </si>
  <si>
    <t>1676723196</t>
  </si>
  <si>
    <t>154,053*1,01*1,1</t>
  </si>
  <si>
    <t>33</t>
  </si>
  <si>
    <t>181301103</t>
  </si>
  <si>
    <t>Rozprostření ornice tl vrstvy do 200 mm pl do 500 m2 v rovině nebo ve svahu do 1:5</t>
  </si>
  <si>
    <t>-505599703</t>
  </si>
  <si>
    <t>(1,2+2,1+3,9)*1,2</t>
  </si>
  <si>
    <t>34</t>
  </si>
  <si>
    <t>181411121</t>
  </si>
  <si>
    <t>Založení lučního trávníku výsevem plochy do 1000 m2 v rovině a ve svahu do 1:5</t>
  </si>
  <si>
    <t>900535171</t>
  </si>
  <si>
    <t>35</t>
  </si>
  <si>
    <t>005724720</t>
  </si>
  <si>
    <t>osivo směs travní krajinná - rovinná</t>
  </si>
  <si>
    <t>kg</t>
  </si>
  <si>
    <t>528479907</t>
  </si>
  <si>
    <t>(1,2+2,1+3,9)*1,2*0,03*1,08</t>
  </si>
  <si>
    <t>Svislé a kompletní konstrukce</t>
  </si>
  <si>
    <t>36</t>
  </si>
  <si>
    <t>359901111</t>
  </si>
  <si>
    <t>Vyčištění potrubí</t>
  </si>
  <si>
    <t>1386222739</t>
  </si>
  <si>
    <t>168,5+41,5+25,0+7,5+5,5+27,5</t>
  </si>
  <si>
    <t>37</t>
  </si>
  <si>
    <t>359901211</t>
  </si>
  <si>
    <t>Monitoring stoky jakékoli výšky na nové kanalizaci</t>
  </si>
  <si>
    <t>1816470985</t>
  </si>
  <si>
    <t>168,5+41,5</t>
  </si>
  <si>
    <t>Vodorovné konstrukce</t>
  </si>
  <si>
    <t>38</t>
  </si>
  <si>
    <t>451573111</t>
  </si>
  <si>
    <t>Lože pod potrubí otevřený výkop ze štěrkopísku</t>
  </si>
  <si>
    <t>-1923472064</t>
  </si>
  <si>
    <t>"potrubí DN250" 0,10*1,2*((168,5-9)+(41,5-3))</t>
  </si>
  <si>
    <t>"potrubí DN200" 0,10*1,2*5,5</t>
  </si>
  <si>
    <t>"potrubí DN150" 0,10*1,2*(25,0+7,5)</t>
  </si>
  <si>
    <t>"potrubí DN100" 0,10*1,2*27,5</t>
  </si>
  <si>
    <t>Komunikace pozemní</t>
  </si>
  <si>
    <t>39</t>
  </si>
  <si>
    <t>564851111</t>
  </si>
  <si>
    <t>Podklad ze štěrkodrtě ŠD tl 150 mm</t>
  </si>
  <si>
    <t>990539752</t>
  </si>
  <si>
    <t>"konstrukční vrstvy komunikace nutno upřesnit" (210,0+58,3)*1,2</t>
  </si>
  <si>
    <t>40</t>
  </si>
  <si>
    <t>564861111</t>
  </si>
  <si>
    <t>Podklad ze štěrkodrtě ŠD tl 200 mm</t>
  </si>
  <si>
    <t>-756536356</t>
  </si>
  <si>
    <t>41</t>
  </si>
  <si>
    <t>565145111</t>
  </si>
  <si>
    <t>Asfaltový beton vrstva podkladní ACP 16 (obalované kamenivo OKS) tl 60 mm š do 3 m</t>
  </si>
  <si>
    <t>1691608352</t>
  </si>
  <si>
    <t>42</t>
  </si>
  <si>
    <t>573231111</t>
  </si>
  <si>
    <t>Postřik živičný spojovací ze silniční emulze v množství 0,70 kg/m2</t>
  </si>
  <si>
    <t>-1135970323</t>
  </si>
  <si>
    <t>43</t>
  </si>
  <si>
    <t>577134111</t>
  </si>
  <si>
    <t>Asfaltový beton vrstva obrusná ACO 11 (ABS) tř. I tl 40 mm š do 3 m z nemodifikovaného asfaltu</t>
  </si>
  <si>
    <t>-1802928937</t>
  </si>
  <si>
    <t>"konstrukční vrstvy komunikace nutno upřesnit" (210,0+58,3)*1,8</t>
  </si>
  <si>
    <t>44</t>
  </si>
  <si>
    <t>599142111</t>
  </si>
  <si>
    <t>Úprava zálivky dilatačních nebo pracovních spár v cementobetonovém krytu hl do 40 mm š do 40 mm</t>
  </si>
  <si>
    <t>-1669051240</t>
  </si>
  <si>
    <t>(210,0+58,3)*2</t>
  </si>
  <si>
    <t>Trubní vedení</t>
  </si>
  <si>
    <t>45</t>
  </si>
  <si>
    <t>837264111</t>
  </si>
  <si>
    <t>Montáž útesů s hrdlem DN 100</t>
  </si>
  <si>
    <t>kus</t>
  </si>
  <si>
    <t>1373741465</t>
  </si>
  <si>
    <t>46</t>
  </si>
  <si>
    <t>837314111</t>
  </si>
  <si>
    <t>Montáž útesů s hrdlem DN 150</t>
  </si>
  <si>
    <t>1874796966</t>
  </si>
  <si>
    <t>47</t>
  </si>
  <si>
    <t>837364111</t>
  </si>
  <si>
    <t>Montáž  útesů s hrdlem DN 250</t>
  </si>
  <si>
    <t>-725157581</t>
  </si>
  <si>
    <t>48</t>
  </si>
  <si>
    <t>871260310</t>
  </si>
  <si>
    <t>Montáž kanalizačního potrubí hladkého plnostěnného SN 10  z polypropylenu DN 100</t>
  </si>
  <si>
    <t>1439659393</t>
  </si>
  <si>
    <t>49</t>
  </si>
  <si>
    <t>286118400</t>
  </si>
  <si>
    <t>trubka kanalizační plastová PPKGEM-SN10 110x3,4x5000 mm</t>
  </si>
  <si>
    <t>143116297</t>
  </si>
  <si>
    <t>27,5*1,093/5</t>
  </si>
  <si>
    <t>50</t>
  </si>
  <si>
    <t>871350410</t>
  </si>
  <si>
    <t>Montáž kanalizačního potrubí korugovaného SN 10  z polypropylenu DN 200</t>
  </si>
  <si>
    <t>537479723</t>
  </si>
  <si>
    <t>5,5+25,0+7,5</t>
  </si>
  <si>
    <t>51</t>
  </si>
  <si>
    <t>286147180</t>
  </si>
  <si>
    <t>trubka kanalizační žebrovaná ULTRA RIB 2 DIN (PP) vnitřní průměr 150mm, dl. 5m</t>
  </si>
  <si>
    <t>-2115761515</t>
  </si>
  <si>
    <t>(25,0+7,5)*1,093/5</t>
  </si>
  <si>
    <t>52</t>
  </si>
  <si>
    <t>286147220</t>
  </si>
  <si>
    <t>trubka kanalizační žebrovaná ULTRA RIB 2 DIN (PP) vnitřní průměr 200mm, dl. 5m</t>
  </si>
  <si>
    <t>-473083101</t>
  </si>
  <si>
    <t>5,5*1,093/5</t>
  </si>
  <si>
    <t>53</t>
  </si>
  <si>
    <t>871360410</t>
  </si>
  <si>
    <t>Montáž kanalizačního potrubí korugovaného SN 10 z polypropylenu DN 250</t>
  </si>
  <si>
    <t>1004092420</t>
  </si>
  <si>
    <t>54</t>
  </si>
  <si>
    <t>286147260</t>
  </si>
  <si>
    <t>trubka kanalizační žebrovaná ULTRA RIB 2 DIN (PP) vnitřní průměr 250mm, dl. 5m</t>
  </si>
  <si>
    <t>-1510061182</t>
  </si>
  <si>
    <t>210,0*1,093/5</t>
  </si>
  <si>
    <t>55</t>
  </si>
  <si>
    <t>877360420</t>
  </si>
  <si>
    <t>Montáž odboček na potrubí z PP trub korugovaných DN 250</t>
  </si>
  <si>
    <t>-1410975258</t>
  </si>
  <si>
    <t>6+4+1</t>
  </si>
  <si>
    <t>56</t>
  </si>
  <si>
    <t>286147690</t>
  </si>
  <si>
    <t>odbočka 45st. UREA/KG (UR) 250/160mm pro potrubí kanalizační žebrované ULTRA RIB</t>
  </si>
  <si>
    <t>-1405654100</t>
  </si>
  <si>
    <t>10*1,015</t>
  </si>
  <si>
    <t>57</t>
  </si>
  <si>
    <t>286147700</t>
  </si>
  <si>
    <t>odbočka 45st. UREA/UR 250/200mm pro potrubí kanalizační žebrované ULTRA RIB</t>
  </si>
  <si>
    <t>-53742916</t>
  </si>
  <si>
    <t>1*1,015</t>
  </si>
  <si>
    <t>58</t>
  </si>
  <si>
    <t>877310410</t>
  </si>
  <si>
    <t>Montáž kolen na potrubí z PP trub korugovaných DN 150</t>
  </si>
  <si>
    <t>1638588973</t>
  </si>
  <si>
    <t>59</t>
  </si>
  <si>
    <t>286147580</t>
  </si>
  <si>
    <t>koleno 45st. URB 160mm pro potrubí kanalizační žebrované ULTRA RIB</t>
  </si>
  <si>
    <t>836433439</t>
  </si>
  <si>
    <t>6*1,015</t>
  </si>
  <si>
    <t>60</t>
  </si>
  <si>
    <t>877350410</t>
  </si>
  <si>
    <t>Montáž kolen na potrubí z PP trub korugovaných DN 200</t>
  </si>
  <si>
    <t>-1785363401</t>
  </si>
  <si>
    <t>61</t>
  </si>
  <si>
    <t>286147590</t>
  </si>
  <si>
    <t>koleno 45st. URB 200mm pro potrubí kanalizační žebrované ULTRA RIB</t>
  </si>
  <si>
    <t>-1641293800</t>
  </si>
  <si>
    <t>62</t>
  </si>
  <si>
    <t>877310310</t>
  </si>
  <si>
    <t>Montáž kolen na potrubí z PP trub hladkých plnostěnných DN 150</t>
  </si>
  <si>
    <t>1917089555</t>
  </si>
  <si>
    <t>63</t>
  </si>
  <si>
    <t>286118940</t>
  </si>
  <si>
    <t>koleno kanalizační plastové s hrdlem PPKGB 160x45°</t>
  </si>
  <si>
    <t>245720657</t>
  </si>
  <si>
    <t>4*1,015</t>
  </si>
  <si>
    <t>64</t>
  </si>
  <si>
    <t>877310330</t>
  </si>
  <si>
    <t>Montáž spojek na potrubí z PP trub hladkých plnostěnných DN 150</t>
  </si>
  <si>
    <t>-568371827</t>
  </si>
  <si>
    <t>65</t>
  </si>
  <si>
    <t>286119340</t>
  </si>
  <si>
    <t>redukce kanalizační plastová nesouosá PPKGR 150/100</t>
  </si>
  <si>
    <t>-948426458</t>
  </si>
  <si>
    <t>66</t>
  </si>
  <si>
    <t>892271111</t>
  </si>
  <si>
    <t>Tlaková zkouška vodou potrubí DN 100 nebo 125</t>
  </si>
  <si>
    <t>-2008494367</t>
  </si>
  <si>
    <t>67</t>
  </si>
  <si>
    <t>892351111</t>
  </si>
  <si>
    <t>Tlaková zkouška vodou potrubí DN 150 nebo 200</t>
  </si>
  <si>
    <t>-1839523964</t>
  </si>
  <si>
    <t>25,0+7,5+5,5</t>
  </si>
  <si>
    <t>68</t>
  </si>
  <si>
    <t>892381111</t>
  </si>
  <si>
    <t>Tlaková zkouška vodou potrubí DN 250, DN 300 nebo 350</t>
  </si>
  <si>
    <t>-620230088</t>
  </si>
  <si>
    <t>69</t>
  </si>
  <si>
    <t>892372111</t>
  </si>
  <si>
    <t>Zabezpečení konců potrubí DN do 300 při tlakových zkouškách vodou</t>
  </si>
  <si>
    <t>941807841</t>
  </si>
  <si>
    <t>70</t>
  </si>
  <si>
    <t>894411121</t>
  </si>
  <si>
    <t>Zřízení šachet kanalizačních z betonových dílců na potrubí DN nad 200 do 300 dno beton tř. C 25/30</t>
  </si>
  <si>
    <t>-404062306</t>
  </si>
  <si>
    <t>71</t>
  </si>
  <si>
    <t>894118001</t>
  </si>
  <si>
    <t>Příplatek ZKD 0,60 m výšky vstupu na potrubí</t>
  </si>
  <si>
    <t>92073186</t>
  </si>
  <si>
    <t>72</t>
  </si>
  <si>
    <t>899104111</t>
  </si>
  <si>
    <t>Osazení poklopů litinových nebo ocelových včetně rámů hmotnosti nad 150 kg</t>
  </si>
  <si>
    <t>-2029531311</t>
  </si>
  <si>
    <t>73</t>
  </si>
  <si>
    <t>592246601</t>
  </si>
  <si>
    <t>poklop šachtový D 400 - BEGU-B-1</t>
  </si>
  <si>
    <t>-1599041814</t>
  </si>
  <si>
    <t>74</t>
  </si>
  <si>
    <t>59224338</t>
  </si>
  <si>
    <t>dno betonové šachty kanalizační přímé TBZ-Q.1 100/525 KOM tl. 15 cm</t>
  </si>
  <si>
    <t>394591487</t>
  </si>
  <si>
    <t>75</t>
  </si>
  <si>
    <t>592243480</t>
  </si>
  <si>
    <t>těsnění elastometrové pro spojení šachetních dílů EMT DN 1000</t>
  </si>
  <si>
    <t>-850969553</t>
  </si>
  <si>
    <t>76</t>
  </si>
  <si>
    <t>592243050</t>
  </si>
  <si>
    <t>skruž betonová šachetní TBS-Q.1 100/25 D100x25x12 cm</t>
  </si>
  <si>
    <t>978572391</t>
  </si>
  <si>
    <t>77</t>
  </si>
  <si>
    <t>592243060</t>
  </si>
  <si>
    <t>skruž betonová šachetní TBS-Q.1 100/50 D100x50x12 cm</t>
  </si>
  <si>
    <t>515117059</t>
  </si>
  <si>
    <t>78</t>
  </si>
  <si>
    <t>592243070</t>
  </si>
  <si>
    <t>skruž betonová šachetní TBS-Q.1 100/100 D100x100x12 cm</t>
  </si>
  <si>
    <t>-300055936</t>
  </si>
  <si>
    <t>79</t>
  </si>
  <si>
    <t>592243120</t>
  </si>
  <si>
    <t>konus šachetní betonový TBR-Q.1 100-63/58/12 KPS 100x62,5x58 cm</t>
  </si>
  <si>
    <t>349223787</t>
  </si>
  <si>
    <t>80</t>
  </si>
  <si>
    <t>592243231</t>
  </si>
  <si>
    <t>prstenec šachetní betonový vyrovnávací TBW-Q.1 63/12 62,5 x 12 x 12 cm</t>
  </si>
  <si>
    <t>1654149766</t>
  </si>
  <si>
    <t>81</t>
  </si>
  <si>
    <t>592243230</t>
  </si>
  <si>
    <t>prstenec šachetní betonový vyrovnávací TBW-Q.1 63/10 62,5 x 12 x 10 cm</t>
  </si>
  <si>
    <t>-1100103774</t>
  </si>
  <si>
    <t>82</t>
  </si>
  <si>
    <t>592243210</t>
  </si>
  <si>
    <t>prstenec šachetní betonový vyrovnávací TBW-Q.1 63/8 62,5 x 12 x 8 cm</t>
  </si>
  <si>
    <t>-268209735</t>
  </si>
  <si>
    <t>83</t>
  </si>
  <si>
    <t>592243200</t>
  </si>
  <si>
    <t>prstenec šachetní betonový vyrovnávací TBW-Q.1 63/6 62,5 x 12 x 6 cm</t>
  </si>
  <si>
    <t>1812497185</t>
  </si>
  <si>
    <t>84</t>
  </si>
  <si>
    <t>592243232</t>
  </si>
  <si>
    <t>prstenec šachetní betonový vyrovnávací TBW-Q.1 63/4 62,5 x 12 x 4 cm</t>
  </si>
  <si>
    <t>956531707</t>
  </si>
  <si>
    <t>Ostatní konstrukce a práce-bourání</t>
  </si>
  <si>
    <t>85</t>
  </si>
  <si>
    <t>919121111</t>
  </si>
  <si>
    <t>Těsnění spár zálivkou za studena pro komůrky š 10 mm hl 20 mm s těsnicím profilem</t>
  </si>
  <si>
    <t>2115321966</t>
  </si>
  <si>
    <t>86</t>
  </si>
  <si>
    <t>919735112</t>
  </si>
  <si>
    <t>Řezání stávajícího živičného krytu hl do 100 mm</t>
  </si>
  <si>
    <t>1895277217</t>
  </si>
  <si>
    <t>99</t>
  </si>
  <si>
    <t>Přesun hmot</t>
  </si>
  <si>
    <t>87</t>
  </si>
  <si>
    <t>980107111</t>
  </si>
  <si>
    <t>Zkouška zhutnění zásypu</t>
  </si>
  <si>
    <t>kpl</t>
  </si>
  <si>
    <t>-1422046031</t>
  </si>
  <si>
    <t>88</t>
  </si>
  <si>
    <t>980108111</t>
  </si>
  <si>
    <t>Zkouška vhodnosti zásypového materiálu</t>
  </si>
  <si>
    <t>-337612860</t>
  </si>
  <si>
    <t>89</t>
  </si>
  <si>
    <t>998276101</t>
  </si>
  <si>
    <t>Přesun hmot pro trubní vedení z trub z plastických hmot otevřený výkop</t>
  </si>
  <si>
    <t>1343998493</t>
  </si>
  <si>
    <t>997</t>
  </si>
  <si>
    <t>Přesun sutě</t>
  </si>
  <si>
    <t>90</t>
  </si>
  <si>
    <t>997006512</t>
  </si>
  <si>
    <t>Vodorovné doprava suti s naložením a složením na skládku do 1 km</t>
  </si>
  <si>
    <t>875760910</t>
  </si>
  <si>
    <t>91</t>
  </si>
  <si>
    <t>997006519</t>
  </si>
  <si>
    <t>Příplatek k vodorovnému přemístění suti na skládku ZKD 1 km přes 1 km</t>
  </si>
  <si>
    <t>-178120934</t>
  </si>
  <si>
    <t>92</t>
  </si>
  <si>
    <t>997221845</t>
  </si>
  <si>
    <t>Poplatek za uložení odpadu z asfaltových povrchů na skládce (skládkovné)</t>
  </si>
  <si>
    <t>-593515918</t>
  </si>
  <si>
    <t>93</t>
  </si>
  <si>
    <t>997221855</t>
  </si>
  <si>
    <t>Poplatek za uložení odpadu z kameniva na skládce (skládkovné)</t>
  </si>
  <si>
    <t>-570917683</t>
  </si>
  <si>
    <t>PSV</t>
  </si>
  <si>
    <t>Práce a dodávky PSV</t>
  </si>
  <si>
    <t>721</t>
  </si>
  <si>
    <t>Zdravotechnika - vnitřní kanalizace</t>
  </si>
  <si>
    <t>94</t>
  </si>
  <si>
    <t>721173315</t>
  </si>
  <si>
    <t>Potrubí kanalizační plastové dešťové systém KG DN 110</t>
  </si>
  <si>
    <t>671028541</t>
  </si>
  <si>
    <t>5*1,5</t>
  </si>
  <si>
    <t>95</t>
  </si>
  <si>
    <t>721242115</t>
  </si>
  <si>
    <t>Lapač střešních splavenin z PP se zápachovou klapkou a lapacím košem DN 110</t>
  </si>
  <si>
    <t>434920099</t>
  </si>
  <si>
    <t>96</t>
  </si>
  <si>
    <t>998721101</t>
  </si>
  <si>
    <t>Přesun hmot tonážní pro vnitřní kanalizace v objektech v do 6 m</t>
  </si>
  <si>
    <t>-1124086708</t>
  </si>
  <si>
    <t>VRN</t>
  </si>
  <si>
    <t>Vedlejší rozpočtové náklady</t>
  </si>
  <si>
    <t>VRN1</t>
  </si>
  <si>
    <t>Průzkumné, geodetické a projektové práce</t>
  </si>
  <si>
    <t>97</t>
  </si>
  <si>
    <t>012203000</t>
  </si>
  <si>
    <t>Geodetické práce při provádění stavby</t>
  </si>
  <si>
    <t>…</t>
  </si>
  <si>
    <t>1024</t>
  </si>
  <si>
    <t>-1454838186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</si>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</sst>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@"/>
    <numFmt numFmtId="167" formatCode="#,##0.00"/>
    <numFmt numFmtId="168" formatCode="#,##0.00%"/>
    <numFmt numFmtId="169" formatCode="DD\.MM\.YYYY"/>
    <numFmt numFmtId="170" formatCode="#,##0.00000"/>
    <numFmt numFmtId="171" formatCode="#,##0.000"/>
  </numFmts>
  <fonts count="39">
    <font>
      <sz val="10"/>
      <name val="Arial"/>
      <family val="2"/>
    </font>
    <font>
      <sz val="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11"/>
      <color indexed="12"/>
      <name val="Calibri"/>
      <family val="2"/>
    </font>
    <font>
      <b/>
      <sz val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8"/>
      <color indexed="55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sz val="18"/>
      <color indexed="12"/>
      <name val="Wingdings 2"/>
      <family val="0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color indexed="12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sz val="8"/>
      <color indexed="18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/>
      <protection/>
    </xf>
  </cellStyleXfs>
  <cellXfs count="357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0" xfId="21" applyFont="1" applyFill="1" applyAlignment="1" applyProtection="1">
      <alignment horizontal="left" vertical="center"/>
      <protection/>
    </xf>
    <xf numFmtId="164" fontId="3" fillId="2" borderId="0" xfId="21" applyFont="1" applyFill="1" applyAlignment="1" applyProtection="1">
      <alignment vertical="center"/>
      <protection/>
    </xf>
    <xf numFmtId="164" fontId="4" fillId="2" borderId="0" xfId="21" applyFont="1" applyFill="1" applyAlignment="1" applyProtection="1">
      <alignment horizontal="left" vertical="center"/>
      <protection/>
    </xf>
    <xf numFmtId="164" fontId="5" fillId="2" borderId="0" xfId="20" applyNumberFormat="1" applyFont="1" applyFill="1" applyBorder="1" applyAlignment="1" applyProtection="1">
      <alignment vertical="center"/>
      <protection/>
    </xf>
    <xf numFmtId="164" fontId="6" fillId="2" borderId="0" xfId="20" applyNumberFormat="1" applyFill="1" applyBorder="1" applyAlignment="1" applyProtection="1">
      <alignment/>
      <protection/>
    </xf>
    <xf numFmtId="164" fontId="1" fillId="2" borderId="0" xfId="21" applyFill="1">
      <alignment/>
      <protection/>
    </xf>
    <xf numFmtId="164" fontId="2" fillId="2" borderId="0" xfId="21" applyFont="1" applyFill="1" applyAlignment="1">
      <alignment horizontal="left" vertical="center"/>
      <protection/>
    </xf>
    <xf numFmtId="164" fontId="2" fillId="0" borderId="0" xfId="21" applyFont="1" applyAlignment="1">
      <alignment horizontal="left" vertical="center"/>
      <protection/>
    </xf>
    <xf numFmtId="164" fontId="1" fillId="0" borderId="0" xfId="21" applyBorder="1">
      <alignment/>
      <protection/>
    </xf>
    <xf numFmtId="164" fontId="1" fillId="0" borderId="0" xfId="21" applyFont="1" applyAlignment="1">
      <alignment horizontal="left" vertical="center"/>
      <protection/>
    </xf>
    <xf numFmtId="164" fontId="1" fillId="0" borderId="1" xfId="21" applyBorder="1" applyProtection="1">
      <alignment/>
      <protection/>
    </xf>
    <xf numFmtId="164" fontId="1" fillId="0" borderId="2" xfId="21" applyBorder="1" applyProtection="1">
      <alignment/>
      <protection/>
    </xf>
    <xf numFmtId="164" fontId="1" fillId="0" borderId="3" xfId="21" applyBorder="1" applyProtection="1">
      <alignment/>
      <protection/>
    </xf>
    <xf numFmtId="164" fontId="1" fillId="0" borderId="4" xfId="21" applyBorder="1" applyProtection="1">
      <alignment/>
      <protection/>
    </xf>
    <xf numFmtId="164" fontId="1" fillId="0" borderId="0" xfId="21" applyBorder="1" applyProtection="1">
      <alignment/>
      <protection/>
    </xf>
    <xf numFmtId="164" fontId="7" fillId="0" borderId="0" xfId="21" applyFont="1" applyBorder="1" applyAlignment="1" applyProtection="1">
      <alignment horizontal="left" vertical="center"/>
      <protection/>
    </xf>
    <xf numFmtId="164" fontId="1" fillId="0" borderId="5" xfId="21" applyBorder="1" applyProtection="1">
      <alignment/>
      <protection/>
    </xf>
    <xf numFmtId="164" fontId="8" fillId="0" borderId="0" xfId="21" applyFont="1" applyAlignment="1">
      <alignment horizontal="left" vertical="center"/>
      <protection/>
    </xf>
    <xf numFmtId="164" fontId="9" fillId="0" borderId="0" xfId="21" applyFont="1" applyAlignment="1">
      <alignment horizontal="left" vertical="center"/>
      <protection/>
    </xf>
    <xf numFmtId="164" fontId="10" fillId="0" borderId="0" xfId="21" applyFont="1" applyBorder="1" applyAlignment="1" applyProtection="1">
      <alignment horizontal="left" vertical="top"/>
      <protection/>
    </xf>
    <xf numFmtId="164" fontId="11" fillId="0" borderId="0" xfId="21" applyFont="1" applyBorder="1" applyAlignment="1" applyProtection="1">
      <alignment horizontal="left" vertical="center"/>
      <protection/>
    </xf>
    <xf numFmtId="164" fontId="12" fillId="0" borderId="0" xfId="21" applyFont="1" applyBorder="1" applyAlignment="1">
      <alignment horizontal="left" vertical="top" wrapText="1"/>
      <protection/>
    </xf>
    <xf numFmtId="164" fontId="13" fillId="0" borderId="0" xfId="21" applyFont="1" applyBorder="1" applyAlignment="1" applyProtection="1">
      <alignment horizontal="left" vertical="top"/>
      <protection/>
    </xf>
    <xf numFmtId="164" fontId="13" fillId="0" borderId="0" xfId="21" applyFont="1" applyBorder="1" applyAlignment="1" applyProtection="1">
      <alignment horizontal="left" vertical="top" wrapText="1"/>
      <protection/>
    </xf>
    <xf numFmtId="164" fontId="10" fillId="0" borderId="0" xfId="21" applyFont="1" applyBorder="1" applyAlignment="1" applyProtection="1">
      <alignment horizontal="left" vertical="center"/>
      <protection/>
    </xf>
    <xf numFmtId="164" fontId="11" fillId="3" borderId="0" xfId="21" applyFont="1" applyFill="1" applyBorder="1" applyAlignment="1" applyProtection="1">
      <alignment horizontal="left" vertical="center"/>
      <protection locked="0"/>
    </xf>
    <xf numFmtId="166" fontId="11" fillId="3" borderId="0" xfId="21" applyNumberFormat="1" applyFont="1" applyFill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left" vertical="center" wrapText="1"/>
      <protection/>
    </xf>
    <xf numFmtId="164" fontId="1" fillId="0" borderId="6" xfId="21" applyBorder="1" applyProtection="1">
      <alignment/>
      <protection/>
    </xf>
    <xf numFmtId="164" fontId="1" fillId="0" borderId="0" xfId="21" applyFont="1" applyAlignment="1">
      <alignment vertical="center"/>
      <protection/>
    </xf>
    <xf numFmtId="164" fontId="1" fillId="0" borderId="4" xfId="21" applyFont="1" applyBorder="1" applyAlignment="1" applyProtection="1">
      <alignment vertical="center"/>
      <protection/>
    </xf>
    <xf numFmtId="164" fontId="1" fillId="0" borderId="0" xfId="21" applyFont="1" applyBorder="1" applyAlignment="1" applyProtection="1">
      <alignment vertical="center"/>
      <protection/>
    </xf>
    <xf numFmtId="164" fontId="14" fillId="0" borderId="7" xfId="21" applyFont="1" applyBorder="1" applyAlignment="1" applyProtection="1">
      <alignment horizontal="left" vertical="center"/>
      <protection/>
    </xf>
    <xf numFmtId="164" fontId="1" fillId="0" borderId="7" xfId="21" applyFont="1" applyBorder="1" applyAlignment="1" applyProtection="1">
      <alignment vertical="center"/>
      <protection/>
    </xf>
    <xf numFmtId="167" fontId="14" fillId="0" borderId="7" xfId="21" applyNumberFormat="1" applyFont="1" applyBorder="1" applyAlignment="1" applyProtection="1">
      <alignment vertical="center"/>
      <protection/>
    </xf>
    <xf numFmtId="164" fontId="1" fillId="0" borderId="5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right" vertical="center"/>
      <protection/>
    </xf>
    <xf numFmtId="164" fontId="15" fillId="0" borderId="0" xfId="21" applyFont="1" applyAlignment="1">
      <alignment vertical="center"/>
      <protection/>
    </xf>
    <xf numFmtId="164" fontId="15" fillId="0" borderId="4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vertical="center"/>
      <protection/>
    </xf>
    <xf numFmtId="164" fontId="15" fillId="0" borderId="0" xfId="21" applyFont="1" applyBorder="1" applyAlignment="1" applyProtection="1">
      <alignment horizontal="left" vertical="center"/>
      <protection/>
    </xf>
    <xf numFmtId="168" fontId="15" fillId="0" borderId="0" xfId="21" applyNumberFormat="1" applyFont="1" applyBorder="1" applyAlignment="1" applyProtection="1">
      <alignment horizontal="center" vertical="center"/>
      <protection/>
    </xf>
    <xf numFmtId="167" fontId="12" fillId="0" borderId="0" xfId="21" applyNumberFormat="1" applyFont="1" applyBorder="1" applyAlignment="1" applyProtection="1">
      <alignment vertical="center"/>
      <protection/>
    </xf>
    <xf numFmtId="164" fontId="15" fillId="0" borderId="5" xfId="21" applyFont="1" applyBorder="1" applyAlignment="1" applyProtection="1">
      <alignment vertical="center"/>
      <protection/>
    </xf>
    <xf numFmtId="164" fontId="1" fillId="4" borderId="0" xfId="21" applyFont="1" applyFill="1" applyBorder="1" applyAlignment="1" applyProtection="1">
      <alignment vertical="center"/>
      <protection/>
    </xf>
    <xf numFmtId="164" fontId="13" fillId="4" borderId="8" xfId="21" applyFont="1" applyFill="1" applyBorder="1" applyAlignment="1" applyProtection="1">
      <alignment horizontal="left" vertical="center"/>
      <protection/>
    </xf>
    <xf numFmtId="164" fontId="1" fillId="4" borderId="9" xfId="21" applyFont="1" applyFill="1" applyBorder="1" applyAlignment="1" applyProtection="1">
      <alignment vertical="center"/>
      <protection/>
    </xf>
    <xf numFmtId="164" fontId="13" fillId="4" borderId="9" xfId="21" applyFont="1" applyFill="1" applyBorder="1" applyAlignment="1" applyProtection="1">
      <alignment horizontal="center" vertical="center"/>
      <protection/>
    </xf>
    <xf numFmtId="164" fontId="13" fillId="4" borderId="9" xfId="21" applyFont="1" applyFill="1" applyBorder="1" applyAlignment="1" applyProtection="1">
      <alignment horizontal="left" vertical="center"/>
      <protection/>
    </xf>
    <xf numFmtId="167" fontId="13" fillId="4" borderId="10" xfId="21" applyNumberFormat="1" applyFont="1" applyFill="1" applyBorder="1" applyAlignment="1" applyProtection="1">
      <alignment vertical="center"/>
      <protection/>
    </xf>
    <xf numFmtId="164" fontId="1" fillId="4" borderId="5" xfId="21" applyFont="1" applyFill="1" applyBorder="1" applyAlignment="1" applyProtection="1">
      <alignment vertical="center"/>
      <protection/>
    </xf>
    <xf numFmtId="164" fontId="1" fillId="0" borderId="11" xfId="21" applyFont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/>
    </xf>
    <xf numFmtId="164" fontId="1" fillId="0" borderId="13" xfId="21" applyFont="1" applyBorder="1" applyAlignment="1" applyProtection="1">
      <alignment vertical="center"/>
      <protection/>
    </xf>
    <xf numFmtId="164" fontId="1" fillId="0" borderId="1" xfId="21" applyFont="1" applyBorder="1" applyAlignment="1" applyProtection="1">
      <alignment vertical="center"/>
      <protection/>
    </xf>
    <xf numFmtId="164" fontId="1" fillId="0" borderId="2" xfId="21" applyFont="1" applyBorder="1" applyAlignment="1" applyProtection="1">
      <alignment vertical="center"/>
      <protection/>
    </xf>
    <xf numFmtId="164" fontId="1" fillId="0" borderId="4" xfId="21" applyFont="1" applyBorder="1" applyAlignment="1">
      <alignment vertical="center"/>
      <protection/>
    </xf>
    <xf numFmtId="164" fontId="7" fillId="0" borderId="0" xfId="21" applyFont="1" applyAlignment="1" applyProtection="1">
      <alignment horizontal="left" vertical="center"/>
      <protection/>
    </xf>
    <xf numFmtId="164" fontId="1" fillId="0" borderId="0" xfId="21" applyFont="1" applyAlignment="1" applyProtection="1">
      <alignment vertical="center"/>
      <protection/>
    </xf>
    <xf numFmtId="164" fontId="11" fillId="0" borderId="0" xfId="21" applyFont="1" applyAlignment="1">
      <alignment vertical="center"/>
      <protection/>
    </xf>
    <xf numFmtId="164" fontId="11" fillId="0" borderId="4" xfId="21" applyFont="1" applyBorder="1" applyAlignment="1" applyProtection="1">
      <alignment vertical="center"/>
      <protection/>
    </xf>
    <xf numFmtId="164" fontId="10" fillId="0" borderId="0" xfId="21" applyFont="1" applyAlignment="1" applyProtection="1">
      <alignment horizontal="left" vertical="center"/>
      <protection/>
    </xf>
    <xf numFmtId="164" fontId="11" fillId="0" borderId="0" xfId="21" applyFont="1" applyAlignment="1" applyProtection="1">
      <alignment vertical="center"/>
      <protection/>
    </xf>
    <xf numFmtId="164" fontId="11" fillId="0" borderId="4" xfId="21" applyFont="1" applyBorder="1" applyAlignment="1">
      <alignment vertical="center"/>
      <protection/>
    </xf>
    <xf numFmtId="164" fontId="13" fillId="0" borderId="0" xfId="21" applyFont="1" applyAlignment="1">
      <alignment vertical="center"/>
      <protection/>
    </xf>
    <xf numFmtId="164" fontId="13" fillId="0" borderId="4" xfId="2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left" vertical="center"/>
      <protection/>
    </xf>
    <xf numFmtId="164" fontId="13" fillId="0" borderId="0" xfId="21" applyFont="1" applyAlignment="1" applyProtection="1">
      <alignment vertical="center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4" fontId="13" fillId="0" borderId="4" xfId="21" applyFont="1" applyBorder="1" applyAlignment="1">
      <alignment vertical="center"/>
      <protection/>
    </xf>
    <xf numFmtId="164" fontId="16" fillId="0" borderId="0" xfId="21" applyFont="1" applyAlignment="1" applyProtection="1">
      <alignment vertical="center"/>
      <protection/>
    </xf>
    <xf numFmtId="169" fontId="11" fillId="0" borderId="0" xfId="21" applyNumberFormat="1" applyFont="1" applyBorder="1" applyAlignment="1" applyProtection="1">
      <alignment horizontal="left" vertical="center"/>
      <protection/>
    </xf>
    <xf numFmtId="164" fontId="11" fillId="0" borderId="0" xfId="21" applyFont="1" applyBorder="1" applyAlignment="1" applyProtection="1">
      <alignment vertical="center"/>
      <protection/>
    </xf>
    <xf numFmtId="164" fontId="17" fillId="0" borderId="14" xfId="21" applyFont="1" applyBorder="1" applyAlignment="1">
      <alignment horizontal="center" vertical="center"/>
      <protection/>
    </xf>
    <xf numFmtId="164" fontId="1" fillId="0" borderId="15" xfId="21" applyFont="1" applyBorder="1" applyAlignment="1">
      <alignment vertical="center"/>
      <protection/>
    </xf>
    <xf numFmtId="164" fontId="1" fillId="0" borderId="16" xfId="21" applyFont="1" applyBorder="1" applyAlignment="1">
      <alignment vertical="center"/>
      <protection/>
    </xf>
    <xf numFmtId="164" fontId="1" fillId="0" borderId="0" xfId="21" applyFont="1" applyBorder="1" applyAlignment="1">
      <alignment vertical="center"/>
      <protection/>
    </xf>
    <xf numFmtId="164" fontId="1" fillId="0" borderId="17" xfId="21" applyFont="1" applyBorder="1" applyAlignment="1">
      <alignment vertical="center"/>
      <protection/>
    </xf>
    <xf numFmtId="164" fontId="1" fillId="0" borderId="17" xfId="21" applyFont="1" applyBorder="1" applyAlignment="1" applyProtection="1">
      <alignment vertical="center"/>
      <protection/>
    </xf>
    <xf numFmtId="164" fontId="11" fillId="5" borderId="8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/>
    </xf>
    <xf numFmtId="164" fontId="11" fillId="5" borderId="9" xfId="21" applyFont="1" applyFill="1" applyBorder="1" applyAlignment="1" applyProtection="1">
      <alignment horizontal="center" vertical="center"/>
      <protection/>
    </xf>
    <xf numFmtId="164" fontId="11" fillId="5" borderId="9" xfId="21" applyFont="1" applyFill="1" applyBorder="1" applyAlignment="1" applyProtection="1">
      <alignment horizontal="right" vertical="center"/>
      <protection/>
    </xf>
    <xf numFmtId="164" fontId="11" fillId="5" borderId="10" xfId="21" applyFont="1" applyFill="1" applyBorder="1" applyAlignment="1" applyProtection="1">
      <alignment horizontal="center" vertical="center"/>
      <protection/>
    </xf>
    <xf numFmtId="164" fontId="10" fillId="0" borderId="18" xfId="21" applyFont="1" applyBorder="1" applyAlignment="1" applyProtection="1">
      <alignment horizontal="center" vertical="center" wrapText="1"/>
      <protection/>
    </xf>
    <xf numFmtId="164" fontId="10" fillId="0" borderId="19" xfId="21" applyFont="1" applyBorder="1" applyAlignment="1" applyProtection="1">
      <alignment horizontal="center" vertical="center" wrapText="1"/>
      <protection/>
    </xf>
    <xf numFmtId="164" fontId="10" fillId="0" borderId="20" xfId="21" applyFont="1" applyBorder="1" applyAlignment="1" applyProtection="1">
      <alignment horizontal="center" vertical="center" wrapText="1"/>
      <protection/>
    </xf>
    <xf numFmtId="164" fontId="1" fillId="0" borderId="14" xfId="21" applyFont="1" applyBorder="1" applyAlignment="1" applyProtection="1">
      <alignment vertical="center"/>
      <protection/>
    </xf>
    <xf numFmtId="164" fontId="1" fillId="0" borderId="15" xfId="21" applyFont="1" applyBorder="1" applyAlignment="1" applyProtection="1">
      <alignment vertical="center"/>
      <protection/>
    </xf>
    <xf numFmtId="164" fontId="1" fillId="0" borderId="16" xfId="21" applyFont="1" applyBorder="1" applyAlignment="1" applyProtection="1">
      <alignment vertical="center"/>
      <protection/>
    </xf>
    <xf numFmtId="164" fontId="18" fillId="0" borderId="0" xfId="21" applyFont="1" applyAlignment="1" applyProtection="1">
      <alignment horizontal="left" vertical="center"/>
      <protection/>
    </xf>
    <xf numFmtId="164" fontId="18" fillId="0" borderId="0" xfId="21" applyFont="1" applyAlignment="1" applyProtection="1">
      <alignment vertical="center"/>
      <protection/>
    </xf>
    <xf numFmtId="167" fontId="18" fillId="0" borderId="0" xfId="21" applyNumberFormat="1" applyFont="1" applyBorder="1" applyAlignment="1" applyProtection="1">
      <alignment horizontal="right" vertical="center"/>
      <protection/>
    </xf>
    <xf numFmtId="167" fontId="18" fillId="0" borderId="0" xfId="21" applyNumberFormat="1" applyFont="1" applyBorder="1" applyAlignment="1" applyProtection="1">
      <alignment vertical="center"/>
      <protection/>
    </xf>
    <xf numFmtId="164" fontId="13" fillId="0" borderId="0" xfId="21" applyFont="1" applyAlignment="1" applyProtection="1">
      <alignment horizontal="center" vertical="center"/>
      <protection/>
    </xf>
    <xf numFmtId="167" fontId="17" fillId="0" borderId="21" xfId="21" applyNumberFormat="1" applyFont="1" applyBorder="1" applyAlignment="1" applyProtection="1">
      <alignment vertical="center"/>
      <protection/>
    </xf>
    <xf numFmtId="167" fontId="17" fillId="0" borderId="0" xfId="21" applyNumberFormat="1" applyFont="1" applyBorder="1" applyAlignment="1" applyProtection="1">
      <alignment vertical="center"/>
      <protection/>
    </xf>
    <xf numFmtId="170" fontId="17" fillId="0" borderId="0" xfId="21" applyNumberFormat="1" applyFont="1" applyBorder="1" applyAlignment="1" applyProtection="1">
      <alignment vertical="center"/>
      <protection/>
    </xf>
    <xf numFmtId="167" fontId="17" fillId="0" borderId="17" xfId="21" applyNumberFormat="1" applyFont="1" applyBorder="1" applyAlignment="1" applyProtection="1">
      <alignment vertical="center"/>
      <protection/>
    </xf>
    <xf numFmtId="164" fontId="13" fillId="0" borderId="0" xfId="21" applyFont="1" applyAlignment="1">
      <alignment horizontal="left" vertical="center"/>
      <protection/>
    </xf>
    <xf numFmtId="164" fontId="19" fillId="0" borderId="0" xfId="20" applyNumberFormat="1" applyFont="1" applyFill="1" applyBorder="1" applyAlignment="1" applyProtection="1">
      <alignment horizontal="center" vertical="center"/>
      <protection/>
    </xf>
    <xf numFmtId="164" fontId="20" fillId="0" borderId="4" xfId="21" applyFont="1" applyBorder="1" applyAlignment="1" applyProtection="1">
      <alignment vertical="center"/>
      <protection/>
    </xf>
    <xf numFmtId="164" fontId="21" fillId="0" borderId="0" xfId="21" applyFont="1" applyAlignment="1" applyProtection="1">
      <alignment vertical="center"/>
      <protection/>
    </xf>
    <xf numFmtId="164" fontId="21" fillId="0" borderId="0" xfId="21" applyFont="1" applyBorder="1" applyAlignment="1" applyProtection="1">
      <alignment horizontal="left" vertical="center" wrapText="1"/>
      <protection/>
    </xf>
    <xf numFmtId="164" fontId="22" fillId="0" borderId="0" xfId="21" applyFont="1" applyAlignment="1" applyProtection="1">
      <alignment vertical="center"/>
      <protection/>
    </xf>
    <xf numFmtId="167" fontId="22" fillId="0" borderId="0" xfId="21" applyNumberFormat="1" applyFont="1" applyBorder="1" applyAlignment="1" applyProtection="1">
      <alignment vertical="center"/>
      <protection/>
    </xf>
    <xf numFmtId="164" fontId="23" fillId="0" borderId="0" xfId="21" applyFont="1" applyAlignment="1" applyProtection="1">
      <alignment horizontal="center" vertical="center"/>
      <protection/>
    </xf>
    <xf numFmtId="164" fontId="20" fillId="0" borderId="4" xfId="21" applyFont="1" applyBorder="1" applyAlignment="1">
      <alignment vertical="center"/>
      <protection/>
    </xf>
    <xf numFmtId="167" fontId="24" fillId="0" borderId="22" xfId="21" applyNumberFormat="1" applyFont="1" applyBorder="1" applyAlignment="1" applyProtection="1">
      <alignment vertical="center"/>
      <protection/>
    </xf>
    <xf numFmtId="167" fontId="24" fillId="0" borderId="23" xfId="21" applyNumberFormat="1" applyFont="1" applyBorder="1" applyAlignment="1" applyProtection="1">
      <alignment vertical="center"/>
      <protection/>
    </xf>
    <xf numFmtId="170" fontId="24" fillId="0" borderId="23" xfId="21" applyNumberFormat="1" applyFont="1" applyBorder="1" applyAlignment="1" applyProtection="1">
      <alignment vertical="center"/>
      <protection/>
    </xf>
    <xf numFmtId="167" fontId="24" fillId="0" borderId="24" xfId="21" applyNumberFormat="1" applyFont="1" applyBorder="1" applyAlignment="1" applyProtection="1">
      <alignment vertical="center"/>
      <protection/>
    </xf>
    <xf numFmtId="164" fontId="20" fillId="0" borderId="0" xfId="21" applyFont="1" applyAlignment="1">
      <alignment vertical="center"/>
      <protection/>
    </xf>
    <xf numFmtId="164" fontId="20" fillId="0" borderId="0" xfId="21" applyFont="1" applyAlignment="1">
      <alignment horizontal="left" vertical="center"/>
      <protection/>
    </xf>
    <xf numFmtId="164" fontId="1" fillId="0" borderId="0" xfId="21" applyProtection="1">
      <alignment/>
      <protection locked="0"/>
    </xf>
    <xf numFmtId="164" fontId="3" fillId="2" borderId="0" xfId="21" applyFont="1" applyFill="1" applyAlignment="1">
      <alignment vertical="center"/>
      <protection/>
    </xf>
    <xf numFmtId="164" fontId="4" fillId="2" borderId="0" xfId="21" applyFont="1" applyFill="1" applyAlignment="1">
      <alignment horizontal="left" vertical="center"/>
      <protection/>
    </xf>
    <xf numFmtId="164" fontId="25" fillId="2" borderId="0" xfId="20" applyNumberFormat="1" applyFont="1" applyFill="1" applyBorder="1" applyAlignment="1" applyProtection="1">
      <alignment vertical="center"/>
      <protection/>
    </xf>
    <xf numFmtId="164" fontId="3" fillId="2" borderId="0" xfId="21" applyFont="1" applyFill="1" applyAlignment="1" applyProtection="1">
      <alignment vertical="center"/>
      <protection locked="0"/>
    </xf>
    <xf numFmtId="164" fontId="1" fillId="0" borderId="2" xfId="21" applyBorder="1" applyProtection="1">
      <alignment/>
      <protection locked="0"/>
    </xf>
    <xf numFmtId="164" fontId="1" fillId="0" borderId="0" xfId="21" applyBorder="1" applyProtection="1">
      <alignment/>
      <protection locked="0"/>
    </xf>
    <xf numFmtId="164" fontId="1" fillId="0" borderId="0" xfId="21" applyFont="1" applyBorder="1" applyAlignment="1" applyProtection="1">
      <alignment vertical="center"/>
      <protection locked="0"/>
    </xf>
    <xf numFmtId="164" fontId="10" fillId="0" borderId="0" xfId="21" applyFont="1" applyBorder="1" applyAlignment="1" applyProtection="1">
      <alignment horizontal="left" vertical="center"/>
      <protection locked="0"/>
    </xf>
    <xf numFmtId="164" fontId="1" fillId="0" borderId="0" xfId="21" applyFont="1" applyAlignment="1">
      <alignment vertical="center" wrapText="1"/>
      <protection/>
    </xf>
    <xf numFmtId="164" fontId="1" fillId="0" borderId="4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/>
    </xf>
    <xf numFmtId="164" fontId="1" fillId="0" borderId="0" xfId="21" applyFont="1" applyBorder="1" applyAlignment="1" applyProtection="1">
      <alignment vertical="center" wrapText="1"/>
      <protection locked="0"/>
    </xf>
    <xf numFmtId="164" fontId="1" fillId="0" borderId="5" xfId="21" applyFont="1" applyBorder="1" applyAlignment="1" applyProtection="1">
      <alignment vertical="center" wrapText="1"/>
      <protection/>
    </xf>
    <xf numFmtId="164" fontId="1" fillId="0" borderId="15" xfId="21" applyFont="1" applyBorder="1" applyAlignment="1" applyProtection="1">
      <alignment vertical="center"/>
      <protection locked="0"/>
    </xf>
    <xf numFmtId="164" fontId="1" fillId="0" borderId="25" xfId="21" applyFont="1" applyBorder="1" applyAlignment="1" applyProtection="1">
      <alignment vertical="center"/>
      <protection/>
    </xf>
    <xf numFmtId="164" fontId="14" fillId="0" borderId="0" xfId="21" applyFont="1" applyBorder="1" applyAlignment="1" applyProtection="1">
      <alignment horizontal="left" vertical="center"/>
      <protection/>
    </xf>
    <xf numFmtId="164" fontId="15" fillId="0" borderId="0" xfId="21" applyFont="1" applyBorder="1" applyAlignment="1" applyProtection="1">
      <alignment horizontal="right" vertical="center"/>
      <protection locked="0"/>
    </xf>
    <xf numFmtId="167" fontId="15" fillId="0" borderId="0" xfId="21" applyNumberFormat="1" applyFont="1" applyBorder="1" applyAlignment="1" applyProtection="1">
      <alignment vertical="center"/>
      <protection/>
    </xf>
    <xf numFmtId="168" fontId="15" fillId="0" borderId="0" xfId="21" applyNumberFormat="1" applyFont="1" applyBorder="1" applyAlignment="1" applyProtection="1">
      <alignment horizontal="right" vertical="center"/>
      <protection locked="0"/>
    </xf>
    <xf numFmtId="164" fontId="1" fillId="5" borderId="0" xfId="21" applyFont="1" applyFill="1" applyBorder="1" applyAlignment="1" applyProtection="1">
      <alignment vertical="center"/>
      <protection/>
    </xf>
    <xf numFmtId="164" fontId="13" fillId="5" borderId="8" xfId="21" applyFont="1" applyFill="1" applyBorder="1" applyAlignment="1" applyProtection="1">
      <alignment horizontal="left" vertical="center"/>
      <protection/>
    </xf>
    <xf numFmtId="164" fontId="13" fillId="5" borderId="9" xfId="21" applyFont="1" applyFill="1" applyBorder="1" applyAlignment="1" applyProtection="1">
      <alignment horizontal="right" vertical="center"/>
      <protection/>
    </xf>
    <xf numFmtId="164" fontId="13" fillId="5" borderId="9" xfId="21" applyFont="1" applyFill="1" applyBorder="1" applyAlignment="1" applyProtection="1">
      <alignment horizontal="center" vertical="center"/>
      <protection/>
    </xf>
    <xf numFmtId="164" fontId="1" fillId="5" borderId="9" xfId="21" applyFont="1" applyFill="1" applyBorder="1" applyAlignment="1" applyProtection="1">
      <alignment vertical="center"/>
      <protection locked="0"/>
    </xf>
    <xf numFmtId="167" fontId="13" fillId="5" borderId="9" xfId="21" applyNumberFormat="1" applyFont="1" applyFill="1" applyBorder="1" applyAlignment="1" applyProtection="1">
      <alignment vertical="center"/>
      <protection/>
    </xf>
    <xf numFmtId="164" fontId="1" fillId="5" borderId="26" xfId="21" applyFont="1" applyFill="1" applyBorder="1" applyAlignment="1" applyProtection="1">
      <alignment vertical="center"/>
      <protection/>
    </xf>
    <xf numFmtId="164" fontId="1" fillId="0" borderId="12" xfId="21" applyFont="1" applyBorder="1" applyAlignment="1" applyProtection="1">
      <alignment vertical="center"/>
      <protection locked="0"/>
    </xf>
    <xf numFmtId="164" fontId="1" fillId="0" borderId="1" xfId="21" applyFont="1" applyBorder="1" applyAlignment="1">
      <alignment vertical="center"/>
      <protection/>
    </xf>
    <xf numFmtId="164" fontId="1" fillId="0" borderId="2" xfId="21" applyFont="1" applyBorder="1" applyAlignment="1">
      <alignment vertical="center"/>
      <protection/>
    </xf>
    <xf numFmtId="164" fontId="1" fillId="0" borderId="2" xfId="21" applyFont="1" applyBorder="1" applyAlignment="1" applyProtection="1">
      <alignment vertical="center"/>
      <protection locked="0"/>
    </xf>
    <xf numFmtId="164" fontId="1" fillId="0" borderId="3" xfId="21" applyFont="1" applyBorder="1" applyAlignment="1">
      <alignment vertical="center"/>
      <protection/>
    </xf>
    <xf numFmtId="164" fontId="11" fillId="5" borderId="0" xfId="21" applyFont="1" applyFill="1" applyBorder="1" applyAlignment="1" applyProtection="1">
      <alignment horizontal="left" vertical="center"/>
      <protection/>
    </xf>
    <xf numFmtId="164" fontId="1" fillId="5" borderId="0" xfId="21" applyFont="1" applyFill="1" applyBorder="1" applyAlignment="1" applyProtection="1">
      <alignment vertical="center"/>
      <protection locked="0"/>
    </xf>
    <xf numFmtId="164" fontId="11" fillId="5" borderId="0" xfId="21" applyFont="1" applyFill="1" applyBorder="1" applyAlignment="1" applyProtection="1">
      <alignment horizontal="right" vertical="center"/>
      <protection/>
    </xf>
    <xf numFmtId="164" fontId="1" fillId="5" borderId="5" xfId="21" applyFont="1" applyFill="1" applyBorder="1" applyAlignment="1" applyProtection="1">
      <alignment vertical="center"/>
      <protection/>
    </xf>
    <xf numFmtId="164" fontId="26" fillId="0" borderId="0" xfId="21" applyFont="1" applyBorder="1" applyAlignment="1" applyProtection="1">
      <alignment horizontal="left" vertical="center"/>
      <protection/>
    </xf>
    <xf numFmtId="164" fontId="27" fillId="0" borderId="0" xfId="21" applyFont="1" applyAlignment="1">
      <alignment vertical="center"/>
      <protection/>
    </xf>
    <xf numFmtId="164" fontId="27" fillId="0" borderId="4" xfId="21" applyFont="1" applyBorder="1" applyAlignment="1" applyProtection="1">
      <alignment vertical="center"/>
      <protection/>
    </xf>
    <xf numFmtId="164" fontId="27" fillId="0" borderId="0" xfId="21" applyFont="1" applyBorder="1" applyAlignment="1" applyProtection="1">
      <alignment vertical="center"/>
      <protection/>
    </xf>
    <xf numFmtId="164" fontId="27" fillId="0" borderId="23" xfId="21" applyFont="1" applyBorder="1" applyAlignment="1" applyProtection="1">
      <alignment horizontal="left" vertical="center"/>
      <protection/>
    </xf>
    <xf numFmtId="164" fontId="27" fillId="0" borderId="23" xfId="21" applyFont="1" applyBorder="1" applyAlignment="1" applyProtection="1">
      <alignment vertical="center"/>
      <protection/>
    </xf>
    <xf numFmtId="164" fontId="27" fillId="0" borderId="23" xfId="21" applyFont="1" applyBorder="1" applyAlignment="1" applyProtection="1">
      <alignment vertical="center"/>
      <protection locked="0"/>
    </xf>
    <xf numFmtId="167" fontId="27" fillId="0" borderId="23" xfId="21" applyNumberFormat="1" applyFont="1" applyBorder="1" applyAlignment="1" applyProtection="1">
      <alignment vertical="center"/>
      <protection/>
    </xf>
    <xf numFmtId="164" fontId="27" fillId="0" borderId="5" xfId="21" applyFont="1" applyBorder="1" applyAlignment="1" applyProtection="1">
      <alignment vertical="center"/>
      <protection/>
    </xf>
    <xf numFmtId="164" fontId="28" fillId="0" borderId="0" xfId="21" applyFont="1" applyAlignment="1">
      <alignment vertical="center"/>
      <protection/>
    </xf>
    <xf numFmtId="164" fontId="28" fillId="0" borderId="4" xfId="21" applyFont="1" applyBorder="1" applyAlignment="1" applyProtection="1">
      <alignment vertical="center"/>
      <protection/>
    </xf>
    <xf numFmtId="164" fontId="28" fillId="0" borderId="0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horizontal="left" vertical="center"/>
      <protection/>
    </xf>
    <xf numFmtId="164" fontId="28" fillId="0" borderId="23" xfId="21" applyFont="1" applyBorder="1" applyAlignment="1" applyProtection="1">
      <alignment vertical="center"/>
      <protection/>
    </xf>
    <xf numFmtId="164" fontId="28" fillId="0" borderId="23" xfId="21" applyFont="1" applyBorder="1" applyAlignment="1" applyProtection="1">
      <alignment vertical="center"/>
      <protection locked="0"/>
    </xf>
    <xf numFmtId="167" fontId="28" fillId="0" borderId="23" xfId="21" applyNumberFormat="1" applyFont="1" applyBorder="1" applyAlignment="1" applyProtection="1">
      <alignment vertical="center"/>
      <protection/>
    </xf>
    <xf numFmtId="164" fontId="28" fillId="0" borderId="5" xfId="21" applyFont="1" applyBorder="1" applyAlignment="1" applyProtection="1">
      <alignment vertical="center"/>
      <protection/>
    </xf>
    <xf numFmtId="164" fontId="1" fillId="0" borderId="0" xfId="21" applyFont="1" applyAlignment="1" applyProtection="1">
      <alignment vertical="center"/>
      <protection locked="0"/>
    </xf>
    <xf numFmtId="164" fontId="11" fillId="0" borderId="0" xfId="21" applyFont="1" applyAlignment="1" applyProtection="1">
      <alignment horizontal="left" vertical="center"/>
      <protection/>
    </xf>
    <xf numFmtId="164" fontId="10" fillId="0" borderId="0" xfId="21" applyFont="1" applyAlignment="1" applyProtection="1">
      <alignment horizontal="left" vertical="center"/>
      <protection locked="0"/>
    </xf>
    <xf numFmtId="169" fontId="11" fillId="0" borderId="0" xfId="21" applyNumberFormat="1" applyFont="1" applyAlignment="1" applyProtection="1">
      <alignment horizontal="left" vertical="center"/>
      <protection/>
    </xf>
    <xf numFmtId="164" fontId="1" fillId="0" borderId="0" xfId="21" applyFont="1" applyAlignment="1">
      <alignment horizontal="center" vertical="center" wrapText="1"/>
      <protection/>
    </xf>
    <xf numFmtId="164" fontId="1" fillId="0" borderId="4" xfId="21" applyFont="1" applyBorder="1" applyAlignment="1" applyProtection="1">
      <alignment horizontal="center" vertical="center" wrapText="1"/>
      <protection/>
    </xf>
    <xf numFmtId="164" fontId="11" fillId="5" borderId="18" xfId="21" applyFont="1" applyFill="1" applyBorder="1" applyAlignment="1" applyProtection="1">
      <alignment horizontal="center" vertical="center" wrapText="1"/>
      <protection/>
    </xf>
    <xf numFmtId="164" fontId="11" fillId="5" borderId="19" xfId="21" applyFont="1" applyFill="1" applyBorder="1" applyAlignment="1" applyProtection="1">
      <alignment horizontal="center" vertical="center" wrapText="1"/>
      <protection/>
    </xf>
    <xf numFmtId="164" fontId="29" fillId="5" borderId="19" xfId="21" applyFont="1" applyFill="1" applyBorder="1" applyAlignment="1" applyProtection="1">
      <alignment horizontal="center" vertical="center" wrapText="1"/>
      <protection locked="0"/>
    </xf>
    <xf numFmtId="164" fontId="11" fillId="5" borderId="20" xfId="21" applyFont="1" applyFill="1" applyBorder="1" applyAlignment="1" applyProtection="1">
      <alignment horizontal="center" vertical="center" wrapText="1"/>
      <protection/>
    </xf>
    <xf numFmtId="164" fontId="1" fillId="0" borderId="4" xfId="21" applyFont="1" applyBorder="1" applyAlignment="1">
      <alignment horizontal="center" vertical="center" wrapText="1"/>
      <protection/>
    </xf>
    <xf numFmtId="167" fontId="18" fillId="0" borderId="0" xfId="21" applyNumberFormat="1" applyFont="1" applyAlignment="1" applyProtection="1">
      <alignment/>
      <protection/>
    </xf>
    <xf numFmtId="170" fontId="30" fillId="0" borderId="15" xfId="21" applyNumberFormat="1" applyFont="1" applyBorder="1" applyAlignment="1" applyProtection="1">
      <alignment/>
      <protection/>
    </xf>
    <xf numFmtId="170" fontId="30" fillId="0" borderId="16" xfId="21" applyNumberFormat="1" applyFont="1" applyBorder="1" applyAlignment="1" applyProtection="1">
      <alignment/>
      <protection/>
    </xf>
    <xf numFmtId="167" fontId="31" fillId="0" borderId="0" xfId="21" applyNumberFormat="1" applyFont="1" applyAlignment="1">
      <alignment vertical="center"/>
      <protection/>
    </xf>
    <xf numFmtId="164" fontId="32" fillId="0" borderId="0" xfId="21" applyFont="1" applyAlignment="1">
      <alignment/>
      <protection/>
    </xf>
    <xf numFmtId="164" fontId="32" fillId="0" borderId="4" xfId="21" applyFont="1" applyBorder="1" applyAlignment="1" applyProtection="1">
      <alignment/>
      <protection/>
    </xf>
    <xf numFmtId="164" fontId="32" fillId="0" borderId="0" xfId="21" applyFont="1" applyAlignment="1" applyProtection="1">
      <alignment/>
      <protection/>
    </xf>
    <xf numFmtId="164" fontId="32" fillId="0" borderId="0" xfId="21" applyFont="1" applyAlignment="1" applyProtection="1">
      <alignment horizontal="left"/>
      <protection/>
    </xf>
    <xf numFmtId="164" fontId="27" fillId="0" borderId="0" xfId="21" applyFont="1" applyAlignment="1" applyProtection="1">
      <alignment horizontal="left"/>
      <protection/>
    </xf>
    <xf numFmtId="164" fontId="32" fillId="0" borderId="0" xfId="21" applyFont="1" applyAlignment="1" applyProtection="1">
      <alignment/>
      <protection locked="0"/>
    </xf>
    <xf numFmtId="167" fontId="27" fillId="0" borderId="0" xfId="21" applyNumberFormat="1" applyFont="1" applyAlignment="1" applyProtection="1">
      <alignment/>
      <protection/>
    </xf>
    <xf numFmtId="164" fontId="32" fillId="0" borderId="4" xfId="21" applyFont="1" applyBorder="1" applyAlignment="1">
      <alignment/>
      <protection/>
    </xf>
    <xf numFmtId="164" fontId="32" fillId="0" borderId="21" xfId="21" applyFont="1" applyBorder="1" applyAlignment="1" applyProtection="1">
      <alignment/>
      <protection/>
    </xf>
    <xf numFmtId="164" fontId="32" fillId="0" borderId="0" xfId="21" applyFont="1" applyBorder="1" applyAlignment="1" applyProtection="1">
      <alignment/>
      <protection/>
    </xf>
    <xf numFmtId="170" fontId="32" fillId="0" borderId="0" xfId="21" applyNumberFormat="1" applyFont="1" applyBorder="1" applyAlignment="1" applyProtection="1">
      <alignment/>
      <protection/>
    </xf>
    <xf numFmtId="170" fontId="32" fillId="0" borderId="17" xfId="21" applyNumberFormat="1" applyFont="1" applyBorder="1" applyAlignment="1" applyProtection="1">
      <alignment/>
      <protection/>
    </xf>
    <xf numFmtId="164" fontId="32" fillId="0" borderId="0" xfId="21" applyFont="1" applyAlignment="1">
      <alignment horizontal="left"/>
      <protection/>
    </xf>
    <xf numFmtId="164" fontId="32" fillId="0" borderId="0" xfId="21" applyFont="1" applyAlignment="1">
      <alignment horizontal="center"/>
      <protection/>
    </xf>
    <xf numFmtId="167" fontId="32" fillId="0" borderId="0" xfId="21" applyNumberFormat="1" applyFont="1" applyAlignment="1">
      <alignment vertical="center"/>
      <protection/>
    </xf>
    <xf numFmtId="164" fontId="32" fillId="0" borderId="0" xfId="21" applyFont="1" applyBorder="1" applyAlignment="1" applyProtection="1">
      <alignment horizontal="left"/>
      <protection/>
    </xf>
    <xf numFmtId="164" fontId="28" fillId="0" borderId="0" xfId="21" applyFont="1" applyBorder="1" applyAlignment="1" applyProtection="1">
      <alignment horizontal="left"/>
      <protection/>
    </xf>
    <xf numFmtId="167" fontId="28" fillId="0" borderId="0" xfId="21" applyNumberFormat="1" applyFont="1" applyBorder="1" applyAlignment="1" applyProtection="1">
      <alignment/>
      <protection/>
    </xf>
    <xf numFmtId="164" fontId="1" fillId="0" borderId="27" xfId="21" applyFont="1" applyBorder="1" applyAlignment="1" applyProtection="1">
      <alignment horizontal="center" vertical="center"/>
      <protection/>
    </xf>
    <xf numFmtId="166" fontId="1" fillId="0" borderId="27" xfId="21" applyNumberFormat="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left" vertical="center" wrapText="1"/>
      <protection/>
    </xf>
    <xf numFmtId="164" fontId="1" fillId="0" borderId="27" xfId="21" applyFont="1" applyBorder="1" applyAlignment="1" applyProtection="1">
      <alignment horizontal="center" vertical="center" wrapText="1"/>
      <protection/>
    </xf>
    <xf numFmtId="171" fontId="1" fillId="0" borderId="27" xfId="21" applyNumberFormat="1" applyFont="1" applyBorder="1" applyAlignment="1" applyProtection="1">
      <alignment vertical="center"/>
      <protection/>
    </xf>
    <xf numFmtId="167" fontId="1" fillId="3" borderId="27" xfId="21" applyNumberFormat="1" applyFont="1" applyFill="1" applyBorder="1" applyAlignment="1" applyProtection="1">
      <alignment vertical="center"/>
      <protection locked="0"/>
    </xf>
    <xf numFmtId="167" fontId="1" fillId="0" borderId="27" xfId="21" applyNumberFormat="1" applyFont="1" applyBorder="1" applyAlignment="1" applyProtection="1">
      <alignment vertical="center"/>
      <protection/>
    </xf>
    <xf numFmtId="164" fontId="15" fillId="3" borderId="27" xfId="21" applyFont="1" applyFill="1" applyBorder="1" applyAlignment="1" applyProtection="1">
      <alignment horizontal="left" vertical="center"/>
      <protection locked="0"/>
    </xf>
    <xf numFmtId="164" fontId="15" fillId="0" borderId="0" xfId="21" applyFont="1" applyBorder="1" applyAlignment="1" applyProtection="1">
      <alignment horizontal="center" vertical="center"/>
      <protection/>
    </xf>
    <xf numFmtId="170" fontId="15" fillId="0" borderId="0" xfId="21" applyNumberFormat="1" applyFont="1" applyBorder="1" applyAlignment="1" applyProtection="1">
      <alignment vertical="center"/>
      <protection/>
    </xf>
    <xf numFmtId="170" fontId="15" fillId="0" borderId="17" xfId="21" applyNumberFormat="1" applyFont="1" applyBorder="1" applyAlignment="1" applyProtection="1">
      <alignment vertical="center"/>
      <protection/>
    </xf>
    <xf numFmtId="167" fontId="1" fillId="0" borderId="0" xfId="21" applyNumberFormat="1" applyFont="1" applyAlignment="1">
      <alignment vertical="center"/>
      <protection/>
    </xf>
    <xf numFmtId="164" fontId="33" fillId="0" borderId="0" xfId="21" applyFont="1" applyAlignment="1">
      <alignment vertical="center"/>
      <protection/>
    </xf>
    <xf numFmtId="164" fontId="33" fillId="0" borderId="4" xfId="21" applyFont="1" applyBorder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/>
    </xf>
    <xf numFmtId="164" fontId="34" fillId="0" borderId="0" xfId="21" applyFont="1" applyBorder="1" applyAlignment="1" applyProtection="1">
      <alignment horizontal="left" vertical="center"/>
      <protection/>
    </xf>
    <xf numFmtId="164" fontId="33" fillId="0" borderId="0" xfId="21" applyFont="1" applyBorder="1" applyAlignment="1" applyProtection="1">
      <alignment horizontal="left" vertical="center"/>
      <protection/>
    </xf>
    <xf numFmtId="164" fontId="33" fillId="0" borderId="0" xfId="21" applyFont="1" applyBorder="1" applyAlignment="1" applyProtection="1">
      <alignment horizontal="left" vertical="center" wrapText="1"/>
      <protection/>
    </xf>
    <xf numFmtId="171" fontId="33" fillId="0" borderId="0" xfId="21" applyNumberFormat="1" applyFont="1" applyBorder="1" applyAlignment="1" applyProtection="1">
      <alignment vertical="center"/>
      <protection/>
    </xf>
    <xf numFmtId="164" fontId="33" fillId="0" borderId="0" xfId="21" applyFont="1" applyAlignment="1" applyProtection="1">
      <alignment vertical="center"/>
      <protection locked="0"/>
    </xf>
    <xf numFmtId="164" fontId="33" fillId="0" borderId="4" xfId="21" applyFont="1" applyBorder="1" applyAlignment="1">
      <alignment vertical="center"/>
      <protection/>
    </xf>
    <xf numFmtId="164" fontId="33" fillId="0" borderId="21" xfId="21" applyFont="1" applyBorder="1" applyAlignment="1" applyProtection="1">
      <alignment vertical="center"/>
      <protection/>
    </xf>
    <xf numFmtId="164" fontId="33" fillId="0" borderId="0" xfId="21" applyFont="1" applyBorder="1" applyAlignment="1" applyProtection="1">
      <alignment vertical="center"/>
      <protection/>
    </xf>
    <xf numFmtId="164" fontId="33" fillId="0" borderId="17" xfId="21" applyFont="1" applyBorder="1" applyAlignment="1" applyProtection="1">
      <alignment vertical="center"/>
      <protection/>
    </xf>
    <xf numFmtId="164" fontId="33" fillId="0" borderId="0" xfId="21" applyFont="1" applyAlignment="1">
      <alignment horizontal="left" vertical="center"/>
      <protection/>
    </xf>
    <xf numFmtId="164" fontId="34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/>
      <protection/>
    </xf>
    <xf numFmtId="164" fontId="33" fillId="0" borderId="0" xfId="21" applyFont="1" applyAlignment="1" applyProtection="1">
      <alignment horizontal="left" vertical="center" wrapText="1"/>
      <protection/>
    </xf>
    <xf numFmtId="171" fontId="33" fillId="0" borderId="0" xfId="21" applyNumberFormat="1" applyFont="1" applyAlignment="1" applyProtection="1">
      <alignment vertical="center"/>
      <protection/>
    </xf>
    <xf numFmtId="164" fontId="35" fillId="0" borderId="0" xfId="21" applyFont="1" applyAlignment="1">
      <alignment vertical="center"/>
      <protection/>
    </xf>
    <xf numFmtId="164" fontId="35" fillId="0" borderId="4" xfId="21" applyFont="1" applyBorder="1" applyAlignment="1" applyProtection="1">
      <alignment vertical="center"/>
      <protection/>
    </xf>
    <xf numFmtId="164" fontId="35" fillId="0" borderId="0" xfId="21" applyFont="1" applyAlignment="1" applyProtection="1">
      <alignment vertical="center"/>
      <protection/>
    </xf>
    <xf numFmtId="164" fontId="35" fillId="0" borderId="0" xfId="21" applyFont="1" applyAlignment="1" applyProtection="1">
      <alignment horizontal="left" vertical="center"/>
      <protection/>
    </xf>
    <xf numFmtId="164" fontId="35" fillId="0" borderId="0" xfId="21" applyFont="1" applyAlignment="1" applyProtection="1">
      <alignment horizontal="left" vertical="center" wrapText="1"/>
      <protection/>
    </xf>
    <xf numFmtId="171" fontId="35" fillId="0" borderId="0" xfId="21" applyNumberFormat="1" applyFont="1" applyAlignment="1" applyProtection="1">
      <alignment vertical="center"/>
      <protection/>
    </xf>
    <xf numFmtId="164" fontId="35" fillId="0" borderId="0" xfId="21" applyFont="1" applyAlignment="1" applyProtection="1">
      <alignment vertical="center"/>
      <protection locked="0"/>
    </xf>
    <xf numFmtId="164" fontId="35" fillId="0" borderId="4" xfId="21" applyFont="1" applyBorder="1" applyAlignment="1">
      <alignment vertical="center"/>
      <protection/>
    </xf>
    <xf numFmtId="164" fontId="35" fillId="0" borderId="21" xfId="21" applyFont="1" applyBorder="1" applyAlignment="1" applyProtection="1">
      <alignment vertical="center"/>
      <protection/>
    </xf>
    <xf numFmtId="164" fontId="35" fillId="0" borderId="0" xfId="21" applyFont="1" applyBorder="1" applyAlignment="1" applyProtection="1">
      <alignment vertical="center"/>
      <protection/>
    </xf>
    <xf numFmtId="164" fontId="35" fillId="0" borderId="17" xfId="21" applyFont="1" applyBorder="1" applyAlignment="1" applyProtection="1">
      <alignment vertical="center"/>
      <protection/>
    </xf>
    <xf numFmtId="164" fontId="35" fillId="0" borderId="0" xfId="21" applyFont="1" applyAlignment="1">
      <alignment horizontal="left" vertical="center"/>
      <protection/>
    </xf>
    <xf numFmtId="164" fontId="36" fillId="0" borderId="0" xfId="21" applyFont="1" applyAlignment="1">
      <alignment vertical="center"/>
      <protection/>
    </xf>
    <xf numFmtId="164" fontId="36" fillId="0" borderId="4" xfId="21" applyFont="1" applyBorder="1" applyAlignment="1" applyProtection="1">
      <alignment vertical="center"/>
      <protection/>
    </xf>
    <xf numFmtId="164" fontId="36" fillId="0" borderId="0" xfId="21" applyFont="1" applyAlignment="1" applyProtection="1">
      <alignment vertical="center"/>
      <protection/>
    </xf>
    <xf numFmtId="164" fontId="36" fillId="0" borderId="0" xfId="21" applyFont="1" applyBorder="1" applyAlignment="1" applyProtection="1">
      <alignment horizontal="left" vertical="center"/>
      <protection/>
    </xf>
    <xf numFmtId="164" fontId="36" fillId="0" borderId="0" xfId="21" applyFont="1" applyBorder="1" applyAlignment="1" applyProtection="1">
      <alignment horizontal="left" vertical="center" wrapText="1"/>
      <protection/>
    </xf>
    <xf numFmtId="171" fontId="36" fillId="0" borderId="0" xfId="21" applyNumberFormat="1" applyFont="1" applyBorder="1" applyAlignment="1" applyProtection="1">
      <alignment vertical="center"/>
      <protection/>
    </xf>
    <xf numFmtId="164" fontId="36" fillId="0" borderId="0" xfId="21" applyFont="1" applyAlignment="1" applyProtection="1">
      <alignment vertical="center"/>
      <protection locked="0"/>
    </xf>
    <xf numFmtId="164" fontId="36" fillId="0" borderId="4" xfId="21" applyFont="1" applyBorder="1" applyAlignment="1">
      <alignment vertical="center"/>
      <protection/>
    </xf>
    <xf numFmtId="164" fontId="36" fillId="0" borderId="21" xfId="21" applyFont="1" applyBorder="1" applyAlignment="1" applyProtection="1">
      <alignment vertical="center"/>
      <protection/>
    </xf>
    <xf numFmtId="164" fontId="36" fillId="0" borderId="0" xfId="21" applyFont="1" applyBorder="1" applyAlignment="1" applyProtection="1">
      <alignment vertical="center"/>
      <protection/>
    </xf>
    <xf numFmtId="164" fontId="36" fillId="0" borderId="17" xfId="21" applyFont="1" applyBorder="1" applyAlignment="1" applyProtection="1">
      <alignment vertical="center"/>
      <protection/>
    </xf>
    <xf numFmtId="164" fontId="36" fillId="0" borderId="0" xfId="21" applyFont="1" applyAlignment="1">
      <alignment horizontal="left" vertical="center"/>
      <protection/>
    </xf>
    <xf numFmtId="164" fontId="37" fillId="0" borderId="27" xfId="21" applyFont="1" applyBorder="1" applyAlignment="1" applyProtection="1">
      <alignment horizontal="center" vertical="center"/>
      <protection/>
    </xf>
    <xf numFmtId="166" fontId="37" fillId="0" borderId="27" xfId="21" applyNumberFormat="1" applyFont="1" applyBorder="1" applyAlignment="1" applyProtection="1">
      <alignment horizontal="left" vertical="center" wrapText="1"/>
      <protection/>
    </xf>
    <xf numFmtId="164" fontId="37" fillId="0" borderId="27" xfId="21" applyFont="1" applyBorder="1" applyAlignment="1" applyProtection="1">
      <alignment horizontal="left" vertical="center" wrapText="1"/>
      <protection/>
    </xf>
    <xf numFmtId="164" fontId="37" fillId="0" borderId="27" xfId="21" applyFont="1" applyBorder="1" applyAlignment="1" applyProtection="1">
      <alignment horizontal="center" vertical="center" wrapText="1"/>
      <protection/>
    </xf>
    <xf numFmtId="171" fontId="37" fillId="0" borderId="27" xfId="21" applyNumberFormat="1" applyFont="1" applyBorder="1" applyAlignment="1" applyProtection="1">
      <alignment vertical="center"/>
      <protection/>
    </xf>
    <xf numFmtId="167" fontId="37" fillId="3" borderId="27" xfId="21" applyNumberFormat="1" applyFont="1" applyFill="1" applyBorder="1" applyAlignment="1" applyProtection="1">
      <alignment vertical="center"/>
      <protection locked="0"/>
    </xf>
    <xf numFmtId="167" fontId="37" fillId="0" borderId="27" xfId="21" applyNumberFormat="1" applyFont="1" applyBorder="1" applyAlignment="1" applyProtection="1">
      <alignment vertical="center"/>
      <protection/>
    </xf>
    <xf numFmtId="164" fontId="37" fillId="0" borderId="4" xfId="21" applyFont="1" applyBorder="1" applyAlignment="1">
      <alignment vertical="center"/>
      <protection/>
    </xf>
    <xf numFmtId="164" fontId="37" fillId="3" borderId="27" xfId="21" applyFont="1" applyFill="1" applyBorder="1" applyAlignment="1" applyProtection="1">
      <alignment horizontal="left" vertical="center"/>
      <protection locked="0"/>
    </xf>
    <xf numFmtId="164" fontId="37" fillId="0" borderId="0" xfId="21" applyFont="1" applyBorder="1" applyAlignment="1" applyProtection="1">
      <alignment horizontal="center" vertical="center"/>
      <protection/>
    </xf>
    <xf numFmtId="164" fontId="36" fillId="0" borderId="0" xfId="21" applyFont="1" applyAlignment="1" applyProtection="1">
      <alignment horizontal="left" vertical="center"/>
      <protection/>
    </xf>
    <xf numFmtId="164" fontId="36" fillId="0" borderId="0" xfId="21" applyFont="1" applyAlignment="1" applyProtection="1">
      <alignment horizontal="left" vertical="center" wrapText="1"/>
      <protection/>
    </xf>
    <xf numFmtId="171" fontId="36" fillId="0" borderId="0" xfId="21" applyNumberFormat="1" applyFont="1" applyAlignment="1" applyProtection="1">
      <alignment vertical="center"/>
      <protection/>
    </xf>
    <xf numFmtId="164" fontId="15" fillId="0" borderId="23" xfId="21" applyFont="1" applyBorder="1" applyAlignment="1" applyProtection="1">
      <alignment horizontal="center" vertical="center"/>
      <protection/>
    </xf>
    <xf numFmtId="164" fontId="1" fillId="0" borderId="23" xfId="21" applyFont="1" applyBorder="1" applyAlignment="1" applyProtection="1">
      <alignment vertical="center"/>
      <protection/>
    </xf>
    <xf numFmtId="170" fontId="15" fillId="0" borderId="23" xfId="21" applyNumberFormat="1" applyFont="1" applyBorder="1" applyAlignment="1" applyProtection="1">
      <alignment vertical="center"/>
      <protection/>
    </xf>
    <xf numFmtId="170" fontId="15" fillId="0" borderId="24" xfId="21" applyNumberFormat="1" applyFont="1" applyBorder="1" applyAlignment="1" applyProtection="1">
      <alignment vertical="center"/>
      <protection/>
    </xf>
    <xf numFmtId="164" fontId="1" fillId="0" borderId="0" xfId="21" applyAlignment="1" applyProtection="1">
      <alignment vertical="top"/>
      <protection locked="0"/>
    </xf>
    <xf numFmtId="164" fontId="1" fillId="0" borderId="1" xfId="21" applyFont="1" applyBorder="1" applyAlignment="1" applyProtection="1">
      <alignment vertical="center" wrapText="1"/>
      <protection locked="0"/>
    </xf>
    <xf numFmtId="164" fontId="1" fillId="0" borderId="2" xfId="21" applyFont="1" applyBorder="1" applyAlignment="1" applyProtection="1">
      <alignment vertical="center" wrapText="1"/>
      <protection locked="0"/>
    </xf>
    <xf numFmtId="164" fontId="1" fillId="0" borderId="3" xfId="21" applyFont="1" applyBorder="1" applyAlignment="1" applyProtection="1">
      <alignment vertical="center" wrapText="1"/>
      <protection locked="0"/>
    </xf>
    <xf numFmtId="164" fontId="1" fillId="0" borderId="0" xfId="21" applyAlignment="1" applyProtection="1">
      <alignment horizontal="center" vertical="center"/>
      <protection locked="0"/>
    </xf>
    <xf numFmtId="164" fontId="1" fillId="0" borderId="4" xfId="21" applyFont="1" applyBorder="1" applyAlignment="1" applyProtection="1">
      <alignment horizontal="center" vertical="center" wrapText="1"/>
      <protection locked="0"/>
    </xf>
    <xf numFmtId="164" fontId="7" fillId="0" borderId="0" xfId="21" applyFont="1" applyBorder="1" applyAlignment="1" applyProtection="1">
      <alignment horizontal="center" vertical="center" wrapText="1"/>
      <protection locked="0"/>
    </xf>
    <xf numFmtId="164" fontId="1" fillId="0" borderId="5" xfId="21" applyFont="1" applyBorder="1" applyAlignment="1" applyProtection="1">
      <alignment horizontal="center" vertical="center" wrapText="1"/>
      <protection locked="0"/>
    </xf>
    <xf numFmtId="164" fontId="1" fillId="0" borderId="4" xfId="21" applyFont="1" applyBorder="1" applyAlignment="1" applyProtection="1">
      <alignment vertical="center" wrapText="1"/>
      <protection locked="0"/>
    </xf>
    <xf numFmtId="164" fontId="23" fillId="0" borderId="12" xfId="21" applyFont="1" applyBorder="1" applyAlignment="1" applyProtection="1">
      <alignment horizontal="left" wrapText="1"/>
      <protection locked="0"/>
    </xf>
    <xf numFmtId="164" fontId="1" fillId="0" borderId="5" xfId="21" applyFont="1" applyBorder="1" applyAlignment="1" applyProtection="1">
      <alignment vertical="center" wrapText="1"/>
      <protection locked="0"/>
    </xf>
    <xf numFmtId="164" fontId="23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vertical="center" wrapText="1"/>
      <protection locked="0"/>
    </xf>
    <xf numFmtId="164" fontId="38" fillId="0" borderId="0" xfId="21" applyFont="1" applyBorder="1" applyAlignment="1" applyProtection="1">
      <alignment horizontal="left" vertical="center" wrapText="1"/>
      <protection locked="0"/>
    </xf>
    <xf numFmtId="164" fontId="1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vertical="center" wrapText="1"/>
      <protection locked="0"/>
    </xf>
    <xf numFmtId="164" fontId="11" fillId="0" borderId="0" xfId="21" applyFont="1" applyBorder="1" applyAlignment="1" applyProtection="1">
      <alignment vertical="center"/>
      <protection locked="0"/>
    </xf>
    <xf numFmtId="164" fontId="16" fillId="0" borderId="0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center"/>
      <protection locked="0"/>
    </xf>
    <xf numFmtId="166" fontId="11" fillId="0" borderId="0" xfId="21" applyNumberFormat="1" applyFont="1" applyBorder="1" applyAlignment="1" applyProtection="1">
      <alignment horizontal="left" vertical="center" wrapText="1"/>
      <protection locked="0"/>
    </xf>
    <xf numFmtId="166" fontId="11" fillId="0" borderId="0" xfId="21" applyNumberFormat="1" applyFont="1" applyBorder="1" applyAlignment="1" applyProtection="1">
      <alignment vertical="center" wrapText="1"/>
      <protection locked="0"/>
    </xf>
    <xf numFmtId="164" fontId="1" fillId="0" borderId="11" xfId="21" applyFont="1" applyBorder="1" applyAlignment="1" applyProtection="1">
      <alignment vertical="center" wrapText="1"/>
      <protection locked="0"/>
    </xf>
    <xf numFmtId="164" fontId="3" fillId="0" borderId="12" xfId="21" applyFont="1" applyBorder="1" applyAlignment="1" applyProtection="1">
      <alignment vertical="center" wrapText="1"/>
      <protection locked="0"/>
    </xf>
    <xf numFmtId="164" fontId="1" fillId="0" borderId="13" xfId="21" applyFont="1" applyBorder="1" applyAlignment="1" applyProtection="1">
      <alignment vertical="center" wrapText="1"/>
      <protection locked="0"/>
    </xf>
    <xf numFmtId="164" fontId="1" fillId="0" borderId="0" xfId="21" applyFont="1" applyBorder="1" applyAlignment="1" applyProtection="1">
      <alignment vertical="top"/>
      <protection locked="0"/>
    </xf>
    <xf numFmtId="164" fontId="1" fillId="0" borderId="0" xfId="21" applyFont="1" applyAlignment="1" applyProtection="1">
      <alignment vertical="top"/>
      <protection locked="0"/>
    </xf>
    <xf numFmtId="164" fontId="1" fillId="0" borderId="1" xfId="21" applyFont="1" applyBorder="1" applyAlignment="1" applyProtection="1">
      <alignment horizontal="left" vertical="center"/>
      <protection locked="0"/>
    </xf>
    <xf numFmtId="164" fontId="1" fillId="0" borderId="2" xfId="21" applyFont="1" applyBorder="1" applyAlignment="1" applyProtection="1">
      <alignment horizontal="left" vertical="center"/>
      <protection locked="0"/>
    </xf>
    <xf numFmtId="164" fontId="1" fillId="0" borderId="3" xfId="21" applyFont="1" applyBorder="1" applyAlignment="1" applyProtection="1">
      <alignment horizontal="left" vertical="center"/>
      <protection locked="0"/>
    </xf>
    <xf numFmtId="164" fontId="1" fillId="0" borderId="4" xfId="2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 locked="0"/>
    </xf>
    <xf numFmtId="164" fontId="1" fillId="0" borderId="5" xfId="21" applyFont="1" applyBorder="1" applyAlignment="1" applyProtection="1">
      <alignment horizontal="left" vertical="center"/>
      <protection locked="0"/>
    </xf>
    <xf numFmtId="164" fontId="23" fillId="0" borderId="0" xfId="21" applyFont="1" applyBorder="1" applyAlignment="1" applyProtection="1">
      <alignment horizontal="left" vertical="center"/>
      <protection locked="0"/>
    </xf>
    <xf numFmtId="164" fontId="20" fillId="0" borderId="0" xfId="21" applyFont="1" applyAlignment="1" applyProtection="1">
      <alignment horizontal="left" vertical="center"/>
      <protection locked="0"/>
    </xf>
    <xf numFmtId="164" fontId="23" fillId="0" borderId="12" xfId="21" applyFont="1" applyBorder="1" applyAlignment="1" applyProtection="1">
      <alignment horizontal="left" vertical="center"/>
      <protection locked="0"/>
    </xf>
    <xf numFmtId="164" fontId="23" fillId="0" borderId="12" xfId="21" applyFont="1" applyBorder="1" applyAlignment="1" applyProtection="1">
      <alignment horizontal="center" vertical="center"/>
      <protection locked="0"/>
    </xf>
    <xf numFmtId="164" fontId="20" fillId="0" borderId="12" xfId="21" applyFont="1" applyBorder="1" applyAlignment="1" applyProtection="1">
      <alignment horizontal="left" vertical="center"/>
      <protection locked="0"/>
    </xf>
    <xf numFmtId="164" fontId="16" fillId="0" borderId="0" xfId="21" applyFont="1" applyBorder="1" applyAlignment="1" applyProtection="1">
      <alignment horizontal="left" vertical="center"/>
      <protection locked="0"/>
    </xf>
    <xf numFmtId="164" fontId="11" fillId="0" borderId="0" xfId="21" applyFont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/>
      <protection locked="0"/>
    </xf>
    <xf numFmtId="164" fontId="11" fillId="0" borderId="4" xfId="21" applyFont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left" vertical="center"/>
      <protection locked="0"/>
    </xf>
    <xf numFmtId="164" fontId="11" fillId="0" borderId="0" xfId="21" applyFont="1" applyFill="1" applyBorder="1" applyAlignment="1" applyProtection="1">
      <alignment horizontal="center" vertical="center"/>
      <protection locked="0"/>
    </xf>
    <xf numFmtId="164" fontId="1" fillId="0" borderId="11" xfId="21" applyFont="1" applyBorder="1" applyAlignment="1" applyProtection="1">
      <alignment horizontal="left" vertical="center"/>
      <protection locked="0"/>
    </xf>
    <xf numFmtId="164" fontId="3" fillId="0" borderId="12" xfId="21" applyFont="1" applyBorder="1" applyAlignment="1" applyProtection="1">
      <alignment horizontal="left" vertical="center"/>
      <protection locked="0"/>
    </xf>
    <xf numFmtId="164" fontId="1" fillId="0" borderId="13" xfId="21" applyFont="1" applyBorder="1" applyAlignment="1" applyProtection="1">
      <alignment horizontal="left" vertical="center"/>
      <protection locked="0"/>
    </xf>
    <xf numFmtId="164" fontId="1" fillId="0" borderId="0" xfId="21" applyFont="1" applyBorder="1" applyAlignment="1" applyProtection="1">
      <alignment horizontal="left" vertical="center"/>
      <protection locked="0"/>
    </xf>
    <xf numFmtId="164" fontId="3" fillId="0" borderId="0" xfId="21" applyFont="1" applyBorder="1" applyAlignment="1" applyProtection="1">
      <alignment horizontal="left" vertical="center"/>
      <protection locked="0"/>
    </xf>
    <xf numFmtId="164" fontId="20" fillId="0" borderId="0" xfId="21" applyFont="1" applyBorder="1" applyAlignment="1" applyProtection="1">
      <alignment horizontal="left" vertical="center"/>
      <protection locked="0"/>
    </xf>
    <xf numFmtId="164" fontId="11" fillId="0" borderId="12" xfId="21" applyFont="1" applyBorder="1" applyAlignment="1" applyProtection="1">
      <alignment horizontal="left" vertical="center"/>
      <protection locked="0"/>
    </xf>
    <xf numFmtId="164" fontId="11" fillId="0" borderId="0" xfId="21" applyFont="1" applyBorder="1" applyAlignment="1" applyProtection="1">
      <alignment horizontal="center" vertical="center" wrapText="1"/>
      <protection locked="0"/>
    </xf>
    <xf numFmtId="164" fontId="1" fillId="0" borderId="1" xfId="21" applyFont="1" applyBorder="1" applyAlignment="1" applyProtection="1">
      <alignment horizontal="left" vertical="center" wrapText="1"/>
      <protection locked="0"/>
    </xf>
    <xf numFmtId="164" fontId="1" fillId="0" borderId="2" xfId="21" applyFont="1" applyBorder="1" applyAlignment="1" applyProtection="1">
      <alignment horizontal="left" vertical="center" wrapText="1"/>
      <protection locked="0"/>
    </xf>
    <xf numFmtId="164" fontId="1" fillId="0" borderId="3" xfId="21" applyFont="1" applyBorder="1" applyAlignment="1" applyProtection="1">
      <alignment horizontal="left" vertical="center" wrapText="1"/>
      <protection locked="0"/>
    </xf>
    <xf numFmtId="164" fontId="1" fillId="0" borderId="4" xfId="21" applyFont="1" applyBorder="1" applyAlignment="1" applyProtection="1">
      <alignment horizontal="left" vertical="center" wrapText="1"/>
      <protection locked="0"/>
    </xf>
    <xf numFmtId="164" fontId="1" fillId="0" borderId="5" xfId="21" applyFont="1" applyBorder="1" applyAlignment="1" applyProtection="1">
      <alignment horizontal="left" vertical="center" wrapText="1"/>
      <protection locked="0"/>
    </xf>
    <xf numFmtId="164" fontId="20" fillId="0" borderId="4" xfId="21" applyFont="1" applyBorder="1" applyAlignment="1" applyProtection="1">
      <alignment horizontal="left" vertical="center" wrapText="1"/>
      <protection locked="0"/>
    </xf>
    <xf numFmtId="164" fontId="20" fillId="0" borderId="5" xfId="21" applyFont="1" applyBorder="1" applyAlignment="1" applyProtection="1">
      <alignment horizontal="left" vertical="center" wrapText="1"/>
      <protection locked="0"/>
    </xf>
    <xf numFmtId="164" fontId="11" fillId="0" borderId="4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 wrapText="1"/>
      <protection locked="0"/>
    </xf>
    <xf numFmtId="164" fontId="11" fillId="0" borderId="5" xfId="21" applyFont="1" applyBorder="1" applyAlignment="1" applyProtection="1">
      <alignment horizontal="left" vertical="center"/>
      <protection locked="0"/>
    </xf>
    <xf numFmtId="164" fontId="11" fillId="0" borderId="11" xfId="21" applyFont="1" applyBorder="1" applyAlignment="1" applyProtection="1">
      <alignment horizontal="left" vertical="center" wrapText="1"/>
      <protection locked="0"/>
    </xf>
    <xf numFmtId="164" fontId="11" fillId="0" borderId="12" xfId="21" applyFont="1" applyBorder="1" applyAlignment="1" applyProtection="1">
      <alignment horizontal="left" vertical="center" wrapText="1"/>
      <protection locked="0"/>
    </xf>
    <xf numFmtId="164" fontId="11" fillId="0" borderId="13" xfId="21" applyFont="1" applyBorder="1" applyAlignment="1" applyProtection="1">
      <alignment horizontal="left" vertical="center" wrapText="1"/>
      <protection locked="0"/>
    </xf>
    <xf numFmtId="164" fontId="11" fillId="0" borderId="0" xfId="21" applyFont="1" applyBorder="1" applyAlignment="1" applyProtection="1">
      <alignment horizontal="left" vertical="top"/>
      <protection locked="0"/>
    </xf>
    <xf numFmtId="164" fontId="11" fillId="0" borderId="0" xfId="21" applyFont="1" applyBorder="1" applyAlignment="1" applyProtection="1">
      <alignment horizontal="center" vertical="top"/>
      <protection locked="0"/>
    </xf>
    <xf numFmtId="164" fontId="11" fillId="0" borderId="11" xfId="21" applyFont="1" applyBorder="1" applyAlignment="1" applyProtection="1">
      <alignment horizontal="left" vertical="center"/>
      <protection locked="0"/>
    </xf>
    <xf numFmtId="164" fontId="11" fillId="0" borderId="13" xfId="21" applyFont="1" applyBorder="1" applyAlignment="1" applyProtection="1">
      <alignment horizontal="left" vertical="center"/>
      <protection locked="0"/>
    </xf>
    <xf numFmtId="164" fontId="20" fillId="0" borderId="0" xfId="21" applyFont="1" applyAlignment="1" applyProtection="1">
      <alignment vertical="center"/>
      <protection locked="0"/>
    </xf>
    <xf numFmtId="164" fontId="23" fillId="0" borderId="0" xfId="21" applyFont="1" applyBorder="1" applyAlignment="1" applyProtection="1">
      <alignment vertical="center"/>
      <protection locked="0"/>
    </xf>
    <xf numFmtId="164" fontId="20" fillId="0" borderId="12" xfId="21" applyFont="1" applyBorder="1" applyAlignment="1" applyProtection="1">
      <alignment vertical="center"/>
      <protection locked="0"/>
    </xf>
    <xf numFmtId="164" fontId="23" fillId="0" borderId="12" xfId="21" applyFont="1" applyBorder="1" applyAlignment="1" applyProtection="1">
      <alignment vertical="center"/>
      <protection locked="0"/>
    </xf>
    <xf numFmtId="164" fontId="1" fillId="0" borderId="0" xfId="21" applyFont="1" applyBorder="1" applyAlignment="1" applyProtection="1">
      <alignment vertical="top"/>
      <protection locked="0"/>
    </xf>
    <xf numFmtId="166" fontId="11" fillId="0" borderId="0" xfId="21" applyNumberFormat="1" applyFont="1" applyBorder="1" applyAlignment="1" applyProtection="1">
      <alignment horizontal="left" vertical="center"/>
      <protection locked="0"/>
    </xf>
    <xf numFmtId="164" fontId="1" fillId="0" borderId="12" xfId="21" applyBorder="1" applyAlignment="1" applyProtection="1">
      <alignment vertical="top"/>
      <protection locked="0"/>
    </xf>
    <xf numFmtId="164" fontId="23" fillId="0" borderId="12" xfId="21" applyFont="1" applyBorder="1" applyAlignment="1" applyProtection="1">
      <alignment horizontal="left"/>
      <protection locked="0"/>
    </xf>
    <xf numFmtId="164" fontId="20" fillId="0" borderId="12" xfId="21" applyFont="1" applyBorder="1" applyAlignment="1" applyProtection="1">
      <alignment/>
      <protection locked="0"/>
    </xf>
    <xf numFmtId="164" fontId="1" fillId="0" borderId="4" xfId="21" applyFont="1" applyBorder="1" applyAlignment="1" applyProtection="1">
      <alignment vertical="top"/>
      <protection locked="0"/>
    </xf>
    <xf numFmtId="164" fontId="1" fillId="0" borderId="5" xfId="21" applyFont="1" applyBorder="1" applyAlignment="1" applyProtection="1">
      <alignment vertical="top"/>
      <protection locked="0"/>
    </xf>
    <xf numFmtId="164" fontId="1" fillId="0" borderId="0" xfId="21" applyFont="1" applyBorder="1" applyAlignment="1" applyProtection="1">
      <alignment horizontal="center" vertical="center"/>
      <protection locked="0"/>
    </xf>
    <xf numFmtId="164" fontId="1" fillId="0" borderId="0" xfId="21" applyFont="1" applyBorder="1" applyAlignment="1" applyProtection="1">
      <alignment horizontal="left" vertical="top"/>
      <protection locked="0"/>
    </xf>
    <xf numFmtId="164" fontId="1" fillId="0" borderId="11" xfId="21" applyFont="1" applyBorder="1" applyAlignment="1" applyProtection="1">
      <alignment vertical="top"/>
      <protection locked="0"/>
    </xf>
    <xf numFmtId="164" fontId="1" fillId="0" borderId="12" xfId="21" applyFont="1" applyBorder="1" applyAlignment="1" applyProtection="1">
      <alignment vertical="top"/>
      <protection locked="0"/>
    </xf>
    <xf numFmtId="164" fontId="1" fillId="0" borderId="13" xfId="21" applyFont="1" applyBorder="1" applyAlignment="1" applyProtection="1">
      <alignment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A8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285750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71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topLeft" activeCell="A1" sqref="A1"/>
      <selection pane="bottomLeft" activeCell="S62" sqref="S62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33" width="2.00390625" style="1" customWidth="1"/>
    <col min="34" max="34" width="2.57421875" style="1" customWidth="1"/>
    <col min="35" max="35" width="24.00390625" style="1" customWidth="1"/>
    <col min="36" max="37" width="1.8515625" style="1" customWidth="1"/>
    <col min="38" max="38" width="6.28125" style="1" customWidth="1"/>
    <col min="39" max="39" width="2.57421875" style="1" customWidth="1"/>
    <col min="40" max="40" width="10.140625" style="1" customWidth="1"/>
    <col min="41" max="41" width="5.7109375" style="1" customWidth="1"/>
    <col min="42" max="42" width="3.140625" style="1" customWidth="1"/>
    <col min="43" max="43" width="11.8515625" style="1" customWidth="1"/>
    <col min="44" max="44" width="10.28125" style="1" customWidth="1"/>
    <col min="45" max="56" width="0" style="1" hidden="1" customWidth="1"/>
    <col min="57" max="57" width="50.28125" style="1" customWidth="1"/>
    <col min="58" max="70" width="6.421875" style="1" customWidth="1"/>
    <col min="71" max="91" width="0" style="1" hidden="1" customWidth="1"/>
    <col min="92" max="16384" width="6.421875" style="1" customWidth="1"/>
  </cols>
  <sheetData>
    <row r="1" spans="1:74" ht="21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  <c r="I1" s="3"/>
      <c r="J1" s="3"/>
      <c r="K1" s="5" t="s">
        <v>2</v>
      </c>
      <c r="L1" s="5"/>
      <c r="M1" s="5"/>
      <c r="N1" s="5"/>
      <c r="O1" s="5"/>
      <c r="P1" s="5"/>
      <c r="Q1" s="5"/>
      <c r="R1" s="5"/>
      <c r="S1" s="5"/>
      <c r="T1" s="3"/>
      <c r="U1" s="3"/>
      <c r="V1" s="3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 t="s">
        <v>4</v>
      </c>
      <c r="BB1" s="8" t="s">
        <v>5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9" t="s">
        <v>6</v>
      </c>
      <c r="BU1" s="9" t="s">
        <v>6</v>
      </c>
      <c r="BV1" s="9" t="s">
        <v>7</v>
      </c>
    </row>
    <row r="2" spans="3:72" ht="36.75" customHeight="1"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S2" s="11" t="s">
        <v>8</v>
      </c>
      <c r="BT2" s="11" t="s">
        <v>9</v>
      </c>
    </row>
    <row r="3" spans="2:72" ht="6.75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4"/>
      <c r="BS3" s="11" t="s">
        <v>8</v>
      </c>
      <c r="BT3" s="11" t="s">
        <v>10</v>
      </c>
    </row>
    <row r="4" spans="2:71" ht="36.75" customHeight="1">
      <c r="B4" s="15"/>
      <c r="C4" s="16"/>
      <c r="D4" s="17" t="s">
        <v>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8"/>
      <c r="AS4" s="19" t="s">
        <v>12</v>
      </c>
      <c r="BE4" s="20" t="s">
        <v>13</v>
      </c>
      <c r="BS4" s="11" t="s">
        <v>14</v>
      </c>
    </row>
    <row r="5" spans="2:71" ht="14.25" customHeight="1">
      <c r="B5" s="15"/>
      <c r="C5" s="16"/>
      <c r="D5" s="21" t="s">
        <v>15</v>
      </c>
      <c r="E5" s="16"/>
      <c r="F5" s="16"/>
      <c r="G5" s="16"/>
      <c r="H5" s="16"/>
      <c r="I5" s="16"/>
      <c r="J5" s="16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16"/>
      <c r="AQ5" s="18"/>
      <c r="BE5" s="23" t="s">
        <v>16</v>
      </c>
      <c r="BS5" s="11" t="s">
        <v>8</v>
      </c>
    </row>
    <row r="6" spans="2:71" ht="36.75" customHeight="1">
      <c r="B6" s="15"/>
      <c r="C6" s="16"/>
      <c r="D6" s="24" t="s">
        <v>17</v>
      </c>
      <c r="E6" s="16"/>
      <c r="F6" s="16"/>
      <c r="G6" s="16"/>
      <c r="H6" s="16"/>
      <c r="I6" s="16"/>
      <c r="J6" s="16"/>
      <c r="K6" s="25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16"/>
      <c r="AQ6" s="18"/>
      <c r="BE6" s="23"/>
      <c r="BS6" s="11" t="s">
        <v>8</v>
      </c>
    </row>
    <row r="7" spans="2:71" ht="14.25" customHeight="1">
      <c r="B7" s="15"/>
      <c r="C7" s="16"/>
      <c r="D7" s="26" t="s">
        <v>19</v>
      </c>
      <c r="E7" s="16"/>
      <c r="F7" s="16"/>
      <c r="G7" s="16"/>
      <c r="H7" s="16"/>
      <c r="I7" s="16"/>
      <c r="J7" s="16"/>
      <c r="K7" s="22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6" t="s">
        <v>20</v>
      </c>
      <c r="AL7" s="16"/>
      <c r="AM7" s="16"/>
      <c r="AN7" s="22"/>
      <c r="AO7" s="16"/>
      <c r="AP7" s="16"/>
      <c r="AQ7" s="18"/>
      <c r="BE7" s="23"/>
      <c r="BS7" s="11" t="s">
        <v>8</v>
      </c>
    </row>
    <row r="8" spans="2:71" ht="14.25" customHeight="1">
      <c r="B8" s="15"/>
      <c r="C8" s="16"/>
      <c r="D8" s="26" t="s">
        <v>21</v>
      </c>
      <c r="E8" s="16"/>
      <c r="F8" s="16"/>
      <c r="G8" s="16"/>
      <c r="H8" s="16"/>
      <c r="I8" s="16"/>
      <c r="J8" s="16"/>
      <c r="K8" s="22" t="s">
        <v>22</v>
      </c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6" t="s">
        <v>23</v>
      </c>
      <c r="AL8" s="16"/>
      <c r="AM8" s="16"/>
      <c r="AN8" s="27" t="s">
        <v>24</v>
      </c>
      <c r="AO8" s="16"/>
      <c r="AP8" s="16"/>
      <c r="AQ8" s="18"/>
      <c r="BE8" s="23"/>
      <c r="BS8" s="11" t="s">
        <v>8</v>
      </c>
    </row>
    <row r="9" spans="2:71" ht="14.25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8"/>
      <c r="BE9" s="23"/>
      <c r="BS9" s="11" t="s">
        <v>8</v>
      </c>
    </row>
    <row r="10" spans="2:71" ht="14.25" customHeight="1">
      <c r="B10" s="15"/>
      <c r="C10" s="16"/>
      <c r="D10" s="26" t="s">
        <v>25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26" t="s">
        <v>26</v>
      </c>
      <c r="AL10" s="16"/>
      <c r="AM10" s="16"/>
      <c r="AN10" s="22"/>
      <c r="AO10" s="16"/>
      <c r="AP10" s="16"/>
      <c r="AQ10" s="18"/>
      <c r="BE10" s="23"/>
      <c r="BS10" s="11" t="s">
        <v>8</v>
      </c>
    </row>
    <row r="11" spans="2:71" ht="18" customHeight="1">
      <c r="B11" s="15"/>
      <c r="C11" s="16"/>
      <c r="D11" s="16"/>
      <c r="E11" s="22" t="s">
        <v>22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6" t="s">
        <v>27</v>
      </c>
      <c r="AL11" s="16"/>
      <c r="AM11" s="16"/>
      <c r="AN11" s="22"/>
      <c r="AO11" s="16"/>
      <c r="AP11" s="16"/>
      <c r="AQ11" s="18"/>
      <c r="BE11" s="23"/>
      <c r="BS11" s="11" t="s">
        <v>8</v>
      </c>
    </row>
    <row r="12" spans="2:71" ht="6.75" customHeight="1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8"/>
      <c r="BE12" s="23"/>
      <c r="BS12" s="11" t="s">
        <v>8</v>
      </c>
    </row>
    <row r="13" spans="2:71" ht="14.25" customHeight="1">
      <c r="B13" s="15"/>
      <c r="C13" s="16"/>
      <c r="D13" s="26" t="s">
        <v>28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6" t="s">
        <v>26</v>
      </c>
      <c r="AL13" s="16"/>
      <c r="AM13" s="16"/>
      <c r="AN13" s="28" t="s">
        <v>29</v>
      </c>
      <c r="AO13" s="16"/>
      <c r="AP13" s="16"/>
      <c r="AQ13" s="18"/>
      <c r="BE13" s="23"/>
      <c r="BS13" s="11" t="s">
        <v>8</v>
      </c>
    </row>
    <row r="14" spans="2:71" ht="12.75">
      <c r="B14" s="15"/>
      <c r="C14" s="16"/>
      <c r="D14" s="16"/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6" t="s">
        <v>27</v>
      </c>
      <c r="AL14" s="16"/>
      <c r="AM14" s="16"/>
      <c r="AN14" s="28" t="s">
        <v>29</v>
      </c>
      <c r="AO14" s="16"/>
      <c r="AP14" s="16"/>
      <c r="AQ14" s="18"/>
      <c r="BE14" s="23"/>
      <c r="BS14" s="11" t="s">
        <v>8</v>
      </c>
    </row>
    <row r="15" spans="2:71" ht="6.75" customHeigh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8"/>
      <c r="BE15" s="23"/>
      <c r="BS15" s="11" t="s">
        <v>6</v>
      </c>
    </row>
    <row r="16" spans="2:71" ht="14.25" customHeight="1">
      <c r="B16" s="15"/>
      <c r="C16" s="16"/>
      <c r="D16" s="26" t="s">
        <v>30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6" t="s">
        <v>26</v>
      </c>
      <c r="AL16" s="16"/>
      <c r="AM16" s="16"/>
      <c r="AN16" s="22"/>
      <c r="AO16" s="16"/>
      <c r="AP16" s="16"/>
      <c r="AQ16" s="18"/>
      <c r="BE16" s="23"/>
      <c r="BS16" s="11" t="s">
        <v>6</v>
      </c>
    </row>
    <row r="17" spans="2:71" ht="18" customHeight="1">
      <c r="B17" s="15"/>
      <c r="C17" s="16"/>
      <c r="D17" s="16"/>
      <c r="E17" s="22" t="s">
        <v>22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6" t="s">
        <v>27</v>
      </c>
      <c r="AL17" s="16"/>
      <c r="AM17" s="16"/>
      <c r="AN17" s="22"/>
      <c r="AO17" s="16"/>
      <c r="AP17" s="16"/>
      <c r="AQ17" s="18"/>
      <c r="BE17" s="23"/>
      <c r="BS17" s="11" t="s">
        <v>31</v>
      </c>
    </row>
    <row r="18" spans="2:71" ht="6.75" customHeight="1"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8"/>
      <c r="BE18" s="23"/>
      <c r="BS18" s="11" t="s">
        <v>8</v>
      </c>
    </row>
    <row r="19" spans="2:71" ht="14.25" customHeight="1">
      <c r="B19" s="15"/>
      <c r="C19" s="16"/>
      <c r="D19" s="26" t="s">
        <v>32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8"/>
      <c r="BE19" s="23"/>
      <c r="BS19" s="11" t="s">
        <v>8</v>
      </c>
    </row>
    <row r="20" spans="2:71" ht="22.5" customHeight="1">
      <c r="B20" s="15"/>
      <c r="C20" s="16"/>
      <c r="D20" s="16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16"/>
      <c r="AP20" s="16"/>
      <c r="AQ20" s="18"/>
      <c r="BE20" s="23"/>
      <c r="BS20" s="11" t="s">
        <v>31</v>
      </c>
    </row>
    <row r="21" spans="2:57" ht="6.75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8"/>
      <c r="BE21" s="23"/>
    </row>
    <row r="22" spans="2:57" ht="6.75" customHeight="1">
      <c r="B22" s="15"/>
      <c r="C22" s="16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6"/>
      <c r="AQ22" s="18"/>
      <c r="BE22" s="23"/>
    </row>
    <row r="23" spans="2:57" s="31" customFormat="1" ht="25.5" customHeight="1">
      <c r="B23" s="32"/>
      <c r="C23" s="33"/>
      <c r="D23" s="34" t="s">
        <v>33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6">
        <f>ROUND(AG51,2)</f>
        <v>0</v>
      </c>
      <c r="AL23" s="36"/>
      <c r="AM23" s="36"/>
      <c r="AN23" s="36"/>
      <c r="AO23" s="36"/>
      <c r="AP23" s="33"/>
      <c r="AQ23" s="37"/>
      <c r="BE23" s="23"/>
    </row>
    <row r="24" spans="2:57" s="3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7"/>
      <c r="BE24" s="23"/>
    </row>
    <row r="25" spans="2:57" s="31" customFormat="1" ht="12.7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8" t="s">
        <v>34</v>
      </c>
      <c r="M25" s="38"/>
      <c r="N25" s="38"/>
      <c r="O25" s="38"/>
      <c r="P25" s="33"/>
      <c r="Q25" s="33"/>
      <c r="R25" s="33"/>
      <c r="S25" s="33"/>
      <c r="T25" s="33"/>
      <c r="U25" s="33"/>
      <c r="V25" s="33"/>
      <c r="W25" s="38" t="s">
        <v>35</v>
      </c>
      <c r="X25" s="38"/>
      <c r="Y25" s="38"/>
      <c r="Z25" s="38"/>
      <c r="AA25" s="38"/>
      <c r="AB25" s="38"/>
      <c r="AC25" s="38"/>
      <c r="AD25" s="38"/>
      <c r="AE25" s="38"/>
      <c r="AF25" s="33"/>
      <c r="AG25" s="33"/>
      <c r="AH25" s="33"/>
      <c r="AI25" s="33"/>
      <c r="AJ25" s="33"/>
      <c r="AK25" s="38" t="s">
        <v>36</v>
      </c>
      <c r="AL25" s="38"/>
      <c r="AM25" s="38"/>
      <c r="AN25" s="38"/>
      <c r="AO25" s="38"/>
      <c r="AP25" s="33"/>
      <c r="AQ25" s="37"/>
      <c r="BE25" s="23"/>
    </row>
    <row r="26" spans="2:57" s="39" customFormat="1" ht="14.25" customHeight="1">
      <c r="B26" s="40"/>
      <c r="C26" s="41"/>
      <c r="D26" s="42" t="s">
        <v>37</v>
      </c>
      <c r="E26" s="41"/>
      <c r="F26" s="42" t="s">
        <v>38</v>
      </c>
      <c r="G26" s="41"/>
      <c r="H26" s="41"/>
      <c r="I26" s="41"/>
      <c r="J26" s="41"/>
      <c r="K26" s="41"/>
      <c r="L26" s="43">
        <v>0.21000000000000002</v>
      </c>
      <c r="M26" s="43"/>
      <c r="N26" s="43"/>
      <c r="O26" s="43"/>
      <c r="P26" s="41"/>
      <c r="Q26" s="41"/>
      <c r="R26" s="41"/>
      <c r="S26" s="41"/>
      <c r="T26" s="41"/>
      <c r="U26" s="41"/>
      <c r="V26" s="41"/>
      <c r="W26" s="44">
        <f>ROUND(AZ51,2)</f>
        <v>0</v>
      </c>
      <c r="X26" s="44"/>
      <c r="Y26" s="44"/>
      <c r="Z26" s="44"/>
      <c r="AA26" s="44"/>
      <c r="AB26" s="44"/>
      <c r="AC26" s="44"/>
      <c r="AD26" s="44"/>
      <c r="AE26" s="44"/>
      <c r="AF26" s="41"/>
      <c r="AG26" s="41"/>
      <c r="AH26" s="41"/>
      <c r="AI26" s="41"/>
      <c r="AJ26" s="41"/>
      <c r="AK26" s="44">
        <f>ROUND(AV51,2)</f>
        <v>0</v>
      </c>
      <c r="AL26" s="44"/>
      <c r="AM26" s="44"/>
      <c r="AN26" s="44"/>
      <c r="AO26" s="44"/>
      <c r="AP26" s="41"/>
      <c r="AQ26" s="45"/>
      <c r="BE26" s="23"/>
    </row>
    <row r="27" spans="2:57" s="39" customFormat="1" ht="14.25" customHeight="1">
      <c r="B27" s="40"/>
      <c r="C27" s="41"/>
      <c r="D27" s="41"/>
      <c r="E27" s="41"/>
      <c r="F27" s="42" t="s">
        <v>39</v>
      </c>
      <c r="G27" s="41"/>
      <c r="H27" s="41"/>
      <c r="I27" s="41"/>
      <c r="J27" s="41"/>
      <c r="K27" s="41"/>
      <c r="L27" s="43">
        <v>0.15000000000000002</v>
      </c>
      <c r="M27" s="43"/>
      <c r="N27" s="43"/>
      <c r="O27" s="43"/>
      <c r="P27" s="41"/>
      <c r="Q27" s="41"/>
      <c r="R27" s="41"/>
      <c r="S27" s="41"/>
      <c r="T27" s="41"/>
      <c r="U27" s="41"/>
      <c r="V27" s="41"/>
      <c r="W27" s="44">
        <f>ROUND(BA51,2)</f>
        <v>0</v>
      </c>
      <c r="X27" s="44"/>
      <c r="Y27" s="44"/>
      <c r="Z27" s="44"/>
      <c r="AA27" s="44"/>
      <c r="AB27" s="44"/>
      <c r="AC27" s="44"/>
      <c r="AD27" s="44"/>
      <c r="AE27" s="44"/>
      <c r="AF27" s="41"/>
      <c r="AG27" s="41"/>
      <c r="AH27" s="41"/>
      <c r="AI27" s="41"/>
      <c r="AJ27" s="41"/>
      <c r="AK27" s="44">
        <f>ROUND(AW51,2)</f>
        <v>0</v>
      </c>
      <c r="AL27" s="44"/>
      <c r="AM27" s="44"/>
      <c r="AN27" s="44"/>
      <c r="AO27" s="44"/>
      <c r="AP27" s="41"/>
      <c r="AQ27" s="45"/>
      <c r="BE27" s="23"/>
    </row>
    <row r="28" spans="2:57" s="39" customFormat="1" ht="14.25" customHeight="1" hidden="1">
      <c r="B28" s="40"/>
      <c r="C28" s="41"/>
      <c r="D28" s="41"/>
      <c r="E28" s="41"/>
      <c r="F28" s="42" t="s">
        <v>40</v>
      </c>
      <c r="G28" s="41"/>
      <c r="H28" s="41"/>
      <c r="I28" s="41"/>
      <c r="J28" s="41"/>
      <c r="K28" s="41"/>
      <c r="L28" s="43">
        <v>0.21000000000000002</v>
      </c>
      <c r="M28" s="43"/>
      <c r="N28" s="43"/>
      <c r="O28" s="43"/>
      <c r="P28" s="41"/>
      <c r="Q28" s="41"/>
      <c r="R28" s="41"/>
      <c r="S28" s="41"/>
      <c r="T28" s="41"/>
      <c r="U28" s="41"/>
      <c r="V28" s="41"/>
      <c r="W28" s="44">
        <f>ROUND(BB51,2)</f>
        <v>0</v>
      </c>
      <c r="X28" s="44"/>
      <c r="Y28" s="44"/>
      <c r="Z28" s="44"/>
      <c r="AA28" s="44"/>
      <c r="AB28" s="44"/>
      <c r="AC28" s="44"/>
      <c r="AD28" s="44"/>
      <c r="AE28" s="44"/>
      <c r="AF28" s="41"/>
      <c r="AG28" s="41"/>
      <c r="AH28" s="41"/>
      <c r="AI28" s="41"/>
      <c r="AJ28" s="41"/>
      <c r="AK28" s="44">
        <v>0</v>
      </c>
      <c r="AL28" s="44"/>
      <c r="AM28" s="44"/>
      <c r="AN28" s="44"/>
      <c r="AO28" s="44"/>
      <c r="AP28" s="41"/>
      <c r="AQ28" s="45"/>
      <c r="BE28" s="23"/>
    </row>
    <row r="29" spans="2:57" s="39" customFormat="1" ht="14.25" customHeight="1" hidden="1">
      <c r="B29" s="40"/>
      <c r="C29" s="41"/>
      <c r="D29" s="41"/>
      <c r="E29" s="41"/>
      <c r="F29" s="42" t="s">
        <v>41</v>
      </c>
      <c r="G29" s="41"/>
      <c r="H29" s="41"/>
      <c r="I29" s="41"/>
      <c r="J29" s="41"/>
      <c r="K29" s="41"/>
      <c r="L29" s="43">
        <v>0.15000000000000002</v>
      </c>
      <c r="M29" s="43"/>
      <c r="N29" s="43"/>
      <c r="O29" s="43"/>
      <c r="P29" s="41"/>
      <c r="Q29" s="41"/>
      <c r="R29" s="41"/>
      <c r="S29" s="41"/>
      <c r="T29" s="41"/>
      <c r="U29" s="41"/>
      <c r="V29" s="41"/>
      <c r="W29" s="44">
        <f>ROUND(BC51,2)</f>
        <v>0</v>
      </c>
      <c r="X29" s="44"/>
      <c r="Y29" s="44"/>
      <c r="Z29" s="44"/>
      <c r="AA29" s="44"/>
      <c r="AB29" s="44"/>
      <c r="AC29" s="44"/>
      <c r="AD29" s="44"/>
      <c r="AE29" s="44"/>
      <c r="AF29" s="41"/>
      <c r="AG29" s="41"/>
      <c r="AH29" s="41"/>
      <c r="AI29" s="41"/>
      <c r="AJ29" s="41"/>
      <c r="AK29" s="44">
        <v>0</v>
      </c>
      <c r="AL29" s="44"/>
      <c r="AM29" s="44"/>
      <c r="AN29" s="44"/>
      <c r="AO29" s="44"/>
      <c r="AP29" s="41"/>
      <c r="AQ29" s="45"/>
      <c r="BE29" s="23"/>
    </row>
    <row r="30" spans="2:57" s="39" customFormat="1" ht="14.25" customHeight="1" hidden="1">
      <c r="B30" s="40"/>
      <c r="C30" s="41"/>
      <c r="D30" s="41"/>
      <c r="E30" s="41"/>
      <c r="F30" s="42" t="s">
        <v>42</v>
      </c>
      <c r="G30" s="41"/>
      <c r="H30" s="41"/>
      <c r="I30" s="41"/>
      <c r="J30" s="41"/>
      <c r="K30" s="41"/>
      <c r="L30" s="43">
        <v>0</v>
      </c>
      <c r="M30" s="43"/>
      <c r="N30" s="43"/>
      <c r="O30" s="43"/>
      <c r="P30" s="41"/>
      <c r="Q30" s="41"/>
      <c r="R30" s="41"/>
      <c r="S30" s="41"/>
      <c r="T30" s="41"/>
      <c r="U30" s="41"/>
      <c r="V30" s="41"/>
      <c r="W30" s="44">
        <f>ROUND(BD51,2)</f>
        <v>0</v>
      </c>
      <c r="X30" s="44"/>
      <c r="Y30" s="44"/>
      <c r="Z30" s="44"/>
      <c r="AA30" s="44"/>
      <c r="AB30" s="44"/>
      <c r="AC30" s="44"/>
      <c r="AD30" s="44"/>
      <c r="AE30" s="44"/>
      <c r="AF30" s="41"/>
      <c r="AG30" s="41"/>
      <c r="AH30" s="41"/>
      <c r="AI30" s="41"/>
      <c r="AJ30" s="41"/>
      <c r="AK30" s="44">
        <v>0</v>
      </c>
      <c r="AL30" s="44"/>
      <c r="AM30" s="44"/>
      <c r="AN30" s="44"/>
      <c r="AO30" s="44"/>
      <c r="AP30" s="41"/>
      <c r="AQ30" s="45"/>
      <c r="BE30" s="23"/>
    </row>
    <row r="31" spans="2:57" s="3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7"/>
      <c r="BE31" s="23"/>
    </row>
    <row r="32" spans="2:57" s="31" customFormat="1" ht="25.5" customHeight="1">
      <c r="B32" s="32"/>
      <c r="C32" s="46"/>
      <c r="D32" s="47" t="s">
        <v>43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44</v>
      </c>
      <c r="U32" s="48"/>
      <c r="V32" s="48"/>
      <c r="W32" s="48"/>
      <c r="X32" s="50" t="s">
        <v>45</v>
      </c>
      <c r="Y32" s="50"/>
      <c r="Z32" s="50"/>
      <c r="AA32" s="50"/>
      <c r="AB32" s="50"/>
      <c r="AC32" s="48"/>
      <c r="AD32" s="48"/>
      <c r="AE32" s="48"/>
      <c r="AF32" s="48"/>
      <c r="AG32" s="48"/>
      <c r="AH32" s="48"/>
      <c r="AI32" s="48"/>
      <c r="AJ32" s="48"/>
      <c r="AK32" s="51">
        <f>SUM(AK23:AK30)</f>
        <v>0</v>
      </c>
      <c r="AL32" s="51"/>
      <c r="AM32" s="51"/>
      <c r="AN32" s="51"/>
      <c r="AO32" s="51"/>
      <c r="AP32" s="46"/>
      <c r="AQ32" s="52"/>
      <c r="BE32" s="23"/>
    </row>
    <row r="33" spans="2:43" s="3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7"/>
    </row>
    <row r="34" spans="2:43" s="3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3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31" customFormat="1" ht="36.75" customHeight="1">
      <c r="B39" s="32"/>
      <c r="C39" s="59" t="s">
        <v>46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31" customFormat="1" ht="6.75" customHeight="1">
      <c r="B40" s="32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61" customFormat="1" ht="14.2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>
        <f>K5</f>
        <v>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66" customFormat="1" ht="36.75" customHeight="1">
      <c r="B42" s="67"/>
      <c r="C42" s="68" t="s">
        <v>17</v>
      </c>
      <c r="D42" s="69"/>
      <c r="E42" s="69"/>
      <c r="F42" s="69"/>
      <c r="G42" s="69"/>
      <c r="H42" s="69"/>
      <c r="I42" s="69"/>
      <c r="J42" s="69"/>
      <c r="K42" s="69"/>
      <c r="L42" s="70" t="str">
        <f>K6</f>
        <v>K. Vary - Počerny, Dešťová kanalizace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69"/>
      <c r="AQ42" s="69"/>
      <c r="AR42" s="71"/>
    </row>
    <row r="43" spans="2:44" s="31" customFormat="1" ht="6.75" customHeight="1">
      <c r="B43" s="32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31" customFormat="1" ht="12.75">
      <c r="B44" s="32"/>
      <c r="C44" s="63" t="s">
        <v>21</v>
      </c>
      <c r="D44" s="60"/>
      <c r="E44" s="60"/>
      <c r="F44" s="60"/>
      <c r="G44" s="60"/>
      <c r="H44" s="60"/>
      <c r="I44" s="60"/>
      <c r="J44" s="60"/>
      <c r="K44" s="60"/>
      <c r="L44" s="72" t="str">
        <f>IF(K8="","",K8)</f>
        <v> 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3" t="s">
        <v>23</v>
      </c>
      <c r="AJ44" s="60"/>
      <c r="AK44" s="60"/>
      <c r="AL44" s="60"/>
      <c r="AM44" s="73" t="str">
        <f>IF(AN8="","",AN8)</f>
        <v>19. 8. 2017</v>
      </c>
      <c r="AN44" s="73"/>
      <c r="AO44" s="60"/>
      <c r="AP44" s="60"/>
      <c r="AQ44" s="60"/>
      <c r="AR44" s="58"/>
    </row>
    <row r="45" spans="2:44" s="31" customFormat="1" ht="6.75" customHeight="1">
      <c r="B45" s="32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31" customFormat="1" ht="12.75">
      <c r="B46" s="32"/>
      <c r="C46" s="63" t="s">
        <v>25</v>
      </c>
      <c r="D46" s="60"/>
      <c r="E46" s="60"/>
      <c r="F46" s="60"/>
      <c r="G46" s="60"/>
      <c r="H46" s="60"/>
      <c r="I46" s="60"/>
      <c r="J46" s="60"/>
      <c r="K46" s="60"/>
      <c r="L46" s="64" t="str">
        <f>IF(E11="","",E11)</f>
        <v> 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3" t="s">
        <v>30</v>
      </c>
      <c r="AJ46" s="60"/>
      <c r="AK46" s="60"/>
      <c r="AL46" s="60"/>
      <c r="AM46" s="74" t="str">
        <f>IF(E17="","",E17)</f>
        <v> </v>
      </c>
      <c r="AN46" s="74"/>
      <c r="AO46" s="74"/>
      <c r="AP46" s="74"/>
      <c r="AQ46" s="60"/>
      <c r="AR46" s="58"/>
      <c r="AS46" s="75" t="s">
        <v>47</v>
      </c>
      <c r="AT46" s="7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31" customFormat="1" ht="12.75">
      <c r="B47" s="32"/>
      <c r="C47" s="63" t="s">
        <v>28</v>
      </c>
      <c r="D47" s="60"/>
      <c r="E47" s="60"/>
      <c r="F47" s="60"/>
      <c r="G47" s="60"/>
      <c r="H47" s="60"/>
      <c r="I47" s="60"/>
      <c r="J47" s="60"/>
      <c r="K47" s="60"/>
      <c r="L47" s="64">
        <f>IF(E14="Vyplň údaj","",E14)</f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75"/>
      <c r="AT47" s="75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31" customFormat="1" ht="10.5" customHeight="1">
      <c r="B48" s="32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75"/>
      <c r="AT48" s="75"/>
      <c r="AU48" s="33"/>
      <c r="AV48" s="33"/>
      <c r="AW48" s="33"/>
      <c r="AX48" s="33"/>
      <c r="AY48" s="33"/>
      <c r="AZ48" s="33"/>
      <c r="BA48" s="33"/>
      <c r="BB48" s="33"/>
      <c r="BC48" s="33"/>
      <c r="BD48" s="80"/>
    </row>
    <row r="49" spans="2:56" s="31" customFormat="1" ht="29.25" customHeight="1">
      <c r="B49" s="32"/>
      <c r="C49" s="81" t="s">
        <v>48</v>
      </c>
      <c r="D49" s="81"/>
      <c r="E49" s="81"/>
      <c r="F49" s="81"/>
      <c r="G49" s="81"/>
      <c r="H49" s="82"/>
      <c r="I49" s="83" t="s">
        <v>49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4" t="s">
        <v>50</v>
      </c>
      <c r="AH49" s="84"/>
      <c r="AI49" s="84"/>
      <c r="AJ49" s="84"/>
      <c r="AK49" s="84"/>
      <c r="AL49" s="84"/>
      <c r="AM49" s="84"/>
      <c r="AN49" s="83" t="s">
        <v>51</v>
      </c>
      <c r="AO49" s="83"/>
      <c r="AP49" s="83"/>
      <c r="AQ49" s="85" t="s">
        <v>52</v>
      </c>
      <c r="AR49" s="58"/>
      <c r="AS49" s="86" t="s">
        <v>53</v>
      </c>
      <c r="AT49" s="87" t="s">
        <v>54</v>
      </c>
      <c r="AU49" s="87" t="s">
        <v>55</v>
      </c>
      <c r="AV49" s="87" t="s">
        <v>56</v>
      </c>
      <c r="AW49" s="87" t="s">
        <v>57</v>
      </c>
      <c r="AX49" s="87" t="s">
        <v>58</v>
      </c>
      <c r="AY49" s="87" t="s">
        <v>59</v>
      </c>
      <c r="AZ49" s="87" t="s">
        <v>60</v>
      </c>
      <c r="BA49" s="87" t="s">
        <v>61</v>
      </c>
      <c r="BB49" s="87" t="s">
        <v>62</v>
      </c>
      <c r="BC49" s="87" t="s">
        <v>63</v>
      </c>
      <c r="BD49" s="88" t="s">
        <v>64</v>
      </c>
    </row>
    <row r="50" spans="2:56" s="31" customFormat="1" ht="10.5" customHeight="1">
      <c r="B50" s="32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1"/>
    </row>
    <row r="51" spans="2:90" s="66" customFormat="1" ht="32.25" customHeight="1">
      <c r="B51" s="67"/>
      <c r="C51" s="92" t="s">
        <v>65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>
        <f>ROUND(AG52,2)</f>
        <v>0</v>
      </c>
      <c r="AH51" s="94"/>
      <c r="AI51" s="94"/>
      <c r="AJ51" s="94"/>
      <c r="AK51" s="94"/>
      <c r="AL51" s="94"/>
      <c r="AM51" s="94"/>
      <c r="AN51" s="95">
        <f>SUM(AG51,AT51)</f>
        <v>0</v>
      </c>
      <c r="AO51" s="95"/>
      <c r="AP51" s="95"/>
      <c r="AQ51" s="96"/>
      <c r="AR51" s="71"/>
      <c r="AS51" s="97">
        <f>ROUND(AS52,2)</f>
        <v>0</v>
      </c>
      <c r="AT51" s="98">
        <f>ROUND(SUM(AV51:AW51),2)</f>
        <v>0</v>
      </c>
      <c r="AU51" s="99">
        <f>ROUND(AU52,5)</f>
        <v>0</v>
      </c>
      <c r="AV51" s="98">
        <f>ROUND(AZ51*L26,2)</f>
        <v>0</v>
      </c>
      <c r="AW51" s="98">
        <f>ROUND(BA51*L27,2)</f>
        <v>0</v>
      </c>
      <c r="AX51" s="98">
        <f>ROUND(BB51*L26,2)</f>
        <v>0</v>
      </c>
      <c r="AY51" s="98">
        <f>ROUND(BC51*L27,2)</f>
        <v>0</v>
      </c>
      <c r="AZ51" s="98">
        <f>ROUND(AZ52,2)</f>
        <v>0</v>
      </c>
      <c r="BA51" s="98">
        <f>ROUND(BA52,2)</f>
        <v>0</v>
      </c>
      <c r="BB51" s="98">
        <f>ROUND(BB52,2)</f>
        <v>0</v>
      </c>
      <c r="BC51" s="98">
        <f>ROUND(BC52,2)</f>
        <v>0</v>
      </c>
      <c r="BD51" s="100">
        <f>ROUND(BD52,2)</f>
        <v>0</v>
      </c>
      <c r="BS51" s="101" t="s">
        <v>66</v>
      </c>
      <c r="BT51" s="101" t="s">
        <v>67</v>
      </c>
      <c r="BV51" s="101" t="s">
        <v>68</v>
      </c>
      <c r="BW51" s="101" t="s">
        <v>7</v>
      </c>
      <c r="BX51" s="101" t="s">
        <v>69</v>
      </c>
      <c r="CL51" s="101"/>
    </row>
    <row r="52" spans="1:90" s="114" customFormat="1" ht="22.5" customHeight="1">
      <c r="A52" s="102" t="s">
        <v>70</v>
      </c>
      <c r="B52" s="103"/>
      <c r="C52" s="104"/>
      <c r="D52" s="105"/>
      <c r="E52" s="105"/>
      <c r="F52" s="105"/>
      <c r="G52" s="105"/>
      <c r="H52" s="105"/>
      <c r="I52" s="106"/>
      <c r="J52" s="105" t="s">
        <v>18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7">
        <f>'K. Vary - Počerny...'!J25</f>
        <v>0</v>
      </c>
      <c r="AH52" s="107"/>
      <c r="AI52" s="107"/>
      <c r="AJ52" s="107"/>
      <c r="AK52" s="107"/>
      <c r="AL52" s="107"/>
      <c r="AM52" s="107"/>
      <c r="AN52" s="107">
        <f>SUM(AG52,AT52)</f>
        <v>0</v>
      </c>
      <c r="AO52" s="107"/>
      <c r="AP52" s="107"/>
      <c r="AQ52" s="108" t="s">
        <v>71</v>
      </c>
      <c r="AR52" s="109"/>
      <c r="AS52" s="110">
        <v>0</v>
      </c>
      <c r="AT52" s="111">
        <f>ROUND(SUM(AV52:AW52),2)</f>
        <v>0</v>
      </c>
      <c r="AU52" s="112">
        <f>'K. Vary - Počerny...'!P83</f>
        <v>0</v>
      </c>
      <c r="AV52" s="111">
        <f>'K. Vary - Počerny...'!J28</f>
        <v>0</v>
      </c>
      <c r="AW52" s="111">
        <f>'K. Vary - Počerny...'!J29</f>
        <v>0</v>
      </c>
      <c r="AX52" s="111">
        <f>'K. Vary - Počerny...'!J30</f>
        <v>0</v>
      </c>
      <c r="AY52" s="111">
        <f>'K. Vary - Počerny...'!J31</f>
        <v>0</v>
      </c>
      <c r="AZ52" s="111">
        <f>'K. Vary - Počerny...'!F28</f>
        <v>0</v>
      </c>
      <c r="BA52" s="111">
        <f>'K. Vary - Počerny...'!F29</f>
        <v>0</v>
      </c>
      <c r="BB52" s="111">
        <f>'K. Vary - Počerny...'!F30</f>
        <v>0</v>
      </c>
      <c r="BC52" s="111">
        <f>'K. Vary - Počerny...'!F31</f>
        <v>0</v>
      </c>
      <c r="BD52" s="113">
        <f>'K. Vary - Počerny...'!F32</f>
        <v>0</v>
      </c>
      <c r="BT52" s="115" t="s">
        <v>72</v>
      </c>
      <c r="BU52" s="115" t="s">
        <v>73</v>
      </c>
      <c r="BV52" s="115" t="s">
        <v>68</v>
      </c>
      <c r="BW52" s="115" t="s">
        <v>7</v>
      </c>
      <c r="BX52" s="115" t="s">
        <v>69</v>
      </c>
      <c r="CL52" s="115"/>
    </row>
    <row r="53" spans="2:44" s="31" customFormat="1" ht="30" customHeight="1">
      <c r="B53" s="32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58"/>
    </row>
    <row r="54" spans="2:44" s="31" customFormat="1" ht="6.75" customHeight="1">
      <c r="B54" s="53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8"/>
    </row>
  </sheetData>
  <sheetProtection selectLockedCells="1" selectUnlockedCells="1"/>
  <mergeCells count="41"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1:AM51"/>
    <mergeCell ref="AN51:AP51"/>
    <mergeCell ref="D52:H52"/>
    <mergeCell ref="J52:AF52"/>
    <mergeCell ref="AG52:AM52"/>
    <mergeCell ref="AN52:AP52"/>
  </mergeCells>
  <hyperlinks>
    <hyperlink ref="K1" location="C2" display="1) Rekapitulace stavby"/>
    <hyperlink ref="W1" location="C51" display="2) Rekapitulace objektů stavby a soupisů prací"/>
    <hyperlink ref="A52" location="'petra - K! Vary - Počerny...'.C2" display="/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7"/>
  <sheetViews>
    <sheetView showGridLines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.7109375" defaultRowHeight="12.75"/>
  <cols>
    <col min="1" max="1" width="6.28125" style="1" customWidth="1"/>
    <col min="2" max="2" width="1.28515625" style="1" customWidth="1"/>
    <col min="3" max="3" width="3.140625" style="1" customWidth="1"/>
    <col min="4" max="4" width="3.28125" style="1" customWidth="1"/>
    <col min="5" max="5" width="13.00390625" style="1" customWidth="1"/>
    <col min="6" max="6" width="56.7109375" style="1" customWidth="1"/>
    <col min="7" max="7" width="6.57421875" style="1" customWidth="1"/>
    <col min="8" max="8" width="8.421875" style="1" customWidth="1"/>
    <col min="9" max="9" width="9.57421875" style="116" customWidth="1"/>
    <col min="10" max="10" width="17.7109375" style="1" customWidth="1"/>
    <col min="11" max="11" width="11.7109375" style="1" customWidth="1"/>
    <col min="12" max="12" width="6.421875" style="1" customWidth="1"/>
    <col min="13" max="21" width="0" style="1" hidden="1" customWidth="1"/>
    <col min="22" max="22" width="9.28125" style="1" customWidth="1"/>
    <col min="23" max="23" width="12.28125" style="1" customWidth="1"/>
    <col min="24" max="24" width="9.28125" style="1" customWidth="1"/>
    <col min="25" max="25" width="11.28125" style="1" customWidth="1"/>
    <col min="26" max="26" width="8.28125" style="1" customWidth="1"/>
    <col min="27" max="27" width="11.28125" style="1" customWidth="1"/>
    <col min="28" max="28" width="12.28125" style="1" customWidth="1"/>
    <col min="29" max="29" width="8.28125" style="1" customWidth="1"/>
    <col min="30" max="30" width="11.28125" style="1" customWidth="1"/>
    <col min="31" max="31" width="12.28125" style="1" customWidth="1"/>
    <col min="32" max="43" width="6.421875" style="1" customWidth="1"/>
    <col min="44" max="65" width="0" style="1" hidden="1" customWidth="1"/>
    <col min="66" max="16384" width="6.421875" style="1" customWidth="1"/>
  </cols>
  <sheetData>
    <row r="1" spans="1:70" ht="21.75" customHeight="1">
      <c r="A1" s="7"/>
      <c r="B1" s="117"/>
      <c r="C1" s="117"/>
      <c r="D1" s="118" t="s">
        <v>1</v>
      </c>
      <c r="E1" s="117"/>
      <c r="F1" s="119" t="s">
        <v>74</v>
      </c>
      <c r="G1" s="119" t="s">
        <v>75</v>
      </c>
      <c r="H1" s="119"/>
      <c r="I1" s="120"/>
      <c r="J1" s="119" t="s">
        <v>76</v>
      </c>
      <c r="K1" s="118" t="s">
        <v>77</v>
      </c>
      <c r="L1" s="119" t="s">
        <v>78</v>
      </c>
      <c r="M1" s="119"/>
      <c r="N1" s="119"/>
      <c r="O1" s="119"/>
      <c r="P1" s="119"/>
      <c r="Q1" s="119"/>
      <c r="R1" s="119"/>
      <c r="S1" s="119"/>
      <c r="T1" s="119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3:46" ht="36.75" customHeight="1"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AT2" s="11" t="s">
        <v>7</v>
      </c>
    </row>
    <row r="3" spans="2:46" ht="6.75" customHeight="1">
      <c r="B3" s="12"/>
      <c r="C3" s="13"/>
      <c r="D3" s="13"/>
      <c r="E3" s="13"/>
      <c r="F3" s="13"/>
      <c r="G3" s="13"/>
      <c r="H3" s="13"/>
      <c r="I3" s="121"/>
      <c r="J3" s="13"/>
      <c r="K3" s="14"/>
      <c r="AT3" s="11" t="s">
        <v>79</v>
      </c>
    </row>
    <row r="4" spans="2:46" ht="36.75" customHeight="1">
      <c r="B4" s="15"/>
      <c r="C4" s="16"/>
      <c r="D4" s="17" t="s">
        <v>80</v>
      </c>
      <c r="E4" s="16"/>
      <c r="F4" s="16"/>
      <c r="G4" s="16"/>
      <c r="H4" s="16"/>
      <c r="I4" s="122"/>
      <c r="J4" s="16"/>
      <c r="K4" s="18"/>
      <c r="M4" s="19" t="s">
        <v>12</v>
      </c>
      <c r="AT4" s="11" t="s">
        <v>6</v>
      </c>
    </row>
    <row r="5" spans="2:11" ht="6.75" customHeight="1">
      <c r="B5" s="15"/>
      <c r="C5" s="16"/>
      <c r="D5" s="16"/>
      <c r="E5" s="16"/>
      <c r="F5" s="16"/>
      <c r="G5" s="16"/>
      <c r="H5" s="16"/>
      <c r="I5" s="122"/>
      <c r="J5" s="16"/>
      <c r="K5" s="18"/>
    </row>
    <row r="6" spans="2:11" s="31" customFormat="1" ht="12.75">
      <c r="B6" s="32"/>
      <c r="C6" s="33"/>
      <c r="D6" s="26" t="s">
        <v>17</v>
      </c>
      <c r="E6" s="33"/>
      <c r="F6" s="33"/>
      <c r="G6" s="33"/>
      <c r="H6" s="33"/>
      <c r="I6" s="123"/>
      <c r="J6" s="33"/>
      <c r="K6" s="37"/>
    </row>
    <row r="7" spans="2:11" s="31" customFormat="1" ht="36.75" customHeight="1">
      <c r="B7" s="32"/>
      <c r="C7" s="33"/>
      <c r="D7" s="33"/>
      <c r="E7" s="70" t="s">
        <v>18</v>
      </c>
      <c r="F7" s="70"/>
      <c r="G7" s="70"/>
      <c r="H7" s="70"/>
      <c r="I7" s="123"/>
      <c r="J7" s="33"/>
      <c r="K7" s="37"/>
    </row>
    <row r="8" spans="2:11" s="31" customFormat="1" ht="12.75">
      <c r="B8" s="32"/>
      <c r="C8" s="33"/>
      <c r="D8" s="33"/>
      <c r="E8" s="33"/>
      <c r="F8" s="33"/>
      <c r="G8" s="33"/>
      <c r="H8" s="33"/>
      <c r="I8" s="123"/>
      <c r="J8" s="33"/>
      <c r="K8" s="37"/>
    </row>
    <row r="9" spans="2:11" s="31" customFormat="1" ht="14.25" customHeight="1">
      <c r="B9" s="32"/>
      <c r="C9" s="33"/>
      <c r="D9" s="26" t="s">
        <v>19</v>
      </c>
      <c r="E9" s="33"/>
      <c r="F9" s="22"/>
      <c r="G9" s="33"/>
      <c r="H9" s="33"/>
      <c r="I9" s="124" t="s">
        <v>20</v>
      </c>
      <c r="J9" s="22"/>
      <c r="K9" s="37"/>
    </row>
    <row r="10" spans="2:11" s="31" customFormat="1" ht="14.25" customHeight="1">
      <c r="B10" s="32"/>
      <c r="C10" s="33"/>
      <c r="D10" s="26" t="s">
        <v>21</v>
      </c>
      <c r="E10" s="33"/>
      <c r="F10" s="22" t="s">
        <v>22</v>
      </c>
      <c r="G10" s="33"/>
      <c r="H10" s="33"/>
      <c r="I10" s="124" t="s">
        <v>23</v>
      </c>
      <c r="J10" s="73" t="str">
        <f>'Rekapitulace stavby'!AN8</f>
        <v>19. 8. 2017</v>
      </c>
      <c r="K10" s="37"/>
    </row>
    <row r="11" spans="2:11" s="31" customFormat="1" ht="10.5" customHeight="1">
      <c r="B11" s="32"/>
      <c r="C11" s="33"/>
      <c r="D11" s="33"/>
      <c r="E11" s="33"/>
      <c r="F11" s="33"/>
      <c r="G11" s="33"/>
      <c r="H11" s="33"/>
      <c r="I11" s="123"/>
      <c r="J11" s="33"/>
      <c r="K11" s="37"/>
    </row>
    <row r="12" spans="2:11" s="31" customFormat="1" ht="14.25" customHeight="1">
      <c r="B12" s="32"/>
      <c r="C12" s="33"/>
      <c r="D12" s="26" t="s">
        <v>25</v>
      </c>
      <c r="E12" s="33"/>
      <c r="F12" s="33"/>
      <c r="G12" s="33"/>
      <c r="H12" s="33"/>
      <c r="I12" s="124" t="s">
        <v>26</v>
      </c>
      <c r="J12" s="22">
        <f>IF('Rekapitulace stavby'!AN10="","",'Rekapitulace stavby'!AN10)</f>
      </c>
      <c r="K12" s="37"/>
    </row>
    <row r="13" spans="2:11" s="31" customFormat="1" ht="18" customHeight="1">
      <c r="B13" s="32"/>
      <c r="C13" s="33"/>
      <c r="D13" s="33"/>
      <c r="E13" s="22" t="str">
        <f>IF('Rekapitulace stavby'!E11="","",'Rekapitulace stavby'!E11)</f>
        <v> </v>
      </c>
      <c r="F13" s="33"/>
      <c r="G13" s="33"/>
      <c r="H13" s="33"/>
      <c r="I13" s="124" t="s">
        <v>27</v>
      </c>
      <c r="J13" s="22">
        <f>IF('Rekapitulace stavby'!AN11="","",'Rekapitulace stavby'!AN11)</f>
      </c>
      <c r="K13" s="37"/>
    </row>
    <row r="14" spans="2:11" s="31" customFormat="1" ht="6.75" customHeight="1">
      <c r="B14" s="32"/>
      <c r="C14" s="33"/>
      <c r="D14" s="33"/>
      <c r="E14" s="33"/>
      <c r="F14" s="33"/>
      <c r="G14" s="33"/>
      <c r="H14" s="33"/>
      <c r="I14" s="123"/>
      <c r="J14" s="33"/>
      <c r="K14" s="37"/>
    </row>
    <row r="15" spans="2:11" s="31" customFormat="1" ht="14.25" customHeight="1">
      <c r="B15" s="32"/>
      <c r="C15" s="33"/>
      <c r="D15" s="26" t="s">
        <v>28</v>
      </c>
      <c r="E15" s="33"/>
      <c r="F15" s="33"/>
      <c r="G15" s="33"/>
      <c r="H15" s="33"/>
      <c r="I15" s="124" t="s">
        <v>26</v>
      </c>
      <c r="J15" s="22">
        <f>IF('Rekapitulace stavby'!AN13="Vyplň údaj","",IF('Rekapitulace stavby'!AN13="","",'Rekapitulace stavby'!AN13))</f>
      </c>
      <c r="K15" s="37"/>
    </row>
    <row r="16" spans="2:11" s="31" customFormat="1" ht="18" customHeight="1">
      <c r="B16" s="32"/>
      <c r="C16" s="33"/>
      <c r="D16" s="33"/>
      <c r="E16" s="22">
        <f>IF('Rekapitulace stavby'!E14="Vyplň údaj","",IF('Rekapitulace stavby'!E14="","",'Rekapitulace stavby'!E14))</f>
      </c>
      <c r="F16" s="33"/>
      <c r="G16" s="33"/>
      <c r="H16" s="33"/>
      <c r="I16" s="124" t="s">
        <v>27</v>
      </c>
      <c r="J16" s="22">
        <f>IF('Rekapitulace stavby'!AN14="Vyplň údaj","",IF('Rekapitulace stavby'!AN14="","",'Rekapitulace stavby'!AN14))</f>
      </c>
      <c r="K16" s="37"/>
    </row>
    <row r="17" spans="2:11" s="31" customFormat="1" ht="6.75" customHeight="1">
      <c r="B17" s="32"/>
      <c r="C17" s="33"/>
      <c r="D17" s="33"/>
      <c r="E17" s="33"/>
      <c r="F17" s="33"/>
      <c r="G17" s="33"/>
      <c r="H17" s="33"/>
      <c r="I17" s="123"/>
      <c r="J17" s="33"/>
      <c r="K17" s="37"/>
    </row>
    <row r="18" spans="2:11" s="31" customFormat="1" ht="14.25" customHeight="1">
      <c r="B18" s="32"/>
      <c r="C18" s="33"/>
      <c r="D18" s="26" t="s">
        <v>30</v>
      </c>
      <c r="E18" s="33"/>
      <c r="F18" s="33"/>
      <c r="G18" s="33"/>
      <c r="H18" s="33"/>
      <c r="I18" s="124" t="s">
        <v>26</v>
      </c>
      <c r="J18" s="22">
        <f>IF('Rekapitulace stavby'!AN16="","",'Rekapitulace stavby'!AN16)</f>
      </c>
      <c r="K18" s="37"/>
    </row>
    <row r="19" spans="2:11" s="31" customFormat="1" ht="18" customHeight="1">
      <c r="B19" s="32"/>
      <c r="C19" s="33"/>
      <c r="D19" s="33"/>
      <c r="E19" s="22" t="str">
        <f>IF('Rekapitulace stavby'!E17="","",'Rekapitulace stavby'!E17)</f>
        <v> </v>
      </c>
      <c r="F19" s="33"/>
      <c r="G19" s="33"/>
      <c r="H19" s="33"/>
      <c r="I19" s="124" t="s">
        <v>27</v>
      </c>
      <c r="J19" s="22">
        <f>IF('Rekapitulace stavby'!AN17="","",'Rekapitulace stavby'!AN17)</f>
      </c>
      <c r="K19" s="37"/>
    </row>
    <row r="20" spans="2:11" s="31" customFormat="1" ht="6.75" customHeight="1">
      <c r="B20" s="32"/>
      <c r="C20" s="33"/>
      <c r="D20" s="33"/>
      <c r="E20" s="33"/>
      <c r="F20" s="33"/>
      <c r="G20" s="33"/>
      <c r="H20" s="33"/>
      <c r="I20" s="123"/>
      <c r="J20" s="33"/>
      <c r="K20" s="37"/>
    </row>
    <row r="21" spans="2:11" s="31" customFormat="1" ht="14.25" customHeight="1">
      <c r="B21" s="32"/>
      <c r="C21" s="33"/>
      <c r="D21" s="26" t="s">
        <v>32</v>
      </c>
      <c r="E21" s="33"/>
      <c r="F21" s="33"/>
      <c r="G21" s="33"/>
      <c r="H21" s="33"/>
      <c r="I21" s="123"/>
      <c r="J21" s="33"/>
      <c r="K21" s="37"/>
    </row>
    <row r="22" spans="2:11" s="125" customFormat="1" ht="22.5" customHeight="1">
      <c r="B22" s="126"/>
      <c r="C22" s="127"/>
      <c r="D22" s="127"/>
      <c r="E22" s="29"/>
      <c r="F22" s="29"/>
      <c r="G22" s="29"/>
      <c r="H22" s="29"/>
      <c r="I22" s="128"/>
      <c r="J22" s="127"/>
      <c r="K22" s="129"/>
    </row>
    <row r="23" spans="2:11" s="31" customFormat="1" ht="6.75" customHeight="1">
      <c r="B23" s="32"/>
      <c r="C23" s="33"/>
      <c r="D23" s="33"/>
      <c r="E23" s="33"/>
      <c r="F23" s="33"/>
      <c r="G23" s="33"/>
      <c r="H23" s="33"/>
      <c r="I23" s="123"/>
      <c r="J23" s="33"/>
      <c r="K23" s="37"/>
    </row>
    <row r="24" spans="2:11" s="31" customFormat="1" ht="6.75" customHeight="1">
      <c r="B24" s="32"/>
      <c r="C24" s="33"/>
      <c r="D24" s="90"/>
      <c r="E24" s="90"/>
      <c r="F24" s="90"/>
      <c r="G24" s="90"/>
      <c r="H24" s="90"/>
      <c r="I24" s="130"/>
      <c r="J24" s="90"/>
      <c r="K24" s="131"/>
    </row>
    <row r="25" spans="2:11" s="31" customFormat="1" ht="25.5" customHeight="1">
      <c r="B25" s="32"/>
      <c r="C25" s="33"/>
      <c r="D25" s="132" t="s">
        <v>33</v>
      </c>
      <c r="E25" s="33"/>
      <c r="F25" s="33"/>
      <c r="G25" s="33"/>
      <c r="H25" s="33"/>
      <c r="I25" s="123"/>
      <c r="J25" s="95">
        <f>ROUND(J83,2)</f>
        <v>0</v>
      </c>
      <c r="K25" s="37"/>
    </row>
    <row r="26" spans="2:11" s="31" customFormat="1" ht="6.75" customHeight="1">
      <c r="B26" s="32"/>
      <c r="C26" s="33"/>
      <c r="D26" s="90"/>
      <c r="E26" s="90"/>
      <c r="F26" s="90"/>
      <c r="G26" s="90"/>
      <c r="H26" s="90"/>
      <c r="I26" s="130"/>
      <c r="J26" s="90"/>
      <c r="K26" s="131"/>
    </row>
    <row r="27" spans="2:11" s="31" customFormat="1" ht="14.25" customHeight="1">
      <c r="B27" s="32"/>
      <c r="C27" s="33"/>
      <c r="D27" s="33"/>
      <c r="E27" s="33"/>
      <c r="F27" s="38" t="s">
        <v>35</v>
      </c>
      <c r="G27" s="33"/>
      <c r="H27" s="33"/>
      <c r="I27" s="133" t="s">
        <v>34</v>
      </c>
      <c r="J27" s="38" t="s">
        <v>36</v>
      </c>
      <c r="K27" s="37"/>
    </row>
    <row r="28" spans="2:11" s="31" customFormat="1" ht="14.25" customHeight="1">
      <c r="B28" s="32"/>
      <c r="C28" s="33"/>
      <c r="D28" s="42" t="s">
        <v>37</v>
      </c>
      <c r="E28" s="42" t="s">
        <v>38</v>
      </c>
      <c r="F28" s="134">
        <f>ROUND(SUM(BE83:BE276),2)</f>
        <v>0</v>
      </c>
      <c r="G28" s="33"/>
      <c r="H28" s="33"/>
      <c r="I28" s="135">
        <v>0.21000000000000002</v>
      </c>
      <c r="J28" s="134">
        <f>ROUND(ROUND((SUM(BE83:BE276)),2)*I28,2)</f>
        <v>0</v>
      </c>
      <c r="K28" s="37"/>
    </row>
    <row r="29" spans="2:11" s="31" customFormat="1" ht="14.25" customHeight="1">
      <c r="B29" s="32"/>
      <c r="C29" s="33"/>
      <c r="D29" s="33"/>
      <c r="E29" s="42" t="s">
        <v>39</v>
      </c>
      <c r="F29" s="134">
        <f>ROUND(SUM(BF83:BF276),2)</f>
        <v>0</v>
      </c>
      <c r="G29" s="33"/>
      <c r="H29" s="33"/>
      <c r="I29" s="135">
        <v>0.15000000000000002</v>
      </c>
      <c r="J29" s="134">
        <f>ROUND(ROUND((SUM(BF83:BF276)),2)*I29,2)</f>
        <v>0</v>
      </c>
      <c r="K29" s="37"/>
    </row>
    <row r="30" spans="2:11" s="31" customFormat="1" ht="14.25" customHeight="1" hidden="1">
      <c r="B30" s="32"/>
      <c r="C30" s="33"/>
      <c r="D30" s="33"/>
      <c r="E30" s="42" t="s">
        <v>40</v>
      </c>
      <c r="F30" s="134">
        <f>ROUND(SUM(BG83:BG276),2)</f>
        <v>0</v>
      </c>
      <c r="G30" s="33"/>
      <c r="H30" s="33"/>
      <c r="I30" s="135">
        <v>0.21000000000000002</v>
      </c>
      <c r="J30" s="134">
        <v>0</v>
      </c>
      <c r="K30" s="37"/>
    </row>
    <row r="31" spans="2:11" s="31" customFormat="1" ht="14.25" customHeight="1" hidden="1">
      <c r="B31" s="32"/>
      <c r="C31" s="33"/>
      <c r="D31" s="33"/>
      <c r="E31" s="42" t="s">
        <v>41</v>
      </c>
      <c r="F31" s="134">
        <f>ROUND(SUM(BH83:BH276),2)</f>
        <v>0</v>
      </c>
      <c r="G31" s="33"/>
      <c r="H31" s="33"/>
      <c r="I31" s="135">
        <v>0.15000000000000002</v>
      </c>
      <c r="J31" s="134">
        <v>0</v>
      </c>
      <c r="K31" s="37"/>
    </row>
    <row r="32" spans="2:11" s="31" customFormat="1" ht="14.25" customHeight="1" hidden="1">
      <c r="B32" s="32"/>
      <c r="C32" s="33"/>
      <c r="D32" s="33"/>
      <c r="E32" s="42" t="s">
        <v>42</v>
      </c>
      <c r="F32" s="134">
        <f>ROUND(SUM(BI83:BI276),2)</f>
        <v>0</v>
      </c>
      <c r="G32" s="33"/>
      <c r="H32" s="33"/>
      <c r="I32" s="135">
        <v>0</v>
      </c>
      <c r="J32" s="134">
        <v>0</v>
      </c>
      <c r="K32" s="37"/>
    </row>
    <row r="33" spans="2:11" s="31" customFormat="1" ht="6.75" customHeight="1">
      <c r="B33" s="32"/>
      <c r="C33" s="33"/>
      <c r="D33" s="33"/>
      <c r="E33" s="33"/>
      <c r="F33" s="33"/>
      <c r="G33" s="33"/>
      <c r="H33" s="33"/>
      <c r="I33" s="123"/>
      <c r="J33" s="33"/>
      <c r="K33" s="37"/>
    </row>
    <row r="34" spans="2:11" s="31" customFormat="1" ht="25.5" customHeight="1">
      <c r="B34" s="32"/>
      <c r="C34" s="136"/>
      <c r="D34" s="137" t="s">
        <v>43</v>
      </c>
      <c r="E34" s="82"/>
      <c r="F34" s="82"/>
      <c r="G34" s="138" t="s">
        <v>44</v>
      </c>
      <c r="H34" s="139" t="s">
        <v>45</v>
      </c>
      <c r="I34" s="140"/>
      <c r="J34" s="141">
        <f>SUM(J25:J32)</f>
        <v>0</v>
      </c>
      <c r="K34" s="142"/>
    </row>
    <row r="35" spans="2:11" s="31" customFormat="1" ht="14.25" customHeight="1">
      <c r="B35" s="53"/>
      <c r="C35" s="54"/>
      <c r="D35" s="54"/>
      <c r="E35" s="54"/>
      <c r="F35" s="54"/>
      <c r="G35" s="54"/>
      <c r="H35" s="54"/>
      <c r="I35" s="143"/>
      <c r="J35" s="54"/>
      <c r="K35" s="55"/>
    </row>
    <row r="39" spans="2:11" s="31" customFormat="1" ht="6.75" customHeight="1">
      <c r="B39" s="144"/>
      <c r="C39" s="145"/>
      <c r="D39" s="145"/>
      <c r="E39" s="145"/>
      <c r="F39" s="145"/>
      <c r="G39" s="145"/>
      <c r="H39" s="145"/>
      <c r="I39" s="146"/>
      <c r="J39" s="145"/>
      <c r="K39" s="147"/>
    </row>
    <row r="40" spans="2:11" s="31" customFormat="1" ht="36.75" customHeight="1">
      <c r="B40" s="32"/>
      <c r="C40" s="17" t="s">
        <v>81</v>
      </c>
      <c r="D40" s="33"/>
      <c r="E40" s="33"/>
      <c r="F40" s="33"/>
      <c r="G40" s="33"/>
      <c r="H40" s="33"/>
      <c r="I40" s="123"/>
      <c r="J40" s="33"/>
      <c r="K40" s="37"/>
    </row>
    <row r="41" spans="2:11" s="31" customFormat="1" ht="6.75" customHeight="1">
      <c r="B41" s="32"/>
      <c r="C41" s="33"/>
      <c r="D41" s="33"/>
      <c r="E41" s="33"/>
      <c r="F41" s="33"/>
      <c r="G41" s="33"/>
      <c r="H41" s="33"/>
      <c r="I41" s="123"/>
      <c r="J41" s="33"/>
      <c r="K41" s="37"/>
    </row>
    <row r="42" spans="2:11" s="31" customFormat="1" ht="14.25" customHeight="1">
      <c r="B42" s="32"/>
      <c r="C42" s="26" t="s">
        <v>17</v>
      </c>
      <c r="D42" s="33"/>
      <c r="E42" s="33"/>
      <c r="F42" s="33"/>
      <c r="G42" s="33"/>
      <c r="H42" s="33"/>
      <c r="I42" s="123"/>
      <c r="J42" s="33"/>
      <c r="K42" s="37"/>
    </row>
    <row r="43" spans="2:11" s="31" customFormat="1" ht="23.25" customHeight="1">
      <c r="B43" s="32"/>
      <c r="C43" s="33"/>
      <c r="D43" s="33"/>
      <c r="E43" s="70" t="str">
        <f>E7</f>
        <v>K. Vary - Počerny, Dešťová kanalizace</v>
      </c>
      <c r="F43" s="70"/>
      <c r="G43" s="70"/>
      <c r="H43" s="70"/>
      <c r="I43" s="123"/>
      <c r="J43" s="33"/>
      <c r="K43" s="37"/>
    </row>
    <row r="44" spans="2:11" s="31" customFormat="1" ht="6.75" customHeight="1">
      <c r="B44" s="32"/>
      <c r="C44" s="33"/>
      <c r="D44" s="33"/>
      <c r="E44" s="33"/>
      <c r="F44" s="33"/>
      <c r="G44" s="33"/>
      <c r="H44" s="33"/>
      <c r="I44" s="123"/>
      <c r="J44" s="33"/>
      <c r="K44" s="37"/>
    </row>
    <row r="45" spans="2:11" s="31" customFormat="1" ht="18" customHeight="1">
      <c r="B45" s="32"/>
      <c r="C45" s="26" t="s">
        <v>21</v>
      </c>
      <c r="D45" s="33"/>
      <c r="E45" s="33"/>
      <c r="F45" s="22" t="str">
        <f>F10</f>
        <v> </v>
      </c>
      <c r="G45" s="33"/>
      <c r="H45" s="33"/>
      <c r="I45" s="124" t="s">
        <v>23</v>
      </c>
      <c r="J45" s="73" t="str">
        <f>IF(J10="","",J10)</f>
        <v>19. 8. 2017</v>
      </c>
      <c r="K45" s="37"/>
    </row>
    <row r="46" spans="2:11" s="31" customFormat="1" ht="6.75" customHeight="1">
      <c r="B46" s="32"/>
      <c r="C46" s="33"/>
      <c r="D46" s="33"/>
      <c r="E46" s="33"/>
      <c r="F46" s="33"/>
      <c r="G46" s="33"/>
      <c r="H46" s="33"/>
      <c r="I46" s="123"/>
      <c r="J46" s="33"/>
      <c r="K46" s="37"/>
    </row>
    <row r="47" spans="2:11" s="31" customFormat="1" ht="12.75">
      <c r="B47" s="32"/>
      <c r="C47" s="26" t="s">
        <v>25</v>
      </c>
      <c r="D47" s="33"/>
      <c r="E47" s="33"/>
      <c r="F47" s="22" t="str">
        <f>E13</f>
        <v> </v>
      </c>
      <c r="G47" s="33"/>
      <c r="H47" s="33"/>
      <c r="I47" s="124" t="s">
        <v>30</v>
      </c>
      <c r="J47" s="22" t="str">
        <f>E19</f>
        <v> </v>
      </c>
      <c r="K47" s="37"/>
    </row>
    <row r="48" spans="2:11" s="31" customFormat="1" ht="14.25" customHeight="1">
      <c r="B48" s="32"/>
      <c r="C48" s="26" t="s">
        <v>28</v>
      </c>
      <c r="D48" s="33"/>
      <c r="E48" s="33"/>
      <c r="F48" s="22">
        <f>IF(E16="","",E16)</f>
      </c>
      <c r="G48" s="33"/>
      <c r="H48" s="33"/>
      <c r="I48" s="123"/>
      <c r="J48" s="33"/>
      <c r="K48" s="37"/>
    </row>
    <row r="49" spans="2:11" s="31" customFormat="1" ht="9.75" customHeight="1">
      <c r="B49" s="32"/>
      <c r="C49" s="33"/>
      <c r="D49" s="33"/>
      <c r="E49" s="33"/>
      <c r="F49" s="33"/>
      <c r="G49" s="33"/>
      <c r="H49" s="33"/>
      <c r="I49" s="123"/>
      <c r="J49" s="33"/>
      <c r="K49" s="37"/>
    </row>
    <row r="50" spans="2:11" s="31" customFormat="1" ht="29.25" customHeight="1">
      <c r="B50" s="32"/>
      <c r="C50" s="148" t="s">
        <v>82</v>
      </c>
      <c r="D50" s="136"/>
      <c r="E50" s="136"/>
      <c r="F50" s="136"/>
      <c r="G50" s="136"/>
      <c r="H50" s="136"/>
      <c r="I50" s="149"/>
      <c r="J50" s="150" t="s">
        <v>83</v>
      </c>
      <c r="K50" s="151"/>
    </row>
    <row r="51" spans="2:11" s="31" customFormat="1" ht="9.75" customHeight="1">
      <c r="B51" s="32"/>
      <c r="C51" s="33"/>
      <c r="D51" s="33"/>
      <c r="E51" s="33"/>
      <c r="F51" s="33"/>
      <c r="G51" s="33"/>
      <c r="H51" s="33"/>
      <c r="I51" s="123"/>
      <c r="J51" s="33"/>
      <c r="K51" s="37"/>
    </row>
    <row r="52" spans="2:47" s="31" customFormat="1" ht="29.25" customHeight="1">
      <c r="B52" s="32"/>
      <c r="C52" s="152" t="s">
        <v>84</v>
      </c>
      <c r="D52" s="33"/>
      <c r="E52" s="33"/>
      <c r="F52" s="33"/>
      <c r="G52" s="33"/>
      <c r="H52" s="33"/>
      <c r="I52" s="123"/>
      <c r="J52" s="95">
        <f>J83</f>
        <v>0</v>
      </c>
      <c r="K52" s="37"/>
      <c r="AU52" s="11" t="s">
        <v>85</v>
      </c>
    </row>
    <row r="53" spans="2:11" s="153" customFormat="1" ht="24.75" customHeight="1">
      <c r="B53" s="154"/>
      <c r="C53" s="155"/>
      <c r="D53" s="156" t="s">
        <v>86</v>
      </c>
      <c r="E53" s="157"/>
      <c r="F53" s="157"/>
      <c r="G53" s="157"/>
      <c r="H53" s="157"/>
      <c r="I53" s="158"/>
      <c r="J53" s="159">
        <f>J84</f>
        <v>0</v>
      </c>
      <c r="K53" s="160"/>
    </row>
    <row r="54" spans="2:11" s="161" customFormat="1" ht="19.5" customHeight="1">
      <c r="B54" s="162"/>
      <c r="C54" s="163"/>
      <c r="D54" s="164" t="s">
        <v>87</v>
      </c>
      <c r="E54" s="165"/>
      <c r="F54" s="165"/>
      <c r="G54" s="165"/>
      <c r="H54" s="165"/>
      <c r="I54" s="166"/>
      <c r="J54" s="167">
        <f>J85</f>
        <v>0</v>
      </c>
      <c r="K54" s="168"/>
    </row>
    <row r="55" spans="2:11" s="161" customFormat="1" ht="19.5" customHeight="1">
      <c r="B55" s="162"/>
      <c r="C55" s="163"/>
      <c r="D55" s="164" t="s">
        <v>88</v>
      </c>
      <c r="E55" s="165"/>
      <c r="F55" s="165"/>
      <c r="G55" s="165"/>
      <c r="H55" s="165"/>
      <c r="I55" s="166"/>
      <c r="J55" s="167">
        <f>J173</f>
        <v>0</v>
      </c>
      <c r="K55" s="168"/>
    </row>
    <row r="56" spans="2:11" s="161" customFormat="1" ht="19.5" customHeight="1">
      <c r="B56" s="162"/>
      <c r="C56" s="163"/>
      <c r="D56" s="164" t="s">
        <v>89</v>
      </c>
      <c r="E56" s="165"/>
      <c r="F56" s="165"/>
      <c r="G56" s="165"/>
      <c r="H56" s="165"/>
      <c r="I56" s="166"/>
      <c r="J56" s="167">
        <f>J178</f>
        <v>0</v>
      </c>
      <c r="K56" s="168"/>
    </row>
    <row r="57" spans="2:11" s="161" customFormat="1" ht="19.5" customHeight="1">
      <c r="B57" s="162"/>
      <c r="C57" s="163"/>
      <c r="D57" s="164" t="s">
        <v>90</v>
      </c>
      <c r="E57" s="165"/>
      <c r="F57" s="165"/>
      <c r="G57" s="165"/>
      <c r="H57" s="165"/>
      <c r="I57" s="166"/>
      <c r="J57" s="167">
        <f>J185</f>
        <v>0</v>
      </c>
      <c r="K57" s="168"/>
    </row>
    <row r="58" spans="2:11" s="161" customFormat="1" ht="19.5" customHeight="1">
      <c r="B58" s="162"/>
      <c r="C58" s="163"/>
      <c r="D58" s="164" t="s">
        <v>91</v>
      </c>
      <c r="E58" s="165"/>
      <c r="F58" s="165"/>
      <c r="G58" s="165"/>
      <c r="H58" s="165"/>
      <c r="I58" s="166"/>
      <c r="J58" s="167">
        <f>J198</f>
        <v>0</v>
      </c>
      <c r="K58" s="168"/>
    </row>
    <row r="59" spans="2:11" s="161" customFormat="1" ht="19.5" customHeight="1">
      <c r="B59" s="162"/>
      <c r="C59" s="163"/>
      <c r="D59" s="164" t="s">
        <v>92</v>
      </c>
      <c r="E59" s="165"/>
      <c r="F59" s="165"/>
      <c r="G59" s="165"/>
      <c r="H59" s="165"/>
      <c r="I59" s="166"/>
      <c r="J59" s="167">
        <f>J254</f>
        <v>0</v>
      </c>
      <c r="K59" s="168"/>
    </row>
    <row r="60" spans="2:11" s="161" customFormat="1" ht="14.25" customHeight="1">
      <c r="B60" s="162"/>
      <c r="C60" s="163"/>
      <c r="D60" s="164" t="s">
        <v>93</v>
      </c>
      <c r="E60" s="165"/>
      <c r="F60" s="165"/>
      <c r="G60" s="165"/>
      <c r="H60" s="165"/>
      <c r="I60" s="166"/>
      <c r="J60" s="167">
        <f>J259</f>
        <v>0</v>
      </c>
      <c r="K60" s="168"/>
    </row>
    <row r="61" spans="2:11" s="161" customFormat="1" ht="19.5" customHeight="1">
      <c r="B61" s="162"/>
      <c r="C61" s="163"/>
      <c r="D61" s="164" t="s">
        <v>94</v>
      </c>
      <c r="E61" s="165"/>
      <c r="F61" s="165"/>
      <c r="G61" s="165"/>
      <c r="H61" s="165"/>
      <c r="I61" s="166"/>
      <c r="J61" s="167">
        <f>J263</f>
        <v>0</v>
      </c>
      <c r="K61" s="168"/>
    </row>
    <row r="62" spans="2:11" s="153" customFormat="1" ht="24.75" customHeight="1">
      <c r="B62" s="154"/>
      <c r="C62" s="155"/>
      <c r="D62" s="156" t="s">
        <v>95</v>
      </c>
      <c r="E62" s="157"/>
      <c r="F62" s="157"/>
      <c r="G62" s="157"/>
      <c r="H62" s="157"/>
      <c r="I62" s="158"/>
      <c r="J62" s="159">
        <f>J268</f>
        <v>0</v>
      </c>
      <c r="K62" s="160"/>
    </row>
    <row r="63" spans="2:11" s="161" customFormat="1" ht="19.5" customHeight="1">
      <c r="B63" s="162"/>
      <c r="C63" s="163"/>
      <c r="D63" s="164" t="s">
        <v>96</v>
      </c>
      <c r="E63" s="165"/>
      <c r="F63" s="165"/>
      <c r="G63" s="165"/>
      <c r="H63" s="165"/>
      <c r="I63" s="166"/>
      <c r="J63" s="167">
        <f>J269</f>
        <v>0</v>
      </c>
      <c r="K63" s="168"/>
    </row>
    <row r="64" spans="2:11" s="153" customFormat="1" ht="24.75" customHeight="1">
      <c r="B64" s="154"/>
      <c r="C64" s="155"/>
      <c r="D64" s="156" t="s">
        <v>97</v>
      </c>
      <c r="E64" s="157"/>
      <c r="F64" s="157"/>
      <c r="G64" s="157"/>
      <c r="H64" s="157"/>
      <c r="I64" s="158"/>
      <c r="J64" s="159">
        <f>J274</f>
        <v>0</v>
      </c>
      <c r="K64" s="160"/>
    </row>
    <row r="65" spans="2:11" s="161" customFormat="1" ht="19.5" customHeight="1">
      <c r="B65" s="162"/>
      <c r="C65" s="163"/>
      <c r="D65" s="164" t="s">
        <v>98</v>
      </c>
      <c r="E65" s="165"/>
      <c r="F65" s="165"/>
      <c r="G65" s="165"/>
      <c r="H65" s="165"/>
      <c r="I65" s="166"/>
      <c r="J65" s="167">
        <f>J275</f>
        <v>0</v>
      </c>
      <c r="K65" s="168"/>
    </row>
    <row r="66" spans="2:11" s="31" customFormat="1" ht="21.75" customHeight="1">
      <c r="B66" s="32"/>
      <c r="C66" s="33"/>
      <c r="D66" s="33"/>
      <c r="E66" s="33"/>
      <c r="F66" s="33"/>
      <c r="G66" s="33"/>
      <c r="H66" s="33"/>
      <c r="I66" s="123"/>
      <c r="J66" s="33"/>
      <c r="K66" s="37"/>
    </row>
    <row r="67" spans="2:11" s="31" customFormat="1" ht="6.75" customHeight="1">
      <c r="B67" s="53"/>
      <c r="C67" s="54"/>
      <c r="D67" s="54"/>
      <c r="E67" s="54"/>
      <c r="F67" s="54"/>
      <c r="G67" s="54"/>
      <c r="H67" s="54"/>
      <c r="I67" s="143"/>
      <c r="J67" s="54"/>
      <c r="K67" s="55"/>
    </row>
    <row r="71" spans="2:12" s="31" customFormat="1" ht="6.75" customHeight="1">
      <c r="B71" s="56"/>
      <c r="C71" s="57"/>
      <c r="D71" s="57"/>
      <c r="E71" s="57"/>
      <c r="F71" s="57"/>
      <c r="G71" s="57"/>
      <c r="H71" s="57"/>
      <c r="I71" s="146"/>
      <c r="J71" s="57"/>
      <c r="K71" s="57"/>
      <c r="L71" s="58"/>
    </row>
    <row r="72" spans="2:12" s="31" customFormat="1" ht="36.75" customHeight="1">
      <c r="B72" s="32"/>
      <c r="C72" s="59" t="s">
        <v>99</v>
      </c>
      <c r="D72" s="60"/>
      <c r="E72" s="60"/>
      <c r="F72" s="60"/>
      <c r="G72" s="60"/>
      <c r="H72" s="60"/>
      <c r="I72" s="169"/>
      <c r="J72" s="60"/>
      <c r="K72" s="60"/>
      <c r="L72" s="58"/>
    </row>
    <row r="73" spans="2:12" s="31" customFormat="1" ht="6.75" customHeight="1">
      <c r="B73" s="32"/>
      <c r="C73" s="60"/>
      <c r="D73" s="60"/>
      <c r="E73" s="60"/>
      <c r="F73" s="60"/>
      <c r="G73" s="60"/>
      <c r="H73" s="60"/>
      <c r="I73" s="169"/>
      <c r="J73" s="60"/>
      <c r="K73" s="60"/>
      <c r="L73" s="58"/>
    </row>
    <row r="74" spans="2:12" s="31" customFormat="1" ht="14.25" customHeight="1">
      <c r="B74" s="32"/>
      <c r="C74" s="63" t="s">
        <v>17</v>
      </c>
      <c r="D74" s="60"/>
      <c r="E74" s="60"/>
      <c r="F74" s="60"/>
      <c r="G74" s="60"/>
      <c r="H74" s="60"/>
      <c r="I74" s="169"/>
      <c r="J74" s="60"/>
      <c r="K74" s="60"/>
      <c r="L74" s="58"/>
    </row>
    <row r="75" spans="2:12" s="31" customFormat="1" ht="23.25" customHeight="1">
      <c r="B75" s="32"/>
      <c r="C75" s="60"/>
      <c r="D75" s="60"/>
      <c r="E75" s="70" t="str">
        <f>E7</f>
        <v>K. Vary - Počerny, Dešťová kanalizace</v>
      </c>
      <c r="F75" s="70"/>
      <c r="G75" s="70"/>
      <c r="H75" s="70"/>
      <c r="I75" s="169"/>
      <c r="J75" s="60"/>
      <c r="K75" s="60"/>
      <c r="L75" s="58"/>
    </row>
    <row r="76" spans="2:12" s="31" customFormat="1" ht="6.75" customHeight="1">
      <c r="B76" s="32"/>
      <c r="C76" s="60"/>
      <c r="D76" s="60"/>
      <c r="E76" s="60"/>
      <c r="F76" s="60"/>
      <c r="G76" s="60"/>
      <c r="H76" s="60"/>
      <c r="I76" s="169"/>
      <c r="J76" s="60"/>
      <c r="K76" s="60"/>
      <c r="L76" s="58"/>
    </row>
    <row r="77" spans="2:12" s="31" customFormat="1" ht="18" customHeight="1">
      <c r="B77" s="32"/>
      <c r="C77" s="63" t="s">
        <v>21</v>
      </c>
      <c r="D77" s="60"/>
      <c r="E77" s="60"/>
      <c r="F77" s="170" t="str">
        <f>F10</f>
        <v> </v>
      </c>
      <c r="G77" s="60"/>
      <c r="H77" s="60"/>
      <c r="I77" s="171" t="s">
        <v>23</v>
      </c>
      <c r="J77" s="172" t="str">
        <f>IF(J10="","",J10)</f>
        <v>19. 8. 2017</v>
      </c>
      <c r="K77" s="60"/>
      <c r="L77" s="58"/>
    </row>
    <row r="78" spans="2:12" s="31" customFormat="1" ht="6.75" customHeight="1">
      <c r="B78" s="32"/>
      <c r="C78" s="60"/>
      <c r="D78" s="60"/>
      <c r="E78" s="60"/>
      <c r="F78" s="60"/>
      <c r="G78" s="60"/>
      <c r="H78" s="60"/>
      <c r="I78" s="169"/>
      <c r="J78" s="60"/>
      <c r="K78" s="60"/>
      <c r="L78" s="58"/>
    </row>
    <row r="79" spans="2:12" s="31" customFormat="1" ht="12.75">
      <c r="B79" s="32"/>
      <c r="C79" s="63" t="s">
        <v>25</v>
      </c>
      <c r="D79" s="60"/>
      <c r="E79" s="60"/>
      <c r="F79" s="170" t="str">
        <f>E13</f>
        <v> </v>
      </c>
      <c r="G79" s="60"/>
      <c r="H79" s="60"/>
      <c r="I79" s="171" t="s">
        <v>30</v>
      </c>
      <c r="J79" s="170" t="str">
        <f>E19</f>
        <v> </v>
      </c>
      <c r="K79" s="60"/>
      <c r="L79" s="58"/>
    </row>
    <row r="80" spans="2:12" s="31" customFormat="1" ht="14.25" customHeight="1">
      <c r="B80" s="32"/>
      <c r="C80" s="63" t="s">
        <v>28</v>
      </c>
      <c r="D80" s="60"/>
      <c r="E80" s="60"/>
      <c r="F80" s="170">
        <f>IF(E16="","",E16)</f>
      </c>
      <c r="G80" s="60"/>
      <c r="H80" s="60"/>
      <c r="I80" s="169"/>
      <c r="J80" s="60"/>
      <c r="K80" s="60"/>
      <c r="L80" s="58"/>
    </row>
    <row r="81" spans="2:12" s="31" customFormat="1" ht="9.75" customHeight="1">
      <c r="B81" s="32"/>
      <c r="C81" s="60"/>
      <c r="D81" s="60"/>
      <c r="E81" s="60"/>
      <c r="F81" s="60"/>
      <c r="G81" s="60"/>
      <c r="H81" s="60"/>
      <c r="I81" s="169"/>
      <c r="J81" s="60"/>
      <c r="K81" s="60"/>
      <c r="L81" s="58"/>
    </row>
    <row r="82" spans="2:20" s="173" customFormat="1" ht="29.25" customHeight="1">
      <c r="B82" s="174"/>
      <c r="C82" s="175" t="s">
        <v>100</v>
      </c>
      <c r="D82" s="176" t="s">
        <v>52</v>
      </c>
      <c r="E82" s="176" t="s">
        <v>48</v>
      </c>
      <c r="F82" s="176" t="s">
        <v>101</v>
      </c>
      <c r="G82" s="176" t="s">
        <v>102</v>
      </c>
      <c r="H82" s="176" t="s">
        <v>103</v>
      </c>
      <c r="I82" s="177" t="s">
        <v>104</v>
      </c>
      <c r="J82" s="176" t="s">
        <v>83</v>
      </c>
      <c r="K82" s="178" t="s">
        <v>105</v>
      </c>
      <c r="L82" s="179"/>
      <c r="M82" s="86" t="s">
        <v>106</v>
      </c>
      <c r="N82" s="87" t="s">
        <v>37</v>
      </c>
      <c r="O82" s="87" t="s">
        <v>107</v>
      </c>
      <c r="P82" s="87" t="s">
        <v>108</v>
      </c>
      <c r="Q82" s="87" t="s">
        <v>109</v>
      </c>
      <c r="R82" s="87" t="s">
        <v>110</v>
      </c>
      <c r="S82" s="87" t="s">
        <v>111</v>
      </c>
      <c r="T82" s="88" t="s">
        <v>112</v>
      </c>
    </row>
    <row r="83" spans="2:63" s="31" customFormat="1" ht="29.25" customHeight="1">
      <c r="B83" s="32"/>
      <c r="C83" s="92" t="s">
        <v>84</v>
      </c>
      <c r="D83" s="60"/>
      <c r="E83" s="60"/>
      <c r="F83" s="60"/>
      <c r="G83" s="60"/>
      <c r="H83" s="60"/>
      <c r="I83" s="169"/>
      <c r="J83" s="180">
        <f>BK83</f>
        <v>0</v>
      </c>
      <c r="K83" s="60"/>
      <c r="L83" s="58"/>
      <c r="M83" s="89"/>
      <c r="N83" s="90"/>
      <c r="O83" s="90"/>
      <c r="P83" s="181">
        <f>P84+P268+P274</f>
        <v>0</v>
      </c>
      <c r="Q83" s="90"/>
      <c r="R83" s="181">
        <f>R84+R268+R274</f>
        <v>148.60576152000002</v>
      </c>
      <c r="S83" s="90"/>
      <c r="T83" s="182">
        <f>T84+T268+T274</f>
        <v>298.45692</v>
      </c>
      <c r="AT83" s="11" t="s">
        <v>66</v>
      </c>
      <c r="AU83" s="11" t="s">
        <v>85</v>
      </c>
      <c r="BK83" s="183">
        <f>BK84+BK268+BK274</f>
        <v>0</v>
      </c>
    </row>
    <row r="84" spans="2:63" s="184" customFormat="1" ht="37.5" customHeight="1">
      <c r="B84" s="185"/>
      <c r="C84" s="186"/>
      <c r="D84" s="187" t="s">
        <v>66</v>
      </c>
      <c r="E84" s="188" t="s">
        <v>113</v>
      </c>
      <c r="F84" s="188" t="s">
        <v>114</v>
      </c>
      <c r="G84" s="186"/>
      <c r="H84" s="186"/>
      <c r="I84" s="189"/>
      <c r="J84" s="190">
        <f>BK84</f>
        <v>0</v>
      </c>
      <c r="K84" s="186"/>
      <c r="L84" s="191"/>
      <c r="M84" s="192"/>
      <c r="N84" s="193"/>
      <c r="O84" s="193"/>
      <c r="P84" s="194">
        <f>P85+P173+P178+P185+P198+P254+P263</f>
        <v>0</v>
      </c>
      <c r="Q84" s="193"/>
      <c r="R84" s="194">
        <f>R85+R173+R178+R185+R198+R254+R263</f>
        <v>148.58436152000002</v>
      </c>
      <c r="S84" s="193"/>
      <c r="T84" s="195">
        <f>T85+T173+T178+T185+T198+T254+T263</f>
        <v>298.45692</v>
      </c>
      <c r="AR84" s="196" t="s">
        <v>72</v>
      </c>
      <c r="AT84" s="197" t="s">
        <v>66</v>
      </c>
      <c r="AU84" s="197" t="s">
        <v>67</v>
      </c>
      <c r="AY84" s="196" t="s">
        <v>115</v>
      </c>
      <c r="BK84" s="198">
        <f>BK85+BK173+BK178+BK185+BK198+BK254+BK263</f>
        <v>0</v>
      </c>
    </row>
    <row r="85" spans="2:63" s="184" customFormat="1" ht="19.5" customHeight="1">
      <c r="B85" s="185"/>
      <c r="C85" s="186"/>
      <c r="D85" s="199" t="s">
        <v>66</v>
      </c>
      <c r="E85" s="200" t="s">
        <v>72</v>
      </c>
      <c r="F85" s="200" t="s">
        <v>116</v>
      </c>
      <c r="G85" s="186"/>
      <c r="H85" s="186"/>
      <c r="I85" s="189"/>
      <c r="J85" s="201">
        <f>BK85</f>
        <v>0</v>
      </c>
      <c r="K85" s="186"/>
      <c r="L85" s="191"/>
      <c r="M85" s="192"/>
      <c r="N85" s="193"/>
      <c r="O85" s="193"/>
      <c r="P85" s="194">
        <f>SUM(P86:P172)</f>
        <v>0</v>
      </c>
      <c r="Q85" s="193"/>
      <c r="R85" s="194">
        <f>SUM(R86:R172)</f>
        <v>2.9252430200000004</v>
      </c>
      <c r="S85" s="193"/>
      <c r="T85" s="195">
        <f>SUM(T86:T172)</f>
        <v>298.45692</v>
      </c>
      <c r="AR85" s="196" t="s">
        <v>72</v>
      </c>
      <c r="AT85" s="197" t="s">
        <v>66</v>
      </c>
      <c r="AU85" s="197" t="s">
        <v>72</v>
      </c>
      <c r="AY85" s="196" t="s">
        <v>115</v>
      </c>
      <c r="BK85" s="198">
        <f>SUM(BK86:BK172)</f>
        <v>0</v>
      </c>
    </row>
    <row r="86" spans="2:65" s="31" customFormat="1" ht="22.5" customHeight="1">
      <c r="B86" s="32"/>
      <c r="C86" s="202" t="s">
        <v>72</v>
      </c>
      <c r="D86" s="202" t="s">
        <v>117</v>
      </c>
      <c r="E86" s="203" t="s">
        <v>118</v>
      </c>
      <c r="F86" s="204" t="s">
        <v>119</v>
      </c>
      <c r="G86" s="205" t="s">
        <v>120</v>
      </c>
      <c r="H86" s="206">
        <v>0.001</v>
      </c>
      <c r="I86" s="207"/>
      <c r="J86" s="208">
        <f>ROUND(I86*H86,2)</f>
        <v>0</v>
      </c>
      <c r="K86" s="204" t="s">
        <v>121</v>
      </c>
      <c r="L86" s="58"/>
      <c r="M86" s="209"/>
      <c r="N86" s="210" t="s">
        <v>38</v>
      </c>
      <c r="O86" s="33"/>
      <c r="P86" s="211">
        <f>O86*H86</f>
        <v>0</v>
      </c>
      <c r="Q86" s="211">
        <v>0</v>
      </c>
      <c r="R86" s="211">
        <f>Q86*H86</f>
        <v>0</v>
      </c>
      <c r="S86" s="211">
        <v>0</v>
      </c>
      <c r="T86" s="212">
        <f>S86*H86</f>
        <v>0</v>
      </c>
      <c r="AR86" s="11" t="s">
        <v>122</v>
      </c>
      <c r="AT86" s="11" t="s">
        <v>117</v>
      </c>
      <c r="AU86" s="11" t="s">
        <v>79</v>
      </c>
      <c r="AY86" s="11" t="s">
        <v>115</v>
      </c>
      <c r="BE86" s="213">
        <f>IF(N86="základní",J86,0)</f>
        <v>0</v>
      </c>
      <c r="BF86" s="213">
        <f>IF(N86="snížená",J86,0)</f>
        <v>0</v>
      </c>
      <c r="BG86" s="213">
        <f>IF(N86="zákl. přenesená",J86,0)</f>
        <v>0</v>
      </c>
      <c r="BH86" s="213">
        <f>IF(N86="sníž. přenesená",J86,0)</f>
        <v>0</v>
      </c>
      <c r="BI86" s="213">
        <f>IF(N86="nulová",J86,0)</f>
        <v>0</v>
      </c>
      <c r="BJ86" s="11" t="s">
        <v>72</v>
      </c>
      <c r="BK86" s="213">
        <f>ROUND(I86*H86,2)</f>
        <v>0</v>
      </c>
      <c r="BL86" s="11" t="s">
        <v>122</v>
      </c>
      <c r="BM86" s="11" t="s">
        <v>123</v>
      </c>
    </row>
    <row r="87" spans="2:51" s="214" customFormat="1" ht="12.75">
      <c r="B87" s="215"/>
      <c r="C87" s="216"/>
      <c r="D87" s="217" t="s">
        <v>124</v>
      </c>
      <c r="E87" s="218"/>
      <c r="F87" s="219" t="s">
        <v>125</v>
      </c>
      <c r="G87" s="216"/>
      <c r="H87" s="220">
        <v>0.001</v>
      </c>
      <c r="I87" s="221"/>
      <c r="J87" s="216"/>
      <c r="K87" s="216"/>
      <c r="L87" s="222"/>
      <c r="M87" s="223"/>
      <c r="N87" s="224"/>
      <c r="O87" s="224"/>
      <c r="P87" s="224"/>
      <c r="Q87" s="224"/>
      <c r="R87" s="224"/>
      <c r="S87" s="224"/>
      <c r="T87" s="225"/>
      <c r="AT87" s="226" t="s">
        <v>124</v>
      </c>
      <c r="AU87" s="226" t="s">
        <v>79</v>
      </c>
      <c r="AV87" s="214" t="s">
        <v>79</v>
      </c>
      <c r="AW87" s="214" t="s">
        <v>31</v>
      </c>
      <c r="AX87" s="214" t="s">
        <v>72</v>
      </c>
      <c r="AY87" s="226" t="s">
        <v>115</v>
      </c>
    </row>
    <row r="88" spans="2:65" s="31" customFormat="1" ht="22.5" customHeight="1">
      <c r="B88" s="32"/>
      <c r="C88" s="202" t="s">
        <v>79</v>
      </c>
      <c r="D88" s="202" t="s">
        <v>117</v>
      </c>
      <c r="E88" s="203" t="s">
        <v>126</v>
      </c>
      <c r="F88" s="204" t="s">
        <v>127</v>
      </c>
      <c r="G88" s="205" t="s">
        <v>128</v>
      </c>
      <c r="H88" s="206">
        <v>321.96</v>
      </c>
      <c r="I88" s="207"/>
      <c r="J88" s="208">
        <f>ROUND(I88*H88,2)</f>
        <v>0</v>
      </c>
      <c r="K88" s="204"/>
      <c r="L88" s="58"/>
      <c r="M88" s="209"/>
      <c r="N88" s="210" t="s">
        <v>38</v>
      </c>
      <c r="O88" s="33"/>
      <c r="P88" s="211">
        <f>O88*H88</f>
        <v>0</v>
      </c>
      <c r="Q88" s="211">
        <v>0</v>
      </c>
      <c r="R88" s="211">
        <f>Q88*H88</f>
        <v>0</v>
      </c>
      <c r="S88" s="211">
        <v>0.5600000000000002</v>
      </c>
      <c r="T88" s="212">
        <f>S88*H88</f>
        <v>180.29760000000005</v>
      </c>
      <c r="AR88" s="11" t="s">
        <v>122</v>
      </c>
      <c r="AT88" s="11" t="s">
        <v>117</v>
      </c>
      <c r="AU88" s="11" t="s">
        <v>79</v>
      </c>
      <c r="AY88" s="11" t="s">
        <v>115</v>
      </c>
      <c r="BE88" s="213">
        <f>IF(N88="základní",J88,0)</f>
        <v>0</v>
      </c>
      <c r="BF88" s="213">
        <f>IF(N88="snížená",J88,0)</f>
        <v>0</v>
      </c>
      <c r="BG88" s="213">
        <f>IF(N88="zákl. přenesená",J88,0)</f>
        <v>0</v>
      </c>
      <c r="BH88" s="213">
        <f>IF(N88="sníž. přenesená",J88,0)</f>
        <v>0</v>
      </c>
      <c r="BI88" s="213">
        <f>IF(N88="nulová",J88,0)</f>
        <v>0</v>
      </c>
      <c r="BJ88" s="11" t="s">
        <v>72</v>
      </c>
      <c r="BK88" s="213">
        <f>ROUND(I88*H88,2)</f>
        <v>0</v>
      </c>
      <c r="BL88" s="11" t="s">
        <v>122</v>
      </c>
      <c r="BM88" s="11" t="s">
        <v>129</v>
      </c>
    </row>
    <row r="89" spans="2:51" s="214" customFormat="1" ht="12.75">
      <c r="B89" s="215"/>
      <c r="C89" s="216"/>
      <c r="D89" s="217" t="s">
        <v>124</v>
      </c>
      <c r="E89" s="218"/>
      <c r="F89" s="219" t="s">
        <v>130</v>
      </c>
      <c r="G89" s="216"/>
      <c r="H89" s="220">
        <v>321.96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124</v>
      </c>
      <c r="AU89" s="226" t="s">
        <v>79</v>
      </c>
      <c r="AV89" s="214" t="s">
        <v>79</v>
      </c>
      <c r="AW89" s="214" t="s">
        <v>31</v>
      </c>
      <c r="AX89" s="214" t="s">
        <v>72</v>
      </c>
      <c r="AY89" s="226" t="s">
        <v>115</v>
      </c>
    </row>
    <row r="90" spans="2:65" s="31" customFormat="1" ht="22.5" customHeight="1">
      <c r="B90" s="32"/>
      <c r="C90" s="202" t="s">
        <v>131</v>
      </c>
      <c r="D90" s="202" t="s">
        <v>117</v>
      </c>
      <c r="E90" s="203" t="s">
        <v>132</v>
      </c>
      <c r="F90" s="204" t="s">
        <v>133</v>
      </c>
      <c r="G90" s="205" t="s">
        <v>128</v>
      </c>
      <c r="H90" s="206">
        <v>482.94</v>
      </c>
      <c r="I90" s="207"/>
      <c r="J90" s="208">
        <f>ROUND(I90*H90,2)</f>
        <v>0</v>
      </c>
      <c r="K90" s="204" t="s">
        <v>121</v>
      </c>
      <c r="L90" s="58"/>
      <c r="M90" s="209"/>
      <c r="N90" s="210" t="s">
        <v>38</v>
      </c>
      <c r="O90" s="33"/>
      <c r="P90" s="211">
        <f>O90*H90</f>
        <v>0</v>
      </c>
      <c r="Q90" s="211">
        <v>0</v>
      </c>
      <c r="R90" s="211">
        <f>Q90*H90</f>
        <v>0</v>
      </c>
      <c r="S90" s="211">
        <v>0.098</v>
      </c>
      <c r="T90" s="212">
        <f>S90*H90</f>
        <v>47.32812</v>
      </c>
      <c r="AR90" s="11" t="s">
        <v>122</v>
      </c>
      <c r="AT90" s="11" t="s">
        <v>117</v>
      </c>
      <c r="AU90" s="11" t="s">
        <v>79</v>
      </c>
      <c r="AY90" s="11" t="s">
        <v>115</v>
      </c>
      <c r="BE90" s="213">
        <f>IF(N90="základní",J90,0)</f>
        <v>0</v>
      </c>
      <c r="BF90" s="213">
        <f>IF(N90="snížená",J90,0)</f>
        <v>0</v>
      </c>
      <c r="BG90" s="213">
        <f>IF(N90="zákl. přenesená",J90,0)</f>
        <v>0</v>
      </c>
      <c r="BH90" s="213">
        <f>IF(N90="sníž. přenesená",J90,0)</f>
        <v>0</v>
      </c>
      <c r="BI90" s="213">
        <f>IF(N90="nulová",J90,0)</f>
        <v>0</v>
      </c>
      <c r="BJ90" s="11" t="s">
        <v>72</v>
      </c>
      <c r="BK90" s="213">
        <f>ROUND(I90*H90,2)</f>
        <v>0</v>
      </c>
      <c r="BL90" s="11" t="s">
        <v>122</v>
      </c>
      <c r="BM90" s="11" t="s">
        <v>134</v>
      </c>
    </row>
    <row r="91" spans="2:51" s="214" customFormat="1" ht="12.75">
      <c r="B91" s="215"/>
      <c r="C91" s="216"/>
      <c r="D91" s="217" t="s">
        <v>124</v>
      </c>
      <c r="E91" s="218"/>
      <c r="F91" s="219" t="s">
        <v>135</v>
      </c>
      <c r="G91" s="216"/>
      <c r="H91" s="220">
        <v>482.94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124</v>
      </c>
      <c r="AU91" s="226" t="s">
        <v>79</v>
      </c>
      <c r="AV91" s="214" t="s">
        <v>79</v>
      </c>
      <c r="AW91" s="214" t="s">
        <v>31</v>
      </c>
      <c r="AX91" s="214" t="s">
        <v>72</v>
      </c>
      <c r="AY91" s="226" t="s">
        <v>115</v>
      </c>
    </row>
    <row r="92" spans="2:65" s="31" customFormat="1" ht="22.5" customHeight="1">
      <c r="B92" s="32"/>
      <c r="C92" s="202" t="s">
        <v>122</v>
      </c>
      <c r="D92" s="202" t="s">
        <v>117</v>
      </c>
      <c r="E92" s="203" t="s">
        <v>136</v>
      </c>
      <c r="F92" s="204" t="s">
        <v>137</v>
      </c>
      <c r="G92" s="205" t="s">
        <v>128</v>
      </c>
      <c r="H92" s="206">
        <v>321.96</v>
      </c>
      <c r="I92" s="207"/>
      <c r="J92" s="208">
        <f>ROUND(I92*H92,2)</f>
        <v>0</v>
      </c>
      <c r="K92" s="204" t="s">
        <v>121</v>
      </c>
      <c r="L92" s="58"/>
      <c r="M92" s="209"/>
      <c r="N92" s="210" t="s">
        <v>38</v>
      </c>
      <c r="O92" s="33"/>
      <c r="P92" s="211">
        <f>O92*H92</f>
        <v>0</v>
      </c>
      <c r="Q92" s="211">
        <v>0</v>
      </c>
      <c r="R92" s="211">
        <f>Q92*H92</f>
        <v>0</v>
      </c>
      <c r="S92" s="211">
        <v>0.22</v>
      </c>
      <c r="T92" s="212">
        <f>S92*H92</f>
        <v>70.8312</v>
      </c>
      <c r="AR92" s="11" t="s">
        <v>122</v>
      </c>
      <c r="AT92" s="11" t="s">
        <v>117</v>
      </c>
      <c r="AU92" s="11" t="s">
        <v>79</v>
      </c>
      <c r="AY92" s="11" t="s">
        <v>115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1" t="s">
        <v>72</v>
      </c>
      <c r="BK92" s="213">
        <f>ROUND(I92*H92,2)</f>
        <v>0</v>
      </c>
      <c r="BL92" s="11" t="s">
        <v>122</v>
      </c>
      <c r="BM92" s="11" t="s">
        <v>138</v>
      </c>
    </row>
    <row r="93" spans="2:51" s="214" customFormat="1" ht="12.75">
      <c r="B93" s="215"/>
      <c r="C93" s="216"/>
      <c r="D93" s="217" t="s">
        <v>124</v>
      </c>
      <c r="E93" s="218"/>
      <c r="F93" s="219" t="s">
        <v>130</v>
      </c>
      <c r="G93" s="216"/>
      <c r="H93" s="220">
        <v>321.96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124</v>
      </c>
      <c r="AU93" s="226" t="s">
        <v>79</v>
      </c>
      <c r="AV93" s="214" t="s">
        <v>79</v>
      </c>
      <c r="AW93" s="214" t="s">
        <v>31</v>
      </c>
      <c r="AX93" s="214" t="s">
        <v>72</v>
      </c>
      <c r="AY93" s="226" t="s">
        <v>115</v>
      </c>
    </row>
    <row r="94" spans="2:65" s="31" customFormat="1" ht="22.5" customHeight="1">
      <c r="B94" s="32"/>
      <c r="C94" s="202" t="s">
        <v>139</v>
      </c>
      <c r="D94" s="202" t="s">
        <v>117</v>
      </c>
      <c r="E94" s="203" t="s">
        <v>140</v>
      </c>
      <c r="F94" s="204" t="s">
        <v>141</v>
      </c>
      <c r="G94" s="205" t="s">
        <v>142</v>
      </c>
      <c r="H94" s="206">
        <v>30</v>
      </c>
      <c r="I94" s="207"/>
      <c r="J94" s="208">
        <f>ROUND(I94*H94,2)</f>
        <v>0</v>
      </c>
      <c r="K94" s="204"/>
      <c r="L94" s="58"/>
      <c r="M94" s="209"/>
      <c r="N94" s="210" t="s">
        <v>38</v>
      </c>
      <c r="O94" s="33"/>
      <c r="P94" s="211">
        <f>O94*H94</f>
        <v>0</v>
      </c>
      <c r="Q94" s="211">
        <v>0.015590000000000001</v>
      </c>
      <c r="R94" s="211">
        <f>Q94*H94</f>
        <v>0.46770000000000006</v>
      </c>
      <c r="S94" s="211">
        <v>0</v>
      </c>
      <c r="T94" s="212">
        <f>S94*H94</f>
        <v>0</v>
      </c>
      <c r="AR94" s="11" t="s">
        <v>122</v>
      </c>
      <c r="AT94" s="11" t="s">
        <v>117</v>
      </c>
      <c r="AU94" s="11" t="s">
        <v>79</v>
      </c>
      <c r="AY94" s="11" t="s">
        <v>115</v>
      </c>
      <c r="BE94" s="213">
        <f>IF(N94="základní",J94,0)</f>
        <v>0</v>
      </c>
      <c r="BF94" s="213">
        <f>IF(N94="snížená",J94,0)</f>
        <v>0</v>
      </c>
      <c r="BG94" s="213">
        <f>IF(N94="zákl. přenesená",J94,0)</f>
        <v>0</v>
      </c>
      <c r="BH94" s="213">
        <f>IF(N94="sníž. přenesená",J94,0)</f>
        <v>0</v>
      </c>
      <c r="BI94" s="213">
        <f>IF(N94="nulová",J94,0)</f>
        <v>0</v>
      </c>
      <c r="BJ94" s="11" t="s">
        <v>72</v>
      </c>
      <c r="BK94" s="213">
        <f>ROUND(I94*H94,2)</f>
        <v>0</v>
      </c>
      <c r="BL94" s="11" t="s">
        <v>122</v>
      </c>
      <c r="BM94" s="11" t="s">
        <v>143</v>
      </c>
    </row>
    <row r="95" spans="2:65" s="31" customFormat="1" ht="22.5" customHeight="1">
      <c r="B95" s="32"/>
      <c r="C95" s="202" t="s">
        <v>144</v>
      </c>
      <c r="D95" s="202" t="s">
        <v>117</v>
      </c>
      <c r="E95" s="203" t="s">
        <v>145</v>
      </c>
      <c r="F95" s="204" t="s">
        <v>146</v>
      </c>
      <c r="G95" s="205" t="s">
        <v>147</v>
      </c>
      <c r="H95" s="206">
        <v>300</v>
      </c>
      <c r="I95" s="207"/>
      <c r="J95" s="208">
        <f>ROUND(I95*H95,2)</f>
        <v>0</v>
      </c>
      <c r="K95" s="204"/>
      <c r="L95" s="58"/>
      <c r="M95" s="209"/>
      <c r="N95" s="210" t="s">
        <v>38</v>
      </c>
      <c r="O95" s="33"/>
      <c r="P95" s="211">
        <f>O95*H95</f>
        <v>0</v>
      </c>
      <c r="Q95" s="211">
        <v>0</v>
      </c>
      <c r="R95" s="211">
        <f>Q95*H95</f>
        <v>0</v>
      </c>
      <c r="S95" s="211">
        <v>0</v>
      </c>
      <c r="T95" s="212">
        <f>S95*H95</f>
        <v>0</v>
      </c>
      <c r="AR95" s="11" t="s">
        <v>122</v>
      </c>
      <c r="AT95" s="11" t="s">
        <v>117</v>
      </c>
      <c r="AU95" s="11" t="s">
        <v>79</v>
      </c>
      <c r="AY95" s="11" t="s">
        <v>115</v>
      </c>
      <c r="BE95" s="213">
        <f>IF(N95="základní",J95,0)</f>
        <v>0</v>
      </c>
      <c r="BF95" s="213">
        <f>IF(N95="snížená",J95,0)</f>
        <v>0</v>
      </c>
      <c r="BG95" s="213">
        <f>IF(N95="zákl. přenesená",J95,0)</f>
        <v>0</v>
      </c>
      <c r="BH95" s="213">
        <f>IF(N95="sníž. přenesená",J95,0)</f>
        <v>0</v>
      </c>
      <c r="BI95" s="213">
        <f>IF(N95="nulová",J95,0)</f>
        <v>0</v>
      </c>
      <c r="BJ95" s="11" t="s">
        <v>72</v>
      </c>
      <c r="BK95" s="213">
        <f>ROUND(I95*H95,2)</f>
        <v>0</v>
      </c>
      <c r="BL95" s="11" t="s">
        <v>122</v>
      </c>
      <c r="BM95" s="11" t="s">
        <v>148</v>
      </c>
    </row>
    <row r="96" spans="2:65" s="31" customFormat="1" ht="22.5" customHeight="1">
      <c r="B96" s="32"/>
      <c r="C96" s="202" t="s">
        <v>149</v>
      </c>
      <c r="D96" s="202" t="s">
        <v>117</v>
      </c>
      <c r="E96" s="203" t="s">
        <v>150</v>
      </c>
      <c r="F96" s="204" t="s">
        <v>151</v>
      </c>
      <c r="G96" s="205" t="s">
        <v>152</v>
      </c>
      <c r="H96" s="206">
        <v>30</v>
      </c>
      <c r="I96" s="207"/>
      <c r="J96" s="208">
        <f>ROUND(I96*H96,2)</f>
        <v>0</v>
      </c>
      <c r="K96" s="204"/>
      <c r="L96" s="58"/>
      <c r="M96" s="209"/>
      <c r="N96" s="210" t="s">
        <v>38</v>
      </c>
      <c r="O96" s="33"/>
      <c r="P96" s="211">
        <f>O96*H96</f>
        <v>0</v>
      </c>
      <c r="Q96" s="211">
        <v>0</v>
      </c>
      <c r="R96" s="211">
        <f>Q96*H96</f>
        <v>0</v>
      </c>
      <c r="S96" s="211">
        <v>0</v>
      </c>
      <c r="T96" s="212">
        <f>S96*H96</f>
        <v>0</v>
      </c>
      <c r="AR96" s="11" t="s">
        <v>122</v>
      </c>
      <c r="AT96" s="11" t="s">
        <v>117</v>
      </c>
      <c r="AU96" s="11" t="s">
        <v>79</v>
      </c>
      <c r="AY96" s="11" t="s">
        <v>115</v>
      </c>
      <c r="BE96" s="213">
        <f>IF(N96="základní",J96,0)</f>
        <v>0</v>
      </c>
      <c r="BF96" s="213">
        <f>IF(N96="snížená",J96,0)</f>
        <v>0</v>
      </c>
      <c r="BG96" s="213">
        <f>IF(N96="zákl. přenesená",J96,0)</f>
        <v>0</v>
      </c>
      <c r="BH96" s="213">
        <f>IF(N96="sníž. přenesená",J96,0)</f>
        <v>0</v>
      </c>
      <c r="BI96" s="213">
        <f>IF(N96="nulová",J96,0)</f>
        <v>0</v>
      </c>
      <c r="BJ96" s="11" t="s">
        <v>72</v>
      </c>
      <c r="BK96" s="213">
        <f>ROUND(I96*H96,2)</f>
        <v>0</v>
      </c>
      <c r="BL96" s="11" t="s">
        <v>122</v>
      </c>
      <c r="BM96" s="11" t="s">
        <v>153</v>
      </c>
    </row>
    <row r="97" spans="2:65" s="31" customFormat="1" ht="22.5" customHeight="1">
      <c r="B97" s="32"/>
      <c r="C97" s="202" t="s">
        <v>154</v>
      </c>
      <c r="D97" s="202" t="s">
        <v>117</v>
      </c>
      <c r="E97" s="203" t="s">
        <v>155</v>
      </c>
      <c r="F97" s="204" t="s">
        <v>156</v>
      </c>
      <c r="G97" s="205" t="s">
        <v>142</v>
      </c>
      <c r="H97" s="206">
        <v>16.5</v>
      </c>
      <c r="I97" s="207"/>
      <c r="J97" s="208">
        <f>ROUND(I97*H97,2)</f>
        <v>0</v>
      </c>
      <c r="K97" s="204" t="s">
        <v>121</v>
      </c>
      <c r="L97" s="58"/>
      <c r="M97" s="209"/>
      <c r="N97" s="210" t="s">
        <v>38</v>
      </c>
      <c r="O97" s="33"/>
      <c r="P97" s="211">
        <f>O97*H97</f>
        <v>0</v>
      </c>
      <c r="Q97" s="211">
        <v>0.00868</v>
      </c>
      <c r="R97" s="211">
        <f>Q97*H97</f>
        <v>0.14322000000000001</v>
      </c>
      <c r="S97" s="211">
        <v>0</v>
      </c>
      <c r="T97" s="212">
        <f>S97*H97</f>
        <v>0</v>
      </c>
      <c r="AR97" s="11" t="s">
        <v>122</v>
      </c>
      <c r="AT97" s="11" t="s">
        <v>117</v>
      </c>
      <c r="AU97" s="11" t="s">
        <v>79</v>
      </c>
      <c r="AY97" s="11" t="s">
        <v>115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1" t="s">
        <v>72</v>
      </c>
      <c r="BK97" s="213">
        <f>ROUND(I97*H97,2)</f>
        <v>0</v>
      </c>
      <c r="BL97" s="11" t="s">
        <v>122</v>
      </c>
      <c r="BM97" s="11" t="s">
        <v>157</v>
      </c>
    </row>
    <row r="98" spans="2:51" s="214" customFormat="1" ht="12.75">
      <c r="B98" s="215"/>
      <c r="C98" s="216"/>
      <c r="D98" s="217" t="s">
        <v>124</v>
      </c>
      <c r="E98" s="218"/>
      <c r="F98" s="219" t="s">
        <v>158</v>
      </c>
      <c r="G98" s="216"/>
      <c r="H98" s="220">
        <v>16.5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124</v>
      </c>
      <c r="AU98" s="226" t="s">
        <v>79</v>
      </c>
      <c r="AV98" s="214" t="s">
        <v>79</v>
      </c>
      <c r="AW98" s="214" t="s">
        <v>31</v>
      </c>
      <c r="AX98" s="214" t="s">
        <v>72</v>
      </c>
      <c r="AY98" s="226" t="s">
        <v>115</v>
      </c>
    </row>
    <row r="99" spans="2:65" s="31" customFormat="1" ht="22.5" customHeight="1">
      <c r="B99" s="32"/>
      <c r="C99" s="202" t="s">
        <v>159</v>
      </c>
      <c r="D99" s="202" t="s">
        <v>117</v>
      </c>
      <c r="E99" s="203" t="s">
        <v>160</v>
      </c>
      <c r="F99" s="204" t="s">
        <v>161</v>
      </c>
      <c r="G99" s="205" t="s">
        <v>142</v>
      </c>
      <c r="H99" s="206">
        <v>12</v>
      </c>
      <c r="I99" s="207"/>
      <c r="J99" s="208">
        <f>ROUND(I99*H99,2)</f>
        <v>0</v>
      </c>
      <c r="K99" s="204" t="s">
        <v>121</v>
      </c>
      <c r="L99" s="58"/>
      <c r="M99" s="209"/>
      <c r="N99" s="210" t="s">
        <v>38</v>
      </c>
      <c r="O99" s="33"/>
      <c r="P99" s="211">
        <f>O99*H99</f>
        <v>0</v>
      </c>
      <c r="Q99" s="211">
        <v>0.012690000000000002</v>
      </c>
      <c r="R99" s="211">
        <f>Q99*H99</f>
        <v>0.15228000000000003</v>
      </c>
      <c r="S99" s="211">
        <v>0</v>
      </c>
      <c r="T99" s="212">
        <f>S99*H99</f>
        <v>0</v>
      </c>
      <c r="AR99" s="11" t="s">
        <v>122</v>
      </c>
      <c r="AT99" s="11" t="s">
        <v>117</v>
      </c>
      <c r="AU99" s="11" t="s">
        <v>79</v>
      </c>
      <c r="AY99" s="11" t="s">
        <v>115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1" t="s">
        <v>72</v>
      </c>
      <c r="BK99" s="213">
        <f>ROUND(I99*H99,2)</f>
        <v>0</v>
      </c>
      <c r="BL99" s="11" t="s">
        <v>122</v>
      </c>
      <c r="BM99" s="11" t="s">
        <v>162</v>
      </c>
    </row>
    <row r="100" spans="2:51" s="214" customFormat="1" ht="12.75">
      <c r="B100" s="215"/>
      <c r="C100" s="216"/>
      <c r="D100" s="217" t="s">
        <v>124</v>
      </c>
      <c r="E100" s="218"/>
      <c r="F100" s="219" t="s">
        <v>163</v>
      </c>
      <c r="G100" s="216"/>
      <c r="H100" s="220">
        <v>12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124</v>
      </c>
      <c r="AU100" s="226" t="s">
        <v>79</v>
      </c>
      <c r="AV100" s="214" t="s">
        <v>79</v>
      </c>
      <c r="AW100" s="214" t="s">
        <v>31</v>
      </c>
      <c r="AX100" s="214" t="s">
        <v>72</v>
      </c>
      <c r="AY100" s="226" t="s">
        <v>115</v>
      </c>
    </row>
    <row r="101" spans="2:65" s="31" customFormat="1" ht="22.5" customHeight="1">
      <c r="B101" s="32"/>
      <c r="C101" s="202" t="s">
        <v>164</v>
      </c>
      <c r="D101" s="202" t="s">
        <v>117</v>
      </c>
      <c r="E101" s="203" t="s">
        <v>165</v>
      </c>
      <c r="F101" s="204" t="s">
        <v>166</v>
      </c>
      <c r="G101" s="205" t="s">
        <v>142</v>
      </c>
      <c r="H101" s="206">
        <v>15</v>
      </c>
      <c r="I101" s="207"/>
      <c r="J101" s="208">
        <f>ROUND(I101*H101,2)</f>
        <v>0</v>
      </c>
      <c r="K101" s="204"/>
      <c r="L101" s="58"/>
      <c r="M101" s="209"/>
      <c r="N101" s="210" t="s">
        <v>38</v>
      </c>
      <c r="O101" s="33"/>
      <c r="P101" s="211">
        <f>O101*H101</f>
        <v>0</v>
      </c>
      <c r="Q101" s="211">
        <v>0.0369</v>
      </c>
      <c r="R101" s="211">
        <f>Q101*H101</f>
        <v>0.5535</v>
      </c>
      <c r="S101" s="211">
        <v>0</v>
      </c>
      <c r="T101" s="212">
        <f>S101*H101</f>
        <v>0</v>
      </c>
      <c r="AR101" s="11" t="s">
        <v>122</v>
      </c>
      <c r="AT101" s="11" t="s">
        <v>117</v>
      </c>
      <c r="AU101" s="11" t="s">
        <v>79</v>
      </c>
      <c r="AY101" s="11" t="s">
        <v>115</v>
      </c>
      <c r="BE101" s="213">
        <f>IF(N101="základní",J101,0)</f>
        <v>0</v>
      </c>
      <c r="BF101" s="213">
        <f>IF(N101="snížená",J101,0)</f>
        <v>0</v>
      </c>
      <c r="BG101" s="213">
        <f>IF(N101="zákl. přenesená",J101,0)</f>
        <v>0</v>
      </c>
      <c r="BH101" s="213">
        <f>IF(N101="sníž. přenesená",J101,0)</f>
        <v>0</v>
      </c>
      <c r="BI101" s="213">
        <f>IF(N101="nulová",J101,0)</f>
        <v>0</v>
      </c>
      <c r="BJ101" s="11" t="s">
        <v>72</v>
      </c>
      <c r="BK101" s="213">
        <f>ROUND(I101*H101,2)</f>
        <v>0</v>
      </c>
      <c r="BL101" s="11" t="s">
        <v>122</v>
      </c>
      <c r="BM101" s="11" t="s">
        <v>167</v>
      </c>
    </row>
    <row r="102" spans="2:51" s="214" customFormat="1" ht="12.75">
      <c r="B102" s="215"/>
      <c r="C102" s="216"/>
      <c r="D102" s="217" t="s">
        <v>124</v>
      </c>
      <c r="E102" s="218"/>
      <c r="F102" s="219" t="s">
        <v>168</v>
      </c>
      <c r="G102" s="216"/>
      <c r="H102" s="220">
        <v>15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124</v>
      </c>
      <c r="AU102" s="226" t="s">
        <v>79</v>
      </c>
      <c r="AV102" s="214" t="s">
        <v>79</v>
      </c>
      <c r="AW102" s="214" t="s">
        <v>31</v>
      </c>
      <c r="AX102" s="214" t="s">
        <v>72</v>
      </c>
      <c r="AY102" s="226" t="s">
        <v>115</v>
      </c>
    </row>
    <row r="103" spans="2:65" s="31" customFormat="1" ht="22.5" customHeight="1">
      <c r="B103" s="32"/>
      <c r="C103" s="202" t="s">
        <v>169</v>
      </c>
      <c r="D103" s="202" t="s">
        <v>117</v>
      </c>
      <c r="E103" s="203" t="s">
        <v>170</v>
      </c>
      <c r="F103" s="204" t="s">
        <v>171</v>
      </c>
      <c r="G103" s="205" t="s">
        <v>172</v>
      </c>
      <c r="H103" s="206">
        <v>1.728</v>
      </c>
      <c r="I103" s="207"/>
      <c r="J103" s="208">
        <f>ROUND(I103*H103,2)</f>
        <v>0</v>
      </c>
      <c r="K103" s="204" t="s">
        <v>121</v>
      </c>
      <c r="L103" s="58"/>
      <c r="M103" s="209"/>
      <c r="N103" s="210" t="s">
        <v>38</v>
      </c>
      <c r="O103" s="33"/>
      <c r="P103" s="211">
        <f>O103*H103</f>
        <v>0</v>
      </c>
      <c r="Q103" s="211">
        <v>0</v>
      </c>
      <c r="R103" s="211">
        <f>Q103*H103</f>
        <v>0</v>
      </c>
      <c r="S103" s="211">
        <v>0</v>
      </c>
      <c r="T103" s="212">
        <f>S103*H103</f>
        <v>0</v>
      </c>
      <c r="AR103" s="11" t="s">
        <v>122</v>
      </c>
      <c r="AT103" s="11" t="s">
        <v>117</v>
      </c>
      <c r="AU103" s="11" t="s">
        <v>79</v>
      </c>
      <c r="AY103" s="11" t="s">
        <v>115</v>
      </c>
      <c r="BE103" s="213">
        <f>IF(N103="základní",J103,0)</f>
        <v>0</v>
      </c>
      <c r="BF103" s="213">
        <f>IF(N103="snížená",J103,0)</f>
        <v>0</v>
      </c>
      <c r="BG103" s="213">
        <f>IF(N103="zákl. přenesená",J103,0)</f>
        <v>0</v>
      </c>
      <c r="BH103" s="213">
        <f>IF(N103="sníž. přenesená",J103,0)</f>
        <v>0</v>
      </c>
      <c r="BI103" s="213">
        <f>IF(N103="nulová",J103,0)</f>
        <v>0</v>
      </c>
      <c r="BJ103" s="11" t="s">
        <v>72</v>
      </c>
      <c r="BK103" s="213">
        <f>ROUND(I103*H103,2)</f>
        <v>0</v>
      </c>
      <c r="BL103" s="11" t="s">
        <v>122</v>
      </c>
      <c r="BM103" s="11" t="s">
        <v>173</v>
      </c>
    </row>
    <row r="104" spans="2:51" s="214" customFormat="1" ht="12.75">
      <c r="B104" s="215"/>
      <c r="C104" s="216"/>
      <c r="D104" s="217" t="s">
        <v>124</v>
      </c>
      <c r="E104" s="218"/>
      <c r="F104" s="219" t="s">
        <v>174</v>
      </c>
      <c r="G104" s="216"/>
      <c r="H104" s="220">
        <v>1.728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124</v>
      </c>
      <c r="AU104" s="226" t="s">
        <v>79</v>
      </c>
      <c r="AV104" s="214" t="s">
        <v>79</v>
      </c>
      <c r="AW104" s="214" t="s">
        <v>31</v>
      </c>
      <c r="AX104" s="214" t="s">
        <v>72</v>
      </c>
      <c r="AY104" s="226" t="s">
        <v>115</v>
      </c>
    </row>
    <row r="105" spans="2:65" s="31" customFormat="1" ht="22.5" customHeight="1">
      <c r="B105" s="32"/>
      <c r="C105" s="202" t="s">
        <v>175</v>
      </c>
      <c r="D105" s="202" t="s">
        <v>117</v>
      </c>
      <c r="E105" s="203" t="s">
        <v>176</v>
      </c>
      <c r="F105" s="204" t="s">
        <v>177</v>
      </c>
      <c r="G105" s="205" t="s">
        <v>172</v>
      </c>
      <c r="H105" s="206">
        <v>65.25</v>
      </c>
      <c r="I105" s="207"/>
      <c r="J105" s="208">
        <f>ROUND(I105*H105,2)</f>
        <v>0</v>
      </c>
      <c r="K105" s="204"/>
      <c r="L105" s="58"/>
      <c r="M105" s="209"/>
      <c r="N105" s="210" t="s">
        <v>38</v>
      </c>
      <c r="O105" s="33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11" t="s">
        <v>122</v>
      </c>
      <c r="AT105" s="11" t="s">
        <v>117</v>
      </c>
      <c r="AU105" s="11" t="s">
        <v>79</v>
      </c>
      <c r="AY105" s="11" t="s">
        <v>115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1" t="s">
        <v>72</v>
      </c>
      <c r="BK105" s="213">
        <f>ROUND(I105*H105,2)</f>
        <v>0</v>
      </c>
      <c r="BL105" s="11" t="s">
        <v>122</v>
      </c>
      <c r="BM105" s="11" t="s">
        <v>178</v>
      </c>
    </row>
    <row r="106" spans="2:51" s="214" customFormat="1" ht="12.75">
      <c r="B106" s="215"/>
      <c r="C106" s="216"/>
      <c r="D106" s="217" t="s">
        <v>124</v>
      </c>
      <c r="E106" s="218"/>
      <c r="F106" s="219" t="s">
        <v>179</v>
      </c>
      <c r="G106" s="216"/>
      <c r="H106" s="220">
        <v>65.25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124</v>
      </c>
      <c r="AU106" s="226" t="s">
        <v>79</v>
      </c>
      <c r="AV106" s="214" t="s">
        <v>79</v>
      </c>
      <c r="AW106" s="214" t="s">
        <v>31</v>
      </c>
      <c r="AX106" s="214" t="s">
        <v>72</v>
      </c>
      <c r="AY106" s="226" t="s">
        <v>115</v>
      </c>
    </row>
    <row r="107" spans="2:65" s="31" customFormat="1" ht="22.5" customHeight="1">
      <c r="B107" s="32"/>
      <c r="C107" s="202" t="s">
        <v>180</v>
      </c>
      <c r="D107" s="202" t="s">
        <v>117</v>
      </c>
      <c r="E107" s="203" t="s">
        <v>181</v>
      </c>
      <c r="F107" s="204" t="s">
        <v>182</v>
      </c>
      <c r="G107" s="205" t="s">
        <v>172</v>
      </c>
      <c r="H107" s="206">
        <v>291.31</v>
      </c>
      <c r="I107" s="207"/>
      <c r="J107" s="208">
        <f>ROUND(I107*H107,2)</f>
        <v>0</v>
      </c>
      <c r="K107" s="204"/>
      <c r="L107" s="58"/>
      <c r="M107" s="209"/>
      <c r="N107" s="210" t="s">
        <v>38</v>
      </c>
      <c r="O107" s="33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11" t="s">
        <v>122</v>
      </c>
      <c r="AT107" s="11" t="s">
        <v>117</v>
      </c>
      <c r="AU107" s="11" t="s">
        <v>79</v>
      </c>
      <c r="AY107" s="11" t="s">
        <v>115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1" t="s">
        <v>72</v>
      </c>
      <c r="BK107" s="213">
        <f>ROUND(I107*H107,2)</f>
        <v>0</v>
      </c>
      <c r="BL107" s="11" t="s">
        <v>122</v>
      </c>
      <c r="BM107" s="11" t="s">
        <v>183</v>
      </c>
    </row>
    <row r="108" spans="2:51" s="214" customFormat="1" ht="12.75">
      <c r="B108" s="215"/>
      <c r="C108" s="216"/>
      <c r="D108" s="227" t="s">
        <v>124</v>
      </c>
      <c r="E108" s="228"/>
      <c r="F108" s="229" t="s">
        <v>184</v>
      </c>
      <c r="G108" s="216"/>
      <c r="H108" s="230">
        <v>576.985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124</v>
      </c>
      <c r="AU108" s="226" t="s">
        <v>79</v>
      </c>
      <c r="AV108" s="214" t="s">
        <v>79</v>
      </c>
      <c r="AW108" s="214" t="s">
        <v>31</v>
      </c>
      <c r="AX108" s="214" t="s">
        <v>67</v>
      </c>
      <c r="AY108" s="226" t="s">
        <v>115</v>
      </c>
    </row>
    <row r="109" spans="2:51" s="214" customFormat="1" ht="12.75">
      <c r="B109" s="215"/>
      <c r="C109" s="216"/>
      <c r="D109" s="227" t="s">
        <v>124</v>
      </c>
      <c r="E109" s="228"/>
      <c r="F109" s="229" t="s">
        <v>185</v>
      </c>
      <c r="G109" s="216"/>
      <c r="H109" s="230">
        <v>192.674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124</v>
      </c>
      <c r="AU109" s="226" t="s">
        <v>79</v>
      </c>
      <c r="AV109" s="214" t="s">
        <v>79</v>
      </c>
      <c r="AW109" s="214" t="s">
        <v>31</v>
      </c>
      <c r="AX109" s="214" t="s">
        <v>67</v>
      </c>
      <c r="AY109" s="226" t="s">
        <v>115</v>
      </c>
    </row>
    <row r="110" spans="2:51" s="214" customFormat="1" ht="12.75">
      <c r="B110" s="215"/>
      <c r="C110" s="216"/>
      <c r="D110" s="227" t="s">
        <v>124</v>
      </c>
      <c r="E110" s="228"/>
      <c r="F110" s="229" t="s">
        <v>186</v>
      </c>
      <c r="G110" s="216"/>
      <c r="H110" s="230">
        <v>189.777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124</v>
      </c>
      <c r="AU110" s="226" t="s">
        <v>79</v>
      </c>
      <c r="AV110" s="214" t="s">
        <v>79</v>
      </c>
      <c r="AW110" s="214" t="s">
        <v>31</v>
      </c>
      <c r="AX110" s="214" t="s">
        <v>67</v>
      </c>
      <c r="AY110" s="226" t="s">
        <v>115</v>
      </c>
    </row>
    <row r="111" spans="2:51" s="214" customFormat="1" ht="12.75">
      <c r="B111" s="215"/>
      <c r="C111" s="216"/>
      <c r="D111" s="227" t="s">
        <v>124</v>
      </c>
      <c r="E111" s="228"/>
      <c r="F111" s="229" t="s">
        <v>187</v>
      </c>
      <c r="G111" s="216"/>
      <c r="H111" s="230">
        <v>103.935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124</v>
      </c>
      <c r="AU111" s="226" t="s">
        <v>79</v>
      </c>
      <c r="AV111" s="214" t="s">
        <v>79</v>
      </c>
      <c r="AW111" s="214" t="s">
        <v>31</v>
      </c>
      <c r="AX111" s="214" t="s">
        <v>67</v>
      </c>
      <c r="AY111" s="226" t="s">
        <v>115</v>
      </c>
    </row>
    <row r="112" spans="2:51" s="214" customFormat="1" ht="12.75">
      <c r="B112" s="215"/>
      <c r="C112" s="216"/>
      <c r="D112" s="227" t="s">
        <v>124</v>
      </c>
      <c r="E112" s="228"/>
      <c r="F112" s="229" t="s">
        <v>188</v>
      </c>
      <c r="G112" s="216"/>
      <c r="H112" s="230">
        <v>75.295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124</v>
      </c>
      <c r="AU112" s="226" t="s">
        <v>79</v>
      </c>
      <c r="AV112" s="214" t="s">
        <v>79</v>
      </c>
      <c r="AW112" s="214" t="s">
        <v>31</v>
      </c>
      <c r="AX112" s="214" t="s">
        <v>67</v>
      </c>
      <c r="AY112" s="226" t="s">
        <v>115</v>
      </c>
    </row>
    <row r="113" spans="2:51" s="214" customFormat="1" ht="12.75">
      <c r="B113" s="215"/>
      <c r="C113" s="216"/>
      <c r="D113" s="227" t="s">
        <v>124</v>
      </c>
      <c r="E113" s="228"/>
      <c r="F113" s="229" t="s">
        <v>189</v>
      </c>
      <c r="G113" s="216"/>
      <c r="H113" s="230">
        <v>39.87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124</v>
      </c>
      <c r="AU113" s="226" t="s">
        <v>79</v>
      </c>
      <c r="AV113" s="214" t="s">
        <v>79</v>
      </c>
      <c r="AW113" s="214" t="s">
        <v>31</v>
      </c>
      <c r="AX113" s="214" t="s">
        <v>67</v>
      </c>
      <c r="AY113" s="226" t="s">
        <v>115</v>
      </c>
    </row>
    <row r="114" spans="2:51" s="231" customFormat="1" ht="12.75">
      <c r="B114" s="232"/>
      <c r="C114" s="233"/>
      <c r="D114" s="227" t="s">
        <v>124</v>
      </c>
      <c r="E114" s="234"/>
      <c r="F114" s="235" t="s">
        <v>190</v>
      </c>
      <c r="G114" s="233"/>
      <c r="H114" s="236">
        <v>1178.536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124</v>
      </c>
      <c r="AU114" s="242" t="s">
        <v>79</v>
      </c>
      <c r="AV114" s="231" t="s">
        <v>131</v>
      </c>
      <c r="AW114" s="231" t="s">
        <v>31</v>
      </c>
      <c r="AX114" s="231" t="s">
        <v>67</v>
      </c>
      <c r="AY114" s="242" t="s">
        <v>115</v>
      </c>
    </row>
    <row r="115" spans="2:51" s="214" customFormat="1" ht="12.75">
      <c r="B115" s="215"/>
      <c r="C115" s="216"/>
      <c r="D115" s="227" t="s">
        <v>124</v>
      </c>
      <c r="E115" s="228"/>
      <c r="F115" s="229" t="s">
        <v>191</v>
      </c>
      <c r="G115" s="216"/>
      <c r="H115" s="230">
        <v>707.122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124</v>
      </c>
      <c r="AU115" s="226" t="s">
        <v>79</v>
      </c>
      <c r="AV115" s="214" t="s">
        <v>79</v>
      </c>
      <c r="AW115" s="214" t="s">
        <v>31</v>
      </c>
      <c r="AX115" s="214" t="s">
        <v>67</v>
      </c>
      <c r="AY115" s="226" t="s">
        <v>115</v>
      </c>
    </row>
    <row r="116" spans="2:51" s="214" customFormat="1" ht="12.75">
      <c r="B116" s="215"/>
      <c r="C116" s="216"/>
      <c r="D116" s="227" t="s">
        <v>124</v>
      </c>
      <c r="E116" s="228"/>
      <c r="F116" s="229" t="s">
        <v>192</v>
      </c>
      <c r="G116" s="216"/>
      <c r="H116" s="230">
        <v>13.236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124</v>
      </c>
      <c r="AU116" s="226" t="s">
        <v>79</v>
      </c>
      <c r="AV116" s="214" t="s">
        <v>79</v>
      </c>
      <c r="AW116" s="214" t="s">
        <v>31</v>
      </c>
      <c r="AX116" s="214" t="s">
        <v>67</v>
      </c>
      <c r="AY116" s="226" t="s">
        <v>115</v>
      </c>
    </row>
    <row r="117" spans="2:51" s="214" customFormat="1" ht="12.75">
      <c r="B117" s="215"/>
      <c r="C117" s="216"/>
      <c r="D117" s="227" t="s">
        <v>124</v>
      </c>
      <c r="E117" s="228"/>
      <c r="F117" s="229" t="s">
        <v>193</v>
      </c>
      <c r="G117" s="216"/>
      <c r="H117" s="230">
        <v>7.144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124</v>
      </c>
      <c r="AU117" s="226" t="s">
        <v>79</v>
      </c>
      <c r="AV117" s="214" t="s">
        <v>79</v>
      </c>
      <c r="AW117" s="214" t="s">
        <v>31</v>
      </c>
      <c r="AX117" s="214" t="s">
        <v>67</v>
      </c>
      <c r="AY117" s="226" t="s">
        <v>115</v>
      </c>
    </row>
    <row r="118" spans="2:51" s="214" customFormat="1" ht="12.75">
      <c r="B118" s="215"/>
      <c r="C118" s="216"/>
      <c r="D118" s="227" t="s">
        <v>124</v>
      </c>
      <c r="E118" s="228"/>
      <c r="F118" s="229" t="s">
        <v>194</v>
      </c>
      <c r="G118" s="216"/>
      <c r="H118" s="230">
        <v>-144.882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124</v>
      </c>
      <c r="AU118" s="226" t="s">
        <v>79</v>
      </c>
      <c r="AV118" s="214" t="s">
        <v>79</v>
      </c>
      <c r="AW118" s="214" t="s">
        <v>31</v>
      </c>
      <c r="AX118" s="214" t="s">
        <v>67</v>
      </c>
      <c r="AY118" s="226" t="s">
        <v>115</v>
      </c>
    </row>
    <row r="119" spans="2:51" s="231" customFormat="1" ht="12.75">
      <c r="B119" s="232"/>
      <c r="C119" s="233"/>
      <c r="D119" s="227" t="s">
        <v>124</v>
      </c>
      <c r="E119" s="234"/>
      <c r="F119" s="235" t="s">
        <v>190</v>
      </c>
      <c r="G119" s="233"/>
      <c r="H119" s="236">
        <v>582.62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124</v>
      </c>
      <c r="AU119" s="242" t="s">
        <v>79</v>
      </c>
      <c r="AV119" s="231" t="s">
        <v>131</v>
      </c>
      <c r="AW119" s="231" t="s">
        <v>31</v>
      </c>
      <c r="AX119" s="231" t="s">
        <v>67</v>
      </c>
      <c r="AY119" s="242" t="s">
        <v>115</v>
      </c>
    </row>
    <row r="120" spans="2:51" s="214" customFormat="1" ht="12.75">
      <c r="B120" s="215"/>
      <c r="C120" s="216"/>
      <c r="D120" s="217" t="s">
        <v>124</v>
      </c>
      <c r="E120" s="218"/>
      <c r="F120" s="219" t="s">
        <v>195</v>
      </c>
      <c r="G120" s="216"/>
      <c r="H120" s="220">
        <v>291.31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124</v>
      </c>
      <c r="AU120" s="226" t="s">
        <v>79</v>
      </c>
      <c r="AV120" s="214" t="s">
        <v>79</v>
      </c>
      <c r="AW120" s="214" t="s">
        <v>31</v>
      </c>
      <c r="AX120" s="214" t="s">
        <v>72</v>
      </c>
      <c r="AY120" s="226" t="s">
        <v>115</v>
      </c>
    </row>
    <row r="121" spans="2:65" s="31" customFormat="1" ht="22.5" customHeight="1">
      <c r="B121" s="32"/>
      <c r="C121" s="202" t="s">
        <v>196</v>
      </c>
      <c r="D121" s="202" t="s">
        <v>117</v>
      </c>
      <c r="E121" s="203" t="s">
        <v>197</v>
      </c>
      <c r="F121" s="204" t="s">
        <v>198</v>
      </c>
      <c r="G121" s="205" t="s">
        <v>172</v>
      </c>
      <c r="H121" s="206">
        <v>291.31</v>
      </c>
      <c r="I121" s="207"/>
      <c r="J121" s="208">
        <f>ROUND(I121*H121,2)</f>
        <v>0</v>
      </c>
      <c r="K121" s="204"/>
      <c r="L121" s="58"/>
      <c r="M121" s="209"/>
      <c r="N121" s="210" t="s">
        <v>38</v>
      </c>
      <c r="O121" s="33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11" t="s">
        <v>122</v>
      </c>
      <c r="AT121" s="11" t="s">
        <v>117</v>
      </c>
      <c r="AU121" s="11" t="s">
        <v>79</v>
      </c>
      <c r="AY121" s="11" t="s">
        <v>115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1" t="s">
        <v>72</v>
      </c>
      <c r="BK121" s="213">
        <f>ROUND(I121*H121,2)</f>
        <v>0</v>
      </c>
      <c r="BL121" s="11" t="s">
        <v>122</v>
      </c>
      <c r="BM121" s="11" t="s">
        <v>199</v>
      </c>
    </row>
    <row r="122" spans="2:65" s="31" customFormat="1" ht="22.5" customHeight="1">
      <c r="B122" s="32"/>
      <c r="C122" s="202" t="s">
        <v>10</v>
      </c>
      <c r="D122" s="202" t="s">
        <v>117</v>
      </c>
      <c r="E122" s="203" t="s">
        <v>200</v>
      </c>
      <c r="F122" s="204" t="s">
        <v>201</v>
      </c>
      <c r="G122" s="205" t="s">
        <v>172</v>
      </c>
      <c r="H122" s="206">
        <v>233.048</v>
      </c>
      <c r="I122" s="207"/>
      <c r="J122" s="208">
        <f>ROUND(I122*H122,2)</f>
        <v>0</v>
      </c>
      <c r="K122" s="204"/>
      <c r="L122" s="58"/>
      <c r="M122" s="209"/>
      <c r="N122" s="210" t="s">
        <v>38</v>
      </c>
      <c r="O122" s="33"/>
      <c r="P122" s="211">
        <f>O122*H122</f>
        <v>0</v>
      </c>
      <c r="Q122" s="211">
        <v>0</v>
      </c>
      <c r="R122" s="211">
        <f>Q122*H122</f>
        <v>0</v>
      </c>
      <c r="S122" s="211">
        <v>0</v>
      </c>
      <c r="T122" s="212">
        <f>S122*H122</f>
        <v>0</v>
      </c>
      <c r="AR122" s="11" t="s">
        <v>122</v>
      </c>
      <c r="AT122" s="11" t="s">
        <v>117</v>
      </c>
      <c r="AU122" s="11" t="s">
        <v>79</v>
      </c>
      <c r="AY122" s="11" t="s">
        <v>115</v>
      </c>
      <c r="BE122" s="213">
        <f>IF(N122="základní",J122,0)</f>
        <v>0</v>
      </c>
      <c r="BF122" s="213">
        <f>IF(N122="snížená",J122,0)</f>
        <v>0</v>
      </c>
      <c r="BG122" s="213">
        <f>IF(N122="zákl. přenesená",J122,0)</f>
        <v>0</v>
      </c>
      <c r="BH122" s="213">
        <f>IF(N122="sníž. přenesená",J122,0)</f>
        <v>0</v>
      </c>
      <c r="BI122" s="213">
        <f>IF(N122="nulová",J122,0)</f>
        <v>0</v>
      </c>
      <c r="BJ122" s="11" t="s">
        <v>72</v>
      </c>
      <c r="BK122" s="213">
        <f>ROUND(I122*H122,2)</f>
        <v>0</v>
      </c>
      <c r="BL122" s="11" t="s">
        <v>122</v>
      </c>
      <c r="BM122" s="11" t="s">
        <v>202</v>
      </c>
    </row>
    <row r="123" spans="2:51" s="214" customFormat="1" ht="12.75">
      <c r="B123" s="215"/>
      <c r="C123" s="216"/>
      <c r="D123" s="217" t="s">
        <v>124</v>
      </c>
      <c r="E123" s="218"/>
      <c r="F123" s="219" t="s">
        <v>203</v>
      </c>
      <c r="G123" s="216"/>
      <c r="H123" s="220">
        <v>233.048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124</v>
      </c>
      <c r="AU123" s="226" t="s">
        <v>79</v>
      </c>
      <c r="AV123" s="214" t="s">
        <v>79</v>
      </c>
      <c r="AW123" s="214" t="s">
        <v>31</v>
      </c>
      <c r="AX123" s="214" t="s">
        <v>72</v>
      </c>
      <c r="AY123" s="226" t="s">
        <v>115</v>
      </c>
    </row>
    <row r="124" spans="2:65" s="31" customFormat="1" ht="22.5" customHeight="1">
      <c r="B124" s="32"/>
      <c r="C124" s="202" t="s">
        <v>204</v>
      </c>
      <c r="D124" s="202" t="s">
        <v>117</v>
      </c>
      <c r="E124" s="203" t="s">
        <v>205</v>
      </c>
      <c r="F124" s="204" t="s">
        <v>206</v>
      </c>
      <c r="G124" s="205" t="s">
        <v>172</v>
      </c>
      <c r="H124" s="206">
        <v>233.048</v>
      </c>
      <c r="I124" s="207"/>
      <c r="J124" s="208">
        <f>ROUND(I124*H124,2)</f>
        <v>0</v>
      </c>
      <c r="K124" s="204"/>
      <c r="L124" s="58"/>
      <c r="M124" s="209"/>
      <c r="N124" s="210" t="s">
        <v>38</v>
      </c>
      <c r="O124" s="33"/>
      <c r="P124" s="211">
        <f>O124*H124</f>
        <v>0</v>
      </c>
      <c r="Q124" s="211">
        <v>0</v>
      </c>
      <c r="R124" s="211">
        <f>Q124*H124</f>
        <v>0</v>
      </c>
      <c r="S124" s="211">
        <v>0</v>
      </c>
      <c r="T124" s="212">
        <f>S124*H124</f>
        <v>0</v>
      </c>
      <c r="AR124" s="11" t="s">
        <v>122</v>
      </c>
      <c r="AT124" s="11" t="s">
        <v>117</v>
      </c>
      <c r="AU124" s="11" t="s">
        <v>79</v>
      </c>
      <c r="AY124" s="11" t="s">
        <v>115</v>
      </c>
      <c r="BE124" s="213">
        <f>IF(N124="základní",J124,0)</f>
        <v>0</v>
      </c>
      <c r="BF124" s="213">
        <f>IF(N124="snížená",J124,0)</f>
        <v>0</v>
      </c>
      <c r="BG124" s="213">
        <f>IF(N124="zákl. přenesená",J124,0)</f>
        <v>0</v>
      </c>
      <c r="BH124" s="213">
        <f>IF(N124="sníž. přenesená",J124,0)</f>
        <v>0</v>
      </c>
      <c r="BI124" s="213">
        <f>IF(N124="nulová",J124,0)</f>
        <v>0</v>
      </c>
      <c r="BJ124" s="11" t="s">
        <v>72</v>
      </c>
      <c r="BK124" s="213">
        <f>ROUND(I124*H124,2)</f>
        <v>0</v>
      </c>
      <c r="BL124" s="11" t="s">
        <v>122</v>
      </c>
      <c r="BM124" s="11" t="s">
        <v>207</v>
      </c>
    </row>
    <row r="125" spans="2:65" s="31" customFormat="1" ht="22.5" customHeight="1">
      <c r="B125" s="32"/>
      <c r="C125" s="202" t="s">
        <v>208</v>
      </c>
      <c r="D125" s="202" t="s">
        <v>117</v>
      </c>
      <c r="E125" s="203" t="s">
        <v>209</v>
      </c>
      <c r="F125" s="204" t="s">
        <v>210</v>
      </c>
      <c r="G125" s="205" t="s">
        <v>172</v>
      </c>
      <c r="H125" s="206">
        <v>58.262</v>
      </c>
      <c r="I125" s="207"/>
      <c r="J125" s="208">
        <f>ROUND(I125*H125,2)</f>
        <v>0</v>
      </c>
      <c r="K125" s="204"/>
      <c r="L125" s="58"/>
      <c r="M125" s="209"/>
      <c r="N125" s="210" t="s">
        <v>38</v>
      </c>
      <c r="O125" s="33"/>
      <c r="P125" s="211">
        <f>O125*H125</f>
        <v>0</v>
      </c>
      <c r="Q125" s="211">
        <v>0.01041</v>
      </c>
      <c r="R125" s="211">
        <f>Q125*H125</f>
        <v>0.60650742</v>
      </c>
      <c r="S125" s="211">
        <v>0</v>
      </c>
      <c r="T125" s="212">
        <f>S125*H125</f>
        <v>0</v>
      </c>
      <c r="AR125" s="11" t="s">
        <v>122</v>
      </c>
      <c r="AT125" s="11" t="s">
        <v>117</v>
      </c>
      <c r="AU125" s="11" t="s">
        <v>79</v>
      </c>
      <c r="AY125" s="11" t="s">
        <v>115</v>
      </c>
      <c r="BE125" s="213">
        <f>IF(N125="základní",J125,0)</f>
        <v>0</v>
      </c>
      <c r="BF125" s="213">
        <f>IF(N125="snížená",J125,0)</f>
        <v>0</v>
      </c>
      <c r="BG125" s="213">
        <f>IF(N125="zákl. přenesená",J125,0)</f>
        <v>0</v>
      </c>
      <c r="BH125" s="213">
        <f>IF(N125="sníž. přenesená",J125,0)</f>
        <v>0</v>
      </c>
      <c r="BI125" s="213">
        <f>IF(N125="nulová",J125,0)</f>
        <v>0</v>
      </c>
      <c r="BJ125" s="11" t="s">
        <v>72</v>
      </c>
      <c r="BK125" s="213">
        <f>ROUND(I125*H125,2)</f>
        <v>0</v>
      </c>
      <c r="BL125" s="11" t="s">
        <v>122</v>
      </c>
      <c r="BM125" s="11" t="s">
        <v>211</v>
      </c>
    </row>
    <row r="126" spans="2:51" s="214" customFormat="1" ht="12.75">
      <c r="B126" s="215"/>
      <c r="C126" s="216"/>
      <c r="D126" s="217" t="s">
        <v>124</v>
      </c>
      <c r="E126" s="218"/>
      <c r="F126" s="219" t="s">
        <v>212</v>
      </c>
      <c r="G126" s="216"/>
      <c r="H126" s="220">
        <v>58.262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124</v>
      </c>
      <c r="AU126" s="226" t="s">
        <v>79</v>
      </c>
      <c r="AV126" s="214" t="s">
        <v>79</v>
      </c>
      <c r="AW126" s="214" t="s">
        <v>31</v>
      </c>
      <c r="AX126" s="214" t="s">
        <v>72</v>
      </c>
      <c r="AY126" s="226" t="s">
        <v>115</v>
      </c>
    </row>
    <row r="127" spans="2:65" s="31" customFormat="1" ht="22.5" customHeight="1">
      <c r="B127" s="32"/>
      <c r="C127" s="202" t="s">
        <v>213</v>
      </c>
      <c r="D127" s="202" t="s">
        <v>117</v>
      </c>
      <c r="E127" s="203" t="s">
        <v>214</v>
      </c>
      <c r="F127" s="204" t="s">
        <v>215</v>
      </c>
      <c r="G127" s="205" t="s">
        <v>128</v>
      </c>
      <c r="H127" s="206">
        <v>1178.536</v>
      </c>
      <c r="I127" s="207"/>
      <c r="J127" s="208">
        <f>ROUND(I127*H127,2)</f>
        <v>0</v>
      </c>
      <c r="K127" s="204"/>
      <c r="L127" s="58"/>
      <c r="M127" s="209"/>
      <c r="N127" s="210" t="s">
        <v>38</v>
      </c>
      <c r="O127" s="33"/>
      <c r="P127" s="211">
        <f>O127*H127</f>
        <v>0</v>
      </c>
      <c r="Q127" s="211">
        <v>0.0008499999999999998</v>
      </c>
      <c r="R127" s="211">
        <f>Q127*H127</f>
        <v>1.0017555999999999</v>
      </c>
      <c r="S127" s="211">
        <v>0</v>
      </c>
      <c r="T127" s="212">
        <f>S127*H127</f>
        <v>0</v>
      </c>
      <c r="AR127" s="11" t="s">
        <v>122</v>
      </c>
      <c r="AT127" s="11" t="s">
        <v>117</v>
      </c>
      <c r="AU127" s="11" t="s">
        <v>79</v>
      </c>
      <c r="AY127" s="11" t="s">
        <v>115</v>
      </c>
      <c r="BE127" s="213">
        <f>IF(N127="základní",J127,0)</f>
        <v>0</v>
      </c>
      <c r="BF127" s="213">
        <f>IF(N127="snížená",J127,0)</f>
        <v>0</v>
      </c>
      <c r="BG127" s="213">
        <f>IF(N127="zákl. přenesená",J127,0)</f>
        <v>0</v>
      </c>
      <c r="BH127" s="213">
        <f>IF(N127="sníž. přenesená",J127,0)</f>
        <v>0</v>
      </c>
      <c r="BI127" s="213">
        <f>IF(N127="nulová",J127,0)</f>
        <v>0</v>
      </c>
      <c r="BJ127" s="11" t="s">
        <v>72</v>
      </c>
      <c r="BK127" s="213">
        <f>ROUND(I127*H127,2)</f>
        <v>0</v>
      </c>
      <c r="BL127" s="11" t="s">
        <v>122</v>
      </c>
      <c r="BM127" s="11" t="s">
        <v>216</v>
      </c>
    </row>
    <row r="128" spans="2:65" s="31" customFormat="1" ht="22.5" customHeight="1">
      <c r="B128" s="32"/>
      <c r="C128" s="202" t="s">
        <v>217</v>
      </c>
      <c r="D128" s="202" t="s">
        <v>117</v>
      </c>
      <c r="E128" s="203" t="s">
        <v>218</v>
      </c>
      <c r="F128" s="204" t="s">
        <v>219</v>
      </c>
      <c r="G128" s="205" t="s">
        <v>128</v>
      </c>
      <c r="H128" s="206">
        <v>1178.536</v>
      </c>
      <c r="I128" s="207"/>
      <c r="J128" s="208">
        <f>ROUND(I128*H128,2)</f>
        <v>0</v>
      </c>
      <c r="K128" s="204"/>
      <c r="L128" s="58"/>
      <c r="M128" s="209"/>
      <c r="N128" s="210" t="s">
        <v>38</v>
      </c>
      <c r="O128" s="33"/>
      <c r="P128" s="211">
        <f>O128*H128</f>
        <v>0</v>
      </c>
      <c r="Q128" s="211">
        <v>0</v>
      </c>
      <c r="R128" s="211">
        <f>Q128*H128</f>
        <v>0</v>
      </c>
      <c r="S128" s="211">
        <v>0</v>
      </c>
      <c r="T128" s="212">
        <f>S128*H128</f>
        <v>0</v>
      </c>
      <c r="AR128" s="11" t="s">
        <v>122</v>
      </c>
      <c r="AT128" s="11" t="s">
        <v>117</v>
      </c>
      <c r="AU128" s="11" t="s">
        <v>79</v>
      </c>
      <c r="AY128" s="11" t="s">
        <v>115</v>
      </c>
      <c r="BE128" s="213">
        <f>IF(N128="základní",J128,0)</f>
        <v>0</v>
      </c>
      <c r="BF128" s="213">
        <f>IF(N128="snížená",J128,0)</f>
        <v>0</v>
      </c>
      <c r="BG128" s="213">
        <f>IF(N128="zákl. přenesená",J128,0)</f>
        <v>0</v>
      </c>
      <c r="BH128" s="213">
        <f>IF(N128="sníž. přenesená",J128,0)</f>
        <v>0</v>
      </c>
      <c r="BI128" s="213">
        <f>IF(N128="nulová",J128,0)</f>
        <v>0</v>
      </c>
      <c r="BJ128" s="11" t="s">
        <v>72</v>
      </c>
      <c r="BK128" s="213">
        <f>ROUND(I128*H128,2)</f>
        <v>0</v>
      </c>
      <c r="BL128" s="11" t="s">
        <v>122</v>
      </c>
      <c r="BM128" s="11" t="s">
        <v>220</v>
      </c>
    </row>
    <row r="129" spans="2:65" s="31" customFormat="1" ht="22.5" customHeight="1">
      <c r="B129" s="32"/>
      <c r="C129" s="202" t="s">
        <v>221</v>
      </c>
      <c r="D129" s="202" t="s">
        <v>117</v>
      </c>
      <c r="E129" s="203" t="s">
        <v>222</v>
      </c>
      <c r="F129" s="204" t="s">
        <v>223</v>
      </c>
      <c r="G129" s="205" t="s">
        <v>172</v>
      </c>
      <c r="H129" s="206">
        <v>524.358</v>
      </c>
      <c r="I129" s="207"/>
      <c r="J129" s="208">
        <f>ROUND(I129*H129,2)</f>
        <v>0</v>
      </c>
      <c r="K129" s="204"/>
      <c r="L129" s="58"/>
      <c r="M129" s="209"/>
      <c r="N129" s="210" t="s">
        <v>38</v>
      </c>
      <c r="O129" s="33"/>
      <c r="P129" s="211">
        <f>O129*H129</f>
        <v>0</v>
      </c>
      <c r="Q129" s="211">
        <v>0</v>
      </c>
      <c r="R129" s="211">
        <f>Q129*H129</f>
        <v>0</v>
      </c>
      <c r="S129" s="211">
        <v>0</v>
      </c>
      <c r="T129" s="212">
        <f>S129*H129</f>
        <v>0</v>
      </c>
      <c r="AR129" s="11" t="s">
        <v>122</v>
      </c>
      <c r="AT129" s="11" t="s">
        <v>117</v>
      </c>
      <c r="AU129" s="11" t="s">
        <v>79</v>
      </c>
      <c r="AY129" s="11" t="s">
        <v>115</v>
      </c>
      <c r="BE129" s="213">
        <f>IF(N129="základní",J129,0)</f>
        <v>0</v>
      </c>
      <c r="BF129" s="213">
        <f>IF(N129="snížená",J129,0)</f>
        <v>0</v>
      </c>
      <c r="BG129" s="213">
        <f>IF(N129="zákl. přenesená",J129,0)</f>
        <v>0</v>
      </c>
      <c r="BH129" s="213">
        <f>IF(N129="sníž. přenesená",J129,0)</f>
        <v>0</v>
      </c>
      <c r="BI129" s="213">
        <f>IF(N129="nulová",J129,0)</f>
        <v>0</v>
      </c>
      <c r="BJ129" s="11" t="s">
        <v>72</v>
      </c>
      <c r="BK129" s="213">
        <f>ROUND(I129*H129,2)</f>
        <v>0</v>
      </c>
      <c r="BL129" s="11" t="s">
        <v>122</v>
      </c>
      <c r="BM129" s="11" t="s">
        <v>224</v>
      </c>
    </row>
    <row r="130" spans="2:51" s="214" customFormat="1" ht="12.75">
      <c r="B130" s="215"/>
      <c r="C130" s="216"/>
      <c r="D130" s="217" t="s">
        <v>124</v>
      </c>
      <c r="E130" s="218"/>
      <c r="F130" s="219" t="s">
        <v>225</v>
      </c>
      <c r="G130" s="216"/>
      <c r="H130" s="220">
        <v>524.358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124</v>
      </c>
      <c r="AU130" s="226" t="s">
        <v>79</v>
      </c>
      <c r="AV130" s="214" t="s">
        <v>79</v>
      </c>
      <c r="AW130" s="214" t="s">
        <v>31</v>
      </c>
      <c r="AX130" s="214" t="s">
        <v>72</v>
      </c>
      <c r="AY130" s="226" t="s">
        <v>115</v>
      </c>
    </row>
    <row r="131" spans="2:65" s="31" customFormat="1" ht="22.5" customHeight="1">
      <c r="B131" s="32"/>
      <c r="C131" s="202" t="s">
        <v>9</v>
      </c>
      <c r="D131" s="202" t="s">
        <v>117</v>
      </c>
      <c r="E131" s="203" t="s">
        <v>226</v>
      </c>
      <c r="F131" s="204" t="s">
        <v>227</v>
      </c>
      <c r="G131" s="205" t="s">
        <v>172</v>
      </c>
      <c r="H131" s="206">
        <v>58.262</v>
      </c>
      <c r="I131" s="207"/>
      <c r="J131" s="208">
        <f>ROUND(I131*H131,2)</f>
        <v>0</v>
      </c>
      <c r="K131" s="204"/>
      <c r="L131" s="58"/>
      <c r="M131" s="209"/>
      <c r="N131" s="210" t="s">
        <v>38</v>
      </c>
      <c r="O131" s="33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11" t="s">
        <v>122</v>
      </c>
      <c r="AT131" s="11" t="s">
        <v>117</v>
      </c>
      <c r="AU131" s="11" t="s">
        <v>79</v>
      </c>
      <c r="AY131" s="11" t="s">
        <v>115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1" t="s">
        <v>72</v>
      </c>
      <c r="BK131" s="213">
        <f>ROUND(I131*H131,2)</f>
        <v>0</v>
      </c>
      <c r="BL131" s="11" t="s">
        <v>122</v>
      </c>
      <c r="BM131" s="11" t="s">
        <v>228</v>
      </c>
    </row>
    <row r="132" spans="2:65" s="31" customFormat="1" ht="22.5" customHeight="1">
      <c r="B132" s="32"/>
      <c r="C132" s="202" t="s">
        <v>229</v>
      </c>
      <c r="D132" s="202" t="s">
        <v>117</v>
      </c>
      <c r="E132" s="203" t="s">
        <v>230</v>
      </c>
      <c r="F132" s="204" t="s">
        <v>231</v>
      </c>
      <c r="G132" s="205" t="s">
        <v>172</v>
      </c>
      <c r="H132" s="206">
        <v>689.658</v>
      </c>
      <c r="I132" s="207"/>
      <c r="J132" s="208">
        <f>ROUND(I132*H132,2)</f>
        <v>0</v>
      </c>
      <c r="K132" s="204" t="s">
        <v>121</v>
      </c>
      <c r="L132" s="58"/>
      <c r="M132" s="209"/>
      <c r="N132" s="210" t="s">
        <v>38</v>
      </c>
      <c r="O132" s="33"/>
      <c r="P132" s="211">
        <f>O132*H132</f>
        <v>0</v>
      </c>
      <c r="Q132" s="211">
        <v>0</v>
      </c>
      <c r="R132" s="211">
        <f>Q132*H132</f>
        <v>0</v>
      </c>
      <c r="S132" s="211">
        <v>0</v>
      </c>
      <c r="T132" s="212">
        <f>S132*H132</f>
        <v>0</v>
      </c>
      <c r="AR132" s="11" t="s">
        <v>122</v>
      </c>
      <c r="AT132" s="11" t="s">
        <v>117</v>
      </c>
      <c r="AU132" s="11" t="s">
        <v>79</v>
      </c>
      <c r="AY132" s="11" t="s">
        <v>115</v>
      </c>
      <c r="BE132" s="213">
        <f>IF(N132="základní",J132,0)</f>
        <v>0</v>
      </c>
      <c r="BF132" s="213">
        <f>IF(N132="snížená",J132,0)</f>
        <v>0</v>
      </c>
      <c r="BG132" s="213">
        <f>IF(N132="zákl. přenesená",J132,0)</f>
        <v>0</v>
      </c>
      <c r="BH132" s="213">
        <f>IF(N132="sníž. přenesená",J132,0)</f>
        <v>0</v>
      </c>
      <c r="BI132" s="213">
        <f>IF(N132="nulová",J132,0)</f>
        <v>0</v>
      </c>
      <c r="BJ132" s="11" t="s">
        <v>72</v>
      </c>
      <c r="BK132" s="213">
        <f>ROUND(I132*H132,2)</f>
        <v>0</v>
      </c>
      <c r="BL132" s="11" t="s">
        <v>122</v>
      </c>
      <c r="BM132" s="11" t="s">
        <v>232</v>
      </c>
    </row>
    <row r="133" spans="2:51" s="214" customFormat="1" ht="12.75">
      <c r="B133" s="215"/>
      <c r="C133" s="216"/>
      <c r="D133" s="217" t="s">
        <v>124</v>
      </c>
      <c r="E133" s="218"/>
      <c r="F133" s="219" t="s">
        <v>233</v>
      </c>
      <c r="G133" s="216"/>
      <c r="H133" s="220">
        <v>689.658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124</v>
      </c>
      <c r="AU133" s="226" t="s">
        <v>79</v>
      </c>
      <c r="AV133" s="214" t="s">
        <v>79</v>
      </c>
      <c r="AW133" s="214" t="s">
        <v>31</v>
      </c>
      <c r="AX133" s="214" t="s">
        <v>72</v>
      </c>
      <c r="AY133" s="226" t="s">
        <v>115</v>
      </c>
    </row>
    <row r="134" spans="2:65" s="31" customFormat="1" ht="22.5" customHeight="1">
      <c r="B134" s="32"/>
      <c r="C134" s="202" t="s">
        <v>234</v>
      </c>
      <c r="D134" s="202" t="s">
        <v>117</v>
      </c>
      <c r="E134" s="203" t="s">
        <v>235</v>
      </c>
      <c r="F134" s="204" t="s">
        <v>236</v>
      </c>
      <c r="G134" s="205" t="s">
        <v>172</v>
      </c>
      <c r="H134" s="206">
        <v>179.529</v>
      </c>
      <c r="I134" s="207"/>
      <c r="J134" s="208">
        <f>ROUND(I134*H134,2)</f>
        <v>0</v>
      </c>
      <c r="K134" s="204"/>
      <c r="L134" s="58"/>
      <c r="M134" s="209"/>
      <c r="N134" s="210" t="s">
        <v>38</v>
      </c>
      <c r="O134" s="33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11" t="s">
        <v>122</v>
      </c>
      <c r="AT134" s="11" t="s">
        <v>117</v>
      </c>
      <c r="AU134" s="11" t="s">
        <v>79</v>
      </c>
      <c r="AY134" s="11" t="s">
        <v>115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1" t="s">
        <v>72</v>
      </c>
      <c r="BK134" s="213">
        <f>ROUND(I134*H134,2)</f>
        <v>0</v>
      </c>
      <c r="BL134" s="11" t="s">
        <v>122</v>
      </c>
      <c r="BM134" s="11" t="s">
        <v>237</v>
      </c>
    </row>
    <row r="135" spans="2:51" s="214" customFormat="1" ht="12.75">
      <c r="B135" s="215"/>
      <c r="C135" s="216"/>
      <c r="D135" s="217" t="s">
        <v>124</v>
      </c>
      <c r="E135" s="218"/>
      <c r="F135" s="219" t="s">
        <v>238</v>
      </c>
      <c r="G135" s="216"/>
      <c r="H135" s="220">
        <v>179.529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124</v>
      </c>
      <c r="AU135" s="226" t="s">
        <v>79</v>
      </c>
      <c r="AV135" s="214" t="s">
        <v>79</v>
      </c>
      <c r="AW135" s="214" t="s">
        <v>31</v>
      </c>
      <c r="AX135" s="214" t="s">
        <v>72</v>
      </c>
      <c r="AY135" s="226" t="s">
        <v>115</v>
      </c>
    </row>
    <row r="136" spans="2:65" s="31" customFormat="1" ht="31.5" customHeight="1">
      <c r="B136" s="32"/>
      <c r="C136" s="202" t="s">
        <v>239</v>
      </c>
      <c r="D136" s="202" t="s">
        <v>117</v>
      </c>
      <c r="E136" s="203" t="s">
        <v>240</v>
      </c>
      <c r="F136" s="204" t="s">
        <v>241</v>
      </c>
      <c r="G136" s="205" t="s">
        <v>172</v>
      </c>
      <c r="H136" s="206">
        <v>1795.29</v>
      </c>
      <c r="I136" s="207"/>
      <c r="J136" s="208">
        <f>ROUND(I136*H136,2)</f>
        <v>0</v>
      </c>
      <c r="K136" s="204"/>
      <c r="L136" s="58"/>
      <c r="M136" s="209"/>
      <c r="N136" s="210" t="s">
        <v>38</v>
      </c>
      <c r="O136" s="33"/>
      <c r="P136" s="211">
        <f>O136*H136</f>
        <v>0</v>
      </c>
      <c r="Q136" s="211">
        <v>0</v>
      </c>
      <c r="R136" s="211">
        <f>Q136*H136</f>
        <v>0</v>
      </c>
      <c r="S136" s="211">
        <v>0</v>
      </c>
      <c r="T136" s="212">
        <f>S136*H136</f>
        <v>0</v>
      </c>
      <c r="AR136" s="11" t="s">
        <v>122</v>
      </c>
      <c r="AT136" s="11" t="s">
        <v>117</v>
      </c>
      <c r="AU136" s="11" t="s">
        <v>79</v>
      </c>
      <c r="AY136" s="11" t="s">
        <v>115</v>
      </c>
      <c r="BE136" s="213">
        <f>IF(N136="základní",J136,0)</f>
        <v>0</v>
      </c>
      <c r="BF136" s="213">
        <f>IF(N136="snížená",J136,0)</f>
        <v>0</v>
      </c>
      <c r="BG136" s="213">
        <f>IF(N136="zákl. přenesená",J136,0)</f>
        <v>0</v>
      </c>
      <c r="BH136" s="213">
        <f>IF(N136="sníž. přenesená",J136,0)</f>
        <v>0</v>
      </c>
      <c r="BI136" s="213">
        <f>IF(N136="nulová",J136,0)</f>
        <v>0</v>
      </c>
      <c r="BJ136" s="11" t="s">
        <v>72</v>
      </c>
      <c r="BK136" s="213">
        <f>ROUND(I136*H136,2)</f>
        <v>0</v>
      </c>
      <c r="BL136" s="11" t="s">
        <v>122</v>
      </c>
      <c r="BM136" s="11" t="s">
        <v>242</v>
      </c>
    </row>
    <row r="137" spans="2:51" s="214" customFormat="1" ht="12.75">
      <c r="B137" s="215"/>
      <c r="C137" s="216"/>
      <c r="D137" s="217" t="s">
        <v>124</v>
      </c>
      <c r="E137" s="218"/>
      <c r="F137" s="219" t="s">
        <v>243</v>
      </c>
      <c r="G137" s="216"/>
      <c r="H137" s="220">
        <v>1795.29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124</v>
      </c>
      <c r="AU137" s="226" t="s">
        <v>79</v>
      </c>
      <c r="AV137" s="214" t="s">
        <v>79</v>
      </c>
      <c r="AW137" s="214" t="s">
        <v>31</v>
      </c>
      <c r="AX137" s="214" t="s">
        <v>72</v>
      </c>
      <c r="AY137" s="226" t="s">
        <v>115</v>
      </c>
    </row>
    <row r="138" spans="2:65" s="31" customFormat="1" ht="22.5" customHeight="1">
      <c r="B138" s="32"/>
      <c r="C138" s="202" t="s">
        <v>244</v>
      </c>
      <c r="D138" s="202" t="s">
        <v>117</v>
      </c>
      <c r="E138" s="203" t="s">
        <v>245</v>
      </c>
      <c r="F138" s="204" t="s">
        <v>246</v>
      </c>
      <c r="G138" s="205" t="s">
        <v>172</v>
      </c>
      <c r="H138" s="206">
        <v>58.262</v>
      </c>
      <c r="I138" s="207"/>
      <c r="J138" s="208">
        <f>ROUND(I138*H138,2)</f>
        <v>0</v>
      </c>
      <c r="K138" s="204"/>
      <c r="L138" s="58"/>
      <c r="M138" s="209"/>
      <c r="N138" s="210" t="s">
        <v>38</v>
      </c>
      <c r="O138" s="33"/>
      <c r="P138" s="211">
        <f>O138*H138</f>
        <v>0</v>
      </c>
      <c r="Q138" s="211">
        <v>0</v>
      </c>
      <c r="R138" s="211">
        <f>Q138*H138</f>
        <v>0</v>
      </c>
      <c r="S138" s="211">
        <v>0</v>
      </c>
      <c r="T138" s="212">
        <f>S138*H138</f>
        <v>0</v>
      </c>
      <c r="AR138" s="11" t="s">
        <v>122</v>
      </c>
      <c r="AT138" s="11" t="s">
        <v>117</v>
      </c>
      <c r="AU138" s="11" t="s">
        <v>79</v>
      </c>
      <c r="AY138" s="11" t="s">
        <v>115</v>
      </c>
      <c r="BE138" s="213">
        <f>IF(N138="základní",J138,0)</f>
        <v>0</v>
      </c>
      <c r="BF138" s="213">
        <f>IF(N138="snížená",J138,0)</f>
        <v>0</v>
      </c>
      <c r="BG138" s="213">
        <f>IF(N138="zákl. přenesená",J138,0)</f>
        <v>0</v>
      </c>
      <c r="BH138" s="213">
        <f>IF(N138="sníž. přenesená",J138,0)</f>
        <v>0</v>
      </c>
      <c r="BI138" s="213">
        <f>IF(N138="nulová",J138,0)</f>
        <v>0</v>
      </c>
      <c r="BJ138" s="11" t="s">
        <v>72</v>
      </c>
      <c r="BK138" s="213">
        <f>ROUND(I138*H138,2)</f>
        <v>0</v>
      </c>
      <c r="BL138" s="11" t="s">
        <v>122</v>
      </c>
      <c r="BM138" s="11" t="s">
        <v>247</v>
      </c>
    </row>
    <row r="139" spans="2:65" s="31" customFormat="1" ht="31.5" customHeight="1">
      <c r="B139" s="32"/>
      <c r="C139" s="202" t="s">
        <v>248</v>
      </c>
      <c r="D139" s="202" t="s">
        <v>117</v>
      </c>
      <c r="E139" s="203" t="s">
        <v>249</v>
      </c>
      <c r="F139" s="204" t="s">
        <v>250</v>
      </c>
      <c r="G139" s="205" t="s">
        <v>172</v>
      </c>
      <c r="H139" s="206">
        <v>582.62</v>
      </c>
      <c r="I139" s="207"/>
      <c r="J139" s="208">
        <f>ROUND(I139*H139,2)</f>
        <v>0</v>
      </c>
      <c r="K139" s="204"/>
      <c r="L139" s="58"/>
      <c r="M139" s="209"/>
      <c r="N139" s="210" t="s">
        <v>38</v>
      </c>
      <c r="O139" s="33"/>
      <c r="P139" s="211">
        <f>O139*H139</f>
        <v>0</v>
      </c>
      <c r="Q139" s="211">
        <v>0</v>
      </c>
      <c r="R139" s="211">
        <f>Q139*H139</f>
        <v>0</v>
      </c>
      <c r="S139" s="211">
        <v>0</v>
      </c>
      <c r="T139" s="212">
        <f>S139*H139</f>
        <v>0</v>
      </c>
      <c r="AR139" s="11" t="s">
        <v>122</v>
      </c>
      <c r="AT139" s="11" t="s">
        <v>117</v>
      </c>
      <c r="AU139" s="11" t="s">
        <v>79</v>
      </c>
      <c r="AY139" s="11" t="s">
        <v>115</v>
      </c>
      <c r="BE139" s="213">
        <f>IF(N139="základní",J139,0)</f>
        <v>0</v>
      </c>
      <c r="BF139" s="213">
        <f>IF(N139="snížená",J139,0)</f>
        <v>0</v>
      </c>
      <c r="BG139" s="213">
        <f>IF(N139="zákl. přenesená",J139,0)</f>
        <v>0</v>
      </c>
      <c r="BH139" s="213">
        <f>IF(N139="sníž. přenesená",J139,0)</f>
        <v>0</v>
      </c>
      <c r="BI139" s="213">
        <f>IF(N139="nulová",J139,0)</f>
        <v>0</v>
      </c>
      <c r="BJ139" s="11" t="s">
        <v>72</v>
      </c>
      <c r="BK139" s="213">
        <f>ROUND(I139*H139,2)</f>
        <v>0</v>
      </c>
      <c r="BL139" s="11" t="s">
        <v>122</v>
      </c>
      <c r="BM139" s="11" t="s">
        <v>251</v>
      </c>
    </row>
    <row r="140" spans="2:51" s="214" customFormat="1" ht="12.75">
      <c r="B140" s="215"/>
      <c r="C140" s="216"/>
      <c r="D140" s="217" t="s">
        <v>124</v>
      </c>
      <c r="E140" s="218"/>
      <c r="F140" s="219" t="s">
        <v>252</v>
      </c>
      <c r="G140" s="216"/>
      <c r="H140" s="220">
        <v>582.62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124</v>
      </c>
      <c r="AU140" s="226" t="s">
        <v>79</v>
      </c>
      <c r="AV140" s="214" t="s">
        <v>79</v>
      </c>
      <c r="AW140" s="214" t="s">
        <v>31</v>
      </c>
      <c r="AX140" s="214" t="s">
        <v>72</v>
      </c>
      <c r="AY140" s="226" t="s">
        <v>115</v>
      </c>
    </row>
    <row r="141" spans="2:65" s="31" customFormat="1" ht="22.5" customHeight="1">
      <c r="B141" s="32"/>
      <c r="C141" s="202" t="s">
        <v>253</v>
      </c>
      <c r="D141" s="202" t="s">
        <v>117</v>
      </c>
      <c r="E141" s="203" t="s">
        <v>254</v>
      </c>
      <c r="F141" s="204" t="s">
        <v>255</v>
      </c>
      <c r="G141" s="205" t="s">
        <v>172</v>
      </c>
      <c r="H141" s="206">
        <v>344.829</v>
      </c>
      <c r="I141" s="207"/>
      <c r="J141" s="208">
        <f>ROUND(I141*H141,2)</f>
        <v>0</v>
      </c>
      <c r="K141" s="204"/>
      <c r="L141" s="58"/>
      <c r="M141" s="209"/>
      <c r="N141" s="210" t="s">
        <v>38</v>
      </c>
      <c r="O141" s="33"/>
      <c r="P141" s="211">
        <f>O141*H141</f>
        <v>0</v>
      </c>
      <c r="Q141" s="211">
        <v>0</v>
      </c>
      <c r="R141" s="211">
        <f>Q141*H141</f>
        <v>0</v>
      </c>
      <c r="S141" s="211">
        <v>0</v>
      </c>
      <c r="T141" s="212">
        <f>S141*H141</f>
        <v>0</v>
      </c>
      <c r="AR141" s="11" t="s">
        <v>122</v>
      </c>
      <c r="AT141" s="11" t="s">
        <v>117</v>
      </c>
      <c r="AU141" s="11" t="s">
        <v>79</v>
      </c>
      <c r="AY141" s="11" t="s">
        <v>115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1" t="s">
        <v>72</v>
      </c>
      <c r="BK141" s="213">
        <f>ROUND(I141*H141,2)</f>
        <v>0</v>
      </c>
      <c r="BL141" s="11" t="s">
        <v>122</v>
      </c>
      <c r="BM141" s="11" t="s">
        <v>256</v>
      </c>
    </row>
    <row r="142" spans="2:65" s="31" customFormat="1" ht="22.5" customHeight="1">
      <c r="B142" s="32"/>
      <c r="C142" s="202" t="s">
        <v>257</v>
      </c>
      <c r="D142" s="202" t="s">
        <v>117</v>
      </c>
      <c r="E142" s="203" t="s">
        <v>258</v>
      </c>
      <c r="F142" s="204" t="s">
        <v>259</v>
      </c>
      <c r="G142" s="205" t="s">
        <v>172</v>
      </c>
      <c r="H142" s="206">
        <v>237.791</v>
      </c>
      <c r="I142" s="207"/>
      <c r="J142" s="208">
        <f>ROUND(I142*H142,2)</f>
        <v>0</v>
      </c>
      <c r="K142" s="204"/>
      <c r="L142" s="58"/>
      <c r="M142" s="209"/>
      <c r="N142" s="210" t="s">
        <v>38</v>
      </c>
      <c r="O142" s="33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AR142" s="11" t="s">
        <v>122</v>
      </c>
      <c r="AT142" s="11" t="s">
        <v>117</v>
      </c>
      <c r="AU142" s="11" t="s">
        <v>79</v>
      </c>
      <c r="AY142" s="11" t="s">
        <v>115</v>
      </c>
      <c r="BE142" s="213">
        <f>IF(N142="základní",J142,0)</f>
        <v>0</v>
      </c>
      <c r="BF142" s="213">
        <f>IF(N142="snížená",J142,0)</f>
        <v>0</v>
      </c>
      <c r="BG142" s="213">
        <f>IF(N142="zákl. přenesená",J142,0)</f>
        <v>0</v>
      </c>
      <c r="BH142" s="213">
        <f>IF(N142="sníž. přenesená",J142,0)</f>
        <v>0</v>
      </c>
      <c r="BI142" s="213">
        <f>IF(N142="nulová",J142,0)</f>
        <v>0</v>
      </c>
      <c r="BJ142" s="11" t="s">
        <v>72</v>
      </c>
      <c r="BK142" s="213">
        <f>ROUND(I142*H142,2)</f>
        <v>0</v>
      </c>
      <c r="BL142" s="11" t="s">
        <v>122</v>
      </c>
      <c r="BM142" s="11" t="s">
        <v>260</v>
      </c>
    </row>
    <row r="143" spans="2:51" s="214" customFormat="1" ht="12.75">
      <c r="B143" s="215"/>
      <c r="C143" s="216"/>
      <c r="D143" s="217" t="s">
        <v>124</v>
      </c>
      <c r="E143" s="218"/>
      <c r="F143" s="219" t="s">
        <v>261</v>
      </c>
      <c r="G143" s="216"/>
      <c r="H143" s="220">
        <v>237.791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124</v>
      </c>
      <c r="AU143" s="226" t="s">
        <v>79</v>
      </c>
      <c r="AV143" s="214" t="s">
        <v>79</v>
      </c>
      <c r="AW143" s="214" t="s">
        <v>31</v>
      </c>
      <c r="AX143" s="214" t="s">
        <v>72</v>
      </c>
      <c r="AY143" s="226" t="s">
        <v>115</v>
      </c>
    </row>
    <row r="144" spans="2:65" s="31" customFormat="1" ht="22.5" customHeight="1">
      <c r="B144" s="32"/>
      <c r="C144" s="202" t="s">
        <v>262</v>
      </c>
      <c r="D144" s="202" t="s">
        <v>117</v>
      </c>
      <c r="E144" s="203" t="s">
        <v>263</v>
      </c>
      <c r="F144" s="204" t="s">
        <v>264</v>
      </c>
      <c r="G144" s="205" t="s">
        <v>265</v>
      </c>
      <c r="H144" s="206">
        <v>451.803</v>
      </c>
      <c r="I144" s="207"/>
      <c r="J144" s="208">
        <f>ROUND(I144*H144,2)</f>
        <v>0</v>
      </c>
      <c r="K144" s="204" t="s">
        <v>121</v>
      </c>
      <c r="L144" s="58"/>
      <c r="M144" s="209"/>
      <c r="N144" s="210" t="s">
        <v>38</v>
      </c>
      <c r="O144" s="33"/>
      <c r="P144" s="211">
        <f>O144*H144</f>
        <v>0</v>
      </c>
      <c r="Q144" s="211">
        <v>0</v>
      </c>
      <c r="R144" s="211">
        <f>Q144*H144</f>
        <v>0</v>
      </c>
      <c r="S144" s="211">
        <v>0</v>
      </c>
      <c r="T144" s="212">
        <f>S144*H144</f>
        <v>0</v>
      </c>
      <c r="AR144" s="11" t="s">
        <v>122</v>
      </c>
      <c r="AT144" s="11" t="s">
        <v>117</v>
      </c>
      <c r="AU144" s="11" t="s">
        <v>79</v>
      </c>
      <c r="AY144" s="11" t="s">
        <v>115</v>
      </c>
      <c r="BE144" s="213">
        <f>IF(N144="základní",J144,0)</f>
        <v>0</v>
      </c>
      <c r="BF144" s="213">
        <f>IF(N144="snížená",J144,0)</f>
        <v>0</v>
      </c>
      <c r="BG144" s="213">
        <f>IF(N144="zákl. přenesená",J144,0)</f>
        <v>0</v>
      </c>
      <c r="BH144" s="213">
        <f>IF(N144="sníž. přenesená",J144,0)</f>
        <v>0</v>
      </c>
      <c r="BI144" s="213">
        <f>IF(N144="nulová",J144,0)</f>
        <v>0</v>
      </c>
      <c r="BJ144" s="11" t="s">
        <v>72</v>
      </c>
      <c r="BK144" s="213">
        <f>ROUND(I144*H144,2)</f>
        <v>0</v>
      </c>
      <c r="BL144" s="11" t="s">
        <v>122</v>
      </c>
      <c r="BM144" s="11" t="s">
        <v>266</v>
      </c>
    </row>
    <row r="145" spans="2:51" s="214" customFormat="1" ht="12.75">
      <c r="B145" s="215"/>
      <c r="C145" s="216"/>
      <c r="D145" s="217" t="s">
        <v>124</v>
      </c>
      <c r="E145" s="218"/>
      <c r="F145" s="219" t="s">
        <v>267</v>
      </c>
      <c r="G145" s="216"/>
      <c r="H145" s="220">
        <v>451.803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124</v>
      </c>
      <c r="AU145" s="226" t="s">
        <v>79</v>
      </c>
      <c r="AV145" s="214" t="s">
        <v>79</v>
      </c>
      <c r="AW145" s="214" t="s">
        <v>31</v>
      </c>
      <c r="AX145" s="214" t="s">
        <v>72</v>
      </c>
      <c r="AY145" s="226" t="s">
        <v>115</v>
      </c>
    </row>
    <row r="146" spans="2:65" s="31" customFormat="1" ht="22.5" customHeight="1">
      <c r="B146" s="32"/>
      <c r="C146" s="202" t="s">
        <v>268</v>
      </c>
      <c r="D146" s="202" t="s">
        <v>117</v>
      </c>
      <c r="E146" s="203" t="s">
        <v>269</v>
      </c>
      <c r="F146" s="204" t="s">
        <v>270</v>
      </c>
      <c r="G146" s="205" t="s">
        <v>172</v>
      </c>
      <c r="H146" s="206">
        <v>344.829</v>
      </c>
      <c r="I146" s="207"/>
      <c r="J146" s="208">
        <f>ROUND(I146*H146,2)</f>
        <v>0</v>
      </c>
      <c r="K146" s="204"/>
      <c r="L146" s="58"/>
      <c r="M146" s="209"/>
      <c r="N146" s="210" t="s">
        <v>38</v>
      </c>
      <c r="O146" s="33"/>
      <c r="P146" s="211">
        <f>O146*H146</f>
        <v>0</v>
      </c>
      <c r="Q146" s="211">
        <v>0</v>
      </c>
      <c r="R146" s="211">
        <f>Q146*H146</f>
        <v>0</v>
      </c>
      <c r="S146" s="211">
        <v>0</v>
      </c>
      <c r="T146" s="212">
        <f>S146*H146</f>
        <v>0</v>
      </c>
      <c r="AR146" s="11" t="s">
        <v>122</v>
      </c>
      <c r="AT146" s="11" t="s">
        <v>117</v>
      </c>
      <c r="AU146" s="11" t="s">
        <v>79</v>
      </c>
      <c r="AY146" s="11" t="s">
        <v>115</v>
      </c>
      <c r="BE146" s="213">
        <f>IF(N146="základní",J146,0)</f>
        <v>0</v>
      </c>
      <c r="BF146" s="213">
        <f>IF(N146="snížená",J146,0)</f>
        <v>0</v>
      </c>
      <c r="BG146" s="213">
        <f>IF(N146="zákl. přenesená",J146,0)</f>
        <v>0</v>
      </c>
      <c r="BH146" s="213">
        <f>IF(N146="sníž. přenesená",J146,0)</f>
        <v>0</v>
      </c>
      <c r="BI146" s="213">
        <f>IF(N146="nulová",J146,0)</f>
        <v>0</v>
      </c>
      <c r="BJ146" s="11" t="s">
        <v>72</v>
      </c>
      <c r="BK146" s="213">
        <f>ROUND(I146*H146,2)</f>
        <v>0</v>
      </c>
      <c r="BL146" s="11" t="s">
        <v>122</v>
      </c>
      <c r="BM146" s="11" t="s">
        <v>271</v>
      </c>
    </row>
    <row r="147" spans="2:51" s="214" customFormat="1" ht="12.75">
      <c r="B147" s="215"/>
      <c r="C147" s="216"/>
      <c r="D147" s="227" t="s">
        <v>124</v>
      </c>
      <c r="E147" s="228"/>
      <c r="F147" s="229" t="s">
        <v>272</v>
      </c>
      <c r="G147" s="216"/>
      <c r="H147" s="230">
        <v>582.62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124</v>
      </c>
      <c r="AU147" s="226" t="s">
        <v>79</v>
      </c>
      <c r="AV147" s="214" t="s">
        <v>79</v>
      </c>
      <c r="AW147" s="214" t="s">
        <v>31</v>
      </c>
      <c r="AX147" s="214" t="s">
        <v>67</v>
      </c>
      <c r="AY147" s="226" t="s">
        <v>115</v>
      </c>
    </row>
    <row r="148" spans="2:51" s="214" customFormat="1" ht="12.75">
      <c r="B148" s="215"/>
      <c r="C148" s="216"/>
      <c r="D148" s="227" t="s">
        <v>124</v>
      </c>
      <c r="E148" s="228"/>
      <c r="F148" s="229" t="s">
        <v>273</v>
      </c>
      <c r="G148" s="216"/>
      <c r="H148" s="230">
        <v>-163.8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124</v>
      </c>
      <c r="AU148" s="226" t="s">
        <v>79</v>
      </c>
      <c r="AV148" s="214" t="s">
        <v>79</v>
      </c>
      <c r="AW148" s="214" t="s">
        <v>31</v>
      </c>
      <c r="AX148" s="214" t="s">
        <v>67</v>
      </c>
      <c r="AY148" s="226" t="s">
        <v>115</v>
      </c>
    </row>
    <row r="149" spans="2:51" s="214" customFormat="1" ht="12.75">
      <c r="B149" s="215"/>
      <c r="C149" s="216"/>
      <c r="D149" s="227" t="s">
        <v>124</v>
      </c>
      <c r="E149" s="228"/>
      <c r="F149" s="229" t="s">
        <v>274</v>
      </c>
      <c r="G149" s="216"/>
      <c r="H149" s="230">
        <v>-3.96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124</v>
      </c>
      <c r="AU149" s="226" t="s">
        <v>79</v>
      </c>
      <c r="AV149" s="214" t="s">
        <v>79</v>
      </c>
      <c r="AW149" s="214" t="s">
        <v>31</v>
      </c>
      <c r="AX149" s="214" t="s">
        <v>67</v>
      </c>
      <c r="AY149" s="226" t="s">
        <v>115</v>
      </c>
    </row>
    <row r="150" spans="2:51" s="214" customFormat="1" ht="12.75">
      <c r="B150" s="215"/>
      <c r="C150" s="216"/>
      <c r="D150" s="227" t="s">
        <v>124</v>
      </c>
      <c r="E150" s="228"/>
      <c r="F150" s="229" t="s">
        <v>275</v>
      </c>
      <c r="G150" s="216"/>
      <c r="H150" s="230">
        <v>-21.45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124</v>
      </c>
      <c r="AU150" s="226" t="s">
        <v>79</v>
      </c>
      <c r="AV150" s="214" t="s">
        <v>79</v>
      </c>
      <c r="AW150" s="214" t="s">
        <v>31</v>
      </c>
      <c r="AX150" s="214" t="s">
        <v>67</v>
      </c>
      <c r="AY150" s="226" t="s">
        <v>115</v>
      </c>
    </row>
    <row r="151" spans="2:51" s="214" customFormat="1" ht="12.75">
      <c r="B151" s="215"/>
      <c r="C151" s="216"/>
      <c r="D151" s="227" t="s">
        <v>124</v>
      </c>
      <c r="E151" s="228"/>
      <c r="F151" s="229" t="s">
        <v>276</v>
      </c>
      <c r="G151" s="216"/>
      <c r="H151" s="230">
        <v>-16.5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124</v>
      </c>
      <c r="AU151" s="226" t="s">
        <v>79</v>
      </c>
      <c r="AV151" s="214" t="s">
        <v>79</v>
      </c>
      <c r="AW151" s="214" t="s">
        <v>31</v>
      </c>
      <c r="AX151" s="214" t="s">
        <v>67</v>
      </c>
      <c r="AY151" s="226" t="s">
        <v>115</v>
      </c>
    </row>
    <row r="152" spans="2:51" s="214" customFormat="1" ht="12.75">
      <c r="B152" s="215"/>
      <c r="C152" s="216"/>
      <c r="D152" s="227" t="s">
        <v>124</v>
      </c>
      <c r="E152" s="228"/>
      <c r="F152" s="229" t="s">
        <v>277</v>
      </c>
      <c r="G152" s="216"/>
      <c r="H152" s="230">
        <v>-30.295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124</v>
      </c>
      <c r="AU152" s="226" t="s">
        <v>79</v>
      </c>
      <c r="AV152" s="214" t="s">
        <v>79</v>
      </c>
      <c r="AW152" s="214" t="s">
        <v>31</v>
      </c>
      <c r="AX152" s="214" t="s">
        <v>67</v>
      </c>
      <c r="AY152" s="226" t="s">
        <v>115</v>
      </c>
    </row>
    <row r="153" spans="2:51" s="214" customFormat="1" ht="12.75">
      <c r="B153" s="215"/>
      <c r="C153" s="216"/>
      <c r="D153" s="227" t="s">
        <v>124</v>
      </c>
      <c r="E153" s="228"/>
      <c r="F153" s="229" t="s">
        <v>278</v>
      </c>
      <c r="G153" s="216"/>
      <c r="H153" s="230">
        <v>-1.786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124</v>
      </c>
      <c r="AU153" s="226" t="s">
        <v>79</v>
      </c>
      <c r="AV153" s="214" t="s">
        <v>79</v>
      </c>
      <c r="AW153" s="214" t="s">
        <v>31</v>
      </c>
      <c r="AX153" s="214" t="s">
        <v>67</v>
      </c>
      <c r="AY153" s="226" t="s">
        <v>115</v>
      </c>
    </row>
    <row r="154" spans="2:51" s="243" customFormat="1" ht="12.75">
      <c r="B154" s="244"/>
      <c r="C154" s="245"/>
      <c r="D154" s="217" t="s">
        <v>124</v>
      </c>
      <c r="E154" s="246"/>
      <c r="F154" s="247" t="s">
        <v>279</v>
      </c>
      <c r="G154" s="245"/>
      <c r="H154" s="248">
        <v>344.829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124</v>
      </c>
      <c r="AU154" s="254" t="s">
        <v>79</v>
      </c>
      <c r="AV154" s="243" t="s">
        <v>122</v>
      </c>
      <c r="AW154" s="243" t="s">
        <v>31</v>
      </c>
      <c r="AX154" s="243" t="s">
        <v>72</v>
      </c>
      <c r="AY154" s="254" t="s">
        <v>115</v>
      </c>
    </row>
    <row r="155" spans="2:65" s="31" customFormat="1" ht="31.5" customHeight="1">
      <c r="B155" s="32"/>
      <c r="C155" s="202" t="s">
        <v>280</v>
      </c>
      <c r="D155" s="202" t="s">
        <v>117</v>
      </c>
      <c r="E155" s="203" t="s">
        <v>281</v>
      </c>
      <c r="F155" s="204" t="s">
        <v>282</v>
      </c>
      <c r="G155" s="205" t="s">
        <v>172</v>
      </c>
      <c r="H155" s="206">
        <v>154.053</v>
      </c>
      <c r="I155" s="207"/>
      <c r="J155" s="208">
        <f>ROUND(I155*H155,2)</f>
        <v>0</v>
      </c>
      <c r="K155" s="204"/>
      <c r="L155" s="58"/>
      <c r="M155" s="209"/>
      <c r="N155" s="210" t="s">
        <v>38</v>
      </c>
      <c r="O155" s="33"/>
      <c r="P155" s="211">
        <f>O155*H155</f>
        <v>0</v>
      </c>
      <c r="Q155" s="211">
        <v>0</v>
      </c>
      <c r="R155" s="211">
        <f>Q155*H155</f>
        <v>0</v>
      </c>
      <c r="S155" s="211">
        <v>0</v>
      </c>
      <c r="T155" s="212">
        <f>S155*H155</f>
        <v>0</v>
      </c>
      <c r="AR155" s="11" t="s">
        <v>122</v>
      </c>
      <c r="AT155" s="11" t="s">
        <v>117</v>
      </c>
      <c r="AU155" s="11" t="s">
        <v>79</v>
      </c>
      <c r="AY155" s="11" t="s">
        <v>115</v>
      </c>
      <c r="BE155" s="213">
        <f>IF(N155="základní",J155,0)</f>
        <v>0</v>
      </c>
      <c r="BF155" s="213">
        <f>IF(N155="snížená",J155,0)</f>
        <v>0</v>
      </c>
      <c r="BG155" s="213">
        <f>IF(N155="zákl. přenesená",J155,0)</f>
        <v>0</v>
      </c>
      <c r="BH155" s="213">
        <f>IF(N155="sníž. přenesená",J155,0)</f>
        <v>0</v>
      </c>
      <c r="BI155" s="213">
        <f>IF(N155="nulová",J155,0)</f>
        <v>0</v>
      </c>
      <c r="BJ155" s="11" t="s">
        <v>72</v>
      </c>
      <c r="BK155" s="213">
        <f>ROUND(I155*H155,2)</f>
        <v>0</v>
      </c>
      <c r="BL155" s="11" t="s">
        <v>122</v>
      </c>
      <c r="BM155" s="11" t="s">
        <v>283</v>
      </c>
    </row>
    <row r="156" spans="2:51" s="214" customFormat="1" ht="12.75">
      <c r="B156" s="215"/>
      <c r="C156" s="216"/>
      <c r="D156" s="227" t="s">
        <v>124</v>
      </c>
      <c r="E156" s="228"/>
      <c r="F156" s="229" t="s">
        <v>284</v>
      </c>
      <c r="G156" s="216"/>
      <c r="H156" s="230">
        <v>130.68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124</v>
      </c>
      <c r="AU156" s="226" t="s">
        <v>79</v>
      </c>
      <c r="AV156" s="214" t="s">
        <v>79</v>
      </c>
      <c r="AW156" s="214" t="s">
        <v>31</v>
      </c>
      <c r="AX156" s="214" t="s">
        <v>67</v>
      </c>
      <c r="AY156" s="226" t="s">
        <v>115</v>
      </c>
    </row>
    <row r="157" spans="2:51" s="214" customFormat="1" ht="12.75">
      <c r="B157" s="215"/>
      <c r="C157" s="216"/>
      <c r="D157" s="227" t="s">
        <v>124</v>
      </c>
      <c r="E157" s="228"/>
      <c r="F157" s="229" t="s">
        <v>285</v>
      </c>
      <c r="G157" s="216"/>
      <c r="H157" s="230">
        <v>3.3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124</v>
      </c>
      <c r="AU157" s="226" t="s">
        <v>79</v>
      </c>
      <c r="AV157" s="214" t="s">
        <v>79</v>
      </c>
      <c r="AW157" s="214" t="s">
        <v>31</v>
      </c>
      <c r="AX157" s="214" t="s">
        <v>67</v>
      </c>
      <c r="AY157" s="226" t="s">
        <v>115</v>
      </c>
    </row>
    <row r="158" spans="2:51" s="214" customFormat="1" ht="12.75">
      <c r="B158" s="215"/>
      <c r="C158" s="216"/>
      <c r="D158" s="227" t="s">
        <v>124</v>
      </c>
      <c r="E158" s="228"/>
      <c r="F158" s="229" t="s">
        <v>286</v>
      </c>
      <c r="G158" s="216"/>
      <c r="H158" s="230">
        <v>17.55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124</v>
      </c>
      <c r="AU158" s="226" t="s">
        <v>79</v>
      </c>
      <c r="AV158" s="214" t="s">
        <v>79</v>
      </c>
      <c r="AW158" s="214" t="s">
        <v>31</v>
      </c>
      <c r="AX158" s="214" t="s">
        <v>67</v>
      </c>
      <c r="AY158" s="226" t="s">
        <v>115</v>
      </c>
    </row>
    <row r="159" spans="2:51" s="214" customFormat="1" ht="12.75">
      <c r="B159" s="215"/>
      <c r="C159" s="216"/>
      <c r="D159" s="227" t="s">
        <v>124</v>
      </c>
      <c r="E159" s="228"/>
      <c r="F159" s="229" t="s">
        <v>287</v>
      </c>
      <c r="G159" s="216"/>
      <c r="H159" s="230">
        <v>13.2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124</v>
      </c>
      <c r="AU159" s="226" t="s">
        <v>79</v>
      </c>
      <c r="AV159" s="214" t="s">
        <v>79</v>
      </c>
      <c r="AW159" s="214" t="s">
        <v>31</v>
      </c>
      <c r="AX159" s="214" t="s">
        <v>67</v>
      </c>
      <c r="AY159" s="226" t="s">
        <v>115</v>
      </c>
    </row>
    <row r="160" spans="2:51" s="214" customFormat="1" ht="12.75">
      <c r="B160" s="215"/>
      <c r="C160" s="216"/>
      <c r="D160" s="227" t="s">
        <v>124</v>
      </c>
      <c r="E160" s="228"/>
      <c r="F160" s="229" t="s">
        <v>288</v>
      </c>
      <c r="G160" s="216"/>
      <c r="H160" s="230">
        <v>-9.714</v>
      </c>
      <c r="I160" s="221"/>
      <c r="J160" s="216"/>
      <c r="K160" s="216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124</v>
      </c>
      <c r="AU160" s="226" t="s">
        <v>79</v>
      </c>
      <c r="AV160" s="214" t="s">
        <v>79</v>
      </c>
      <c r="AW160" s="214" t="s">
        <v>31</v>
      </c>
      <c r="AX160" s="214" t="s">
        <v>67</v>
      </c>
      <c r="AY160" s="226" t="s">
        <v>115</v>
      </c>
    </row>
    <row r="161" spans="2:51" s="214" customFormat="1" ht="12.75">
      <c r="B161" s="215"/>
      <c r="C161" s="216"/>
      <c r="D161" s="227" t="s">
        <v>124</v>
      </c>
      <c r="E161" s="228"/>
      <c r="F161" s="229" t="s">
        <v>289</v>
      </c>
      <c r="G161" s="216"/>
      <c r="H161" s="230">
        <v>-0.17300000000000001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124</v>
      </c>
      <c r="AU161" s="226" t="s">
        <v>79</v>
      </c>
      <c r="AV161" s="214" t="s">
        <v>79</v>
      </c>
      <c r="AW161" s="214" t="s">
        <v>31</v>
      </c>
      <c r="AX161" s="214" t="s">
        <v>67</v>
      </c>
      <c r="AY161" s="226" t="s">
        <v>115</v>
      </c>
    </row>
    <row r="162" spans="2:51" s="214" customFormat="1" ht="12.75">
      <c r="B162" s="215"/>
      <c r="C162" s="216"/>
      <c r="D162" s="227" t="s">
        <v>124</v>
      </c>
      <c r="E162" s="228"/>
      <c r="F162" s="229" t="s">
        <v>290</v>
      </c>
      <c r="G162" s="216"/>
      <c r="H162" s="230">
        <v>-0.5740000000000001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124</v>
      </c>
      <c r="AU162" s="226" t="s">
        <v>79</v>
      </c>
      <c r="AV162" s="214" t="s">
        <v>79</v>
      </c>
      <c r="AW162" s="214" t="s">
        <v>31</v>
      </c>
      <c r="AX162" s="214" t="s">
        <v>67</v>
      </c>
      <c r="AY162" s="226" t="s">
        <v>115</v>
      </c>
    </row>
    <row r="163" spans="2:51" s="214" customFormat="1" ht="12.75">
      <c r="B163" s="215"/>
      <c r="C163" s="216"/>
      <c r="D163" s="227" t="s">
        <v>124</v>
      </c>
      <c r="E163" s="228"/>
      <c r="F163" s="229" t="s">
        <v>291</v>
      </c>
      <c r="G163" s="216"/>
      <c r="H163" s="230">
        <v>-0.216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124</v>
      </c>
      <c r="AU163" s="226" t="s">
        <v>79</v>
      </c>
      <c r="AV163" s="214" t="s">
        <v>79</v>
      </c>
      <c r="AW163" s="214" t="s">
        <v>31</v>
      </c>
      <c r="AX163" s="214" t="s">
        <v>67</v>
      </c>
      <c r="AY163" s="226" t="s">
        <v>115</v>
      </c>
    </row>
    <row r="164" spans="2:51" s="243" customFormat="1" ht="12.75">
      <c r="B164" s="244"/>
      <c r="C164" s="245"/>
      <c r="D164" s="217" t="s">
        <v>124</v>
      </c>
      <c r="E164" s="246"/>
      <c r="F164" s="247" t="s">
        <v>279</v>
      </c>
      <c r="G164" s="245"/>
      <c r="H164" s="248">
        <v>154.053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AT164" s="254" t="s">
        <v>124</v>
      </c>
      <c r="AU164" s="254" t="s">
        <v>79</v>
      </c>
      <c r="AV164" s="243" t="s">
        <v>122</v>
      </c>
      <c r="AW164" s="243" t="s">
        <v>31</v>
      </c>
      <c r="AX164" s="243" t="s">
        <v>72</v>
      </c>
      <c r="AY164" s="254" t="s">
        <v>115</v>
      </c>
    </row>
    <row r="165" spans="2:65" s="31" customFormat="1" ht="22.5" customHeight="1">
      <c r="B165" s="32"/>
      <c r="C165" s="255" t="s">
        <v>292</v>
      </c>
      <c r="D165" s="255" t="s">
        <v>293</v>
      </c>
      <c r="E165" s="256" t="s">
        <v>294</v>
      </c>
      <c r="F165" s="257" t="s">
        <v>295</v>
      </c>
      <c r="G165" s="258" t="s">
        <v>172</v>
      </c>
      <c r="H165" s="259">
        <v>171.153</v>
      </c>
      <c r="I165" s="260"/>
      <c r="J165" s="261">
        <f>ROUND(I165*H165,2)</f>
        <v>0</v>
      </c>
      <c r="K165" s="257"/>
      <c r="L165" s="262"/>
      <c r="M165" s="263"/>
      <c r="N165" s="264" t="s">
        <v>38</v>
      </c>
      <c r="O165" s="33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11" t="s">
        <v>154</v>
      </c>
      <c r="AT165" s="11" t="s">
        <v>293</v>
      </c>
      <c r="AU165" s="11" t="s">
        <v>79</v>
      </c>
      <c r="AY165" s="11" t="s">
        <v>115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1" t="s">
        <v>72</v>
      </c>
      <c r="BK165" s="213">
        <f>ROUND(I165*H165,2)</f>
        <v>0</v>
      </c>
      <c r="BL165" s="11" t="s">
        <v>122</v>
      </c>
      <c r="BM165" s="11" t="s">
        <v>296</v>
      </c>
    </row>
    <row r="166" spans="2:51" s="214" customFormat="1" ht="12.75">
      <c r="B166" s="215"/>
      <c r="C166" s="216"/>
      <c r="D166" s="217" t="s">
        <v>124</v>
      </c>
      <c r="E166" s="218"/>
      <c r="F166" s="219" t="s">
        <v>297</v>
      </c>
      <c r="G166" s="216"/>
      <c r="H166" s="220">
        <v>171.153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124</v>
      </c>
      <c r="AU166" s="226" t="s">
        <v>79</v>
      </c>
      <c r="AV166" s="214" t="s">
        <v>79</v>
      </c>
      <c r="AW166" s="214" t="s">
        <v>31</v>
      </c>
      <c r="AX166" s="214" t="s">
        <v>72</v>
      </c>
      <c r="AY166" s="226" t="s">
        <v>115</v>
      </c>
    </row>
    <row r="167" spans="2:65" s="31" customFormat="1" ht="22.5" customHeight="1">
      <c r="B167" s="32"/>
      <c r="C167" s="202" t="s">
        <v>298</v>
      </c>
      <c r="D167" s="202" t="s">
        <v>117</v>
      </c>
      <c r="E167" s="203" t="s">
        <v>299</v>
      </c>
      <c r="F167" s="204" t="s">
        <v>300</v>
      </c>
      <c r="G167" s="205" t="s">
        <v>128</v>
      </c>
      <c r="H167" s="206">
        <v>8.64</v>
      </c>
      <c r="I167" s="207"/>
      <c r="J167" s="208">
        <f>ROUND(I167*H167,2)</f>
        <v>0</v>
      </c>
      <c r="K167" s="204" t="s">
        <v>121</v>
      </c>
      <c r="L167" s="58"/>
      <c r="M167" s="209"/>
      <c r="N167" s="210" t="s">
        <v>38</v>
      </c>
      <c r="O167" s="33"/>
      <c r="P167" s="211">
        <f>O167*H167</f>
        <v>0</v>
      </c>
      <c r="Q167" s="211">
        <v>0</v>
      </c>
      <c r="R167" s="211">
        <f>Q167*H167</f>
        <v>0</v>
      </c>
      <c r="S167" s="211">
        <v>0</v>
      </c>
      <c r="T167" s="212">
        <f>S167*H167</f>
        <v>0</v>
      </c>
      <c r="AR167" s="11" t="s">
        <v>122</v>
      </c>
      <c r="AT167" s="11" t="s">
        <v>117</v>
      </c>
      <c r="AU167" s="11" t="s">
        <v>79</v>
      </c>
      <c r="AY167" s="11" t="s">
        <v>115</v>
      </c>
      <c r="BE167" s="213">
        <f>IF(N167="základní",J167,0)</f>
        <v>0</v>
      </c>
      <c r="BF167" s="213">
        <f>IF(N167="snížená",J167,0)</f>
        <v>0</v>
      </c>
      <c r="BG167" s="213">
        <f>IF(N167="zákl. přenesená",J167,0)</f>
        <v>0</v>
      </c>
      <c r="BH167" s="213">
        <f>IF(N167="sníž. přenesená",J167,0)</f>
        <v>0</v>
      </c>
      <c r="BI167" s="213">
        <f>IF(N167="nulová",J167,0)</f>
        <v>0</v>
      </c>
      <c r="BJ167" s="11" t="s">
        <v>72</v>
      </c>
      <c r="BK167" s="213">
        <f>ROUND(I167*H167,2)</f>
        <v>0</v>
      </c>
      <c r="BL167" s="11" t="s">
        <v>122</v>
      </c>
      <c r="BM167" s="11" t="s">
        <v>301</v>
      </c>
    </row>
    <row r="168" spans="2:51" s="214" customFormat="1" ht="12.75">
      <c r="B168" s="215"/>
      <c r="C168" s="216"/>
      <c r="D168" s="217" t="s">
        <v>124</v>
      </c>
      <c r="E168" s="218"/>
      <c r="F168" s="219" t="s">
        <v>302</v>
      </c>
      <c r="G168" s="216"/>
      <c r="H168" s="220">
        <v>8.64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124</v>
      </c>
      <c r="AU168" s="226" t="s">
        <v>79</v>
      </c>
      <c r="AV168" s="214" t="s">
        <v>79</v>
      </c>
      <c r="AW168" s="214" t="s">
        <v>31</v>
      </c>
      <c r="AX168" s="214" t="s">
        <v>72</v>
      </c>
      <c r="AY168" s="226" t="s">
        <v>115</v>
      </c>
    </row>
    <row r="169" spans="2:65" s="31" customFormat="1" ht="22.5" customHeight="1">
      <c r="B169" s="32"/>
      <c r="C169" s="202" t="s">
        <v>303</v>
      </c>
      <c r="D169" s="202" t="s">
        <v>117</v>
      </c>
      <c r="E169" s="203" t="s">
        <v>304</v>
      </c>
      <c r="F169" s="204" t="s">
        <v>305</v>
      </c>
      <c r="G169" s="205" t="s">
        <v>128</v>
      </c>
      <c r="H169" s="206">
        <v>8.64</v>
      </c>
      <c r="I169" s="207"/>
      <c r="J169" s="208">
        <f>ROUND(I169*H169,2)</f>
        <v>0</v>
      </c>
      <c r="K169" s="204" t="s">
        <v>121</v>
      </c>
      <c r="L169" s="58"/>
      <c r="M169" s="209"/>
      <c r="N169" s="210" t="s">
        <v>38</v>
      </c>
      <c r="O169" s="33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11" t="s">
        <v>122</v>
      </c>
      <c r="AT169" s="11" t="s">
        <v>117</v>
      </c>
      <c r="AU169" s="11" t="s">
        <v>79</v>
      </c>
      <c r="AY169" s="11" t="s">
        <v>115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1" t="s">
        <v>72</v>
      </c>
      <c r="BK169" s="213">
        <f>ROUND(I169*H169,2)</f>
        <v>0</v>
      </c>
      <c r="BL169" s="11" t="s">
        <v>122</v>
      </c>
      <c r="BM169" s="11" t="s">
        <v>306</v>
      </c>
    </row>
    <row r="170" spans="2:51" s="214" customFormat="1" ht="12.75">
      <c r="B170" s="215"/>
      <c r="C170" s="216"/>
      <c r="D170" s="217" t="s">
        <v>124</v>
      </c>
      <c r="E170" s="218"/>
      <c r="F170" s="219" t="s">
        <v>302</v>
      </c>
      <c r="G170" s="216"/>
      <c r="H170" s="220">
        <v>8.64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124</v>
      </c>
      <c r="AU170" s="226" t="s">
        <v>79</v>
      </c>
      <c r="AV170" s="214" t="s">
        <v>79</v>
      </c>
      <c r="AW170" s="214" t="s">
        <v>31</v>
      </c>
      <c r="AX170" s="214" t="s">
        <v>72</v>
      </c>
      <c r="AY170" s="226" t="s">
        <v>115</v>
      </c>
    </row>
    <row r="171" spans="2:65" s="31" customFormat="1" ht="22.5" customHeight="1">
      <c r="B171" s="32"/>
      <c r="C171" s="255" t="s">
        <v>307</v>
      </c>
      <c r="D171" s="255" t="s">
        <v>293</v>
      </c>
      <c r="E171" s="256" t="s">
        <v>308</v>
      </c>
      <c r="F171" s="257" t="s">
        <v>309</v>
      </c>
      <c r="G171" s="258" t="s">
        <v>310</v>
      </c>
      <c r="H171" s="259">
        <v>0.2800000000000001</v>
      </c>
      <c r="I171" s="260"/>
      <c r="J171" s="261">
        <f>ROUND(I171*H171,2)</f>
        <v>0</v>
      </c>
      <c r="K171" s="257" t="s">
        <v>121</v>
      </c>
      <c r="L171" s="262"/>
      <c r="M171" s="263"/>
      <c r="N171" s="264" t="s">
        <v>38</v>
      </c>
      <c r="O171" s="33"/>
      <c r="P171" s="211">
        <f>O171*H171</f>
        <v>0</v>
      </c>
      <c r="Q171" s="211">
        <v>0.001</v>
      </c>
      <c r="R171" s="211">
        <f>Q171*H171</f>
        <v>0.0002800000000000001</v>
      </c>
      <c r="S171" s="211">
        <v>0</v>
      </c>
      <c r="T171" s="212">
        <f>S171*H171</f>
        <v>0</v>
      </c>
      <c r="AR171" s="11" t="s">
        <v>154</v>
      </c>
      <c r="AT171" s="11" t="s">
        <v>293</v>
      </c>
      <c r="AU171" s="11" t="s">
        <v>79</v>
      </c>
      <c r="AY171" s="11" t="s">
        <v>115</v>
      </c>
      <c r="BE171" s="213">
        <f>IF(N171="základní",J171,0)</f>
        <v>0</v>
      </c>
      <c r="BF171" s="213">
        <f>IF(N171="snížená",J171,0)</f>
        <v>0</v>
      </c>
      <c r="BG171" s="213">
        <f>IF(N171="zákl. přenesená",J171,0)</f>
        <v>0</v>
      </c>
      <c r="BH171" s="213">
        <f>IF(N171="sníž. přenesená",J171,0)</f>
        <v>0</v>
      </c>
      <c r="BI171" s="213">
        <f>IF(N171="nulová",J171,0)</f>
        <v>0</v>
      </c>
      <c r="BJ171" s="11" t="s">
        <v>72</v>
      </c>
      <c r="BK171" s="213">
        <f>ROUND(I171*H171,2)</f>
        <v>0</v>
      </c>
      <c r="BL171" s="11" t="s">
        <v>122</v>
      </c>
      <c r="BM171" s="11" t="s">
        <v>311</v>
      </c>
    </row>
    <row r="172" spans="2:51" s="214" customFormat="1" ht="12.75">
      <c r="B172" s="215"/>
      <c r="C172" s="216"/>
      <c r="D172" s="227" t="s">
        <v>124</v>
      </c>
      <c r="E172" s="228"/>
      <c r="F172" s="229" t="s">
        <v>312</v>
      </c>
      <c r="G172" s="216"/>
      <c r="H172" s="230">
        <v>0.2800000000000001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124</v>
      </c>
      <c r="AU172" s="226" t="s">
        <v>79</v>
      </c>
      <c r="AV172" s="214" t="s">
        <v>79</v>
      </c>
      <c r="AW172" s="214" t="s">
        <v>31</v>
      </c>
      <c r="AX172" s="214" t="s">
        <v>72</v>
      </c>
      <c r="AY172" s="226" t="s">
        <v>115</v>
      </c>
    </row>
    <row r="173" spans="2:63" s="184" customFormat="1" ht="29.25" customHeight="1">
      <c r="B173" s="185"/>
      <c r="C173" s="186"/>
      <c r="D173" s="199" t="s">
        <v>66</v>
      </c>
      <c r="E173" s="200" t="s">
        <v>131</v>
      </c>
      <c r="F173" s="200" t="s">
        <v>313</v>
      </c>
      <c r="G173" s="186"/>
      <c r="H173" s="186"/>
      <c r="I173" s="189"/>
      <c r="J173" s="201">
        <f>BK173</f>
        <v>0</v>
      </c>
      <c r="K173" s="186"/>
      <c r="L173" s="191"/>
      <c r="M173" s="192"/>
      <c r="N173" s="193"/>
      <c r="O173" s="193"/>
      <c r="P173" s="194">
        <f>SUM(P174:P177)</f>
        <v>0</v>
      </c>
      <c r="Q173" s="193"/>
      <c r="R173" s="194">
        <f>SUM(R174:R177)</f>
        <v>0</v>
      </c>
      <c r="S173" s="193"/>
      <c r="T173" s="195">
        <f>SUM(T174:T177)</f>
        <v>0</v>
      </c>
      <c r="AR173" s="196" t="s">
        <v>72</v>
      </c>
      <c r="AT173" s="197" t="s">
        <v>66</v>
      </c>
      <c r="AU173" s="197" t="s">
        <v>72</v>
      </c>
      <c r="AY173" s="196" t="s">
        <v>115</v>
      </c>
      <c r="BK173" s="198">
        <f>SUM(BK174:BK177)</f>
        <v>0</v>
      </c>
    </row>
    <row r="174" spans="2:65" s="31" customFormat="1" ht="22.5" customHeight="1">
      <c r="B174" s="32"/>
      <c r="C174" s="202" t="s">
        <v>314</v>
      </c>
      <c r="D174" s="202" t="s">
        <v>117</v>
      </c>
      <c r="E174" s="203" t="s">
        <v>315</v>
      </c>
      <c r="F174" s="204" t="s">
        <v>316</v>
      </c>
      <c r="G174" s="205" t="s">
        <v>142</v>
      </c>
      <c r="H174" s="206">
        <v>275.5</v>
      </c>
      <c r="I174" s="207"/>
      <c r="J174" s="208">
        <f>ROUND(I174*H174,2)</f>
        <v>0</v>
      </c>
      <c r="K174" s="204"/>
      <c r="L174" s="58"/>
      <c r="M174" s="209"/>
      <c r="N174" s="210" t="s">
        <v>38</v>
      </c>
      <c r="O174" s="33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AR174" s="11" t="s">
        <v>122</v>
      </c>
      <c r="AT174" s="11" t="s">
        <v>117</v>
      </c>
      <c r="AU174" s="11" t="s">
        <v>79</v>
      </c>
      <c r="AY174" s="11" t="s">
        <v>115</v>
      </c>
      <c r="BE174" s="213">
        <f>IF(N174="základní",J174,0)</f>
        <v>0</v>
      </c>
      <c r="BF174" s="213">
        <f>IF(N174="snížená",J174,0)</f>
        <v>0</v>
      </c>
      <c r="BG174" s="213">
        <f>IF(N174="zákl. přenesená",J174,0)</f>
        <v>0</v>
      </c>
      <c r="BH174" s="213">
        <f>IF(N174="sníž. přenesená",J174,0)</f>
        <v>0</v>
      </c>
      <c r="BI174" s="213">
        <f>IF(N174="nulová",J174,0)</f>
        <v>0</v>
      </c>
      <c r="BJ174" s="11" t="s">
        <v>72</v>
      </c>
      <c r="BK174" s="213">
        <f>ROUND(I174*H174,2)</f>
        <v>0</v>
      </c>
      <c r="BL174" s="11" t="s">
        <v>122</v>
      </c>
      <c r="BM174" s="11" t="s">
        <v>317</v>
      </c>
    </row>
    <row r="175" spans="2:51" s="214" customFormat="1" ht="12.75">
      <c r="B175" s="215"/>
      <c r="C175" s="216"/>
      <c r="D175" s="217" t="s">
        <v>124</v>
      </c>
      <c r="E175" s="218"/>
      <c r="F175" s="219" t="s">
        <v>318</v>
      </c>
      <c r="G175" s="216"/>
      <c r="H175" s="220">
        <v>275.5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124</v>
      </c>
      <c r="AU175" s="226" t="s">
        <v>79</v>
      </c>
      <c r="AV175" s="214" t="s">
        <v>79</v>
      </c>
      <c r="AW175" s="214" t="s">
        <v>31</v>
      </c>
      <c r="AX175" s="214" t="s">
        <v>72</v>
      </c>
      <c r="AY175" s="226" t="s">
        <v>115</v>
      </c>
    </row>
    <row r="176" spans="2:65" s="31" customFormat="1" ht="22.5" customHeight="1">
      <c r="B176" s="32"/>
      <c r="C176" s="202" t="s">
        <v>319</v>
      </c>
      <c r="D176" s="202" t="s">
        <v>117</v>
      </c>
      <c r="E176" s="203" t="s">
        <v>320</v>
      </c>
      <c r="F176" s="204" t="s">
        <v>321</v>
      </c>
      <c r="G176" s="205" t="s">
        <v>142</v>
      </c>
      <c r="H176" s="206">
        <v>210</v>
      </c>
      <c r="I176" s="207"/>
      <c r="J176" s="208">
        <f>ROUND(I176*H176,2)</f>
        <v>0</v>
      </c>
      <c r="K176" s="204" t="s">
        <v>121</v>
      </c>
      <c r="L176" s="58"/>
      <c r="M176" s="209"/>
      <c r="N176" s="210" t="s">
        <v>38</v>
      </c>
      <c r="O176" s="33"/>
      <c r="P176" s="211">
        <f>O176*H176</f>
        <v>0</v>
      </c>
      <c r="Q176" s="211">
        <v>0</v>
      </c>
      <c r="R176" s="211">
        <f>Q176*H176</f>
        <v>0</v>
      </c>
      <c r="S176" s="211">
        <v>0</v>
      </c>
      <c r="T176" s="212">
        <f>S176*H176</f>
        <v>0</v>
      </c>
      <c r="AR176" s="11" t="s">
        <v>122</v>
      </c>
      <c r="AT176" s="11" t="s">
        <v>117</v>
      </c>
      <c r="AU176" s="11" t="s">
        <v>79</v>
      </c>
      <c r="AY176" s="11" t="s">
        <v>115</v>
      </c>
      <c r="BE176" s="213">
        <f>IF(N176="základní",J176,0)</f>
        <v>0</v>
      </c>
      <c r="BF176" s="213">
        <f>IF(N176="snížená",J176,0)</f>
        <v>0</v>
      </c>
      <c r="BG176" s="213">
        <f>IF(N176="zákl. přenesená",J176,0)</f>
        <v>0</v>
      </c>
      <c r="BH176" s="213">
        <f>IF(N176="sníž. přenesená",J176,0)</f>
        <v>0</v>
      </c>
      <c r="BI176" s="213">
        <f>IF(N176="nulová",J176,0)</f>
        <v>0</v>
      </c>
      <c r="BJ176" s="11" t="s">
        <v>72</v>
      </c>
      <c r="BK176" s="213">
        <f>ROUND(I176*H176,2)</f>
        <v>0</v>
      </c>
      <c r="BL176" s="11" t="s">
        <v>122</v>
      </c>
      <c r="BM176" s="11" t="s">
        <v>322</v>
      </c>
    </row>
    <row r="177" spans="2:51" s="214" customFormat="1" ht="12.75">
      <c r="B177" s="215"/>
      <c r="C177" s="216"/>
      <c r="D177" s="227" t="s">
        <v>124</v>
      </c>
      <c r="E177" s="228"/>
      <c r="F177" s="229" t="s">
        <v>323</v>
      </c>
      <c r="G177" s="216"/>
      <c r="H177" s="230">
        <v>210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124</v>
      </c>
      <c r="AU177" s="226" t="s">
        <v>79</v>
      </c>
      <c r="AV177" s="214" t="s">
        <v>79</v>
      </c>
      <c r="AW177" s="214" t="s">
        <v>31</v>
      </c>
      <c r="AX177" s="214" t="s">
        <v>72</v>
      </c>
      <c r="AY177" s="226" t="s">
        <v>115</v>
      </c>
    </row>
    <row r="178" spans="2:63" s="184" customFormat="1" ht="29.25" customHeight="1">
      <c r="B178" s="185"/>
      <c r="C178" s="186"/>
      <c r="D178" s="199" t="s">
        <v>66</v>
      </c>
      <c r="E178" s="200" t="s">
        <v>122</v>
      </c>
      <c r="F178" s="200" t="s">
        <v>324</v>
      </c>
      <c r="G178" s="186"/>
      <c r="H178" s="186"/>
      <c r="I178" s="189"/>
      <c r="J178" s="201">
        <f>BK178</f>
        <v>0</v>
      </c>
      <c r="K178" s="186"/>
      <c r="L178" s="191"/>
      <c r="M178" s="192"/>
      <c r="N178" s="193"/>
      <c r="O178" s="193"/>
      <c r="P178" s="194">
        <f>SUM(P179:P184)</f>
        <v>0</v>
      </c>
      <c r="Q178" s="193"/>
      <c r="R178" s="194">
        <f>SUM(R179:R184)</f>
        <v>59.786147400000004</v>
      </c>
      <c r="S178" s="193"/>
      <c r="T178" s="195">
        <f>SUM(T179:T184)</f>
        <v>0</v>
      </c>
      <c r="AR178" s="196" t="s">
        <v>72</v>
      </c>
      <c r="AT178" s="197" t="s">
        <v>66</v>
      </c>
      <c r="AU178" s="197" t="s">
        <v>72</v>
      </c>
      <c r="AY178" s="196" t="s">
        <v>115</v>
      </c>
      <c r="BK178" s="198">
        <f>SUM(BK179:BK184)</f>
        <v>0</v>
      </c>
    </row>
    <row r="179" spans="2:65" s="31" customFormat="1" ht="22.5" customHeight="1">
      <c r="B179" s="32"/>
      <c r="C179" s="202" t="s">
        <v>325</v>
      </c>
      <c r="D179" s="202" t="s">
        <v>117</v>
      </c>
      <c r="E179" s="203" t="s">
        <v>326</v>
      </c>
      <c r="F179" s="204" t="s">
        <v>327</v>
      </c>
      <c r="G179" s="205" t="s">
        <v>172</v>
      </c>
      <c r="H179" s="206">
        <v>31.62</v>
      </c>
      <c r="I179" s="207"/>
      <c r="J179" s="208">
        <f>ROUND(I179*H179,2)</f>
        <v>0</v>
      </c>
      <c r="K179" s="204"/>
      <c r="L179" s="58"/>
      <c r="M179" s="209"/>
      <c r="N179" s="210" t="s">
        <v>38</v>
      </c>
      <c r="O179" s="33"/>
      <c r="P179" s="211">
        <f>O179*H179</f>
        <v>0</v>
      </c>
      <c r="Q179" s="211">
        <v>1.89077</v>
      </c>
      <c r="R179" s="211">
        <f>Q179*H179</f>
        <v>59.786147400000004</v>
      </c>
      <c r="S179" s="211">
        <v>0</v>
      </c>
      <c r="T179" s="212">
        <f>S179*H179</f>
        <v>0</v>
      </c>
      <c r="AR179" s="11" t="s">
        <v>122</v>
      </c>
      <c r="AT179" s="11" t="s">
        <v>117</v>
      </c>
      <c r="AU179" s="11" t="s">
        <v>79</v>
      </c>
      <c r="AY179" s="11" t="s">
        <v>115</v>
      </c>
      <c r="BE179" s="213">
        <f>IF(N179="základní",J179,0)</f>
        <v>0</v>
      </c>
      <c r="BF179" s="213">
        <f>IF(N179="snížená",J179,0)</f>
        <v>0</v>
      </c>
      <c r="BG179" s="213">
        <f>IF(N179="zákl. přenesená",J179,0)</f>
        <v>0</v>
      </c>
      <c r="BH179" s="213">
        <f>IF(N179="sníž. přenesená",J179,0)</f>
        <v>0</v>
      </c>
      <c r="BI179" s="213">
        <f>IF(N179="nulová",J179,0)</f>
        <v>0</v>
      </c>
      <c r="BJ179" s="11" t="s">
        <v>72</v>
      </c>
      <c r="BK179" s="213">
        <f>ROUND(I179*H179,2)</f>
        <v>0</v>
      </c>
      <c r="BL179" s="11" t="s">
        <v>122</v>
      </c>
      <c r="BM179" s="11" t="s">
        <v>328</v>
      </c>
    </row>
    <row r="180" spans="2:51" s="214" customFormat="1" ht="12.75">
      <c r="B180" s="215"/>
      <c r="C180" s="216"/>
      <c r="D180" s="227" t="s">
        <v>124</v>
      </c>
      <c r="E180" s="228"/>
      <c r="F180" s="229" t="s">
        <v>329</v>
      </c>
      <c r="G180" s="216"/>
      <c r="H180" s="230">
        <v>23.76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124</v>
      </c>
      <c r="AU180" s="226" t="s">
        <v>79</v>
      </c>
      <c r="AV180" s="214" t="s">
        <v>79</v>
      </c>
      <c r="AW180" s="214" t="s">
        <v>31</v>
      </c>
      <c r="AX180" s="214" t="s">
        <v>67</v>
      </c>
      <c r="AY180" s="226" t="s">
        <v>115</v>
      </c>
    </row>
    <row r="181" spans="2:51" s="214" customFormat="1" ht="12.75">
      <c r="B181" s="215"/>
      <c r="C181" s="216"/>
      <c r="D181" s="227" t="s">
        <v>124</v>
      </c>
      <c r="E181" s="228"/>
      <c r="F181" s="229" t="s">
        <v>330</v>
      </c>
      <c r="G181" s="216"/>
      <c r="H181" s="230">
        <v>0.66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124</v>
      </c>
      <c r="AU181" s="226" t="s">
        <v>79</v>
      </c>
      <c r="AV181" s="214" t="s">
        <v>79</v>
      </c>
      <c r="AW181" s="214" t="s">
        <v>31</v>
      </c>
      <c r="AX181" s="214" t="s">
        <v>67</v>
      </c>
      <c r="AY181" s="226" t="s">
        <v>115</v>
      </c>
    </row>
    <row r="182" spans="2:51" s="214" customFormat="1" ht="12.75">
      <c r="B182" s="215"/>
      <c r="C182" s="216"/>
      <c r="D182" s="227" t="s">
        <v>124</v>
      </c>
      <c r="E182" s="228"/>
      <c r="F182" s="229" t="s">
        <v>331</v>
      </c>
      <c r="G182" s="216"/>
      <c r="H182" s="230">
        <v>3.9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124</v>
      </c>
      <c r="AU182" s="226" t="s">
        <v>79</v>
      </c>
      <c r="AV182" s="214" t="s">
        <v>79</v>
      </c>
      <c r="AW182" s="214" t="s">
        <v>31</v>
      </c>
      <c r="AX182" s="214" t="s">
        <v>67</v>
      </c>
      <c r="AY182" s="226" t="s">
        <v>115</v>
      </c>
    </row>
    <row r="183" spans="2:51" s="214" customFormat="1" ht="12.75">
      <c r="B183" s="215"/>
      <c r="C183" s="216"/>
      <c r="D183" s="227" t="s">
        <v>124</v>
      </c>
      <c r="E183" s="228"/>
      <c r="F183" s="229" t="s">
        <v>332</v>
      </c>
      <c r="G183" s="216"/>
      <c r="H183" s="230">
        <v>3.3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124</v>
      </c>
      <c r="AU183" s="226" t="s">
        <v>79</v>
      </c>
      <c r="AV183" s="214" t="s">
        <v>79</v>
      </c>
      <c r="AW183" s="214" t="s">
        <v>31</v>
      </c>
      <c r="AX183" s="214" t="s">
        <v>67</v>
      </c>
      <c r="AY183" s="226" t="s">
        <v>115</v>
      </c>
    </row>
    <row r="184" spans="2:51" s="243" customFormat="1" ht="12.75">
      <c r="B184" s="244"/>
      <c r="C184" s="245"/>
      <c r="D184" s="227" t="s">
        <v>124</v>
      </c>
      <c r="E184" s="265"/>
      <c r="F184" s="266" t="s">
        <v>279</v>
      </c>
      <c r="G184" s="245"/>
      <c r="H184" s="267">
        <v>31.62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AT184" s="254" t="s">
        <v>124</v>
      </c>
      <c r="AU184" s="254" t="s">
        <v>79</v>
      </c>
      <c r="AV184" s="243" t="s">
        <v>122</v>
      </c>
      <c r="AW184" s="243" t="s">
        <v>31</v>
      </c>
      <c r="AX184" s="243" t="s">
        <v>72</v>
      </c>
      <c r="AY184" s="254" t="s">
        <v>115</v>
      </c>
    </row>
    <row r="185" spans="2:63" s="184" customFormat="1" ht="29.25" customHeight="1">
      <c r="B185" s="185"/>
      <c r="C185" s="186"/>
      <c r="D185" s="199" t="s">
        <v>66</v>
      </c>
      <c r="E185" s="200" t="s">
        <v>139</v>
      </c>
      <c r="F185" s="200" t="s">
        <v>333</v>
      </c>
      <c r="G185" s="186"/>
      <c r="H185" s="186"/>
      <c r="I185" s="189"/>
      <c r="J185" s="201">
        <f>BK185</f>
        <v>0</v>
      </c>
      <c r="K185" s="186"/>
      <c r="L185" s="191"/>
      <c r="M185" s="192"/>
      <c r="N185" s="193"/>
      <c r="O185" s="193"/>
      <c r="P185" s="194">
        <f>SUM(P186:P197)</f>
        <v>0</v>
      </c>
      <c r="Q185" s="193"/>
      <c r="R185" s="194">
        <f>SUM(R186:R197)</f>
        <v>1.201984</v>
      </c>
      <c r="S185" s="193"/>
      <c r="T185" s="195">
        <f>SUM(T186:T197)</f>
        <v>0</v>
      </c>
      <c r="AR185" s="196" t="s">
        <v>72</v>
      </c>
      <c r="AT185" s="197" t="s">
        <v>66</v>
      </c>
      <c r="AU185" s="197" t="s">
        <v>72</v>
      </c>
      <c r="AY185" s="196" t="s">
        <v>115</v>
      </c>
      <c r="BK185" s="198">
        <f>SUM(BK186:BK197)</f>
        <v>0</v>
      </c>
    </row>
    <row r="186" spans="2:65" s="31" customFormat="1" ht="22.5" customHeight="1">
      <c r="B186" s="32"/>
      <c r="C186" s="202" t="s">
        <v>334</v>
      </c>
      <c r="D186" s="202" t="s">
        <v>117</v>
      </c>
      <c r="E186" s="203" t="s">
        <v>335</v>
      </c>
      <c r="F186" s="204" t="s">
        <v>336</v>
      </c>
      <c r="G186" s="205" t="s">
        <v>128</v>
      </c>
      <c r="H186" s="206">
        <v>321.96</v>
      </c>
      <c r="I186" s="207"/>
      <c r="J186" s="208">
        <f>ROUND(I186*H186,2)</f>
        <v>0</v>
      </c>
      <c r="K186" s="204" t="s">
        <v>121</v>
      </c>
      <c r="L186" s="58"/>
      <c r="M186" s="209"/>
      <c r="N186" s="210" t="s">
        <v>38</v>
      </c>
      <c r="O186" s="33"/>
      <c r="P186" s="211">
        <f>O186*H186</f>
        <v>0</v>
      </c>
      <c r="Q186" s="211">
        <v>0</v>
      </c>
      <c r="R186" s="211">
        <f>Q186*H186</f>
        <v>0</v>
      </c>
      <c r="S186" s="211">
        <v>0</v>
      </c>
      <c r="T186" s="212">
        <f>S186*H186</f>
        <v>0</v>
      </c>
      <c r="AR186" s="11" t="s">
        <v>122</v>
      </c>
      <c r="AT186" s="11" t="s">
        <v>117</v>
      </c>
      <c r="AU186" s="11" t="s">
        <v>79</v>
      </c>
      <c r="AY186" s="11" t="s">
        <v>115</v>
      </c>
      <c r="BE186" s="213">
        <f>IF(N186="základní",J186,0)</f>
        <v>0</v>
      </c>
      <c r="BF186" s="213">
        <f>IF(N186="snížená",J186,0)</f>
        <v>0</v>
      </c>
      <c r="BG186" s="213">
        <f>IF(N186="zákl. přenesená",J186,0)</f>
        <v>0</v>
      </c>
      <c r="BH186" s="213">
        <f>IF(N186="sníž. přenesená",J186,0)</f>
        <v>0</v>
      </c>
      <c r="BI186" s="213">
        <f>IF(N186="nulová",J186,0)</f>
        <v>0</v>
      </c>
      <c r="BJ186" s="11" t="s">
        <v>72</v>
      </c>
      <c r="BK186" s="213">
        <f>ROUND(I186*H186,2)</f>
        <v>0</v>
      </c>
      <c r="BL186" s="11" t="s">
        <v>122</v>
      </c>
      <c r="BM186" s="11" t="s">
        <v>337</v>
      </c>
    </row>
    <row r="187" spans="2:51" s="214" customFormat="1" ht="12.75">
      <c r="B187" s="215"/>
      <c r="C187" s="216"/>
      <c r="D187" s="217" t="s">
        <v>124</v>
      </c>
      <c r="E187" s="218"/>
      <c r="F187" s="219" t="s">
        <v>338</v>
      </c>
      <c r="G187" s="216"/>
      <c r="H187" s="220">
        <v>321.96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124</v>
      </c>
      <c r="AU187" s="226" t="s">
        <v>79</v>
      </c>
      <c r="AV187" s="214" t="s">
        <v>79</v>
      </c>
      <c r="AW187" s="214" t="s">
        <v>31</v>
      </c>
      <c r="AX187" s="214" t="s">
        <v>72</v>
      </c>
      <c r="AY187" s="226" t="s">
        <v>115</v>
      </c>
    </row>
    <row r="188" spans="2:65" s="31" customFormat="1" ht="22.5" customHeight="1">
      <c r="B188" s="32"/>
      <c r="C188" s="202" t="s">
        <v>339</v>
      </c>
      <c r="D188" s="202" t="s">
        <v>117</v>
      </c>
      <c r="E188" s="203" t="s">
        <v>340</v>
      </c>
      <c r="F188" s="204" t="s">
        <v>341</v>
      </c>
      <c r="G188" s="205" t="s">
        <v>128</v>
      </c>
      <c r="H188" s="206">
        <v>321.96</v>
      </c>
      <c r="I188" s="207"/>
      <c r="J188" s="208">
        <f>ROUND(I188*H188,2)</f>
        <v>0</v>
      </c>
      <c r="K188" s="204" t="s">
        <v>121</v>
      </c>
      <c r="L188" s="58"/>
      <c r="M188" s="209"/>
      <c r="N188" s="210" t="s">
        <v>38</v>
      </c>
      <c r="O188" s="33"/>
      <c r="P188" s="211">
        <f>O188*H188</f>
        <v>0</v>
      </c>
      <c r="Q188" s="211">
        <v>0</v>
      </c>
      <c r="R188" s="211">
        <f>Q188*H188</f>
        <v>0</v>
      </c>
      <c r="S188" s="211">
        <v>0</v>
      </c>
      <c r="T188" s="212">
        <f>S188*H188</f>
        <v>0</v>
      </c>
      <c r="AR188" s="11" t="s">
        <v>122</v>
      </c>
      <c r="AT188" s="11" t="s">
        <v>117</v>
      </c>
      <c r="AU188" s="11" t="s">
        <v>79</v>
      </c>
      <c r="AY188" s="11" t="s">
        <v>115</v>
      </c>
      <c r="BE188" s="213">
        <f>IF(N188="základní",J188,0)</f>
        <v>0</v>
      </c>
      <c r="BF188" s="213">
        <f>IF(N188="snížená",J188,0)</f>
        <v>0</v>
      </c>
      <c r="BG188" s="213">
        <f>IF(N188="zákl. přenesená",J188,0)</f>
        <v>0</v>
      </c>
      <c r="BH188" s="213">
        <f>IF(N188="sníž. přenesená",J188,0)</f>
        <v>0</v>
      </c>
      <c r="BI188" s="213">
        <f>IF(N188="nulová",J188,0)</f>
        <v>0</v>
      </c>
      <c r="BJ188" s="11" t="s">
        <v>72</v>
      </c>
      <c r="BK188" s="213">
        <f>ROUND(I188*H188,2)</f>
        <v>0</v>
      </c>
      <c r="BL188" s="11" t="s">
        <v>122</v>
      </c>
      <c r="BM188" s="11" t="s">
        <v>342</v>
      </c>
    </row>
    <row r="189" spans="2:51" s="214" customFormat="1" ht="12.75">
      <c r="B189" s="215"/>
      <c r="C189" s="216"/>
      <c r="D189" s="217" t="s">
        <v>124</v>
      </c>
      <c r="E189" s="218"/>
      <c r="F189" s="219" t="s">
        <v>338</v>
      </c>
      <c r="G189" s="216"/>
      <c r="H189" s="220">
        <v>321.96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124</v>
      </c>
      <c r="AU189" s="226" t="s">
        <v>79</v>
      </c>
      <c r="AV189" s="214" t="s">
        <v>79</v>
      </c>
      <c r="AW189" s="214" t="s">
        <v>31</v>
      </c>
      <c r="AX189" s="214" t="s">
        <v>72</v>
      </c>
      <c r="AY189" s="226" t="s">
        <v>115</v>
      </c>
    </row>
    <row r="190" spans="2:65" s="31" customFormat="1" ht="22.5" customHeight="1">
      <c r="B190" s="32"/>
      <c r="C190" s="202" t="s">
        <v>343</v>
      </c>
      <c r="D190" s="202" t="s">
        <v>117</v>
      </c>
      <c r="E190" s="203" t="s">
        <v>344</v>
      </c>
      <c r="F190" s="204" t="s">
        <v>345</v>
      </c>
      <c r="G190" s="205" t="s">
        <v>128</v>
      </c>
      <c r="H190" s="206">
        <v>321.96</v>
      </c>
      <c r="I190" s="207"/>
      <c r="J190" s="208">
        <f>ROUND(I190*H190,2)</f>
        <v>0</v>
      </c>
      <c r="K190" s="204" t="s">
        <v>121</v>
      </c>
      <c r="L190" s="58"/>
      <c r="M190" s="209"/>
      <c r="N190" s="210" t="s">
        <v>38</v>
      </c>
      <c r="O190" s="33"/>
      <c r="P190" s="211">
        <f>O190*H190</f>
        <v>0</v>
      </c>
      <c r="Q190" s="211">
        <v>0</v>
      </c>
      <c r="R190" s="211">
        <f>Q190*H190</f>
        <v>0</v>
      </c>
      <c r="S190" s="211">
        <v>0</v>
      </c>
      <c r="T190" s="212">
        <f>S190*H190</f>
        <v>0</v>
      </c>
      <c r="AR190" s="11" t="s">
        <v>122</v>
      </c>
      <c r="AT190" s="11" t="s">
        <v>117</v>
      </c>
      <c r="AU190" s="11" t="s">
        <v>79</v>
      </c>
      <c r="AY190" s="11" t="s">
        <v>115</v>
      </c>
      <c r="BE190" s="213">
        <f>IF(N190="základní",J190,0)</f>
        <v>0</v>
      </c>
      <c r="BF190" s="213">
        <f>IF(N190="snížená",J190,0)</f>
        <v>0</v>
      </c>
      <c r="BG190" s="213">
        <f>IF(N190="zákl. přenesená",J190,0)</f>
        <v>0</v>
      </c>
      <c r="BH190" s="213">
        <f>IF(N190="sníž. přenesená",J190,0)</f>
        <v>0</v>
      </c>
      <c r="BI190" s="213">
        <f>IF(N190="nulová",J190,0)</f>
        <v>0</v>
      </c>
      <c r="BJ190" s="11" t="s">
        <v>72</v>
      </c>
      <c r="BK190" s="213">
        <f>ROUND(I190*H190,2)</f>
        <v>0</v>
      </c>
      <c r="BL190" s="11" t="s">
        <v>122</v>
      </c>
      <c r="BM190" s="11" t="s">
        <v>346</v>
      </c>
    </row>
    <row r="191" spans="2:51" s="214" customFormat="1" ht="12.75">
      <c r="B191" s="215"/>
      <c r="C191" s="216"/>
      <c r="D191" s="217" t="s">
        <v>124</v>
      </c>
      <c r="E191" s="218"/>
      <c r="F191" s="219" t="s">
        <v>338</v>
      </c>
      <c r="G191" s="216"/>
      <c r="H191" s="220">
        <v>321.96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124</v>
      </c>
      <c r="AU191" s="226" t="s">
        <v>79</v>
      </c>
      <c r="AV191" s="214" t="s">
        <v>79</v>
      </c>
      <c r="AW191" s="214" t="s">
        <v>31</v>
      </c>
      <c r="AX191" s="214" t="s">
        <v>72</v>
      </c>
      <c r="AY191" s="226" t="s">
        <v>115</v>
      </c>
    </row>
    <row r="192" spans="2:65" s="31" customFormat="1" ht="22.5" customHeight="1">
      <c r="B192" s="32"/>
      <c r="C192" s="202" t="s">
        <v>347</v>
      </c>
      <c r="D192" s="202" t="s">
        <v>117</v>
      </c>
      <c r="E192" s="203" t="s">
        <v>348</v>
      </c>
      <c r="F192" s="204" t="s">
        <v>349</v>
      </c>
      <c r="G192" s="205" t="s">
        <v>128</v>
      </c>
      <c r="H192" s="206">
        <v>482.94</v>
      </c>
      <c r="I192" s="207"/>
      <c r="J192" s="208">
        <f>ROUND(I192*H192,2)</f>
        <v>0</v>
      </c>
      <c r="K192" s="204" t="s">
        <v>121</v>
      </c>
      <c r="L192" s="58"/>
      <c r="M192" s="209"/>
      <c r="N192" s="210" t="s">
        <v>38</v>
      </c>
      <c r="O192" s="33"/>
      <c r="P192" s="211">
        <f>O192*H192</f>
        <v>0</v>
      </c>
      <c r="Q192" s="211">
        <v>0</v>
      </c>
      <c r="R192" s="211">
        <f>Q192*H192</f>
        <v>0</v>
      </c>
      <c r="S192" s="211">
        <v>0</v>
      </c>
      <c r="T192" s="212">
        <f>S192*H192</f>
        <v>0</v>
      </c>
      <c r="AR192" s="11" t="s">
        <v>122</v>
      </c>
      <c r="AT192" s="11" t="s">
        <v>117</v>
      </c>
      <c r="AU192" s="11" t="s">
        <v>79</v>
      </c>
      <c r="AY192" s="11" t="s">
        <v>115</v>
      </c>
      <c r="BE192" s="213">
        <f>IF(N192="základní",J192,0)</f>
        <v>0</v>
      </c>
      <c r="BF192" s="213">
        <f>IF(N192="snížená",J192,0)</f>
        <v>0</v>
      </c>
      <c r="BG192" s="213">
        <f>IF(N192="zákl. přenesená",J192,0)</f>
        <v>0</v>
      </c>
      <c r="BH192" s="213">
        <f>IF(N192="sníž. přenesená",J192,0)</f>
        <v>0</v>
      </c>
      <c r="BI192" s="213">
        <f>IF(N192="nulová",J192,0)</f>
        <v>0</v>
      </c>
      <c r="BJ192" s="11" t="s">
        <v>72</v>
      </c>
      <c r="BK192" s="213">
        <f>ROUND(I192*H192,2)</f>
        <v>0</v>
      </c>
      <c r="BL192" s="11" t="s">
        <v>122</v>
      </c>
      <c r="BM192" s="11" t="s">
        <v>350</v>
      </c>
    </row>
    <row r="193" spans="2:51" s="214" customFormat="1" ht="12.75">
      <c r="B193" s="215"/>
      <c r="C193" s="216"/>
      <c r="D193" s="217" t="s">
        <v>124</v>
      </c>
      <c r="E193" s="218"/>
      <c r="F193" s="219" t="s">
        <v>135</v>
      </c>
      <c r="G193" s="216"/>
      <c r="H193" s="220">
        <v>482.94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124</v>
      </c>
      <c r="AU193" s="226" t="s">
        <v>79</v>
      </c>
      <c r="AV193" s="214" t="s">
        <v>79</v>
      </c>
      <c r="AW193" s="214" t="s">
        <v>31</v>
      </c>
      <c r="AX193" s="214" t="s">
        <v>72</v>
      </c>
      <c r="AY193" s="226" t="s">
        <v>115</v>
      </c>
    </row>
    <row r="194" spans="2:65" s="31" customFormat="1" ht="31.5" customHeight="1">
      <c r="B194" s="32"/>
      <c r="C194" s="202" t="s">
        <v>351</v>
      </c>
      <c r="D194" s="202" t="s">
        <v>117</v>
      </c>
      <c r="E194" s="203" t="s">
        <v>352</v>
      </c>
      <c r="F194" s="204" t="s">
        <v>353</v>
      </c>
      <c r="G194" s="205" t="s">
        <v>128</v>
      </c>
      <c r="H194" s="206">
        <v>482.94</v>
      </c>
      <c r="I194" s="207"/>
      <c r="J194" s="208">
        <f>ROUND(I194*H194,2)</f>
        <v>0</v>
      </c>
      <c r="K194" s="204" t="s">
        <v>121</v>
      </c>
      <c r="L194" s="58"/>
      <c r="M194" s="209"/>
      <c r="N194" s="210" t="s">
        <v>38</v>
      </c>
      <c r="O194" s="33"/>
      <c r="P194" s="211">
        <f>O194*H194</f>
        <v>0</v>
      </c>
      <c r="Q194" s="211">
        <v>0</v>
      </c>
      <c r="R194" s="211">
        <f>Q194*H194</f>
        <v>0</v>
      </c>
      <c r="S194" s="211">
        <v>0</v>
      </c>
      <c r="T194" s="212">
        <f>S194*H194</f>
        <v>0</v>
      </c>
      <c r="AR194" s="11" t="s">
        <v>122</v>
      </c>
      <c r="AT194" s="11" t="s">
        <v>117</v>
      </c>
      <c r="AU194" s="11" t="s">
        <v>79</v>
      </c>
      <c r="AY194" s="11" t="s">
        <v>115</v>
      </c>
      <c r="BE194" s="213">
        <f>IF(N194="základní",J194,0)</f>
        <v>0</v>
      </c>
      <c r="BF194" s="213">
        <f>IF(N194="snížená",J194,0)</f>
        <v>0</v>
      </c>
      <c r="BG194" s="213">
        <f>IF(N194="zákl. přenesená",J194,0)</f>
        <v>0</v>
      </c>
      <c r="BH194" s="213">
        <f>IF(N194="sníž. přenesená",J194,0)</f>
        <v>0</v>
      </c>
      <c r="BI194" s="213">
        <f>IF(N194="nulová",J194,0)</f>
        <v>0</v>
      </c>
      <c r="BJ194" s="11" t="s">
        <v>72</v>
      </c>
      <c r="BK194" s="213">
        <f>ROUND(I194*H194,2)</f>
        <v>0</v>
      </c>
      <c r="BL194" s="11" t="s">
        <v>122</v>
      </c>
      <c r="BM194" s="11" t="s">
        <v>354</v>
      </c>
    </row>
    <row r="195" spans="2:51" s="214" customFormat="1" ht="12.75">
      <c r="B195" s="215"/>
      <c r="C195" s="216"/>
      <c r="D195" s="217" t="s">
        <v>124</v>
      </c>
      <c r="E195" s="218"/>
      <c r="F195" s="219" t="s">
        <v>355</v>
      </c>
      <c r="G195" s="216"/>
      <c r="H195" s="220">
        <v>482.94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124</v>
      </c>
      <c r="AU195" s="226" t="s">
        <v>79</v>
      </c>
      <c r="AV195" s="214" t="s">
        <v>79</v>
      </c>
      <c r="AW195" s="214" t="s">
        <v>31</v>
      </c>
      <c r="AX195" s="214" t="s">
        <v>72</v>
      </c>
      <c r="AY195" s="226" t="s">
        <v>115</v>
      </c>
    </row>
    <row r="196" spans="2:65" s="31" customFormat="1" ht="31.5" customHeight="1">
      <c r="B196" s="32"/>
      <c r="C196" s="202" t="s">
        <v>356</v>
      </c>
      <c r="D196" s="202" t="s">
        <v>117</v>
      </c>
      <c r="E196" s="203" t="s">
        <v>357</v>
      </c>
      <c r="F196" s="204" t="s">
        <v>358</v>
      </c>
      <c r="G196" s="205" t="s">
        <v>142</v>
      </c>
      <c r="H196" s="206">
        <v>536.6</v>
      </c>
      <c r="I196" s="207"/>
      <c r="J196" s="208">
        <f>ROUND(I196*H196,2)</f>
        <v>0</v>
      </c>
      <c r="K196" s="204" t="s">
        <v>121</v>
      </c>
      <c r="L196" s="58"/>
      <c r="M196" s="209"/>
      <c r="N196" s="210" t="s">
        <v>38</v>
      </c>
      <c r="O196" s="33"/>
      <c r="P196" s="211">
        <f>O196*H196</f>
        <v>0</v>
      </c>
      <c r="Q196" s="211">
        <v>0.00224</v>
      </c>
      <c r="R196" s="211">
        <f>Q196*H196</f>
        <v>1.201984</v>
      </c>
      <c r="S196" s="211">
        <v>0</v>
      </c>
      <c r="T196" s="212">
        <f>S196*H196</f>
        <v>0</v>
      </c>
      <c r="AR196" s="11" t="s">
        <v>122</v>
      </c>
      <c r="AT196" s="11" t="s">
        <v>117</v>
      </c>
      <c r="AU196" s="11" t="s">
        <v>79</v>
      </c>
      <c r="AY196" s="11" t="s">
        <v>115</v>
      </c>
      <c r="BE196" s="213">
        <f>IF(N196="základní",J196,0)</f>
        <v>0</v>
      </c>
      <c r="BF196" s="213">
        <f>IF(N196="snížená",J196,0)</f>
        <v>0</v>
      </c>
      <c r="BG196" s="213">
        <f>IF(N196="zákl. přenesená",J196,0)</f>
        <v>0</v>
      </c>
      <c r="BH196" s="213">
        <f>IF(N196="sníž. přenesená",J196,0)</f>
        <v>0</v>
      </c>
      <c r="BI196" s="213">
        <f>IF(N196="nulová",J196,0)</f>
        <v>0</v>
      </c>
      <c r="BJ196" s="11" t="s">
        <v>72</v>
      </c>
      <c r="BK196" s="213">
        <f>ROUND(I196*H196,2)</f>
        <v>0</v>
      </c>
      <c r="BL196" s="11" t="s">
        <v>122</v>
      </c>
      <c r="BM196" s="11" t="s">
        <v>359</v>
      </c>
    </row>
    <row r="197" spans="2:51" s="214" customFormat="1" ht="12.75">
      <c r="B197" s="215"/>
      <c r="C197" s="216"/>
      <c r="D197" s="227" t="s">
        <v>124</v>
      </c>
      <c r="E197" s="228"/>
      <c r="F197" s="229" t="s">
        <v>360</v>
      </c>
      <c r="G197" s="216"/>
      <c r="H197" s="230">
        <v>536.6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124</v>
      </c>
      <c r="AU197" s="226" t="s">
        <v>79</v>
      </c>
      <c r="AV197" s="214" t="s">
        <v>79</v>
      </c>
      <c r="AW197" s="214" t="s">
        <v>31</v>
      </c>
      <c r="AX197" s="214" t="s">
        <v>72</v>
      </c>
      <c r="AY197" s="226" t="s">
        <v>115</v>
      </c>
    </row>
    <row r="198" spans="2:63" s="184" customFormat="1" ht="29.25" customHeight="1">
      <c r="B198" s="185"/>
      <c r="C198" s="186"/>
      <c r="D198" s="199" t="s">
        <v>66</v>
      </c>
      <c r="E198" s="200" t="s">
        <v>154</v>
      </c>
      <c r="F198" s="200" t="s">
        <v>361</v>
      </c>
      <c r="G198" s="186"/>
      <c r="H198" s="186"/>
      <c r="I198" s="189"/>
      <c r="J198" s="201">
        <f>BK198</f>
        <v>0</v>
      </c>
      <c r="K198" s="186"/>
      <c r="L198" s="191"/>
      <c r="M198" s="192"/>
      <c r="N198" s="193"/>
      <c r="O198" s="193"/>
      <c r="P198" s="194">
        <f>SUM(P199:P253)</f>
        <v>0</v>
      </c>
      <c r="Q198" s="193"/>
      <c r="R198" s="194">
        <f>SUM(R199:R253)</f>
        <v>84.63879110000002</v>
      </c>
      <c r="S198" s="193"/>
      <c r="T198" s="195">
        <f>SUM(T199:T253)</f>
        <v>0</v>
      </c>
      <c r="AR198" s="196" t="s">
        <v>72</v>
      </c>
      <c r="AT198" s="197" t="s">
        <v>66</v>
      </c>
      <c r="AU198" s="197" t="s">
        <v>72</v>
      </c>
      <c r="AY198" s="196" t="s">
        <v>115</v>
      </c>
      <c r="BK198" s="198">
        <f>SUM(BK199:BK253)</f>
        <v>0</v>
      </c>
    </row>
    <row r="199" spans="2:65" s="31" customFormat="1" ht="22.5" customHeight="1">
      <c r="B199" s="32"/>
      <c r="C199" s="202" t="s">
        <v>362</v>
      </c>
      <c r="D199" s="202" t="s">
        <v>117</v>
      </c>
      <c r="E199" s="203" t="s">
        <v>363</v>
      </c>
      <c r="F199" s="204" t="s">
        <v>364</v>
      </c>
      <c r="G199" s="205" t="s">
        <v>365</v>
      </c>
      <c r="H199" s="206">
        <v>1</v>
      </c>
      <c r="I199" s="207"/>
      <c r="J199" s="208">
        <f>ROUND(I199*H199,2)</f>
        <v>0</v>
      </c>
      <c r="K199" s="204" t="s">
        <v>121</v>
      </c>
      <c r="L199" s="58"/>
      <c r="M199" s="209"/>
      <c r="N199" s="210" t="s">
        <v>38</v>
      </c>
      <c r="O199" s="33"/>
      <c r="P199" s="211">
        <f>O199*H199</f>
        <v>0</v>
      </c>
      <c r="Q199" s="211">
        <v>0.17933000000000002</v>
      </c>
      <c r="R199" s="211">
        <f>Q199*H199</f>
        <v>0.17933000000000002</v>
      </c>
      <c r="S199" s="211">
        <v>0</v>
      </c>
      <c r="T199" s="212">
        <f>S199*H199</f>
        <v>0</v>
      </c>
      <c r="AR199" s="11" t="s">
        <v>122</v>
      </c>
      <c r="AT199" s="11" t="s">
        <v>117</v>
      </c>
      <c r="AU199" s="11" t="s">
        <v>79</v>
      </c>
      <c r="AY199" s="11" t="s">
        <v>115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1" t="s">
        <v>72</v>
      </c>
      <c r="BK199" s="213">
        <f>ROUND(I199*H199,2)</f>
        <v>0</v>
      </c>
      <c r="BL199" s="11" t="s">
        <v>122</v>
      </c>
      <c r="BM199" s="11" t="s">
        <v>366</v>
      </c>
    </row>
    <row r="200" spans="2:65" s="31" customFormat="1" ht="22.5" customHeight="1">
      <c r="B200" s="32"/>
      <c r="C200" s="202" t="s">
        <v>367</v>
      </c>
      <c r="D200" s="202" t="s">
        <v>117</v>
      </c>
      <c r="E200" s="203" t="s">
        <v>368</v>
      </c>
      <c r="F200" s="204" t="s">
        <v>369</v>
      </c>
      <c r="G200" s="205" t="s">
        <v>365</v>
      </c>
      <c r="H200" s="206">
        <v>4</v>
      </c>
      <c r="I200" s="207"/>
      <c r="J200" s="208">
        <f>ROUND(I200*H200,2)</f>
        <v>0</v>
      </c>
      <c r="K200" s="204"/>
      <c r="L200" s="58"/>
      <c r="M200" s="209"/>
      <c r="N200" s="210" t="s">
        <v>38</v>
      </c>
      <c r="O200" s="33"/>
      <c r="P200" s="211">
        <f>O200*H200</f>
        <v>0</v>
      </c>
      <c r="Q200" s="211">
        <v>0.19207000000000002</v>
      </c>
      <c r="R200" s="211">
        <f>Q200*H200</f>
        <v>0.7682800000000001</v>
      </c>
      <c r="S200" s="211">
        <v>0</v>
      </c>
      <c r="T200" s="212">
        <f>S200*H200</f>
        <v>0</v>
      </c>
      <c r="AR200" s="11" t="s">
        <v>122</v>
      </c>
      <c r="AT200" s="11" t="s">
        <v>117</v>
      </c>
      <c r="AU200" s="11" t="s">
        <v>79</v>
      </c>
      <c r="AY200" s="11" t="s">
        <v>115</v>
      </c>
      <c r="BE200" s="213">
        <f>IF(N200="základní",J200,0)</f>
        <v>0</v>
      </c>
      <c r="BF200" s="213">
        <f>IF(N200="snížená",J200,0)</f>
        <v>0</v>
      </c>
      <c r="BG200" s="213">
        <f>IF(N200="zákl. přenesená",J200,0)</f>
        <v>0</v>
      </c>
      <c r="BH200" s="213">
        <f>IF(N200="sníž. přenesená",J200,0)</f>
        <v>0</v>
      </c>
      <c r="BI200" s="213">
        <f>IF(N200="nulová",J200,0)</f>
        <v>0</v>
      </c>
      <c r="BJ200" s="11" t="s">
        <v>72</v>
      </c>
      <c r="BK200" s="213">
        <f>ROUND(I200*H200,2)</f>
        <v>0</v>
      </c>
      <c r="BL200" s="11" t="s">
        <v>122</v>
      </c>
      <c r="BM200" s="11" t="s">
        <v>370</v>
      </c>
    </row>
    <row r="201" spans="2:65" s="31" customFormat="1" ht="22.5" customHeight="1">
      <c r="B201" s="32"/>
      <c r="C201" s="202" t="s">
        <v>371</v>
      </c>
      <c r="D201" s="202" t="s">
        <v>117</v>
      </c>
      <c r="E201" s="203" t="s">
        <v>372</v>
      </c>
      <c r="F201" s="204" t="s">
        <v>373</v>
      </c>
      <c r="G201" s="205" t="s">
        <v>365</v>
      </c>
      <c r="H201" s="206">
        <v>1</v>
      </c>
      <c r="I201" s="207"/>
      <c r="J201" s="208">
        <f>ROUND(I201*H201,2)</f>
        <v>0</v>
      </c>
      <c r="K201" s="204"/>
      <c r="L201" s="58"/>
      <c r="M201" s="209"/>
      <c r="N201" s="210" t="s">
        <v>38</v>
      </c>
      <c r="O201" s="33"/>
      <c r="P201" s="211">
        <f>O201*H201</f>
        <v>0</v>
      </c>
      <c r="Q201" s="211">
        <v>0.24493</v>
      </c>
      <c r="R201" s="211">
        <f>Q201*H201</f>
        <v>0.24493</v>
      </c>
      <c r="S201" s="211">
        <v>0</v>
      </c>
      <c r="T201" s="212">
        <f>S201*H201</f>
        <v>0</v>
      </c>
      <c r="AR201" s="11" t="s">
        <v>122</v>
      </c>
      <c r="AT201" s="11" t="s">
        <v>117</v>
      </c>
      <c r="AU201" s="11" t="s">
        <v>79</v>
      </c>
      <c r="AY201" s="11" t="s">
        <v>115</v>
      </c>
      <c r="BE201" s="213">
        <f>IF(N201="základní",J201,0)</f>
        <v>0</v>
      </c>
      <c r="BF201" s="213">
        <f>IF(N201="snížená",J201,0)</f>
        <v>0</v>
      </c>
      <c r="BG201" s="213">
        <f>IF(N201="zákl. přenesená",J201,0)</f>
        <v>0</v>
      </c>
      <c r="BH201" s="213">
        <f>IF(N201="sníž. přenesená",J201,0)</f>
        <v>0</v>
      </c>
      <c r="BI201" s="213">
        <f>IF(N201="nulová",J201,0)</f>
        <v>0</v>
      </c>
      <c r="BJ201" s="11" t="s">
        <v>72</v>
      </c>
      <c r="BK201" s="213">
        <f>ROUND(I201*H201,2)</f>
        <v>0</v>
      </c>
      <c r="BL201" s="11" t="s">
        <v>122</v>
      </c>
      <c r="BM201" s="11" t="s">
        <v>374</v>
      </c>
    </row>
    <row r="202" spans="2:65" s="31" customFormat="1" ht="22.5" customHeight="1">
      <c r="B202" s="32"/>
      <c r="C202" s="202" t="s">
        <v>375</v>
      </c>
      <c r="D202" s="202" t="s">
        <v>117</v>
      </c>
      <c r="E202" s="203" t="s">
        <v>376</v>
      </c>
      <c r="F202" s="204" t="s">
        <v>377</v>
      </c>
      <c r="G202" s="205" t="s">
        <v>142</v>
      </c>
      <c r="H202" s="206">
        <v>27.5</v>
      </c>
      <c r="I202" s="207"/>
      <c r="J202" s="208">
        <f>ROUND(I202*H202,2)</f>
        <v>0</v>
      </c>
      <c r="K202" s="204" t="s">
        <v>121</v>
      </c>
      <c r="L202" s="58"/>
      <c r="M202" s="209"/>
      <c r="N202" s="210" t="s">
        <v>38</v>
      </c>
      <c r="O202" s="33"/>
      <c r="P202" s="211">
        <f>O202*H202</f>
        <v>0</v>
      </c>
      <c r="Q202" s="211">
        <v>1E-05</v>
      </c>
      <c r="R202" s="211">
        <f>Q202*H202</f>
        <v>0.000275</v>
      </c>
      <c r="S202" s="211">
        <v>0</v>
      </c>
      <c r="T202" s="212">
        <f>S202*H202</f>
        <v>0</v>
      </c>
      <c r="AR202" s="11" t="s">
        <v>122</v>
      </c>
      <c r="AT202" s="11" t="s">
        <v>117</v>
      </c>
      <c r="AU202" s="11" t="s">
        <v>79</v>
      </c>
      <c r="AY202" s="11" t="s">
        <v>115</v>
      </c>
      <c r="BE202" s="213">
        <f>IF(N202="základní",J202,0)</f>
        <v>0</v>
      </c>
      <c r="BF202" s="213">
        <f>IF(N202="snížená",J202,0)</f>
        <v>0</v>
      </c>
      <c r="BG202" s="213">
        <f>IF(N202="zákl. přenesená",J202,0)</f>
        <v>0</v>
      </c>
      <c r="BH202" s="213">
        <f>IF(N202="sníž. přenesená",J202,0)</f>
        <v>0</v>
      </c>
      <c r="BI202" s="213">
        <f>IF(N202="nulová",J202,0)</f>
        <v>0</v>
      </c>
      <c r="BJ202" s="11" t="s">
        <v>72</v>
      </c>
      <c r="BK202" s="213">
        <f>ROUND(I202*H202,2)</f>
        <v>0</v>
      </c>
      <c r="BL202" s="11" t="s">
        <v>122</v>
      </c>
      <c r="BM202" s="11" t="s">
        <v>378</v>
      </c>
    </row>
    <row r="203" spans="2:65" s="31" customFormat="1" ht="22.5" customHeight="1">
      <c r="B203" s="32"/>
      <c r="C203" s="255" t="s">
        <v>379</v>
      </c>
      <c r="D203" s="255" t="s">
        <v>293</v>
      </c>
      <c r="E203" s="256" t="s">
        <v>380</v>
      </c>
      <c r="F203" s="257" t="s">
        <v>381</v>
      </c>
      <c r="G203" s="258" t="s">
        <v>365</v>
      </c>
      <c r="H203" s="259">
        <v>6.012</v>
      </c>
      <c r="I203" s="260"/>
      <c r="J203" s="261">
        <f>ROUND(I203*H203,2)</f>
        <v>0</v>
      </c>
      <c r="K203" s="257" t="s">
        <v>121</v>
      </c>
      <c r="L203" s="262"/>
      <c r="M203" s="263"/>
      <c r="N203" s="264" t="s">
        <v>38</v>
      </c>
      <c r="O203" s="33"/>
      <c r="P203" s="211">
        <f>O203*H203</f>
        <v>0</v>
      </c>
      <c r="Q203" s="211">
        <v>0.00795</v>
      </c>
      <c r="R203" s="211">
        <f>Q203*H203</f>
        <v>0.0477954</v>
      </c>
      <c r="S203" s="211">
        <v>0</v>
      </c>
      <c r="T203" s="212">
        <f>S203*H203</f>
        <v>0</v>
      </c>
      <c r="AR203" s="11" t="s">
        <v>154</v>
      </c>
      <c r="AT203" s="11" t="s">
        <v>293</v>
      </c>
      <c r="AU203" s="11" t="s">
        <v>79</v>
      </c>
      <c r="AY203" s="11" t="s">
        <v>115</v>
      </c>
      <c r="BE203" s="213">
        <f>IF(N203="základní",J203,0)</f>
        <v>0</v>
      </c>
      <c r="BF203" s="213">
        <f>IF(N203="snížená",J203,0)</f>
        <v>0</v>
      </c>
      <c r="BG203" s="213">
        <f>IF(N203="zákl. přenesená",J203,0)</f>
        <v>0</v>
      </c>
      <c r="BH203" s="213">
        <f>IF(N203="sníž. přenesená",J203,0)</f>
        <v>0</v>
      </c>
      <c r="BI203" s="213">
        <f>IF(N203="nulová",J203,0)</f>
        <v>0</v>
      </c>
      <c r="BJ203" s="11" t="s">
        <v>72</v>
      </c>
      <c r="BK203" s="213">
        <f>ROUND(I203*H203,2)</f>
        <v>0</v>
      </c>
      <c r="BL203" s="11" t="s">
        <v>122</v>
      </c>
      <c r="BM203" s="11" t="s">
        <v>382</v>
      </c>
    </row>
    <row r="204" spans="2:51" s="214" customFormat="1" ht="12.75">
      <c r="B204" s="215"/>
      <c r="C204" s="216"/>
      <c r="D204" s="217" t="s">
        <v>124</v>
      </c>
      <c r="E204" s="218"/>
      <c r="F204" s="219" t="s">
        <v>383</v>
      </c>
      <c r="G204" s="216"/>
      <c r="H204" s="220">
        <v>6.012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124</v>
      </c>
      <c r="AU204" s="226" t="s">
        <v>79</v>
      </c>
      <c r="AV204" s="214" t="s">
        <v>79</v>
      </c>
      <c r="AW204" s="214" t="s">
        <v>31</v>
      </c>
      <c r="AX204" s="214" t="s">
        <v>72</v>
      </c>
      <c r="AY204" s="226" t="s">
        <v>115</v>
      </c>
    </row>
    <row r="205" spans="2:65" s="31" customFormat="1" ht="22.5" customHeight="1">
      <c r="B205" s="32"/>
      <c r="C205" s="202" t="s">
        <v>384</v>
      </c>
      <c r="D205" s="202" t="s">
        <v>117</v>
      </c>
      <c r="E205" s="203" t="s">
        <v>385</v>
      </c>
      <c r="F205" s="204" t="s">
        <v>386</v>
      </c>
      <c r="G205" s="205" t="s">
        <v>142</v>
      </c>
      <c r="H205" s="206">
        <v>38</v>
      </c>
      <c r="I205" s="207"/>
      <c r="J205" s="208">
        <f>ROUND(I205*H205,2)</f>
        <v>0</v>
      </c>
      <c r="K205" s="204" t="s">
        <v>121</v>
      </c>
      <c r="L205" s="58"/>
      <c r="M205" s="209"/>
      <c r="N205" s="210" t="s">
        <v>38</v>
      </c>
      <c r="O205" s="33"/>
      <c r="P205" s="211">
        <f>O205*H205</f>
        <v>0</v>
      </c>
      <c r="Q205" s="211">
        <v>1E-05</v>
      </c>
      <c r="R205" s="211">
        <f>Q205*H205</f>
        <v>0.00038</v>
      </c>
      <c r="S205" s="211">
        <v>0</v>
      </c>
      <c r="T205" s="212">
        <f>S205*H205</f>
        <v>0</v>
      </c>
      <c r="AR205" s="11" t="s">
        <v>122</v>
      </c>
      <c r="AT205" s="11" t="s">
        <v>117</v>
      </c>
      <c r="AU205" s="11" t="s">
        <v>79</v>
      </c>
      <c r="AY205" s="11" t="s">
        <v>115</v>
      </c>
      <c r="BE205" s="213">
        <f>IF(N205="základní",J205,0)</f>
        <v>0</v>
      </c>
      <c r="BF205" s="213">
        <f>IF(N205="snížená",J205,0)</f>
        <v>0</v>
      </c>
      <c r="BG205" s="213">
        <f>IF(N205="zákl. přenesená",J205,0)</f>
        <v>0</v>
      </c>
      <c r="BH205" s="213">
        <f>IF(N205="sníž. přenesená",J205,0)</f>
        <v>0</v>
      </c>
      <c r="BI205" s="213">
        <f>IF(N205="nulová",J205,0)</f>
        <v>0</v>
      </c>
      <c r="BJ205" s="11" t="s">
        <v>72</v>
      </c>
      <c r="BK205" s="213">
        <f>ROUND(I205*H205,2)</f>
        <v>0</v>
      </c>
      <c r="BL205" s="11" t="s">
        <v>122</v>
      </c>
      <c r="BM205" s="11" t="s">
        <v>387</v>
      </c>
    </row>
    <row r="206" spans="2:51" s="214" customFormat="1" ht="12.75">
      <c r="B206" s="215"/>
      <c r="C206" s="216"/>
      <c r="D206" s="217" t="s">
        <v>124</v>
      </c>
      <c r="E206" s="218"/>
      <c r="F206" s="219" t="s">
        <v>388</v>
      </c>
      <c r="G206" s="216"/>
      <c r="H206" s="220">
        <v>38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124</v>
      </c>
      <c r="AU206" s="226" t="s">
        <v>79</v>
      </c>
      <c r="AV206" s="214" t="s">
        <v>79</v>
      </c>
      <c r="AW206" s="214" t="s">
        <v>31</v>
      </c>
      <c r="AX206" s="214" t="s">
        <v>72</v>
      </c>
      <c r="AY206" s="226" t="s">
        <v>115</v>
      </c>
    </row>
    <row r="207" spans="2:65" s="31" customFormat="1" ht="22.5" customHeight="1">
      <c r="B207" s="32"/>
      <c r="C207" s="255" t="s">
        <v>389</v>
      </c>
      <c r="D207" s="255" t="s">
        <v>293</v>
      </c>
      <c r="E207" s="256" t="s">
        <v>390</v>
      </c>
      <c r="F207" s="257" t="s">
        <v>391</v>
      </c>
      <c r="G207" s="258" t="s">
        <v>365</v>
      </c>
      <c r="H207" s="259">
        <v>7.105</v>
      </c>
      <c r="I207" s="260"/>
      <c r="J207" s="261">
        <f>ROUND(I207*H207,2)</f>
        <v>0</v>
      </c>
      <c r="K207" s="257" t="s">
        <v>121</v>
      </c>
      <c r="L207" s="262"/>
      <c r="M207" s="263"/>
      <c r="N207" s="264" t="s">
        <v>38</v>
      </c>
      <c r="O207" s="33"/>
      <c r="P207" s="211">
        <f>O207*H207</f>
        <v>0</v>
      </c>
      <c r="Q207" s="211">
        <v>0.010700000000000001</v>
      </c>
      <c r="R207" s="211">
        <f>Q207*H207</f>
        <v>0.07602350000000001</v>
      </c>
      <c r="S207" s="211">
        <v>0</v>
      </c>
      <c r="T207" s="212">
        <f>S207*H207</f>
        <v>0</v>
      </c>
      <c r="AR207" s="11" t="s">
        <v>154</v>
      </c>
      <c r="AT207" s="11" t="s">
        <v>293</v>
      </c>
      <c r="AU207" s="11" t="s">
        <v>79</v>
      </c>
      <c r="AY207" s="11" t="s">
        <v>115</v>
      </c>
      <c r="BE207" s="213">
        <f>IF(N207="základní",J207,0)</f>
        <v>0</v>
      </c>
      <c r="BF207" s="213">
        <f>IF(N207="snížená",J207,0)</f>
        <v>0</v>
      </c>
      <c r="BG207" s="213">
        <f>IF(N207="zákl. přenesená",J207,0)</f>
        <v>0</v>
      </c>
      <c r="BH207" s="213">
        <f>IF(N207="sníž. přenesená",J207,0)</f>
        <v>0</v>
      </c>
      <c r="BI207" s="213">
        <f>IF(N207="nulová",J207,0)</f>
        <v>0</v>
      </c>
      <c r="BJ207" s="11" t="s">
        <v>72</v>
      </c>
      <c r="BK207" s="213">
        <f>ROUND(I207*H207,2)</f>
        <v>0</v>
      </c>
      <c r="BL207" s="11" t="s">
        <v>122</v>
      </c>
      <c r="BM207" s="11" t="s">
        <v>392</v>
      </c>
    </row>
    <row r="208" spans="2:51" s="214" customFormat="1" ht="12.75">
      <c r="B208" s="215"/>
      <c r="C208" s="216"/>
      <c r="D208" s="217" t="s">
        <v>124</v>
      </c>
      <c r="E208" s="218"/>
      <c r="F208" s="219" t="s">
        <v>393</v>
      </c>
      <c r="G208" s="216"/>
      <c r="H208" s="220">
        <v>7.105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124</v>
      </c>
      <c r="AU208" s="226" t="s">
        <v>79</v>
      </c>
      <c r="AV208" s="214" t="s">
        <v>79</v>
      </c>
      <c r="AW208" s="214" t="s">
        <v>31</v>
      </c>
      <c r="AX208" s="214" t="s">
        <v>72</v>
      </c>
      <c r="AY208" s="226" t="s">
        <v>115</v>
      </c>
    </row>
    <row r="209" spans="2:65" s="31" customFormat="1" ht="22.5" customHeight="1">
      <c r="B209" s="32"/>
      <c r="C209" s="255" t="s">
        <v>394</v>
      </c>
      <c r="D209" s="255" t="s">
        <v>293</v>
      </c>
      <c r="E209" s="256" t="s">
        <v>395</v>
      </c>
      <c r="F209" s="257" t="s">
        <v>396</v>
      </c>
      <c r="G209" s="258" t="s">
        <v>365</v>
      </c>
      <c r="H209" s="259">
        <v>1.202</v>
      </c>
      <c r="I209" s="260"/>
      <c r="J209" s="261">
        <f>ROUND(I209*H209,2)</f>
        <v>0</v>
      </c>
      <c r="K209" s="257" t="s">
        <v>121</v>
      </c>
      <c r="L209" s="262"/>
      <c r="M209" s="263"/>
      <c r="N209" s="264" t="s">
        <v>38</v>
      </c>
      <c r="O209" s="33"/>
      <c r="P209" s="211">
        <f>O209*H209</f>
        <v>0</v>
      </c>
      <c r="Q209" s="211">
        <v>0.0169</v>
      </c>
      <c r="R209" s="211">
        <f>Q209*H209</f>
        <v>0.020313799999999996</v>
      </c>
      <c r="S209" s="211">
        <v>0</v>
      </c>
      <c r="T209" s="212">
        <f>S209*H209</f>
        <v>0</v>
      </c>
      <c r="AR209" s="11" t="s">
        <v>154</v>
      </c>
      <c r="AT209" s="11" t="s">
        <v>293</v>
      </c>
      <c r="AU209" s="11" t="s">
        <v>79</v>
      </c>
      <c r="AY209" s="11" t="s">
        <v>115</v>
      </c>
      <c r="BE209" s="213">
        <f>IF(N209="základní",J209,0)</f>
        <v>0</v>
      </c>
      <c r="BF209" s="213">
        <f>IF(N209="snížená",J209,0)</f>
        <v>0</v>
      </c>
      <c r="BG209" s="213">
        <f>IF(N209="zákl. přenesená",J209,0)</f>
        <v>0</v>
      </c>
      <c r="BH209" s="213">
        <f>IF(N209="sníž. přenesená",J209,0)</f>
        <v>0</v>
      </c>
      <c r="BI209" s="213">
        <f>IF(N209="nulová",J209,0)</f>
        <v>0</v>
      </c>
      <c r="BJ209" s="11" t="s">
        <v>72</v>
      </c>
      <c r="BK209" s="213">
        <f>ROUND(I209*H209,2)</f>
        <v>0</v>
      </c>
      <c r="BL209" s="11" t="s">
        <v>122</v>
      </c>
      <c r="BM209" s="11" t="s">
        <v>397</v>
      </c>
    </row>
    <row r="210" spans="2:51" s="214" customFormat="1" ht="12.75">
      <c r="B210" s="215"/>
      <c r="C210" s="216"/>
      <c r="D210" s="217" t="s">
        <v>124</v>
      </c>
      <c r="E210" s="218"/>
      <c r="F210" s="219" t="s">
        <v>398</v>
      </c>
      <c r="G210" s="216"/>
      <c r="H210" s="220">
        <v>1.202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124</v>
      </c>
      <c r="AU210" s="226" t="s">
        <v>79</v>
      </c>
      <c r="AV210" s="214" t="s">
        <v>79</v>
      </c>
      <c r="AW210" s="214" t="s">
        <v>31</v>
      </c>
      <c r="AX210" s="214" t="s">
        <v>72</v>
      </c>
      <c r="AY210" s="226" t="s">
        <v>115</v>
      </c>
    </row>
    <row r="211" spans="2:65" s="31" customFormat="1" ht="22.5" customHeight="1">
      <c r="B211" s="32"/>
      <c r="C211" s="202" t="s">
        <v>399</v>
      </c>
      <c r="D211" s="202" t="s">
        <v>117</v>
      </c>
      <c r="E211" s="203" t="s">
        <v>400</v>
      </c>
      <c r="F211" s="204" t="s">
        <v>401</v>
      </c>
      <c r="G211" s="205" t="s">
        <v>142</v>
      </c>
      <c r="H211" s="206">
        <v>210</v>
      </c>
      <c r="I211" s="207"/>
      <c r="J211" s="208">
        <f>ROUND(I211*H211,2)</f>
        <v>0</v>
      </c>
      <c r="K211" s="204" t="s">
        <v>121</v>
      </c>
      <c r="L211" s="58"/>
      <c r="M211" s="209"/>
      <c r="N211" s="210" t="s">
        <v>38</v>
      </c>
      <c r="O211" s="33"/>
      <c r="P211" s="211">
        <f>O211*H211</f>
        <v>0</v>
      </c>
      <c r="Q211" s="211">
        <v>2E-05</v>
      </c>
      <c r="R211" s="211">
        <f>Q211*H211</f>
        <v>0.004200000000000001</v>
      </c>
      <c r="S211" s="211">
        <v>0</v>
      </c>
      <c r="T211" s="212">
        <f>S211*H211</f>
        <v>0</v>
      </c>
      <c r="AR211" s="11" t="s">
        <v>122</v>
      </c>
      <c r="AT211" s="11" t="s">
        <v>117</v>
      </c>
      <c r="AU211" s="11" t="s">
        <v>79</v>
      </c>
      <c r="AY211" s="11" t="s">
        <v>115</v>
      </c>
      <c r="BE211" s="213">
        <f>IF(N211="základní",J211,0)</f>
        <v>0</v>
      </c>
      <c r="BF211" s="213">
        <f>IF(N211="snížená",J211,0)</f>
        <v>0</v>
      </c>
      <c r="BG211" s="213">
        <f>IF(N211="zákl. přenesená",J211,0)</f>
        <v>0</v>
      </c>
      <c r="BH211" s="213">
        <f>IF(N211="sníž. přenesená",J211,0)</f>
        <v>0</v>
      </c>
      <c r="BI211" s="213">
        <f>IF(N211="nulová",J211,0)</f>
        <v>0</v>
      </c>
      <c r="BJ211" s="11" t="s">
        <v>72</v>
      </c>
      <c r="BK211" s="213">
        <f>ROUND(I211*H211,2)</f>
        <v>0</v>
      </c>
      <c r="BL211" s="11" t="s">
        <v>122</v>
      </c>
      <c r="BM211" s="11" t="s">
        <v>402</v>
      </c>
    </row>
    <row r="212" spans="2:51" s="214" customFormat="1" ht="12.75">
      <c r="B212" s="215"/>
      <c r="C212" s="216"/>
      <c r="D212" s="217" t="s">
        <v>124</v>
      </c>
      <c r="E212" s="218"/>
      <c r="F212" s="219" t="s">
        <v>323</v>
      </c>
      <c r="G212" s="216"/>
      <c r="H212" s="220">
        <v>210</v>
      </c>
      <c r="I212" s="221"/>
      <c r="J212" s="216"/>
      <c r="K212" s="216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124</v>
      </c>
      <c r="AU212" s="226" t="s">
        <v>79</v>
      </c>
      <c r="AV212" s="214" t="s">
        <v>79</v>
      </c>
      <c r="AW212" s="214" t="s">
        <v>31</v>
      </c>
      <c r="AX212" s="214" t="s">
        <v>72</v>
      </c>
      <c r="AY212" s="226" t="s">
        <v>115</v>
      </c>
    </row>
    <row r="213" spans="2:65" s="31" customFormat="1" ht="22.5" customHeight="1">
      <c r="B213" s="32"/>
      <c r="C213" s="255" t="s">
        <v>403</v>
      </c>
      <c r="D213" s="255" t="s">
        <v>293</v>
      </c>
      <c r="E213" s="256" t="s">
        <v>404</v>
      </c>
      <c r="F213" s="257" t="s">
        <v>405</v>
      </c>
      <c r="G213" s="258" t="s">
        <v>365</v>
      </c>
      <c r="H213" s="259">
        <v>45.906</v>
      </c>
      <c r="I213" s="260"/>
      <c r="J213" s="261">
        <f>ROUND(I213*H213,2)</f>
        <v>0</v>
      </c>
      <c r="K213" s="257" t="s">
        <v>121</v>
      </c>
      <c r="L213" s="262"/>
      <c r="M213" s="263"/>
      <c r="N213" s="264" t="s">
        <v>38</v>
      </c>
      <c r="O213" s="33"/>
      <c r="P213" s="211">
        <f>O213*H213</f>
        <v>0</v>
      </c>
      <c r="Q213" s="211">
        <v>0.0256</v>
      </c>
      <c r="R213" s="211">
        <f>Q213*H213</f>
        <v>1.1751936</v>
      </c>
      <c r="S213" s="211">
        <v>0</v>
      </c>
      <c r="T213" s="212">
        <f>S213*H213</f>
        <v>0</v>
      </c>
      <c r="AR213" s="11" t="s">
        <v>154</v>
      </c>
      <c r="AT213" s="11" t="s">
        <v>293</v>
      </c>
      <c r="AU213" s="11" t="s">
        <v>79</v>
      </c>
      <c r="AY213" s="11" t="s">
        <v>115</v>
      </c>
      <c r="BE213" s="213">
        <f>IF(N213="základní",J213,0)</f>
        <v>0</v>
      </c>
      <c r="BF213" s="213">
        <f>IF(N213="snížená",J213,0)</f>
        <v>0</v>
      </c>
      <c r="BG213" s="213">
        <f>IF(N213="zákl. přenesená",J213,0)</f>
        <v>0</v>
      </c>
      <c r="BH213" s="213">
        <f>IF(N213="sníž. přenesená",J213,0)</f>
        <v>0</v>
      </c>
      <c r="BI213" s="213">
        <f>IF(N213="nulová",J213,0)</f>
        <v>0</v>
      </c>
      <c r="BJ213" s="11" t="s">
        <v>72</v>
      </c>
      <c r="BK213" s="213">
        <f>ROUND(I213*H213,2)</f>
        <v>0</v>
      </c>
      <c r="BL213" s="11" t="s">
        <v>122</v>
      </c>
      <c r="BM213" s="11" t="s">
        <v>406</v>
      </c>
    </row>
    <row r="214" spans="2:51" s="214" customFormat="1" ht="12.75">
      <c r="B214" s="215"/>
      <c r="C214" s="216"/>
      <c r="D214" s="217" t="s">
        <v>124</v>
      </c>
      <c r="E214" s="218"/>
      <c r="F214" s="219" t="s">
        <v>407</v>
      </c>
      <c r="G214" s="216"/>
      <c r="H214" s="220">
        <v>45.906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124</v>
      </c>
      <c r="AU214" s="226" t="s">
        <v>79</v>
      </c>
      <c r="AV214" s="214" t="s">
        <v>79</v>
      </c>
      <c r="AW214" s="214" t="s">
        <v>31</v>
      </c>
      <c r="AX214" s="214" t="s">
        <v>72</v>
      </c>
      <c r="AY214" s="226" t="s">
        <v>115</v>
      </c>
    </row>
    <row r="215" spans="2:65" s="31" customFormat="1" ht="22.5" customHeight="1">
      <c r="B215" s="32"/>
      <c r="C215" s="202" t="s">
        <v>408</v>
      </c>
      <c r="D215" s="202" t="s">
        <v>117</v>
      </c>
      <c r="E215" s="203" t="s">
        <v>409</v>
      </c>
      <c r="F215" s="204" t="s">
        <v>410</v>
      </c>
      <c r="G215" s="205" t="s">
        <v>365</v>
      </c>
      <c r="H215" s="206">
        <v>11</v>
      </c>
      <c r="I215" s="207"/>
      <c r="J215" s="208">
        <f>ROUND(I215*H215,2)</f>
        <v>0</v>
      </c>
      <c r="K215" s="204" t="s">
        <v>121</v>
      </c>
      <c r="L215" s="58"/>
      <c r="M215" s="209"/>
      <c r="N215" s="210" t="s">
        <v>38</v>
      </c>
      <c r="O215" s="33"/>
      <c r="P215" s="211">
        <f>O215*H215</f>
        <v>0</v>
      </c>
      <c r="Q215" s="211">
        <v>9.999999999999999E-05</v>
      </c>
      <c r="R215" s="211">
        <f>Q215*H215</f>
        <v>0.0010999999999999998</v>
      </c>
      <c r="S215" s="211">
        <v>0</v>
      </c>
      <c r="T215" s="212">
        <f>S215*H215</f>
        <v>0</v>
      </c>
      <c r="AR215" s="11" t="s">
        <v>122</v>
      </c>
      <c r="AT215" s="11" t="s">
        <v>117</v>
      </c>
      <c r="AU215" s="11" t="s">
        <v>79</v>
      </c>
      <c r="AY215" s="11" t="s">
        <v>115</v>
      </c>
      <c r="BE215" s="213">
        <f>IF(N215="základní",J215,0)</f>
        <v>0</v>
      </c>
      <c r="BF215" s="213">
        <f>IF(N215="snížená",J215,0)</f>
        <v>0</v>
      </c>
      <c r="BG215" s="213">
        <f>IF(N215="zákl. přenesená",J215,0)</f>
        <v>0</v>
      </c>
      <c r="BH215" s="213">
        <f>IF(N215="sníž. přenesená",J215,0)</f>
        <v>0</v>
      </c>
      <c r="BI215" s="213">
        <f>IF(N215="nulová",J215,0)</f>
        <v>0</v>
      </c>
      <c r="BJ215" s="11" t="s">
        <v>72</v>
      </c>
      <c r="BK215" s="213">
        <f>ROUND(I215*H215,2)</f>
        <v>0</v>
      </c>
      <c r="BL215" s="11" t="s">
        <v>122</v>
      </c>
      <c r="BM215" s="11" t="s">
        <v>411</v>
      </c>
    </row>
    <row r="216" spans="2:51" s="214" customFormat="1" ht="12.75">
      <c r="B216" s="215"/>
      <c r="C216" s="216"/>
      <c r="D216" s="217" t="s">
        <v>124</v>
      </c>
      <c r="E216" s="218"/>
      <c r="F216" s="219" t="s">
        <v>412</v>
      </c>
      <c r="G216" s="216"/>
      <c r="H216" s="220">
        <v>11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124</v>
      </c>
      <c r="AU216" s="226" t="s">
        <v>79</v>
      </c>
      <c r="AV216" s="214" t="s">
        <v>79</v>
      </c>
      <c r="AW216" s="214" t="s">
        <v>31</v>
      </c>
      <c r="AX216" s="214" t="s">
        <v>72</v>
      </c>
      <c r="AY216" s="226" t="s">
        <v>115</v>
      </c>
    </row>
    <row r="217" spans="2:65" s="31" customFormat="1" ht="22.5" customHeight="1">
      <c r="B217" s="32"/>
      <c r="C217" s="255" t="s">
        <v>413</v>
      </c>
      <c r="D217" s="255" t="s">
        <v>293</v>
      </c>
      <c r="E217" s="256" t="s">
        <v>414</v>
      </c>
      <c r="F217" s="257" t="s">
        <v>415</v>
      </c>
      <c r="G217" s="258" t="s">
        <v>365</v>
      </c>
      <c r="H217" s="259">
        <v>10.15</v>
      </c>
      <c r="I217" s="260"/>
      <c r="J217" s="261">
        <f>ROUND(I217*H217,2)</f>
        <v>0</v>
      </c>
      <c r="K217" s="257" t="s">
        <v>121</v>
      </c>
      <c r="L217" s="262"/>
      <c r="M217" s="263"/>
      <c r="N217" s="264" t="s">
        <v>38</v>
      </c>
      <c r="O217" s="33"/>
      <c r="P217" s="211">
        <f>O217*H217</f>
        <v>0</v>
      </c>
      <c r="Q217" s="211">
        <v>0.0028</v>
      </c>
      <c r="R217" s="211">
        <f>Q217*H217</f>
        <v>0.02842</v>
      </c>
      <c r="S217" s="211">
        <v>0</v>
      </c>
      <c r="T217" s="212">
        <f>S217*H217</f>
        <v>0</v>
      </c>
      <c r="AR217" s="11" t="s">
        <v>154</v>
      </c>
      <c r="AT217" s="11" t="s">
        <v>293</v>
      </c>
      <c r="AU217" s="11" t="s">
        <v>79</v>
      </c>
      <c r="AY217" s="11" t="s">
        <v>115</v>
      </c>
      <c r="BE217" s="213">
        <f>IF(N217="základní",J217,0)</f>
        <v>0</v>
      </c>
      <c r="BF217" s="213">
        <f>IF(N217="snížená",J217,0)</f>
        <v>0</v>
      </c>
      <c r="BG217" s="213">
        <f>IF(N217="zákl. přenesená",J217,0)</f>
        <v>0</v>
      </c>
      <c r="BH217" s="213">
        <f>IF(N217="sníž. přenesená",J217,0)</f>
        <v>0</v>
      </c>
      <c r="BI217" s="213">
        <f>IF(N217="nulová",J217,0)</f>
        <v>0</v>
      </c>
      <c r="BJ217" s="11" t="s">
        <v>72</v>
      </c>
      <c r="BK217" s="213">
        <f>ROUND(I217*H217,2)</f>
        <v>0</v>
      </c>
      <c r="BL217" s="11" t="s">
        <v>122</v>
      </c>
      <c r="BM217" s="11" t="s">
        <v>416</v>
      </c>
    </row>
    <row r="218" spans="2:51" s="214" customFormat="1" ht="12.75">
      <c r="B218" s="215"/>
      <c r="C218" s="216"/>
      <c r="D218" s="217" t="s">
        <v>124</v>
      </c>
      <c r="E218" s="218"/>
      <c r="F218" s="219" t="s">
        <v>417</v>
      </c>
      <c r="G218" s="216"/>
      <c r="H218" s="220">
        <v>10.15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124</v>
      </c>
      <c r="AU218" s="226" t="s">
        <v>79</v>
      </c>
      <c r="AV218" s="214" t="s">
        <v>79</v>
      </c>
      <c r="AW218" s="214" t="s">
        <v>31</v>
      </c>
      <c r="AX218" s="214" t="s">
        <v>72</v>
      </c>
      <c r="AY218" s="226" t="s">
        <v>115</v>
      </c>
    </row>
    <row r="219" spans="2:65" s="31" customFormat="1" ht="22.5" customHeight="1">
      <c r="B219" s="32"/>
      <c r="C219" s="255" t="s">
        <v>418</v>
      </c>
      <c r="D219" s="255" t="s">
        <v>293</v>
      </c>
      <c r="E219" s="256" t="s">
        <v>419</v>
      </c>
      <c r="F219" s="257" t="s">
        <v>420</v>
      </c>
      <c r="G219" s="258" t="s">
        <v>365</v>
      </c>
      <c r="H219" s="259">
        <v>1.015</v>
      </c>
      <c r="I219" s="260"/>
      <c r="J219" s="261">
        <f>ROUND(I219*H219,2)</f>
        <v>0</v>
      </c>
      <c r="K219" s="257" t="s">
        <v>121</v>
      </c>
      <c r="L219" s="262"/>
      <c r="M219" s="263"/>
      <c r="N219" s="264" t="s">
        <v>38</v>
      </c>
      <c r="O219" s="33"/>
      <c r="P219" s="211">
        <f>O219*H219</f>
        <v>0</v>
      </c>
      <c r="Q219" s="211">
        <v>0.0031999999999999997</v>
      </c>
      <c r="R219" s="211">
        <f>Q219*H219</f>
        <v>0.0032479999999999996</v>
      </c>
      <c r="S219" s="211">
        <v>0</v>
      </c>
      <c r="T219" s="212">
        <f>S219*H219</f>
        <v>0</v>
      </c>
      <c r="AR219" s="11" t="s">
        <v>154</v>
      </c>
      <c r="AT219" s="11" t="s">
        <v>293</v>
      </c>
      <c r="AU219" s="11" t="s">
        <v>79</v>
      </c>
      <c r="AY219" s="11" t="s">
        <v>115</v>
      </c>
      <c r="BE219" s="213">
        <f>IF(N219="základní",J219,0)</f>
        <v>0</v>
      </c>
      <c r="BF219" s="213">
        <f>IF(N219="snížená",J219,0)</f>
        <v>0</v>
      </c>
      <c r="BG219" s="213">
        <f>IF(N219="zákl. přenesená",J219,0)</f>
        <v>0</v>
      </c>
      <c r="BH219" s="213">
        <f>IF(N219="sníž. přenesená",J219,0)</f>
        <v>0</v>
      </c>
      <c r="BI219" s="213">
        <f>IF(N219="nulová",J219,0)</f>
        <v>0</v>
      </c>
      <c r="BJ219" s="11" t="s">
        <v>72</v>
      </c>
      <c r="BK219" s="213">
        <f>ROUND(I219*H219,2)</f>
        <v>0</v>
      </c>
      <c r="BL219" s="11" t="s">
        <v>122</v>
      </c>
      <c r="BM219" s="11" t="s">
        <v>421</v>
      </c>
    </row>
    <row r="220" spans="2:51" s="214" customFormat="1" ht="12.75">
      <c r="B220" s="215"/>
      <c r="C220" s="216"/>
      <c r="D220" s="217" t="s">
        <v>124</v>
      </c>
      <c r="E220" s="218"/>
      <c r="F220" s="219" t="s">
        <v>422</v>
      </c>
      <c r="G220" s="216"/>
      <c r="H220" s="220">
        <v>1.015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124</v>
      </c>
      <c r="AU220" s="226" t="s">
        <v>79</v>
      </c>
      <c r="AV220" s="214" t="s">
        <v>79</v>
      </c>
      <c r="AW220" s="214" t="s">
        <v>31</v>
      </c>
      <c r="AX220" s="214" t="s">
        <v>72</v>
      </c>
      <c r="AY220" s="226" t="s">
        <v>115</v>
      </c>
    </row>
    <row r="221" spans="2:65" s="31" customFormat="1" ht="22.5" customHeight="1">
      <c r="B221" s="32"/>
      <c r="C221" s="202" t="s">
        <v>423</v>
      </c>
      <c r="D221" s="202" t="s">
        <v>117</v>
      </c>
      <c r="E221" s="203" t="s">
        <v>424</v>
      </c>
      <c r="F221" s="204" t="s">
        <v>425</v>
      </c>
      <c r="G221" s="205" t="s">
        <v>365</v>
      </c>
      <c r="H221" s="206">
        <v>6</v>
      </c>
      <c r="I221" s="207"/>
      <c r="J221" s="208">
        <f>ROUND(I221*H221,2)</f>
        <v>0</v>
      </c>
      <c r="K221" s="204" t="s">
        <v>121</v>
      </c>
      <c r="L221" s="58"/>
      <c r="M221" s="209"/>
      <c r="N221" s="210" t="s">
        <v>38</v>
      </c>
      <c r="O221" s="33"/>
      <c r="P221" s="211">
        <f>O221*H221</f>
        <v>0</v>
      </c>
      <c r="Q221" s="211">
        <v>8E-05</v>
      </c>
      <c r="R221" s="211">
        <f>Q221*H221</f>
        <v>0.00048000000000000007</v>
      </c>
      <c r="S221" s="211">
        <v>0</v>
      </c>
      <c r="T221" s="212">
        <f>S221*H221</f>
        <v>0</v>
      </c>
      <c r="AR221" s="11" t="s">
        <v>122</v>
      </c>
      <c r="AT221" s="11" t="s">
        <v>117</v>
      </c>
      <c r="AU221" s="11" t="s">
        <v>79</v>
      </c>
      <c r="AY221" s="11" t="s">
        <v>115</v>
      </c>
      <c r="BE221" s="213">
        <f>IF(N221="základní",J221,0)</f>
        <v>0</v>
      </c>
      <c r="BF221" s="213">
        <f>IF(N221="snížená",J221,0)</f>
        <v>0</v>
      </c>
      <c r="BG221" s="213">
        <f>IF(N221="zákl. přenesená",J221,0)</f>
        <v>0</v>
      </c>
      <c r="BH221" s="213">
        <f>IF(N221="sníž. přenesená",J221,0)</f>
        <v>0</v>
      </c>
      <c r="BI221" s="213">
        <f>IF(N221="nulová",J221,0)</f>
        <v>0</v>
      </c>
      <c r="BJ221" s="11" t="s">
        <v>72</v>
      </c>
      <c r="BK221" s="213">
        <f>ROUND(I221*H221,2)</f>
        <v>0</v>
      </c>
      <c r="BL221" s="11" t="s">
        <v>122</v>
      </c>
      <c r="BM221" s="11" t="s">
        <v>426</v>
      </c>
    </row>
    <row r="222" spans="2:65" s="31" customFormat="1" ht="22.5" customHeight="1">
      <c r="B222" s="32"/>
      <c r="C222" s="255" t="s">
        <v>427</v>
      </c>
      <c r="D222" s="255" t="s">
        <v>293</v>
      </c>
      <c r="E222" s="256" t="s">
        <v>428</v>
      </c>
      <c r="F222" s="257" t="s">
        <v>429</v>
      </c>
      <c r="G222" s="258" t="s">
        <v>365</v>
      </c>
      <c r="H222" s="259">
        <v>6.09</v>
      </c>
      <c r="I222" s="260"/>
      <c r="J222" s="261">
        <f>ROUND(I222*H222,2)</f>
        <v>0</v>
      </c>
      <c r="K222" s="257" t="s">
        <v>121</v>
      </c>
      <c r="L222" s="262"/>
      <c r="M222" s="263"/>
      <c r="N222" s="264" t="s">
        <v>38</v>
      </c>
      <c r="O222" s="33"/>
      <c r="P222" s="211">
        <f>O222*H222</f>
        <v>0</v>
      </c>
      <c r="Q222" s="211">
        <v>0.0003</v>
      </c>
      <c r="R222" s="211">
        <f>Q222*H222</f>
        <v>0.0018269999999999998</v>
      </c>
      <c r="S222" s="211">
        <v>0</v>
      </c>
      <c r="T222" s="212">
        <f>S222*H222</f>
        <v>0</v>
      </c>
      <c r="AR222" s="11" t="s">
        <v>154</v>
      </c>
      <c r="AT222" s="11" t="s">
        <v>293</v>
      </c>
      <c r="AU222" s="11" t="s">
        <v>79</v>
      </c>
      <c r="AY222" s="11" t="s">
        <v>115</v>
      </c>
      <c r="BE222" s="213">
        <f>IF(N222="základní",J222,0)</f>
        <v>0</v>
      </c>
      <c r="BF222" s="213">
        <f>IF(N222="snížená",J222,0)</f>
        <v>0</v>
      </c>
      <c r="BG222" s="213">
        <f>IF(N222="zákl. přenesená",J222,0)</f>
        <v>0</v>
      </c>
      <c r="BH222" s="213">
        <f>IF(N222="sníž. přenesená",J222,0)</f>
        <v>0</v>
      </c>
      <c r="BI222" s="213">
        <f>IF(N222="nulová",J222,0)</f>
        <v>0</v>
      </c>
      <c r="BJ222" s="11" t="s">
        <v>72</v>
      </c>
      <c r="BK222" s="213">
        <f>ROUND(I222*H222,2)</f>
        <v>0</v>
      </c>
      <c r="BL222" s="11" t="s">
        <v>122</v>
      </c>
      <c r="BM222" s="11" t="s">
        <v>430</v>
      </c>
    </row>
    <row r="223" spans="2:51" s="214" customFormat="1" ht="12.75">
      <c r="B223" s="215"/>
      <c r="C223" s="216"/>
      <c r="D223" s="217" t="s">
        <v>124</v>
      </c>
      <c r="E223" s="218"/>
      <c r="F223" s="219" t="s">
        <v>431</v>
      </c>
      <c r="G223" s="216"/>
      <c r="H223" s="220">
        <v>6.09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124</v>
      </c>
      <c r="AU223" s="226" t="s">
        <v>79</v>
      </c>
      <c r="AV223" s="214" t="s">
        <v>79</v>
      </c>
      <c r="AW223" s="214" t="s">
        <v>31</v>
      </c>
      <c r="AX223" s="214" t="s">
        <v>72</v>
      </c>
      <c r="AY223" s="226" t="s">
        <v>115</v>
      </c>
    </row>
    <row r="224" spans="2:65" s="31" customFormat="1" ht="22.5" customHeight="1">
      <c r="B224" s="32"/>
      <c r="C224" s="202" t="s">
        <v>432</v>
      </c>
      <c r="D224" s="202" t="s">
        <v>117</v>
      </c>
      <c r="E224" s="203" t="s">
        <v>433</v>
      </c>
      <c r="F224" s="204" t="s">
        <v>434</v>
      </c>
      <c r="G224" s="205" t="s">
        <v>365</v>
      </c>
      <c r="H224" s="206">
        <v>1</v>
      </c>
      <c r="I224" s="207"/>
      <c r="J224" s="208">
        <f>ROUND(I224*H224,2)</f>
        <v>0</v>
      </c>
      <c r="K224" s="204" t="s">
        <v>121</v>
      </c>
      <c r="L224" s="58"/>
      <c r="M224" s="209"/>
      <c r="N224" s="210" t="s">
        <v>38</v>
      </c>
      <c r="O224" s="33"/>
      <c r="P224" s="211">
        <f>O224*H224</f>
        <v>0</v>
      </c>
      <c r="Q224" s="211">
        <v>9.999999999999999E-05</v>
      </c>
      <c r="R224" s="211">
        <f>Q224*H224</f>
        <v>9.999999999999999E-05</v>
      </c>
      <c r="S224" s="211">
        <v>0</v>
      </c>
      <c r="T224" s="212">
        <f>S224*H224</f>
        <v>0</v>
      </c>
      <c r="AR224" s="11" t="s">
        <v>122</v>
      </c>
      <c r="AT224" s="11" t="s">
        <v>117</v>
      </c>
      <c r="AU224" s="11" t="s">
        <v>79</v>
      </c>
      <c r="AY224" s="11" t="s">
        <v>115</v>
      </c>
      <c r="BE224" s="213">
        <f>IF(N224="základní",J224,0)</f>
        <v>0</v>
      </c>
      <c r="BF224" s="213">
        <f>IF(N224="snížená",J224,0)</f>
        <v>0</v>
      </c>
      <c r="BG224" s="213">
        <f>IF(N224="zákl. přenesená",J224,0)</f>
        <v>0</v>
      </c>
      <c r="BH224" s="213">
        <f>IF(N224="sníž. přenesená",J224,0)</f>
        <v>0</v>
      </c>
      <c r="BI224" s="213">
        <f>IF(N224="nulová",J224,0)</f>
        <v>0</v>
      </c>
      <c r="BJ224" s="11" t="s">
        <v>72</v>
      </c>
      <c r="BK224" s="213">
        <f>ROUND(I224*H224,2)</f>
        <v>0</v>
      </c>
      <c r="BL224" s="11" t="s">
        <v>122</v>
      </c>
      <c r="BM224" s="11" t="s">
        <v>435</v>
      </c>
    </row>
    <row r="225" spans="2:65" s="31" customFormat="1" ht="22.5" customHeight="1">
      <c r="B225" s="32"/>
      <c r="C225" s="255" t="s">
        <v>436</v>
      </c>
      <c r="D225" s="255" t="s">
        <v>293</v>
      </c>
      <c r="E225" s="256" t="s">
        <v>437</v>
      </c>
      <c r="F225" s="257" t="s">
        <v>438</v>
      </c>
      <c r="G225" s="258" t="s">
        <v>365</v>
      </c>
      <c r="H225" s="259">
        <v>1.015</v>
      </c>
      <c r="I225" s="260"/>
      <c r="J225" s="261">
        <f>ROUND(I225*H225,2)</f>
        <v>0</v>
      </c>
      <c r="K225" s="257" t="s">
        <v>121</v>
      </c>
      <c r="L225" s="262"/>
      <c r="M225" s="263"/>
      <c r="N225" s="264" t="s">
        <v>38</v>
      </c>
      <c r="O225" s="33"/>
      <c r="P225" s="211">
        <f>O225*H225</f>
        <v>0</v>
      </c>
      <c r="Q225" s="211">
        <v>0.0008799999999999999</v>
      </c>
      <c r="R225" s="211">
        <f>Q225*H225</f>
        <v>0.0008931999999999998</v>
      </c>
      <c r="S225" s="211">
        <v>0</v>
      </c>
      <c r="T225" s="212">
        <f>S225*H225</f>
        <v>0</v>
      </c>
      <c r="AR225" s="11" t="s">
        <v>154</v>
      </c>
      <c r="AT225" s="11" t="s">
        <v>293</v>
      </c>
      <c r="AU225" s="11" t="s">
        <v>79</v>
      </c>
      <c r="AY225" s="11" t="s">
        <v>115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1" t="s">
        <v>72</v>
      </c>
      <c r="BK225" s="213">
        <f>ROUND(I225*H225,2)</f>
        <v>0</v>
      </c>
      <c r="BL225" s="11" t="s">
        <v>122</v>
      </c>
      <c r="BM225" s="11" t="s">
        <v>439</v>
      </c>
    </row>
    <row r="226" spans="2:51" s="214" customFormat="1" ht="12.75">
      <c r="B226" s="215"/>
      <c r="C226" s="216"/>
      <c r="D226" s="217" t="s">
        <v>124</v>
      </c>
      <c r="E226" s="218"/>
      <c r="F226" s="219" t="s">
        <v>422</v>
      </c>
      <c r="G226" s="216"/>
      <c r="H226" s="220">
        <v>1.015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124</v>
      </c>
      <c r="AU226" s="226" t="s">
        <v>79</v>
      </c>
      <c r="AV226" s="214" t="s">
        <v>79</v>
      </c>
      <c r="AW226" s="214" t="s">
        <v>31</v>
      </c>
      <c r="AX226" s="214" t="s">
        <v>72</v>
      </c>
      <c r="AY226" s="226" t="s">
        <v>115</v>
      </c>
    </row>
    <row r="227" spans="2:65" s="31" customFormat="1" ht="22.5" customHeight="1">
      <c r="B227" s="32"/>
      <c r="C227" s="202" t="s">
        <v>440</v>
      </c>
      <c r="D227" s="202" t="s">
        <v>117</v>
      </c>
      <c r="E227" s="203" t="s">
        <v>441</v>
      </c>
      <c r="F227" s="204" t="s">
        <v>442</v>
      </c>
      <c r="G227" s="205" t="s">
        <v>365</v>
      </c>
      <c r="H227" s="206">
        <v>4</v>
      </c>
      <c r="I227" s="207"/>
      <c r="J227" s="208">
        <f>ROUND(I227*H227,2)</f>
        <v>0</v>
      </c>
      <c r="K227" s="204" t="s">
        <v>121</v>
      </c>
      <c r="L227" s="58"/>
      <c r="M227" s="209"/>
      <c r="N227" s="210" t="s">
        <v>38</v>
      </c>
      <c r="O227" s="33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AR227" s="11" t="s">
        <v>122</v>
      </c>
      <c r="AT227" s="11" t="s">
        <v>117</v>
      </c>
      <c r="AU227" s="11" t="s">
        <v>79</v>
      </c>
      <c r="AY227" s="11" t="s">
        <v>115</v>
      </c>
      <c r="BE227" s="213">
        <f>IF(N227="základní",J227,0)</f>
        <v>0</v>
      </c>
      <c r="BF227" s="213">
        <f>IF(N227="snížená",J227,0)</f>
        <v>0</v>
      </c>
      <c r="BG227" s="213">
        <f>IF(N227="zákl. přenesená",J227,0)</f>
        <v>0</v>
      </c>
      <c r="BH227" s="213">
        <f>IF(N227="sníž. přenesená",J227,0)</f>
        <v>0</v>
      </c>
      <c r="BI227" s="213">
        <f>IF(N227="nulová",J227,0)</f>
        <v>0</v>
      </c>
      <c r="BJ227" s="11" t="s">
        <v>72</v>
      </c>
      <c r="BK227" s="213">
        <f>ROUND(I227*H227,2)</f>
        <v>0</v>
      </c>
      <c r="BL227" s="11" t="s">
        <v>122</v>
      </c>
      <c r="BM227" s="11" t="s">
        <v>443</v>
      </c>
    </row>
    <row r="228" spans="2:65" s="31" customFormat="1" ht="22.5" customHeight="1">
      <c r="B228" s="32"/>
      <c r="C228" s="255" t="s">
        <v>444</v>
      </c>
      <c r="D228" s="255" t="s">
        <v>293</v>
      </c>
      <c r="E228" s="256" t="s">
        <v>445</v>
      </c>
      <c r="F228" s="257" t="s">
        <v>446</v>
      </c>
      <c r="G228" s="258" t="s">
        <v>365</v>
      </c>
      <c r="H228" s="259">
        <v>4.06</v>
      </c>
      <c r="I228" s="260"/>
      <c r="J228" s="261">
        <f>ROUND(I228*H228,2)</f>
        <v>0</v>
      </c>
      <c r="K228" s="257" t="s">
        <v>121</v>
      </c>
      <c r="L228" s="262"/>
      <c r="M228" s="263"/>
      <c r="N228" s="264" t="s">
        <v>38</v>
      </c>
      <c r="O228" s="33"/>
      <c r="P228" s="211">
        <f>O228*H228</f>
        <v>0</v>
      </c>
      <c r="Q228" s="211">
        <v>0.0008099999999999998</v>
      </c>
      <c r="R228" s="211">
        <f>Q228*H228</f>
        <v>0.003288599999999999</v>
      </c>
      <c r="S228" s="211">
        <v>0</v>
      </c>
      <c r="T228" s="212">
        <f>S228*H228</f>
        <v>0</v>
      </c>
      <c r="AR228" s="11" t="s">
        <v>154</v>
      </c>
      <c r="AT228" s="11" t="s">
        <v>293</v>
      </c>
      <c r="AU228" s="11" t="s">
        <v>79</v>
      </c>
      <c r="AY228" s="11" t="s">
        <v>115</v>
      </c>
      <c r="BE228" s="213">
        <f>IF(N228="základní",J228,0)</f>
        <v>0</v>
      </c>
      <c r="BF228" s="213">
        <f>IF(N228="snížená",J228,0)</f>
        <v>0</v>
      </c>
      <c r="BG228" s="213">
        <f>IF(N228="zákl. přenesená",J228,0)</f>
        <v>0</v>
      </c>
      <c r="BH228" s="213">
        <f>IF(N228="sníž. přenesená",J228,0)</f>
        <v>0</v>
      </c>
      <c r="BI228" s="213">
        <f>IF(N228="nulová",J228,0)</f>
        <v>0</v>
      </c>
      <c r="BJ228" s="11" t="s">
        <v>72</v>
      </c>
      <c r="BK228" s="213">
        <f>ROUND(I228*H228,2)</f>
        <v>0</v>
      </c>
      <c r="BL228" s="11" t="s">
        <v>122</v>
      </c>
      <c r="BM228" s="11" t="s">
        <v>447</v>
      </c>
    </row>
    <row r="229" spans="2:51" s="214" customFormat="1" ht="12.75">
      <c r="B229" s="215"/>
      <c r="C229" s="216"/>
      <c r="D229" s="217" t="s">
        <v>124</v>
      </c>
      <c r="E229" s="218"/>
      <c r="F229" s="219" t="s">
        <v>448</v>
      </c>
      <c r="G229" s="216"/>
      <c r="H229" s="220">
        <v>4.06</v>
      </c>
      <c r="I229" s="221"/>
      <c r="J229" s="216"/>
      <c r="K229" s="216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124</v>
      </c>
      <c r="AU229" s="226" t="s">
        <v>79</v>
      </c>
      <c r="AV229" s="214" t="s">
        <v>79</v>
      </c>
      <c r="AW229" s="214" t="s">
        <v>31</v>
      </c>
      <c r="AX229" s="214" t="s">
        <v>72</v>
      </c>
      <c r="AY229" s="226" t="s">
        <v>115</v>
      </c>
    </row>
    <row r="230" spans="2:65" s="31" customFormat="1" ht="22.5" customHeight="1">
      <c r="B230" s="32"/>
      <c r="C230" s="202" t="s">
        <v>449</v>
      </c>
      <c r="D230" s="202" t="s">
        <v>117</v>
      </c>
      <c r="E230" s="203" t="s">
        <v>450</v>
      </c>
      <c r="F230" s="204" t="s">
        <v>451</v>
      </c>
      <c r="G230" s="205" t="s">
        <v>365</v>
      </c>
      <c r="H230" s="206">
        <v>4</v>
      </c>
      <c r="I230" s="207"/>
      <c r="J230" s="208">
        <f>ROUND(I230*H230,2)</f>
        <v>0</v>
      </c>
      <c r="K230" s="204" t="s">
        <v>121</v>
      </c>
      <c r="L230" s="58"/>
      <c r="M230" s="209"/>
      <c r="N230" s="210" t="s">
        <v>38</v>
      </c>
      <c r="O230" s="33"/>
      <c r="P230" s="211">
        <f>O230*H230</f>
        <v>0</v>
      </c>
      <c r="Q230" s="211">
        <v>0</v>
      </c>
      <c r="R230" s="211">
        <f>Q230*H230</f>
        <v>0</v>
      </c>
      <c r="S230" s="211">
        <v>0</v>
      </c>
      <c r="T230" s="212">
        <f>S230*H230</f>
        <v>0</v>
      </c>
      <c r="AR230" s="11" t="s">
        <v>122</v>
      </c>
      <c r="AT230" s="11" t="s">
        <v>117</v>
      </c>
      <c r="AU230" s="11" t="s">
        <v>79</v>
      </c>
      <c r="AY230" s="11" t="s">
        <v>115</v>
      </c>
      <c r="BE230" s="213">
        <f>IF(N230="základní",J230,0)</f>
        <v>0</v>
      </c>
      <c r="BF230" s="213">
        <f>IF(N230="snížená",J230,0)</f>
        <v>0</v>
      </c>
      <c r="BG230" s="213">
        <f>IF(N230="zákl. přenesená",J230,0)</f>
        <v>0</v>
      </c>
      <c r="BH230" s="213">
        <f>IF(N230="sníž. přenesená",J230,0)</f>
        <v>0</v>
      </c>
      <c r="BI230" s="213">
        <f>IF(N230="nulová",J230,0)</f>
        <v>0</v>
      </c>
      <c r="BJ230" s="11" t="s">
        <v>72</v>
      </c>
      <c r="BK230" s="213">
        <f>ROUND(I230*H230,2)</f>
        <v>0</v>
      </c>
      <c r="BL230" s="11" t="s">
        <v>122</v>
      </c>
      <c r="BM230" s="11" t="s">
        <v>452</v>
      </c>
    </row>
    <row r="231" spans="2:65" s="31" customFormat="1" ht="22.5" customHeight="1">
      <c r="B231" s="32"/>
      <c r="C231" s="255" t="s">
        <v>453</v>
      </c>
      <c r="D231" s="255" t="s">
        <v>293</v>
      </c>
      <c r="E231" s="256" t="s">
        <v>454</v>
      </c>
      <c r="F231" s="257" t="s">
        <v>455</v>
      </c>
      <c r="G231" s="258" t="s">
        <v>365</v>
      </c>
      <c r="H231" s="259">
        <v>4.06</v>
      </c>
      <c r="I231" s="260"/>
      <c r="J231" s="261">
        <f>ROUND(I231*H231,2)</f>
        <v>0</v>
      </c>
      <c r="K231" s="257" t="s">
        <v>121</v>
      </c>
      <c r="L231" s="262"/>
      <c r="M231" s="263"/>
      <c r="N231" s="264" t="s">
        <v>38</v>
      </c>
      <c r="O231" s="33"/>
      <c r="P231" s="211">
        <f>O231*H231</f>
        <v>0</v>
      </c>
      <c r="Q231" s="211">
        <v>0.0005499999999999999</v>
      </c>
      <c r="R231" s="211">
        <f>Q231*H231</f>
        <v>0.0022329999999999993</v>
      </c>
      <c r="S231" s="211">
        <v>0</v>
      </c>
      <c r="T231" s="212">
        <f>S231*H231</f>
        <v>0</v>
      </c>
      <c r="AR231" s="11" t="s">
        <v>154</v>
      </c>
      <c r="AT231" s="11" t="s">
        <v>293</v>
      </c>
      <c r="AU231" s="11" t="s">
        <v>79</v>
      </c>
      <c r="AY231" s="11" t="s">
        <v>115</v>
      </c>
      <c r="BE231" s="213">
        <f>IF(N231="základní",J231,0)</f>
        <v>0</v>
      </c>
      <c r="BF231" s="213">
        <f>IF(N231="snížená",J231,0)</f>
        <v>0</v>
      </c>
      <c r="BG231" s="213">
        <f>IF(N231="zákl. přenesená",J231,0)</f>
        <v>0</v>
      </c>
      <c r="BH231" s="213">
        <f>IF(N231="sníž. přenesená",J231,0)</f>
        <v>0</v>
      </c>
      <c r="BI231" s="213">
        <f>IF(N231="nulová",J231,0)</f>
        <v>0</v>
      </c>
      <c r="BJ231" s="11" t="s">
        <v>72</v>
      </c>
      <c r="BK231" s="213">
        <f>ROUND(I231*H231,2)</f>
        <v>0</v>
      </c>
      <c r="BL231" s="11" t="s">
        <v>122</v>
      </c>
      <c r="BM231" s="11" t="s">
        <v>456</v>
      </c>
    </row>
    <row r="232" spans="2:51" s="214" customFormat="1" ht="12.75">
      <c r="B232" s="215"/>
      <c r="C232" s="216"/>
      <c r="D232" s="217" t="s">
        <v>124</v>
      </c>
      <c r="E232" s="218"/>
      <c r="F232" s="219" t="s">
        <v>448</v>
      </c>
      <c r="G232" s="216"/>
      <c r="H232" s="220">
        <v>4.06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124</v>
      </c>
      <c r="AU232" s="226" t="s">
        <v>79</v>
      </c>
      <c r="AV232" s="214" t="s">
        <v>79</v>
      </c>
      <c r="AW232" s="214" t="s">
        <v>31</v>
      </c>
      <c r="AX232" s="214" t="s">
        <v>72</v>
      </c>
      <c r="AY232" s="226" t="s">
        <v>115</v>
      </c>
    </row>
    <row r="233" spans="2:65" s="31" customFormat="1" ht="22.5" customHeight="1">
      <c r="B233" s="32"/>
      <c r="C233" s="202" t="s">
        <v>457</v>
      </c>
      <c r="D233" s="202" t="s">
        <v>117</v>
      </c>
      <c r="E233" s="203" t="s">
        <v>458</v>
      </c>
      <c r="F233" s="204" t="s">
        <v>459</v>
      </c>
      <c r="G233" s="205" t="s">
        <v>142</v>
      </c>
      <c r="H233" s="206">
        <v>27.5</v>
      </c>
      <c r="I233" s="207"/>
      <c r="J233" s="208">
        <f>ROUND(I233*H233,2)</f>
        <v>0</v>
      </c>
      <c r="K233" s="204" t="s">
        <v>121</v>
      </c>
      <c r="L233" s="58"/>
      <c r="M233" s="209"/>
      <c r="N233" s="210" t="s">
        <v>38</v>
      </c>
      <c r="O233" s="33"/>
      <c r="P233" s="211">
        <f>O233*H233</f>
        <v>0</v>
      </c>
      <c r="Q233" s="211">
        <v>0</v>
      </c>
      <c r="R233" s="211">
        <f>Q233*H233</f>
        <v>0</v>
      </c>
      <c r="S233" s="211">
        <v>0</v>
      </c>
      <c r="T233" s="212">
        <f>S233*H233</f>
        <v>0</v>
      </c>
      <c r="AR233" s="11" t="s">
        <v>122</v>
      </c>
      <c r="AT233" s="11" t="s">
        <v>117</v>
      </c>
      <c r="AU233" s="11" t="s">
        <v>79</v>
      </c>
      <c r="AY233" s="11" t="s">
        <v>115</v>
      </c>
      <c r="BE233" s="213">
        <f>IF(N233="základní",J233,0)</f>
        <v>0</v>
      </c>
      <c r="BF233" s="213">
        <f>IF(N233="snížená",J233,0)</f>
        <v>0</v>
      </c>
      <c r="BG233" s="213">
        <f>IF(N233="zákl. přenesená",J233,0)</f>
        <v>0</v>
      </c>
      <c r="BH233" s="213">
        <f>IF(N233="sníž. přenesená",J233,0)</f>
        <v>0</v>
      </c>
      <c r="BI233" s="213">
        <f>IF(N233="nulová",J233,0)</f>
        <v>0</v>
      </c>
      <c r="BJ233" s="11" t="s">
        <v>72</v>
      </c>
      <c r="BK233" s="213">
        <f>ROUND(I233*H233,2)</f>
        <v>0</v>
      </c>
      <c r="BL233" s="11" t="s">
        <v>122</v>
      </c>
      <c r="BM233" s="11" t="s">
        <v>460</v>
      </c>
    </row>
    <row r="234" spans="2:65" s="31" customFormat="1" ht="22.5" customHeight="1">
      <c r="B234" s="32"/>
      <c r="C234" s="202" t="s">
        <v>461</v>
      </c>
      <c r="D234" s="202" t="s">
        <v>117</v>
      </c>
      <c r="E234" s="203" t="s">
        <v>462</v>
      </c>
      <c r="F234" s="204" t="s">
        <v>463</v>
      </c>
      <c r="G234" s="205" t="s">
        <v>142</v>
      </c>
      <c r="H234" s="206">
        <v>38</v>
      </c>
      <c r="I234" s="207"/>
      <c r="J234" s="208">
        <f>ROUND(I234*H234,2)</f>
        <v>0</v>
      </c>
      <c r="K234" s="204" t="s">
        <v>121</v>
      </c>
      <c r="L234" s="58"/>
      <c r="M234" s="209"/>
      <c r="N234" s="210" t="s">
        <v>38</v>
      </c>
      <c r="O234" s="33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AR234" s="11" t="s">
        <v>122</v>
      </c>
      <c r="AT234" s="11" t="s">
        <v>117</v>
      </c>
      <c r="AU234" s="11" t="s">
        <v>79</v>
      </c>
      <c r="AY234" s="11" t="s">
        <v>115</v>
      </c>
      <c r="BE234" s="213">
        <f>IF(N234="základní",J234,0)</f>
        <v>0</v>
      </c>
      <c r="BF234" s="213">
        <f>IF(N234="snížená",J234,0)</f>
        <v>0</v>
      </c>
      <c r="BG234" s="213">
        <f>IF(N234="zákl. přenesená",J234,0)</f>
        <v>0</v>
      </c>
      <c r="BH234" s="213">
        <f>IF(N234="sníž. přenesená",J234,0)</f>
        <v>0</v>
      </c>
      <c r="BI234" s="213">
        <f>IF(N234="nulová",J234,0)</f>
        <v>0</v>
      </c>
      <c r="BJ234" s="11" t="s">
        <v>72</v>
      </c>
      <c r="BK234" s="213">
        <f>ROUND(I234*H234,2)</f>
        <v>0</v>
      </c>
      <c r="BL234" s="11" t="s">
        <v>122</v>
      </c>
      <c r="BM234" s="11" t="s">
        <v>464</v>
      </c>
    </row>
    <row r="235" spans="2:51" s="214" customFormat="1" ht="12.75">
      <c r="B235" s="215"/>
      <c r="C235" s="216"/>
      <c r="D235" s="217" t="s">
        <v>124</v>
      </c>
      <c r="E235" s="218"/>
      <c r="F235" s="219" t="s">
        <v>465</v>
      </c>
      <c r="G235" s="216"/>
      <c r="H235" s="220">
        <v>38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124</v>
      </c>
      <c r="AU235" s="226" t="s">
        <v>79</v>
      </c>
      <c r="AV235" s="214" t="s">
        <v>79</v>
      </c>
      <c r="AW235" s="214" t="s">
        <v>31</v>
      </c>
      <c r="AX235" s="214" t="s">
        <v>72</v>
      </c>
      <c r="AY235" s="226" t="s">
        <v>115</v>
      </c>
    </row>
    <row r="236" spans="2:65" s="31" customFormat="1" ht="22.5" customHeight="1">
      <c r="B236" s="32"/>
      <c r="C236" s="202" t="s">
        <v>466</v>
      </c>
      <c r="D236" s="202" t="s">
        <v>117</v>
      </c>
      <c r="E236" s="203" t="s">
        <v>467</v>
      </c>
      <c r="F236" s="204" t="s">
        <v>468</v>
      </c>
      <c r="G236" s="205" t="s">
        <v>142</v>
      </c>
      <c r="H236" s="206">
        <v>210</v>
      </c>
      <c r="I236" s="207"/>
      <c r="J236" s="208">
        <f>ROUND(I236*H236,2)</f>
        <v>0</v>
      </c>
      <c r="K236" s="204" t="s">
        <v>121</v>
      </c>
      <c r="L236" s="58"/>
      <c r="M236" s="209"/>
      <c r="N236" s="210" t="s">
        <v>38</v>
      </c>
      <c r="O236" s="33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AR236" s="11" t="s">
        <v>122</v>
      </c>
      <c r="AT236" s="11" t="s">
        <v>117</v>
      </c>
      <c r="AU236" s="11" t="s">
        <v>79</v>
      </c>
      <c r="AY236" s="11" t="s">
        <v>115</v>
      </c>
      <c r="BE236" s="213">
        <f>IF(N236="základní",J236,0)</f>
        <v>0</v>
      </c>
      <c r="BF236" s="213">
        <f>IF(N236="snížená",J236,0)</f>
        <v>0</v>
      </c>
      <c r="BG236" s="213">
        <f>IF(N236="zákl. přenesená",J236,0)</f>
        <v>0</v>
      </c>
      <c r="BH236" s="213">
        <f>IF(N236="sníž. přenesená",J236,0)</f>
        <v>0</v>
      </c>
      <c r="BI236" s="213">
        <f>IF(N236="nulová",J236,0)</f>
        <v>0</v>
      </c>
      <c r="BJ236" s="11" t="s">
        <v>72</v>
      </c>
      <c r="BK236" s="213">
        <f>ROUND(I236*H236,2)</f>
        <v>0</v>
      </c>
      <c r="BL236" s="11" t="s">
        <v>122</v>
      </c>
      <c r="BM236" s="11" t="s">
        <v>469</v>
      </c>
    </row>
    <row r="237" spans="2:51" s="214" customFormat="1" ht="12.75">
      <c r="B237" s="215"/>
      <c r="C237" s="216"/>
      <c r="D237" s="217" t="s">
        <v>124</v>
      </c>
      <c r="E237" s="218"/>
      <c r="F237" s="219" t="s">
        <v>323</v>
      </c>
      <c r="G237" s="216"/>
      <c r="H237" s="220">
        <v>210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124</v>
      </c>
      <c r="AU237" s="226" t="s">
        <v>79</v>
      </c>
      <c r="AV237" s="214" t="s">
        <v>79</v>
      </c>
      <c r="AW237" s="214" t="s">
        <v>31</v>
      </c>
      <c r="AX237" s="214" t="s">
        <v>72</v>
      </c>
      <c r="AY237" s="226" t="s">
        <v>115</v>
      </c>
    </row>
    <row r="238" spans="2:65" s="31" customFormat="1" ht="22.5" customHeight="1">
      <c r="B238" s="32"/>
      <c r="C238" s="202" t="s">
        <v>470</v>
      </c>
      <c r="D238" s="202" t="s">
        <v>117</v>
      </c>
      <c r="E238" s="203" t="s">
        <v>471</v>
      </c>
      <c r="F238" s="204" t="s">
        <v>472</v>
      </c>
      <c r="G238" s="205" t="s">
        <v>365</v>
      </c>
      <c r="H238" s="206">
        <v>18</v>
      </c>
      <c r="I238" s="207"/>
      <c r="J238" s="208">
        <f>ROUND(I238*H238,2)</f>
        <v>0</v>
      </c>
      <c r="K238" s="204" t="s">
        <v>121</v>
      </c>
      <c r="L238" s="58"/>
      <c r="M238" s="209"/>
      <c r="N238" s="210" t="s">
        <v>38</v>
      </c>
      <c r="O238" s="33"/>
      <c r="P238" s="211">
        <f>O238*H238</f>
        <v>0</v>
      </c>
      <c r="Q238" s="211">
        <v>0.46009000000000005</v>
      </c>
      <c r="R238" s="211">
        <f>Q238*H238</f>
        <v>8.28162</v>
      </c>
      <c r="S238" s="211">
        <v>0</v>
      </c>
      <c r="T238" s="212">
        <f>S238*H238</f>
        <v>0</v>
      </c>
      <c r="AR238" s="11" t="s">
        <v>122</v>
      </c>
      <c r="AT238" s="11" t="s">
        <v>117</v>
      </c>
      <c r="AU238" s="11" t="s">
        <v>79</v>
      </c>
      <c r="AY238" s="11" t="s">
        <v>115</v>
      </c>
      <c r="BE238" s="213">
        <f>IF(N238="základní",J238,0)</f>
        <v>0</v>
      </c>
      <c r="BF238" s="213">
        <f>IF(N238="snížená",J238,0)</f>
        <v>0</v>
      </c>
      <c r="BG238" s="213">
        <f>IF(N238="zákl. přenesená",J238,0)</f>
        <v>0</v>
      </c>
      <c r="BH238" s="213">
        <f>IF(N238="sníž. přenesená",J238,0)</f>
        <v>0</v>
      </c>
      <c r="BI238" s="213">
        <f>IF(N238="nulová",J238,0)</f>
        <v>0</v>
      </c>
      <c r="BJ238" s="11" t="s">
        <v>72</v>
      </c>
      <c r="BK238" s="213">
        <f>ROUND(I238*H238,2)</f>
        <v>0</v>
      </c>
      <c r="BL238" s="11" t="s">
        <v>122</v>
      </c>
      <c r="BM238" s="11" t="s">
        <v>473</v>
      </c>
    </row>
    <row r="239" spans="2:65" s="31" customFormat="1" ht="31.5" customHeight="1">
      <c r="B239" s="32"/>
      <c r="C239" s="202" t="s">
        <v>474</v>
      </c>
      <c r="D239" s="202" t="s">
        <v>117</v>
      </c>
      <c r="E239" s="203" t="s">
        <v>475</v>
      </c>
      <c r="F239" s="204" t="s">
        <v>476</v>
      </c>
      <c r="G239" s="205" t="s">
        <v>365</v>
      </c>
      <c r="H239" s="206">
        <v>12</v>
      </c>
      <c r="I239" s="207"/>
      <c r="J239" s="208">
        <f>ROUND(I239*H239,2)</f>
        <v>0</v>
      </c>
      <c r="K239" s="204"/>
      <c r="L239" s="58"/>
      <c r="M239" s="209"/>
      <c r="N239" s="210" t="s">
        <v>38</v>
      </c>
      <c r="O239" s="33"/>
      <c r="P239" s="211">
        <f>O239*H239</f>
        <v>0</v>
      </c>
      <c r="Q239" s="211">
        <v>2.02788</v>
      </c>
      <c r="R239" s="211">
        <f>Q239*H239</f>
        <v>24.334560000000003</v>
      </c>
      <c r="S239" s="211">
        <v>0</v>
      </c>
      <c r="T239" s="212">
        <f>S239*H239</f>
        <v>0</v>
      </c>
      <c r="AR239" s="11" t="s">
        <v>122</v>
      </c>
      <c r="AT239" s="11" t="s">
        <v>117</v>
      </c>
      <c r="AU239" s="11" t="s">
        <v>79</v>
      </c>
      <c r="AY239" s="11" t="s">
        <v>115</v>
      </c>
      <c r="BE239" s="213">
        <f>IF(N239="základní",J239,0)</f>
        <v>0</v>
      </c>
      <c r="BF239" s="213">
        <f>IF(N239="snížená",J239,0)</f>
        <v>0</v>
      </c>
      <c r="BG239" s="213">
        <f>IF(N239="zákl. přenesená",J239,0)</f>
        <v>0</v>
      </c>
      <c r="BH239" s="213">
        <f>IF(N239="sníž. přenesená",J239,0)</f>
        <v>0</v>
      </c>
      <c r="BI239" s="213">
        <f>IF(N239="nulová",J239,0)</f>
        <v>0</v>
      </c>
      <c r="BJ239" s="11" t="s">
        <v>72</v>
      </c>
      <c r="BK239" s="213">
        <f>ROUND(I239*H239,2)</f>
        <v>0</v>
      </c>
      <c r="BL239" s="11" t="s">
        <v>122</v>
      </c>
      <c r="BM239" s="11" t="s">
        <v>477</v>
      </c>
    </row>
    <row r="240" spans="2:65" s="31" customFormat="1" ht="22.5" customHeight="1">
      <c r="B240" s="32"/>
      <c r="C240" s="202" t="s">
        <v>478</v>
      </c>
      <c r="D240" s="202" t="s">
        <v>117</v>
      </c>
      <c r="E240" s="203" t="s">
        <v>479</v>
      </c>
      <c r="F240" s="204" t="s">
        <v>480</v>
      </c>
      <c r="G240" s="205" t="s">
        <v>365</v>
      </c>
      <c r="H240" s="206">
        <v>24</v>
      </c>
      <c r="I240" s="207"/>
      <c r="J240" s="208">
        <f>ROUND(I240*H240,2)</f>
        <v>0</v>
      </c>
      <c r="K240" s="204" t="s">
        <v>121</v>
      </c>
      <c r="L240" s="58"/>
      <c r="M240" s="209"/>
      <c r="N240" s="210" t="s">
        <v>38</v>
      </c>
      <c r="O240" s="33"/>
      <c r="P240" s="211">
        <f>O240*H240</f>
        <v>0</v>
      </c>
      <c r="Q240" s="211">
        <v>0.035730000000000005</v>
      </c>
      <c r="R240" s="211">
        <f>Q240*H240</f>
        <v>0.8575200000000001</v>
      </c>
      <c r="S240" s="211">
        <v>0</v>
      </c>
      <c r="T240" s="212">
        <f>S240*H240</f>
        <v>0</v>
      </c>
      <c r="AR240" s="11" t="s">
        <v>122</v>
      </c>
      <c r="AT240" s="11" t="s">
        <v>117</v>
      </c>
      <c r="AU240" s="11" t="s">
        <v>79</v>
      </c>
      <c r="AY240" s="11" t="s">
        <v>115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1" t="s">
        <v>72</v>
      </c>
      <c r="BK240" s="213">
        <f>ROUND(I240*H240,2)</f>
        <v>0</v>
      </c>
      <c r="BL240" s="11" t="s">
        <v>122</v>
      </c>
      <c r="BM240" s="11" t="s">
        <v>481</v>
      </c>
    </row>
    <row r="241" spans="2:65" s="31" customFormat="1" ht="22.5" customHeight="1">
      <c r="B241" s="32"/>
      <c r="C241" s="202" t="s">
        <v>482</v>
      </c>
      <c r="D241" s="202" t="s">
        <v>117</v>
      </c>
      <c r="E241" s="203" t="s">
        <v>483</v>
      </c>
      <c r="F241" s="204" t="s">
        <v>484</v>
      </c>
      <c r="G241" s="205" t="s">
        <v>365</v>
      </c>
      <c r="H241" s="206">
        <v>12</v>
      </c>
      <c r="I241" s="207"/>
      <c r="J241" s="208">
        <f>ROUND(I241*H241,2)</f>
        <v>0</v>
      </c>
      <c r="K241" s="204"/>
      <c r="L241" s="58"/>
      <c r="M241" s="209"/>
      <c r="N241" s="210" t="s">
        <v>38</v>
      </c>
      <c r="O241" s="33"/>
      <c r="P241" s="211">
        <f>O241*H241</f>
        <v>0</v>
      </c>
      <c r="Q241" s="211">
        <v>0.00702</v>
      </c>
      <c r="R241" s="211">
        <f>Q241*H241</f>
        <v>0.08424000000000001</v>
      </c>
      <c r="S241" s="211">
        <v>0</v>
      </c>
      <c r="T241" s="212">
        <f>S241*H241</f>
        <v>0</v>
      </c>
      <c r="AR241" s="11" t="s">
        <v>122</v>
      </c>
      <c r="AT241" s="11" t="s">
        <v>117</v>
      </c>
      <c r="AU241" s="11" t="s">
        <v>79</v>
      </c>
      <c r="AY241" s="11" t="s">
        <v>115</v>
      </c>
      <c r="BE241" s="213">
        <f>IF(N241="základní",J241,0)</f>
        <v>0</v>
      </c>
      <c r="BF241" s="213">
        <f>IF(N241="snížená",J241,0)</f>
        <v>0</v>
      </c>
      <c r="BG241" s="213">
        <f>IF(N241="zákl. přenesená",J241,0)</f>
        <v>0</v>
      </c>
      <c r="BH241" s="213">
        <f>IF(N241="sníž. přenesená",J241,0)</f>
        <v>0</v>
      </c>
      <c r="BI241" s="213">
        <f>IF(N241="nulová",J241,0)</f>
        <v>0</v>
      </c>
      <c r="BJ241" s="11" t="s">
        <v>72</v>
      </c>
      <c r="BK241" s="213">
        <f>ROUND(I241*H241,2)</f>
        <v>0</v>
      </c>
      <c r="BL241" s="11" t="s">
        <v>122</v>
      </c>
      <c r="BM241" s="11" t="s">
        <v>485</v>
      </c>
    </row>
    <row r="242" spans="2:65" s="31" customFormat="1" ht="22.5" customHeight="1">
      <c r="B242" s="32"/>
      <c r="C242" s="255" t="s">
        <v>486</v>
      </c>
      <c r="D242" s="255" t="s">
        <v>293</v>
      </c>
      <c r="E242" s="256" t="s">
        <v>487</v>
      </c>
      <c r="F242" s="257" t="s">
        <v>488</v>
      </c>
      <c r="G242" s="258" t="s">
        <v>365</v>
      </c>
      <c r="H242" s="259">
        <v>12</v>
      </c>
      <c r="I242" s="260"/>
      <c r="J242" s="261">
        <f>ROUND(I242*H242,2)</f>
        <v>0</v>
      </c>
      <c r="K242" s="257"/>
      <c r="L242" s="262"/>
      <c r="M242" s="263"/>
      <c r="N242" s="264" t="s">
        <v>38</v>
      </c>
      <c r="O242" s="33"/>
      <c r="P242" s="211">
        <f>O242*H242</f>
        <v>0</v>
      </c>
      <c r="Q242" s="211">
        <v>0.162</v>
      </c>
      <c r="R242" s="211">
        <f>Q242*H242</f>
        <v>1.944</v>
      </c>
      <c r="S242" s="211">
        <v>0</v>
      </c>
      <c r="T242" s="212">
        <f>S242*H242</f>
        <v>0</v>
      </c>
      <c r="AR242" s="11" t="s">
        <v>154</v>
      </c>
      <c r="AT242" s="11" t="s">
        <v>293</v>
      </c>
      <c r="AU242" s="11" t="s">
        <v>79</v>
      </c>
      <c r="AY242" s="11" t="s">
        <v>115</v>
      </c>
      <c r="BE242" s="213">
        <f>IF(N242="základní",J242,0)</f>
        <v>0</v>
      </c>
      <c r="BF242" s="213">
        <f>IF(N242="snížená",J242,0)</f>
        <v>0</v>
      </c>
      <c r="BG242" s="213">
        <f>IF(N242="zákl. přenesená",J242,0)</f>
        <v>0</v>
      </c>
      <c r="BH242" s="213">
        <f>IF(N242="sníž. přenesená",J242,0)</f>
        <v>0</v>
      </c>
      <c r="BI242" s="213">
        <f>IF(N242="nulová",J242,0)</f>
        <v>0</v>
      </c>
      <c r="BJ242" s="11" t="s">
        <v>72</v>
      </c>
      <c r="BK242" s="213">
        <f>ROUND(I242*H242,2)</f>
        <v>0</v>
      </c>
      <c r="BL242" s="11" t="s">
        <v>122</v>
      </c>
      <c r="BM242" s="11" t="s">
        <v>489</v>
      </c>
    </row>
    <row r="243" spans="2:65" s="31" customFormat="1" ht="22.5" customHeight="1">
      <c r="B243" s="32"/>
      <c r="C243" s="255" t="s">
        <v>490</v>
      </c>
      <c r="D243" s="255" t="s">
        <v>293</v>
      </c>
      <c r="E243" s="256" t="s">
        <v>491</v>
      </c>
      <c r="F243" s="257" t="s">
        <v>492</v>
      </c>
      <c r="G243" s="258" t="s">
        <v>365</v>
      </c>
      <c r="H243" s="259">
        <v>12.12</v>
      </c>
      <c r="I243" s="260"/>
      <c r="J243" s="261">
        <f>ROUND(I243*H243,2)</f>
        <v>0</v>
      </c>
      <c r="K243" s="257"/>
      <c r="L243" s="262"/>
      <c r="M243" s="263"/>
      <c r="N243" s="264" t="s">
        <v>38</v>
      </c>
      <c r="O243" s="33"/>
      <c r="P243" s="211">
        <f>O243*H243</f>
        <v>0</v>
      </c>
      <c r="Q243" s="211">
        <v>2.31</v>
      </c>
      <c r="R243" s="211">
        <f>Q243*H243</f>
        <v>27.9972</v>
      </c>
      <c r="S243" s="211">
        <v>0</v>
      </c>
      <c r="T243" s="212">
        <f>S243*H243</f>
        <v>0</v>
      </c>
      <c r="AR243" s="11" t="s">
        <v>154</v>
      </c>
      <c r="AT243" s="11" t="s">
        <v>293</v>
      </c>
      <c r="AU243" s="11" t="s">
        <v>79</v>
      </c>
      <c r="AY243" s="11" t="s">
        <v>115</v>
      </c>
      <c r="BE243" s="213">
        <f>IF(N243="základní",J243,0)</f>
        <v>0</v>
      </c>
      <c r="BF243" s="213">
        <f>IF(N243="snížená",J243,0)</f>
        <v>0</v>
      </c>
      <c r="BG243" s="213">
        <f>IF(N243="zákl. přenesená",J243,0)</f>
        <v>0</v>
      </c>
      <c r="BH243" s="213">
        <f>IF(N243="sníž. přenesená",J243,0)</f>
        <v>0</v>
      </c>
      <c r="BI243" s="213">
        <f>IF(N243="nulová",J243,0)</f>
        <v>0</v>
      </c>
      <c r="BJ243" s="11" t="s">
        <v>72</v>
      </c>
      <c r="BK243" s="213">
        <f>ROUND(I243*H243,2)</f>
        <v>0</v>
      </c>
      <c r="BL243" s="11" t="s">
        <v>122</v>
      </c>
      <c r="BM243" s="11" t="s">
        <v>493</v>
      </c>
    </row>
    <row r="244" spans="2:65" s="31" customFormat="1" ht="22.5" customHeight="1">
      <c r="B244" s="32"/>
      <c r="C244" s="255" t="s">
        <v>494</v>
      </c>
      <c r="D244" s="255" t="s">
        <v>293</v>
      </c>
      <c r="E244" s="256" t="s">
        <v>495</v>
      </c>
      <c r="F244" s="257" t="s">
        <v>496</v>
      </c>
      <c r="G244" s="258" t="s">
        <v>365</v>
      </c>
      <c r="H244" s="259">
        <v>32</v>
      </c>
      <c r="I244" s="260"/>
      <c r="J244" s="261">
        <f>ROUND(I244*H244,2)</f>
        <v>0</v>
      </c>
      <c r="K244" s="257"/>
      <c r="L244" s="262"/>
      <c r="M244" s="263"/>
      <c r="N244" s="264" t="s">
        <v>38</v>
      </c>
      <c r="O244" s="33"/>
      <c r="P244" s="211">
        <f>O244*H244</f>
        <v>0</v>
      </c>
      <c r="Q244" s="211">
        <v>0.002</v>
      </c>
      <c r="R244" s="211">
        <f>Q244*H244</f>
        <v>0.064</v>
      </c>
      <c r="S244" s="211">
        <v>0</v>
      </c>
      <c r="T244" s="212">
        <f>S244*H244</f>
        <v>0</v>
      </c>
      <c r="AR244" s="11" t="s">
        <v>154</v>
      </c>
      <c r="AT244" s="11" t="s">
        <v>293</v>
      </c>
      <c r="AU244" s="11" t="s">
        <v>79</v>
      </c>
      <c r="AY244" s="11" t="s">
        <v>115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1" t="s">
        <v>72</v>
      </c>
      <c r="BK244" s="213">
        <f>ROUND(I244*H244,2)</f>
        <v>0</v>
      </c>
      <c r="BL244" s="11" t="s">
        <v>122</v>
      </c>
      <c r="BM244" s="11" t="s">
        <v>497</v>
      </c>
    </row>
    <row r="245" spans="2:65" s="31" customFormat="1" ht="22.5" customHeight="1">
      <c r="B245" s="32"/>
      <c r="C245" s="255" t="s">
        <v>498</v>
      </c>
      <c r="D245" s="255" t="s">
        <v>293</v>
      </c>
      <c r="E245" s="256" t="s">
        <v>499</v>
      </c>
      <c r="F245" s="257" t="s">
        <v>500</v>
      </c>
      <c r="G245" s="258" t="s">
        <v>365</v>
      </c>
      <c r="H245" s="259">
        <v>8.08</v>
      </c>
      <c r="I245" s="260"/>
      <c r="J245" s="261">
        <f>ROUND(I245*H245,2)</f>
        <v>0</v>
      </c>
      <c r="K245" s="257" t="s">
        <v>121</v>
      </c>
      <c r="L245" s="262"/>
      <c r="M245" s="263"/>
      <c r="N245" s="264" t="s">
        <v>38</v>
      </c>
      <c r="O245" s="33"/>
      <c r="P245" s="211">
        <f>O245*H245</f>
        <v>0</v>
      </c>
      <c r="Q245" s="211">
        <v>0.25</v>
      </c>
      <c r="R245" s="211">
        <f>Q245*H245</f>
        <v>2.02</v>
      </c>
      <c r="S245" s="211">
        <v>0</v>
      </c>
      <c r="T245" s="212">
        <f>S245*H245</f>
        <v>0</v>
      </c>
      <c r="AR245" s="11" t="s">
        <v>154</v>
      </c>
      <c r="AT245" s="11" t="s">
        <v>293</v>
      </c>
      <c r="AU245" s="11" t="s">
        <v>79</v>
      </c>
      <c r="AY245" s="11" t="s">
        <v>115</v>
      </c>
      <c r="BE245" s="213">
        <f>IF(N245="základní",J245,0)</f>
        <v>0</v>
      </c>
      <c r="BF245" s="213">
        <f>IF(N245="snížená",J245,0)</f>
        <v>0</v>
      </c>
      <c r="BG245" s="213">
        <f>IF(N245="zákl. přenesená",J245,0)</f>
        <v>0</v>
      </c>
      <c r="BH245" s="213">
        <f>IF(N245="sníž. přenesená",J245,0)</f>
        <v>0</v>
      </c>
      <c r="BI245" s="213">
        <f>IF(N245="nulová",J245,0)</f>
        <v>0</v>
      </c>
      <c r="BJ245" s="11" t="s">
        <v>72</v>
      </c>
      <c r="BK245" s="213">
        <f>ROUND(I245*H245,2)</f>
        <v>0</v>
      </c>
      <c r="BL245" s="11" t="s">
        <v>122</v>
      </c>
      <c r="BM245" s="11" t="s">
        <v>501</v>
      </c>
    </row>
    <row r="246" spans="2:65" s="31" customFormat="1" ht="22.5" customHeight="1">
      <c r="B246" s="32"/>
      <c r="C246" s="255" t="s">
        <v>502</v>
      </c>
      <c r="D246" s="255" t="s">
        <v>293</v>
      </c>
      <c r="E246" s="256" t="s">
        <v>503</v>
      </c>
      <c r="F246" s="257" t="s">
        <v>504</v>
      </c>
      <c r="G246" s="258" t="s">
        <v>365</v>
      </c>
      <c r="H246" s="259">
        <v>8.08</v>
      </c>
      <c r="I246" s="260"/>
      <c r="J246" s="261">
        <f>ROUND(I246*H246,2)</f>
        <v>0</v>
      </c>
      <c r="K246" s="257"/>
      <c r="L246" s="262"/>
      <c r="M246" s="263"/>
      <c r="N246" s="264" t="s">
        <v>38</v>
      </c>
      <c r="O246" s="33"/>
      <c r="P246" s="211">
        <f>O246*H246</f>
        <v>0</v>
      </c>
      <c r="Q246" s="211">
        <v>0.5</v>
      </c>
      <c r="R246" s="211">
        <f>Q246*H246</f>
        <v>4.04</v>
      </c>
      <c r="S246" s="211">
        <v>0</v>
      </c>
      <c r="T246" s="212">
        <f>S246*H246</f>
        <v>0</v>
      </c>
      <c r="AR246" s="11" t="s">
        <v>154</v>
      </c>
      <c r="AT246" s="11" t="s">
        <v>293</v>
      </c>
      <c r="AU246" s="11" t="s">
        <v>79</v>
      </c>
      <c r="AY246" s="11" t="s">
        <v>115</v>
      </c>
      <c r="BE246" s="213">
        <f>IF(N246="základní",J246,0)</f>
        <v>0</v>
      </c>
      <c r="BF246" s="213">
        <f>IF(N246="snížená",J246,0)</f>
        <v>0</v>
      </c>
      <c r="BG246" s="213">
        <f>IF(N246="zákl. přenesená",J246,0)</f>
        <v>0</v>
      </c>
      <c r="BH246" s="213">
        <f>IF(N246="sníž. přenesená",J246,0)</f>
        <v>0</v>
      </c>
      <c r="BI246" s="213">
        <f>IF(N246="nulová",J246,0)</f>
        <v>0</v>
      </c>
      <c r="BJ246" s="11" t="s">
        <v>72</v>
      </c>
      <c r="BK246" s="213">
        <f>ROUND(I246*H246,2)</f>
        <v>0</v>
      </c>
      <c r="BL246" s="11" t="s">
        <v>122</v>
      </c>
      <c r="BM246" s="11" t="s">
        <v>505</v>
      </c>
    </row>
    <row r="247" spans="2:65" s="31" customFormat="1" ht="22.5" customHeight="1">
      <c r="B247" s="32"/>
      <c r="C247" s="255" t="s">
        <v>506</v>
      </c>
      <c r="D247" s="255" t="s">
        <v>293</v>
      </c>
      <c r="E247" s="256" t="s">
        <v>507</v>
      </c>
      <c r="F247" s="257" t="s">
        <v>508</v>
      </c>
      <c r="G247" s="258" t="s">
        <v>365</v>
      </c>
      <c r="H247" s="259">
        <v>4.04</v>
      </c>
      <c r="I247" s="260"/>
      <c r="J247" s="261">
        <f>ROUND(I247*H247,2)</f>
        <v>0</v>
      </c>
      <c r="K247" s="257" t="s">
        <v>121</v>
      </c>
      <c r="L247" s="262"/>
      <c r="M247" s="263"/>
      <c r="N247" s="264" t="s">
        <v>38</v>
      </c>
      <c r="O247" s="33"/>
      <c r="P247" s="211">
        <f>O247*H247</f>
        <v>0</v>
      </c>
      <c r="Q247" s="211">
        <v>1</v>
      </c>
      <c r="R247" s="211">
        <f>Q247*H247</f>
        <v>4.04</v>
      </c>
      <c r="S247" s="211">
        <v>0</v>
      </c>
      <c r="T247" s="212">
        <f>S247*H247</f>
        <v>0</v>
      </c>
      <c r="AR247" s="11" t="s">
        <v>154</v>
      </c>
      <c r="AT247" s="11" t="s">
        <v>293</v>
      </c>
      <c r="AU247" s="11" t="s">
        <v>79</v>
      </c>
      <c r="AY247" s="11" t="s">
        <v>115</v>
      </c>
      <c r="BE247" s="213">
        <f>IF(N247="základní",J247,0)</f>
        <v>0</v>
      </c>
      <c r="BF247" s="213">
        <f>IF(N247="snížená",J247,0)</f>
        <v>0</v>
      </c>
      <c r="BG247" s="213">
        <f>IF(N247="zákl. přenesená",J247,0)</f>
        <v>0</v>
      </c>
      <c r="BH247" s="213">
        <f>IF(N247="sníž. přenesená",J247,0)</f>
        <v>0</v>
      </c>
      <c r="BI247" s="213">
        <f>IF(N247="nulová",J247,0)</f>
        <v>0</v>
      </c>
      <c r="BJ247" s="11" t="s">
        <v>72</v>
      </c>
      <c r="BK247" s="213">
        <f>ROUND(I247*H247,2)</f>
        <v>0</v>
      </c>
      <c r="BL247" s="11" t="s">
        <v>122</v>
      </c>
      <c r="BM247" s="11" t="s">
        <v>509</v>
      </c>
    </row>
    <row r="248" spans="2:65" s="31" customFormat="1" ht="22.5" customHeight="1">
      <c r="B248" s="32"/>
      <c r="C248" s="255" t="s">
        <v>510</v>
      </c>
      <c r="D248" s="255" t="s">
        <v>293</v>
      </c>
      <c r="E248" s="256" t="s">
        <v>511</v>
      </c>
      <c r="F248" s="257" t="s">
        <v>512</v>
      </c>
      <c r="G248" s="258" t="s">
        <v>365</v>
      </c>
      <c r="H248" s="259">
        <v>12.12</v>
      </c>
      <c r="I248" s="260"/>
      <c r="J248" s="261">
        <f>ROUND(I248*H248,2)</f>
        <v>0</v>
      </c>
      <c r="K248" s="257"/>
      <c r="L248" s="262"/>
      <c r="M248" s="263"/>
      <c r="N248" s="264" t="s">
        <v>38</v>
      </c>
      <c r="O248" s="33"/>
      <c r="P248" s="211">
        <f>O248*H248</f>
        <v>0</v>
      </c>
      <c r="Q248" s="211">
        <v>0.5850000000000001</v>
      </c>
      <c r="R248" s="211">
        <f>Q248*H248</f>
        <v>7.0902</v>
      </c>
      <c r="S248" s="211">
        <v>0</v>
      </c>
      <c r="T248" s="212">
        <f>S248*H248</f>
        <v>0</v>
      </c>
      <c r="AR248" s="11" t="s">
        <v>154</v>
      </c>
      <c r="AT248" s="11" t="s">
        <v>293</v>
      </c>
      <c r="AU248" s="11" t="s">
        <v>79</v>
      </c>
      <c r="AY248" s="11" t="s">
        <v>115</v>
      </c>
      <c r="BE248" s="213">
        <f>IF(N248="základní",J248,0)</f>
        <v>0</v>
      </c>
      <c r="BF248" s="213">
        <f>IF(N248="snížená",J248,0)</f>
        <v>0</v>
      </c>
      <c r="BG248" s="213">
        <f>IF(N248="zákl. přenesená",J248,0)</f>
        <v>0</v>
      </c>
      <c r="BH248" s="213">
        <f>IF(N248="sníž. přenesená",J248,0)</f>
        <v>0</v>
      </c>
      <c r="BI248" s="213">
        <f>IF(N248="nulová",J248,0)</f>
        <v>0</v>
      </c>
      <c r="BJ248" s="11" t="s">
        <v>72</v>
      </c>
      <c r="BK248" s="213">
        <f>ROUND(I248*H248,2)</f>
        <v>0</v>
      </c>
      <c r="BL248" s="11" t="s">
        <v>122</v>
      </c>
      <c r="BM248" s="11" t="s">
        <v>513</v>
      </c>
    </row>
    <row r="249" spans="2:65" s="31" customFormat="1" ht="22.5" customHeight="1">
      <c r="B249" s="32"/>
      <c r="C249" s="255" t="s">
        <v>514</v>
      </c>
      <c r="D249" s="255" t="s">
        <v>293</v>
      </c>
      <c r="E249" s="256" t="s">
        <v>515</v>
      </c>
      <c r="F249" s="257" t="s">
        <v>516</v>
      </c>
      <c r="G249" s="258" t="s">
        <v>365</v>
      </c>
      <c r="H249" s="259">
        <v>2.02</v>
      </c>
      <c r="I249" s="260"/>
      <c r="J249" s="261">
        <f>ROUND(I249*H249,2)</f>
        <v>0</v>
      </c>
      <c r="K249" s="257"/>
      <c r="L249" s="262"/>
      <c r="M249" s="263"/>
      <c r="N249" s="264" t="s">
        <v>38</v>
      </c>
      <c r="O249" s="33"/>
      <c r="P249" s="211">
        <f>O249*H249</f>
        <v>0</v>
      </c>
      <c r="Q249" s="211">
        <v>0.06800000000000002</v>
      </c>
      <c r="R249" s="211">
        <f>Q249*H249</f>
        <v>0.13736000000000004</v>
      </c>
      <c r="S249" s="211">
        <v>0</v>
      </c>
      <c r="T249" s="212">
        <f>S249*H249</f>
        <v>0</v>
      </c>
      <c r="AR249" s="11" t="s">
        <v>154</v>
      </c>
      <c r="AT249" s="11" t="s">
        <v>293</v>
      </c>
      <c r="AU249" s="11" t="s">
        <v>79</v>
      </c>
      <c r="AY249" s="11" t="s">
        <v>115</v>
      </c>
      <c r="BE249" s="213">
        <f>IF(N249="základní",J249,0)</f>
        <v>0</v>
      </c>
      <c r="BF249" s="213">
        <f>IF(N249="snížená",J249,0)</f>
        <v>0</v>
      </c>
      <c r="BG249" s="213">
        <f>IF(N249="zákl. přenesená",J249,0)</f>
        <v>0</v>
      </c>
      <c r="BH249" s="213">
        <f>IF(N249="sníž. přenesená",J249,0)</f>
        <v>0</v>
      </c>
      <c r="BI249" s="213">
        <f>IF(N249="nulová",J249,0)</f>
        <v>0</v>
      </c>
      <c r="BJ249" s="11" t="s">
        <v>72</v>
      </c>
      <c r="BK249" s="213">
        <f>ROUND(I249*H249,2)</f>
        <v>0</v>
      </c>
      <c r="BL249" s="11" t="s">
        <v>122</v>
      </c>
      <c r="BM249" s="11" t="s">
        <v>517</v>
      </c>
    </row>
    <row r="250" spans="2:65" s="31" customFormat="1" ht="22.5" customHeight="1">
      <c r="B250" s="32"/>
      <c r="C250" s="255" t="s">
        <v>518</v>
      </c>
      <c r="D250" s="255" t="s">
        <v>293</v>
      </c>
      <c r="E250" s="256" t="s">
        <v>519</v>
      </c>
      <c r="F250" s="257" t="s">
        <v>520</v>
      </c>
      <c r="G250" s="258" t="s">
        <v>365</v>
      </c>
      <c r="H250" s="259">
        <v>9.09</v>
      </c>
      <c r="I250" s="260"/>
      <c r="J250" s="261">
        <f>ROUND(I250*H250,2)</f>
        <v>0</v>
      </c>
      <c r="K250" s="257"/>
      <c r="L250" s="262"/>
      <c r="M250" s="263"/>
      <c r="N250" s="264" t="s">
        <v>38</v>
      </c>
      <c r="O250" s="33"/>
      <c r="P250" s="211">
        <f>O250*H250</f>
        <v>0</v>
      </c>
      <c r="Q250" s="211">
        <v>0.06800000000000002</v>
      </c>
      <c r="R250" s="211">
        <f>Q250*H250</f>
        <v>0.6181200000000001</v>
      </c>
      <c r="S250" s="211">
        <v>0</v>
      </c>
      <c r="T250" s="212">
        <f>S250*H250</f>
        <v>0</v>
      </c>
      <c r="AR250" s="11" t="s">
        <v>154</v>
      </c>
      <c r="AT250" s="11" t="s">
        <v>293</v>
      </c>
      <c r="AU250" s="11" t="s">
        <v>79</v>
      </c>
      <c r="AY250" s="11" t="s">
        <v>115</v>
      </c>
      <c r="BE250" s="213">
        <f>IF(N250="základní",J250,0)</f>
        <v>0</v>
      </c>
      <c r="BF250" s="213">
        <f>IF(N250="snížená",J250,0)</f>
        <v>0</v>
      </c>
      <c r="BG250" s="213">
        <f>IF(N250="zákl. přenesená",J250,0)</f>
        <v>0</v>
      </c>
      <c r="BH250" s="213">
        <f>IF(N250="sníž. přenesená",J250,0)</f>
        <v>0</v>
      </c>
      <c r="BI250" s="213">
        <f>IF(N250="nulová",J250,0)</f>
        <v>0</v>
      </c>
      <c r="BJ250" s="11" t="s">
        <v>72</v>
      </c>
      <c r="BK250" s="213">
        <f>ROUND(I250*H250,2)</f>
        <v>0</v>
      </c>
      <c r="BL250" s="11" t="s">
        <v>122</v>
      </c>
      <c r="BM250" s="11" t="s">
        <v>521</v>
      </c>
    </row>
    <row r="251" spans="2:65" s="31" customFormat="1" ht="22.5" customHeight="1">
      <c r="B251" s="32"/>
      <c r="C251" s="255" t="s">
        <v>522</v>
      </c>
      <c r="D251" s="255" t="s">
        <v>293</v>
      </c>
      <c r="E251" s="256" t="s">
        <v>523</v>
      </c>
      <c r="F251" s="257" t="s">
        <v>524</v>
      </c>
      <c r="G251" s="258" t="s">
        <v>365</v>
      </c>
      <c r="H251" s="259">
        <v>7.07</v>
      </c>
      <c r="I251" s="260"/>
      <c r="J251" s="261">
        <f>ROUND(I251*H251,2)</f>
        <v>0</v>
      </c>
      <c r="K251" s="257" t="s">
        <v>121</v>
      </c>
      <c r="L251" s="262"/>
      <c r="M251" s="263"/>
      <c r="N251" s="264" t="s">
        <v>38</v>
      </c>
      <c r="O251" s="33"/>
      <c r="P251" s="211">
        <f>O251*H251</f>
        <v>0</v>
      </c>
      <c r="Q251" s="211">
        <v>0.054000000000000006</v>
      </c>
      <c r="R251" s="211">
        <f>Q251*H251</f>
        <v>0.38178000000000006</v>
      </c>
      <c r="S251" s="211">
        <v>0</v>
      </c>
      <c r="T251" s="212">
        <f>S251*H251</f>
        <v>0</v>
      </c>
      <c r="AR251" s="11" t="s">
        <v>154</v>
      </c>
      <c r="AT251" s="11" t="s">
        <v>293</v>
      </c>
      <c r="AU251" s="11" t="s">
        <v>79</v>
      </c>
      <c r="AY251" s="11" t="s">
        <v>115</v>
      </c>
      <c r="BE251" s="213">
        <f>IF(N251="základní",J251,0)</f>
        <v>0</v>
      </c>
      <c r="BF251" s="213">
        <f>IF(N251="snížená",J251,0)</f>
        <v>0</v>
      </c>
      <c r="BG251" s="213">
        <f>IF(N251="zákl. přenesená",J251,0)</f>
        <v>0</v>
      </c>
      <c r="BH251" s="213">
        <f>IF(N251="sníž. přenesená",J251,0)</f>
        <v>0</v>
      </c>
      <c r="BI251" s="213">
        <f>IF(N251="nulová",J251,0)</f>
        <v>0</v>
      </c>
      <c r="BJ251" s="11" t="s">
        <v>72</v>
      </c>
      <c r="BK251" s="213">
        <f>ROUND(I251*H251,2)</f>
        <v>0</v>
      </c>
      <c r="BL251" s="11" t="s">
        <v>122</v>
      </c>
      <c r="BM251" s="11" t="s">
        <v>525</v>
      </c>
    </row>
    <row r="252" spans="2:65" s="31" customFormat="1" ht="22.5" customHeight="1">
      <c r="B252" s="32"/>
      <c r="C252" s="255" t="s">
        <v>526</v>
      </c>
      <c r="D252" s="255" t="s">
        <v>293</v>
      </c>
      <c r="E252" s="256" t="s">
        <v>527</v>
      </c>
      <c r="F252" s="257" t="s">
        <v>528</v>
      </c>
      <c r="G252" s="258" t="s">
        <v>365</v>
      </c>
      <c r="H252" s="259">
        <v>3.03</v>
      </c>
      <c r="I252" s="260"/>
      <c r="J252" s="261">
        <f>ROUND(I252*H252,2)</f>
        <v>0</v>
      </c>
      <c r="K252" s="257" t="s">
        <v>121</v>
      </c>
      <c r="L252" s="262"/>
      <c r="M252" s="263"/>
      <c r="N252" s="264" t="s">
        <v>38</v>
      </c>
      <c r="O252" s="33"/>
      <c r="P252" s="211">
        <f>O252*H252</f>
        <v>0</v>
      </c>
      <c r="Q252" s="211">
        <v>0.04</v>
      </c>
      <c r="R252" s="211">
        <f>Q252*H252</f>
        <v>0.12119999999999999</v>
      </c>
      <c r="S252" s="211">
        <v>0</v>
      </c>
      <c r="T252" s="212">
        <f>S252*H252</f>
        <v>0</v>
      </c>
      <c r="AR252" s="11" t="s">
        <v>154</v>
      </c>
      <c r="AT252" s="11" t="s">
        <v>293</v>
      </c>
      <c r="AU252" s="11" t="s">
        <v>79</v>
      </c>
      <c r="AY252" s="11" t="s">
        <v>115</v>
      </c>
      <c r="BE252" s="213">
        <f>IF(N252="základní",J252,0)</f>
        <v>0</v>
      </c>
      <c r="BF252" s="213">
        <f>IF(N252="snížená",J252,0)</f>
        <v>0</v>
      </c>
      <c r="BG252" s="213">
        <f>IF(N252="zákl. přenesená",J252,0)</f>
        <v>0</v>
      </c>
      <c r="BH252" s="213">
        <f>IF(N252="sníž. přenesená",J252,0)</f>
        <v>0</v>
      </c>
      <c r="BI252" s="213">
        <f>IF(N252="nulová",J252,0)</f>
        <v>0</v>
      </c>
      <c r="BJ252" s="11" t="s">
        <v>72</v>
      </c>
      <c r="BK252" s="213">
        <f>ROUND(I252*H252,2)</f>
        <v>0</v>
      </c>
      <c r="BL252" s="11" t="s">
        <v>122</v>
      </c>
      <c r="BM252" s="11" t="s">
        <v>529</v>
      </c>
    </row>
    <row r="253" spans="2:65" s="31" customFormat="1" ht="22.5" customHeight="1">
      <c r="B253" s="32"/>
      <c r="C253" s="255" t="s">
        <v>530</v>
      </c>
      <c r="D253" s="255" t="s">
        <v>293</v>
      </c>
      <c r="E253" s="256" t="s">
        <v>531</v>
      </c>
      <c r="F253" s="257" t="s">
        <v>532</v>
      </c>
      <c r="G253" s="258" t="s">
        <v>365</v>
      </c>
      <c r="H253" s="259">
        <v>1.01</v>
      </c>
      <c r="I253" s="260"/>
      <c r="J253" s="261">
        <f>ROUND(I253*H253,2)</f>
        <v>0</v>
      </c>
      <c r="K253" s="257"/>
      <c r="L253" s="262"/>
      <c r="M253" s="263"/>
      <c r="N253" s="264" t="s">
        <v>38</v>
      </c>
      <c r="O253" s="33"/>
      <c r="P253" s="211">
        <f>O253*H253</f>
        <v>0</v>
      </c>
      <c r="Q253" s="211">
        <v>0.06800000000000002</v>
      </c>
      <c r="R253" s="211">
        <f>Q253*H253</f>
        <v>0.06868000000000002</v>
      </c>
      <c r="S253" s="211">
        <v>0</v>
      </c>
      <c r="T253" s="212">
        <f>S253*H253</f>
        <v>0</v>
      </c>
      <c r="AR253" s="11" t="s">
        <v>154</v>
      </c>
      <c r="AT253" s="11" t="s">
        <v>293</v>
      </c>
      <c r="AU253" s="11" t="s">
        <v>79</v>
      </c>
      <c r="AY253" s="11" t="s">
        <v>115</v>
      </c>
      <c r="BE253" s="213">
        <f>IF(N253="základní",J253,0)</f>
        <v>0</v>
      </c>
      <c r="BF253" s="213">
        <f>IF(N253="snížená",J253,0)</f>
        <v>0</v>
      </c>
      <c r="BG253" s="213">
        <f>IF(N253="zákl. přenesená",J253,0)</f>
        <v>0</v>
      </c>
      <c r="BH253" s="213">
        <f>IF(N253="sníž. přenesená",J253,0)</f>
        <v>0</v>
      </c>
      <c r="BI253" s="213">
        <f>IF(N253="nulová",J253,0)</f>
        <v>0</v>
      </c>
      <c r="BJ253" s="11" t="s">
        <v>72</v>
      </c>
      <c r="BK253" s="213">
        <f>ROUND(I253*H253,2)</f>
        <v>0</v>
      </c>
      <c r="BL253" s="11" t="s">
        <v>122</v>
      </c>
      <c r="BM253" s="11" t="s">
        <v>533</v>
      </c>
    </row>
    <row r="254" spans="2:63" s="184" customFormat="1" ht="29.25" customHeight="1">
      <c r="B254" s="185"/>
      <c r="C254" s="186"/>
      <c r="D254" s="199" t="s">
        <v>66</v>
      </c>
      <c r="E254" s="200" t="s">
        <v>159</v>
      </c>
      <c r="F254" s="200" t="s">
        <v>534</v>
      </c>
      <c r="G254" s="186"/>
      <c r="H254" s="186"/>
      <c r="I254" s="189"/>
      <c r="J254" s="201">
        <f>BK254</f>
        <v>0</v>
      </c>
      <c r="K254" s="186"/>
      <c r="L254" s="191"/>
      <c r="M254" s="192"/>
      <c r="N254" s="193"/>
      <c r="O254" s="193"/>
      <c r="P254" s="194">
        <f>P255+SUM(P256:P259)</f>
        <v>0</v>
      </c>
      <c r="Q254" s="193"/>
      <c r="R254" s="194">
        <f>R255+SUM(R256:R259)</f>
        <v>0.032196</v>
      </c>
      <c r="S254" s="193"/>
      <c r="T254" s="195">
        <f>T255+SUM(T256:T259)</f>
        <v>0</v>
      </c>
      <c r="AR254" s="196" t="s">
        <v>72</v>
      </c>
      <c r="AT254" s="197" t="s">
        <v>66</v>
      </c>
      <c r="AU254" s="197" t="s">
        <v>72</v>
      </c>
      <c r="AY254" s="196" t="s">
        <v>115</v>
      </c>
      <c r="BK254" s="198">
        <f>BK255+SUM(BK256:BK259)</f>
        <v>0</v>
      </c>
    </row>
    <row r="255" spans="2:65" s="31" customFormat="1" ht="22.5" customHeight="1">
      <c r="B255" s="32"/>
      <c r="C255" s="202" t="s">
        <v>535</v>
      </c>
      <c r="D255" s="202" t="s">
        <v>117</v>
      </c>
      <c r="E255" s="203" t="s">
        <v>536</v>
      </c>
      <c r="F255" s="204" t="s">
        <v>537</v>
      </c>
      <c r="G255" s="205" t="s">
        <v>142</v>
      </c>
      <c r="H255" s="206">
        <v>536.6</v>
      </c>
      <c r="I255" s="207"/>
      <c r="J255" s="208">
        <f>ROUND(I255*H255,2)</f>
        <v>0</v>
      </c>
      <c r="K255" s="204" t="s">
        <v>121</v>
      </c>
      <c r="L255" s="58"/>
      <c r="M255" s="209"/>
      <c r="N255" s="210" t="s">
        <v>38</v>
      </c>
      <c r="O255" s="33"/>
      <c r="P255" s="211">
        <f>O255*H255</f>
        <v>0</v>
      </c>
      <c r="Q255" s="211">
        <v>6.000000000000001E-05</v>
      </c>
      <c r="R255" s="211">
        <f>Q255*H255</f>
        <v>0.032196</v>
      </c>
      <c r="S255" s="211">
        <v>0</v>
      </c>
      <c r="T255" s="212">
        <f>S255*H255</f>
        <v>0</v>
      </c>
      <c r="AR255" s="11" t="s">
        <v>122</v>
      </c>
      <c r="AT255" s="11" t="s">
        <v>117</v>
      </c>
      <c r="AU255" s="11" t="s">
        <v>79</v>
      </c>
      <c r="AY255" s="11" t="s">
        <v>115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1" t="s">
        <v>72</v>
      </c>
      <c r="BK255" s="213">
        <f>ROUND(I255*H255,2)</f>
        <v>0</v>
      </c>
      <c r="BL255" s="11" t="s">
        <v>122</v>
      </c>
      <c r="BM255" s="11" t="s">
        <v>538</v>
      </c>
    </row>
    <row r="256" spans="2:51" s="214" customFormat="1" ht="12.75">
      <c r="B256" s="215"/>
      <c r="C256" s="216"/>
      <c r="D256" s="217" t="s">
        <v>124</v>
      </c>
      <c r="E256" s="218"/>
      <c r="F256" s="219" t="s">
        <v>360</v>
      </c>
      <c r="G256" s="216"/>
      <c r="H256" s="220">
        <v>536.6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124</v>
      </c>
      <c r="AU256" s="226" t="s">
        <v>79</v>
      </c>
      <c r="AV256" s="214" t="s">
        <v>79</v>
      </c>
      <c r="AW256" s="214" t="s">
        <v>31</v>
      </c>
      <c r="AX256" s="214" t="s">
        <v>72</v>
      </c>
      <c r="AY256" s="226" t="s">
        <v>115</v>
      </c>
    </row>
    <row r="257" spans="2:65" s="31" customFormat="1" ht="22.5" customHeight="1">
      <c r="B257" s="32"/>
      <c r="C257" s="202" t="s">
        <v>539</v>
      </c>
      <c r="D257" s="202" t="s">
        <v>117</v>
      </c>
      <c r="E257" s="203" t="s">
        <v>540</v>
      </c>
      <c r="F257" s="204" t="s">
        <v>541</v>
      </c>
      <c r="G257" s="205" t="s">
        <v>142</v>
      </c>
      <c r="H257" s="206">
        <v>536.6</v>
      </c>
      <c r="I257" s="207"/>
      <c r="J257" s="208">
        <f>ROUND(I257*H257,2)</f>
        <v>0</v>
      </c>
      <c r="K257" s="204"/>
      <c r="L257" s="58"/>
      <c r="M257" s="209"/>
      <c r="N257" s="210" t="s">
        <v>38</v>
      </c>
      <c r="O257" s="33"/>
      <c r="P257" s="211">
        <f>O257*H257</f>
        <v>0</v>
      </c>
      <c r="Q257" s="211">
        <v>0</v>
      </c>
      <c r="R257" s="211">
        <f>Q257*H257</f>
        <v>0</v>
      </c>
      <c r="S257" s="211">
        <v>0</v>
      </c>
      <c r="T257" s="212">
        <f>S257*H257</f>
        <v>0</v>
      </c>
      <c r="AR257" s="11" t="s">
        <v>122</v>
      </c>
      <c r="AT257" s="11" t="s">
        <v>117</v>
      </c>
      <c r="AU257" s="11" t="s">
        <v>79</v>
      </c>
      <c r="AY257" s="11" t="s">
        <v>115</v>
      </c>
      <c r="BE257" s="213">
        <f>IF(N257="základní",J257,0)</f>
        <v>0</v>
      </c>
      <c r="BF257" s="213">
        <f>IF(N257="snížená",J257,0)</f>
        <v>0</v>
      </c>
      <c r="BG257" s="213">
        <f>IF(N257="zákl. přenesená",J257,0)</f>
        <v>0</v>
      </c>
      <c r="BH257" s="213">
        <f>IF(N257="sníž. přenesená",J257,0)</f>
        <v>0</v>
      </c>
      <c r="BI257" s="213">
        <f>IF(N257="nulová",J257,0)</f>
        <v>0</v>
      </c>
      <c r="BJ257" s="11" t="s">
        <v>72</v>
      </c>
      <c r="BK257" s="213">
        <f>ROUND(I257*H257,2)</f>
        <v>0</v>
      </c>
      <c r="BL257" s="11" t="s">
        <v>122</v>
      </c>
      <c r="BM257" s="11" t="s">
        <v>542</v>
      </c>
    </row>
    <row r="258" spans="2:51" s="214" customFormat="1" ht="12.75">
      <c r="B258" s="215"/>
      <c r="C258" s="216"/>
      <c r="D258" s="227" t="s">
        <v>124</v>
      </c>
      <c r="E258" s="228"/>
      <c r="F258" s="229" t="s">
        <v>360</v>
      </c>
      <c r="G258" s="216"/>
      <c r="H258" s="230">
        <v>536.6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124</v>
      </c>
      <c r="AU258" s="226" t="s">
        <v>79</v>
      </c>
      <c r="AV258" s="214" t="s">
        <v>79</v>
      </c>
      <c r="AW258" s="214" t="s">
        <v>31</v>
      </c>
      <c r="AX258" s="214" t="s">
        <v>72</v>
      </c>
      <c r="AY258" s="226" t="s">
        <v>115</v>
      </c>
    </row>
    <row r="259" spans="2:63" s="184" customFormat="1" ht="21.75" customHeight="1">
      <c r="B259" s="185"/>
      <c r="C259" s="186"/>
      <c r="D259" s="199" t="s">
        <v>66</v>
      </c>
      <c r="E259" s="200" t="s">
        <v>543</v>
      </c>
      <c r="F259" s="200" t="s">
        <v>544</v>
      </c>
      <c r="G259" s="186"/>
      <c r="H259" s="186"/>
      <c r="I259" s="189"/>
      <c r="J259" s="201">
        <f>BK259</f>
        <v>0</v>
      </c>
      <c r="K259" s="186"/>
      <c r="L259" s="191"/>
      <c r="M259" s="192"/>
      <c r="N259" s="193"/>
      <c r="O259" s="193"/>
      <c r="P259" s="194">
        <f>SUM(P260:P262)</f>
        <v>0</v>
      </c>
      <c r="Q259" s="193"/>
      <c r="R259" s="194">
        <f>SUM(R260:R262)</f>
        <v>0</v>
      </c>
      <c r="S259" s="193"/>
      <c r="T259" s="195">
        <f>SUM(T260:T262)</f>
        <v>0</v>
      </c>
      <c r="AR259" s="196" t="s">
        <v>72</v>
      </c>
      <c r="AT259" s="197" t="s">
        <v>66</v>
      </c>
      <c r="AU259" s="197" t="s">
        <v>79</v>
      </c>
      <c r="AY259" s="196" t="s">
        <v>115</v>
      </c>
      <c r="BK259" s="198">
        <f>SUM(BK260:BK262)</f>
        <v>0</v>
      </c>
    </row>
    <row r="260" spans="2:65" s="31" customFormat="1" ht="22.5" customHeight="1">
      <c r="B260" s="32"/>
      <c r="C260" s="202" t="s">
        <v>545</v>
      </c>
      <c r="D260" s="202" t="s">
        <v>117</v>
      </c>
      <c r="E260" s="203" t="s">
        <v>546</v>
      </c>
      <c r="F260" s="204" t="s">
        <v>547</v>
      </c>
      <c r="G260" s="205" t="s">
        <v>548</v>
      </c>
      <c r="H260" s="206">
        <v>3</v>
      </c>
      <c r="I260" s="207"/>
      <c r="J260" s="208">
        <f>ROUND(I260*H260,2)</f>
        <v>0</v>
      </c>
      <c r="K260" s="204"/>
      <c r="L260" s="58"/>
      <c r="M260" s="209"/>
      <c r="N260" s="210" t="s">
        <v>38</v>
      </c>
      <c r="O260" s="33"/>
      <c r="P260" s="211">
        <f>O260*H260</f>
        <v>0</v>
      </c>
      <c r="Q260" s="211">
        <v>0</v>
      </c>
      <c r="R260" s="211">
        <f>Q260*H260</f>
        <v>0</v>
      </c>
      <c r="S260" s="211">
        <v>0</v>
      </c>
      <c r="T260" s="212">
        <f>S260*H260</f>
        <v>0</v>
      </c>
      <c r="AR260" s="11" t="s">
        <v>122</v>
      </c>
      <c r="AT260" s="11" t="s">
        <v>117</v>
      </c>
      <c r="AU260" s="11" t="s">
        <v>131</v>
      </c>
      <c r="AY260" s="11" t="s">
        <v>115</v>
      </c>
      <c r="BE260" s="213">
        <f>IF(N260="základní",J260,0)</f>
        <v>0</v>
      </c>
      <c r="BF260" s="213">
        <f>IF(N260="snížená",J260,0)</f>
        <v>0</v>
      </c>
      <c r="BG260" s="213">
        <f>IF(N260="zákl. přenesená",J260,0)</f>
        <v>0</v>
      </c>
      <c r="BH260" s="213">
        <f>IF(N260="sníž. přenesená",J260,0)</f>
        <v>0</v>
      </c>
      <c r="BI260" s="213">
        <f>IF(N260="nulová",J260,0)</f>
        <v>0</v>
      </c>
      <c r="BJ260" s="11" t="s">
        <v>72</v>
      </c>
      <c r="BK260" s="213">
        <f>ROUND(I260*H260,2)</f>
        <v>0</v>
      </c>
      <c r="BL260" s="11" t="s">
        <v>122</v>
      </c>
      <c r="BM260" s="11" t="s">
        <v>549</v>
      </c>
    </row>
    <row r="261" spans="2:65" s="31" customFormat="1" ht="22.5" customHeight="1">
      <c r="B261" s="32"/>
      <c r="C261" s="202" t="s">
        <v>550</v>
      </c>
      <c r="D261" s="202" t="s">
        <v>117</v>
      </c>
      <c r="E261" s="203" t="s">
        <v>551</v>
      </c>
      <c r="F261" s="204" t="s">
        <v>552</v>
      </c>
      <c r="G261" s="205" t="s">
        <v>548</v>
      </c>
      <c r="H261" s="206">
        <v>3</v>
      </c>
      <c r="I261" s="207"/>
      <c r="J261" s="208">
        <f>ROUND(I261*H261,2)</f>
        <v>0</v>
      </c>
      <c r="K261" s="204"/>
      <c r="L261" s="58"/>
      <c r="M261" s="209"/>
      <c r="N261" s="210" t="s">
        <v>38</v>
      </c>
      <c r="O261" s="33"/>
      <c r="P261" s="211">
        <f>O261*H261</f>
        <v>0</v>
      </c>
      <c r="Q261" s="211">
        <v>0</v>
      </c>
      <c r="R261" s="211">
        <f>Q261*H261</f>
        <v>0</v>
      </c>
      <c r="S261" s="211">
        <v>0</v>
      </c>
      <c r="T261" s="212">
        <f>S261*H261</f>
        <v>0</v>
      </c>
      <c r="AR261" s="11" t="s">
        <v>122</v>
      </c>
      <c r="AT261" s="11" t="s">
        <v>117</v>
      </c>
      <c r="AU261" s="11" t="s">
        <v>131</v>
      </c>
      <c r="AY261" s="11" t="s">
        <v>115</v>
      </c>
      <c r="BE261" s="213">
        <f>IF(N261="základní",J261,0)</f>
        <v>0</v>
      </c>
      <c r="BF261" s="213">
        <f>IF(N261="snížená",J261,0)</f>
        <v>0</v>
      </c>
      <c r="BG261" s="213">
        <f>IF(N261="zákl. přenesená",J261,0)</f>
        <v>0</v>
      </c>
      <c r="BH261" s="213">
        <f>IF(N261="sníž. přenesená",J261,0)</f>
        <v>0</v>
      </c>
      <c r="BI261" s="213">
        <f>IF(N261="nulová",J261,0)</f>
        <v>0</v>
      </c>
      <c r="BJ261" s="11" t="s">
        <v>72</v>
      </c>
      <c r="BK261" s="213">
        <f>ROUND(I261*H261,2)</f>
        <v>0</v>
      </c>
      <c r="BL261" s="11" t="s">
        <v>122</v>
      </c>
      <c r="BM261" s="11" t="s">
        <v>553</v>
      </c>
    </row>
    <row r="262" spans="2:65" s="31" customFormat="1" ht="22.5" customHeight="1">
      <c r="B262" s="32"/>
      <c r="C262" s="202" t="s">
        <v>554</v>
      </c>
      <c r="D262" s="202" t="s">
        <v>117</v>
      </c>
      <c r="E262" s="203" t="s">
        <v>555</v>
      </c>
      <c r="F262" s="204" t="s">
        <v>556</v>
      </c>
      <c r="G262" s="205" t="s">
        <v>265</v>
      </c>
      <c r="H262" s="206">
        <v>148.584</v>
      </c>
      <c r="I262" s="207"/>
      <c r="J262" s="208">
        <f>ROUND(I262*H262,2)</f>
        <v>0</v>
      </c>
      <c r="K262" s="204"/>
      <c r="L262" s="58"/>
      <c r="M262" s="209"/>
      <c r="N262" s="210" t="s">
        <v>38</v>
      </c>
      <c r="O262" s="33"/>
      <c r="P262" s="211">
        <f>O262*H262</f>
        <v>0</v>
      </c>
      <c r="Q262" s="211">
        <v>0</v>
      </c>
      <c r="R262" s="211">
        <f>Q262*H262</f>
        <v>0</v>
      </c>
      <c r="S262" s="211">
        <v>0</v>
      </c>
      <c r="T262" s="212">
        <f>S262*H262</f>
        <v>0</v>
      </c>
      <c r="AR262" s="11" t="s">
        <v>122</v>
      </c>
      <c r="AT262" s="11" t="s">
        <v>117</v>
      </c>
      <c r="AU262" s="11" t="s">
        <v>131</v>
      </c>
      <c r="AY262" s="11" t="s">
        <v>115</v>
      </c>
      <c r="BE262" s="213">
        <f>IF(N262="základní",J262,0)</f>
        <v>0</v>
      </c>
      <c r="BF262" s="213">
        <f>IF(N262="snížená",J262,0)</f>
        <v>0</v>
      </c>
      <c r="BG262" s="213">
        <f>IF(N262="zákl. přenesená",J262,0)</f>
        <v>0</v>
      </c>
      <c r="BH262" s="213">
        <f>IF(N262="sníž. přenesená",J262,0)</f>
        <v>0</v>
      </c>
      <c r="BI262" s="213">
        <f>IF(N262="nulová",J262,0)</f>
        <v>0</v>
      </c>
      <c r="BJ262" s="11" t="s">
        <v>72</v>
      </c>
      <c r="BK262" s="213">
        <f>ROUND(I262*H262,2)</f>
        <v>0</v>
      </c>
      <c r="BL262" s="11" t="s">
        <v>122</v>
      </c>
      <c r="BM262" s="11" t="s">
        <v>557</v>
      </c>
    </row>
    <row r="263" spans="2:63" s="184" customFormat="1" ht="29.25" customHeight="1">
      <c r="B263" s="185"/>
      <c r="C263" s="186"/>
      <c r="D263" s="199" t="s">
        <v>66</v>
      </c>
      <c r="E263" s="200" t="s">
        <v>558</v>
      </c>
      <c r="F263" s="200" t="s">
        <v>559</v>
      </c>
      <c r="G263" s="186"/>
      <c r="H263" s="186"/>
      <c r="I263" s="189"/>
      <c r="J263" s="201">
        <f>BK263</f>
        <v>0</v>
      </c>
      <c r="K263" s="186"/>
      <c r="L263" s="191"/>
      <c r="M263" s="192"/>
      <c r="N263" s="193"/>
      <c r="O263" s="193"/>
      <c r="P263" s="194">
        <f>SUM(P264:P267)</f>
        <v>0</v>
      </c>
      <c r="Q263" s="193"/>
      <c r="R263" s="194">
        <f>SUM(R264:R267)</f>
        <v>0</v>
      </c>
      <c r="S263" s="193"/>
      <c r="T263" s="195">
        <f>SUM(T264:T267)</f>
        <v>0</v>
      </c>
      <c r="AR263" s="196" t="s">
        <v>72</v>
      </c>
      <c r="AT263" s="197" t="s">
        <v>66</v>
      </c>
      <c r="AU263" s="197" t="s">
        <v>72</v>
      </c>
      <c r="AY263" s="196" t="s">
        <v>115</v>
      </c>
      <c r="BK263" s="198">
        <f>SUM(BK264:BK267)</f>
        <v>0</v>
      </c>
    </row>
    <row r="264" spans="2:65" s="31" customFormat="1" ht="22.5" customHeight="1">
      <c r="B264" s="32"/>
      <c r="C264" s="202" t="s">
        <v>560</v>
      </c>
      <c r="D264" s="202" t="s">
        <v>117</v>
      </c>
      <c r="E264" s="203" t="s">
        <v>561</v>
      </c>
      <c r="F264" s="204" t="s">
        <v>562</v>
      </c>
      <c r="G264" s="205" t="s">
        <v>265</v>
      </c>
      <c r="H264" s="206">
        <v>298.457</v>
      </c>
      <c r="I264" s="207"/>
      <c r="J264" s="208">
        <f>ROUND(I264*H264,2)</f>
        <v>0</v>
      </c>
      <c r="K264" s="204" t="s">
        <v>121</v>
      </c>
      <c r="L264" s="58"/>
      <c r="M264" s="209"/>
      <c r="N264" s="210" t="s">
        <v>38</v>
      </c>
      <c r="O264" s="33"/>
      <c r="P264" s="211">
        <f>O264*H264</f>
        <v>0</v>
      </c>
      <c r="Q264" s="211">
        <v>0</v>
      </c>
      <c r="R264" s="211">
        <f>Q264*H264</f>
        <v>0</v>
      </c>
      <c r="S264" s="211">
        <v>0</v>
      </c>
      <c r="T264" s="212">
        <f>S264*H264</f>
        <v>0</v>
      </c>
      <c r="AR264" s="11" t="s">
        <v>122</v>
      </c>
      <c r="AT264" s="11" t="s">
        <v>117</v>
      </c>
      <c r="AU264" s="11" t="s">
        <v>79</v>
      </c>
      <c r="AY264" s="11" t="s">
        <v>115</v>
      </c>
      <c r="BE264" s="213">
        <f>IF(N264="základní",J264,0)</f>
        <v>0</v>
      </c>
      <c r="BF264" s="213">
        <f>IF(N264="snížená",J264,0)</f>
        <v>0</v>
      </c>
      <c r="BG264" s="213">
        <f>IF(N264="zákl. přenesená",J264,0)</f>
        <v>0</v>
      </c>
      <c r="BH264" s="213">
        <f>IF(N264="sníž. přenesená",J264,0)</f>
        <v>0</v>
      </c>
      <c r="BI264" s="213">
        <f>IF(N264="nulová",J264,0)</f>
        <v>0</v>
      </c>
      <c r="BJ264" s="11" t="s">
        <v>72</v>
      </c>
      <c r="BK264" s="213">
        <f>ROUND(I264*H264,2)</f>
        <v>0</v>
      </c>
      <c r="BL264" s="11" t="s">
        <v>122</v>
      </c>
      <c r="BM264" s="11" t="s">
        <v>563</v>
      </c>
    </row>
    <row r="265" spans="2:65" s="31" customFormat="1" ht="22.5" customHeight="1">
      <c r="B265" s="32"/>
      <c r="C265" s="202" t="s">
        <v>564</v>
      </c>
      <c r="D265" s="202" t="s">
        <v>117</v>
      </c>
      <c r="E265" s="203" t="s">
        <v>565</v>
      </c>
      <c r="F265" s="204" t="s">
        <v>566</v>
      </c>
      <c r="G265" s="205" t="s">
        <v>265</v>
      </c>
      <c r="H265" s="206">
        <v>298.457</v>
      </c>
      <c r="I265" s="207"/>
      <c r="J265" s="208">
        <f>ROUND(I265*H265,2)</f>
        <v>0</v>
      </c>
      <c r="K265" s="204" t="s">
        <v>121</v>
      </c>
      <c r="L265" s="58"/>
      <c r="M265" s="209"/>
      <c r="N265" s="210" t="s">
        <v>38</v>
      </c>
      <c r="O265" s="33"/>
      <c r="P265" s="211">
        <f>O265*H265</f>
        <v>0</v>
      </c>
      <c r="Q265" s="211">
        <v>0</v>
      </c>
      <c r="R265" s="211">
        <f>Q265*H265</f>
        <v>0</v>
      </c>
      <c r="S265" s="211">
        <v>0</v>
      </c>
      <c r="T265" s="212">
        <f>S265*H265</f>
        <v>0</v>
      </c>
      <c r="AR265" s="11" t="s">
        <v>122</v>
      </c>
      <c r="AT265" s="11" t="s">
        <v>117</v>
      </c>
      <c r="AU265" s="11" t="s">
        <v>79</v>
      </c>
      <c r="AY265" s="11" t="s">
        <v>115</v>
      </c>
      <c r="BE265" s="213">
        <f>IF(N265="základní",J265,0)</f>
        <v>0</v>
      </c>
      <c r="BF265" s="213">
        <f>IF(N265="snížená",J265,0)</f>
        <v>0</v>
      </c>
      <c r="BG265" s="213">
        <f>IF(N265="zákl. přenesená",J265,0)</f>
        <v>0</v>
      </c>
      <c r="BH265" s="213">
        <f>IF(N265="sníž. přenesená",J265,0)</f>
        <v>0</v>
      </c>
      <c r="BI265" s="213">
        <f>IF(N265="nulová",J265,0)</f>
        <v>0</v>
      </c>
      <c r="BJ265" s="11" t="s">
        <v>72</v>
      </c>
      <c r="BK265" s="213">
        <f>ROUND(I265*H265,2)</f>
        <v>0</v>
      </c>
      <c r="BL265" s="11" t="s">
        <v>122</v>
      </c>
      <c r="BM265" s="11" t="s">
        <v>567</v>
      </c>
    </row>
    <row r="266" spans="2:65" s="31" customFormat="1" ht="22.5" customHeight="1">
      <c r="B266" s="32"/>
      <c r="C266" s="202" t="s">
        <v>568</v>
      </c>
      <c r="D266" s="202" t="s">
        <v>117</v>
      </c>
      <c r="E266" s="203" t="s">
        <v>569</v>
      </c>
      <c r="F266" s="204" t="s">
        <v>570</v>
      </c>
      <c r="G266" s="205" t="s">
        <v>265</v>
      </c>
      <c r="H266" s="206">
        <v>118.159</v>
      </c>
      <c r="I266" s="207"/>
      <c r="J266" s="208">
        <f>ROUND(I266*H266,2)</f>
        <v>0</v>
      </c>
      <c r="K266" s="204" t="s">
        <v>121</v>
      </c>
      <c r="L266" s="58"/>
      <c r="M266" s="209"/>
      <c r="N266" s="210" t="s">
        <v>38</v>
      </c>
      <c r="O266" s="33"/>
      <c r="P266" s="211">
        <f>O266*H266</f>
        <v>0</v>
      </c>
      <c r="Q266" s="211">
        <v>0</v>
      </c>
      <c r="R266" s="211">
        <f>Q266*H266</f>
        <v>0</v>
      </c>
      <c r="S266" s="211">
        <v>0</v>
      </c>
      <c r="T266" s="212">
        <f>S266*H266</f>
        <v>0</v>
      </c>
      <c r="AR266" s="11" t="s">
        <v>122</v>
      </c>
      <c r="AT266" s="11" t="s">
        <v>117</v>
      </c>
      <c r="AU266" s="11" t="s">
        <v>79</v>
      </c>
      <c r="AY266" s="11" t="s">
        <v>115</v>
      </c>
      <c r="BE266" s="213">
        <f>IF(N266="základní",J266,0)</f>
        <v>0</v>
      </c>
      <c r="BF266" s="213">
        <f>IF(N266="snížená",J266,0)</f>
        <v>0</v>
      </c>
      <c r="BG266" s="213">
        <f>IF(N266="zákl. přenesená",J266,0)</f>
        <v>0</v>
      </c>
      <c r="BH266" s="213">
        <f>IF(N266="sníž. přenesená",J266,0)</f>
        <v>0</v>
      </c>
      <c r="BI266" s="213">
        <f>IF(N266="nulová",J266,0)</f>
        <v>0</v>
      </c>
      <c r="BJ266" s="11" t="s">
        <v>72</v>
      </c>
      <c r="BK266" s="213">
        <f>ROUND(I266*H266,2)</f>
        <v>0</v>
      </c>
      <c r="BL266" s="11" t="s">
        <v>122</v>
      </c>
      <c r="BM266" s="11" t="s">
        <v>571</v>
      </c>
    </row>
    <row r="267" spans="2:65" s="31" customFormat="1" ht="22.5" customHeight="1">
      <c r="B267" s="32"/>
      <c r="C267" s="202" t="s">
        <v>572</v>
      </c>
      <c r="D267" s="202" t="s">
        <v>117</v>
      </c>
      <c r="E267" s="203" t="s">
        <v>573</v>
      </c>
      <c r="F267" s="204" t="s">
        <v>574</v>
      </c>
      <c r="G267" s="205" t="s">
        <v>265</v>
      </c>
      <c r="H267" s="206">
        <v>180.298</v>
      </c>
      <c r="I267" s="207"/>
      <c r="J267" s="208">
        <f>ROUND(I267*H267,2)</f>
        <v>0</v>
      </c>
      <c r="K267" s="204" t="s">
        <v>121</v>
      </c>
      <c r="L267" s="58"/>
      <c r="M267" s="209"/>
      <c r="N267" s="210" t="s">
        <v>38</v>
      </c>
      <c r="O267" s="33"/>
      <c r="P267" s="211">
        <f>O267*H267</f>
        <v>0</v>
      </c>
      <c r="Q267" s="211">
        <v>0</v>
      </c>
      <c r="R267" s="211">
        <f>Q267*H267</f>
        <v>0</v>
      </c>
      <c r="S267" s="211">
        <v>0</v>
      </c>
      <c r="T267" s="212">
        <f>S267*H267</f>
        <v>0</v>
      </c>
      <c r="AR267" s="11" t="s">
        <v>122</v>
      </c>
      <c r="AT267" s="11" t="s">
        <v>117</v>
      </c>
      <c r="AU267" s="11" t="s">
        <v>79</v>
      </c>
      <c r="AY267" s="11" t="s">
        <v>115</v>
      </c>
      <c r="BE267" s="213">
        <f>IF(N267="základní",J267,0)</f>
        <v>0</v>
      </c>
      <c r="BF267" s="213">
        <f>IF(N267="snížená",J267,0)</f>
        <v>0</v>
      </c>
      <c r="BG267" s="213">
        <f>IF(N267="zákl. přenesená",J267,0)</f>
        <v>0</v>
      </c>
      <c r="BH267" s="213">
        <f>IF(N267="sníž. přenesená",J267,0)</f>
        <v>0</v>
      </c>
      <c r="BI267" s="213">
        <f>IF(N267="nulová",J267,0)</f>
        <v>0</v>
      </c>
      <c r="BJ267" s="11" t="s">
        <v>72</v>
      </c>
      <c r="BK267" s="213">
        <f>ROUND(I267*H267,2)</f>
        <v>0</v>
      </c>
      <c r="BL267" s="11" t="s">
        <v>122</v>
      </c>
      <c r="BM267" s="11" t="s">
        <v>575</v>
      </c>
    </row>
    <row r="268" spans="2:63" s="184" customFormat="1" ht="37.5" customHeight="1">
      <c r="B268" s="185"/>
      <c r="C268" s="186"/>
      <c r="D268" s="187" t="s">
        <v>66</v>
      </c>
      <c r="E268" s="188" t="s">
        <v>576</v>
      </c>
      <c r="F268" s="188" t="s">
        <v>577</v>
      </c>
      <c r="G268" s="186"/>
      <c r="H268" s="186"/>
      <c r="I268" s="189"/>
      <c r="J268" s="190">
        <f>BK268</f>
        <v>0</v>
      </c>
      <c r="K268" s="186"/>
      <c r="L268" s="191"/>
      <c r="M268" s="192"/>
      <c r="N268" s="193"/>
      <c r="O268" s="193"/>
      <c r="P268" s="194">
        <f>P269</f>
        <v>0</v>
      </c>
      <c r="Q268" s="193"/>
      <c r="R268" s="194">
        <f>R269</f>
        <v>0.021400000000000002</v>
      </c>
      <c r="S268" s="193"/>
      <c r="T268" s="195">
        <f>T269</f>
        <v>0</v>
      </c>
      <c r="AR268" s="196" t="s">
        <v>79</v>
      </c>
      <c r="AT268" s="197" t="s">
        <v>66</v>
      </c>
      <c r="AU268" s="197" t="s">
        <v>67</v>
      </c>
      <c r="AY268" s="196" t="s">
        <v>115</v>
      </c>
      <c r="BK268" s="198">
        <f>BK269</f>
        <v>0</v>
      </c>
    </row>
    <row r="269" spans="2:63" s="184" customFormat="1" ht="19.5" customHeight="1">
      <c r="B269" s="185"/>
      <c r="C269" s="186"/>
      <c r="D269" s="199" t="s">
        <v>66</v>
      </c>
      <c r="E269" s="200" t="s">
        <v>578</v>
      </c>
      <c r="F269" s="200" t="s">
        <v>579</v>
      </c>
      <c r="G269" s="186"/>
      <c r="H269" s="186"/>
      <c r="I269" s="189"/>
      <c r="J269" s="201">
        <f>BK269</f>
        <v>0</v>
      </c>
      <c r="K269" s="186"/>
      <c r="L269" s="191"/>
      <c r="M269" s="192"/>
      <c r="N269" s="193"/>
      <c r="O269" s="193"/>
      <c r="P269" s="194">
        <f>SUM(P270:P273)</f>
        <v>0</v>
      </c>
      <c r="Q269" s="193"/>
      <c r="R269" s="194">
        <f>SUM(R270:R273)</f>
        <v>0.021400000000000002</v>
      </c>
      <c r="S269" s="193"/>
      <c r="T269" s="195">
        <f>SUM(T270:T273)</f>
        <v>0</v>
      </c>
      <c r="AR269" s="196" t="s">
        <v>79</v>
      </c>
      <c r="AT269" s="197" t="s">
        <v>66</v>
      </c>
      <c r="AU269" s="197" t="s">
        <v>72</v>
      </c>
      <c r="AY269" s="196" t="s">
        <v>115</v>
      </c>
      <c r="BK269" s="198">
        <f>SUM(BK270:BK273)</f>
        <v>0</v>
      </c>
    </row>
    <row r="270" spans="2:65" s="31" customFormat="1" ht="22.5" customHeight="1">
      <c r="B270" s="32"/>
      <c r="C270" s="202" t="s">
        <v>580</v>
      </c>
      <c r="D270" s="202" t="s">
        <v>117</v>
      </c>
      <c r="E270" s="203" t="s">
        <v>581</v>
      </c>
      <c r="F270" s="204" t="s">
        <v>582</v>
      </c>
      <c r="G270" s="205" t="s">
        <v>142</v>
      </c>
      <c r="H270" s="206">
        <v>7.5</v>
      </c>
      <c r="I270" s="207"/>
      <c r="J270" s="208">
        <f>ROUND(I270*H270,2)</f>
        <v>0</v>
      </c>
      <c r="K270" s="204"/>
      <c r="L270" s="58"/>
      <c r="M270" s="209"/>
      <c r="N270" s="210" t="s">
        <v>38</v>
      </c>
      <c r="O270" s="33"/>
      <c r="P270" s="211">
        <f>O270*H270</f>
        <v>0</v>
      </c>
      <c r="Q270" s="211">
        <v>0.0019</v>
      </c>
      <c r="R270" s="211">
        <f>Q270*H270</f>
        <v>0.01425</v>
      </c>
      <c r="S270" s="211">
        <v>0</v>
      </c>
      <c r="T270" s="212">
        <f>S270*H270</f>
        <v>0</v>
      </c>
      <c r="AR270" s="11" t="s">
        <v>204</v>
      </c>
      <c r="AT270" s="11" t="s">
        <v>117</v>
      </c>
      <c r="AU270" s="11" t="s">
        <v>79</v>
      </c>
      <c r="AY270" s="11" t="s">
        <v>115</v>
      </c>
      <c r="BE270" s="213">
        <f>IF(N270="základní",J270,0)</f>
        <v>0</v>
      </c>
      <c r="BF270" s="213">
        <f>IF(N270="snížená",J270,0)</f>
        <v>0</v>
      </c>
      <c r="BG270" s="213">
        <f>IF(N270="zákl. přenesená",J270,0)</f>
        <v>0</v>
      </c>
      <c r="BH270" s="213">
        <f>IF(N270="sníž. přenesená",J270,0)</f>
        <v>0</v>
      </c>
      <c r="BI270" s="213">
        <f>IF(N270="nulová",J270,0)</f>
        <v>0</v>
      </c>
      <c r="BJ270" s="11" t="s">
        <v>72</v>
      </c>
      <c r="BK270" s="213">
        <f>ROUND(I270*H270,2)</f>
        <v>0</v>
      </c>
      <c r="BL270" s="11" t="s">
        <v>204</v>
      </c>
      <c r="BM270" s="11" t="s">
        <v>583</v>
      </c>
    </row>
    <row r="271" spans="2:51" s="214" customFormat="1" ht="12.75">
      <c r="B271" s="215"/>
      <c r="C271" s="216"/>
      <c r="D271" s="217" t="s">
        <v>124</v>
      </c>
      <c r="E271" s="218"/>
      <c r="F271" s="219" t="s">
        <v>584</v>
      </c>
      <c r="G271" s="216"/>
      <c r="H271" s="220">
        <v>7.5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124</v>
      </c>
      <c r="AU271" s="226" t="s">
        <v>79</v>
      </c>
      <c r="AV271" s="214" t="s">
        <v>79</v>
      </c>
      <c r="AW271" s="214" t="s">
        <v>31</v>
      </c>
      <c r="AX271" s="214" t="s">
        <v>72</v>
      </c>
      <c r="AY271" s="226" t="s">
        <v>115</v>
      </c>
    </row>
    <row r="272" spans="2:65" s="31" customFormat="1" ht="22.5" customHeight="1">
      <c r="B272" s="32"/>
      <c r="C272" s="202" t="s">
        <v>585</v>
      </c>
      <c r="D272" s="202" t="s">
        <v>117</v>
      </c>
      <c r="E272" s="203" t="s">
        <v>586</v>
      </c>
      <c r="F272" s="204" t="s">
        <v>587</v>
      </c>
      <c r="G272" s="205" t="s">
        <v>365</v>
      </c>
      <c r="H272" s="206">
        <v>5</v>
      </c>
      <c r="I272" s="207"/>
      <c r="J272" s="208">
        <f>ROUND(I272*H272,2)</f>
        <v>0</v>
      </c>
      <c r="K272" s="204"/>
      <c r="L272" s="58"/>
      <c r="M272" s="209"/>
      <c r="N272" s="210" t="s">
        <v>38</v>
      </c>
      <c r="O272" s="33"/>
      <c r="P272" s="211">
        <f>O272*H272</f>
        <v>0</v>
      </c>
      <c r="Q272" s="211">
        <v>0.00143</v>
      </c>
      <c r="R272" s="211">
        <f>Q272*H272</f>
        <v>0.00715</v>
      </c>
      <c r="S272" s="211">
        <v>0</v>
      </c>
      <c r="T272" s="212">
        <f>S272*H272</f>
        <v>0</v>
      </c>
      <c r="AR272" s="11" t="s">
        <v>204</v>
      </c>
      <c r="AT272" s="11" t="s">
        <v>117</v>
      </c>
      <c r="AU272" s="11" t="s">
        <v>79</v>
      </c>
      <c r="AY272" s="11" t="s">
        <v>115</v>
      </c>
      <c r="BE272" s="213">
        <f>IF(N272="základní",J272,0)</f>
        <v>0</v>
      </c>
      <c r="BF272" s="213">
        <f>IF(N272="snížená",J272,0)</f>
        <v>0</v>
      </c>
      <c r="BG272" s="213">
        <f>IF(N272="zákl. přenesená",J272,0)</f>
        <v>0</v>
      </c>
      <c r="BH272" s="213">
        <f>IF(N272="sníž. přenesená",J272,0)</f>
        <v>0</v>
      </c>
      <c r="BI272" s="213">
        <f>IF(N272="nulová",J272,0)</f>
        <v>0</v>
      </c>
      <c r="BJ272" s="11" t="s">
        <v>72</v>
      </c>
      <c r="BK272" s="213">
        <f>ROUND(I272*H272,2)</f>
        <v>0</v>
      </c>
      <c r="BL272" s="11" t="s">
        <v>204</v>
      </c>
      <c r="BM272" s="11" t="s">
        <v>588</v>
      </c>
    </row>
    <row r="273" spans="2:65" s="31" customFormat="1" ht="22.5" customHeight="1">
      <c r="B273" s="32"/>
      <c r="C273" s="202" t="s">
        <v>589</v>
      </c>
      <c r="D273" s="202" t="s">
        <v>117</v>
      </c>
      <c r="E273" s="203" t="s">
        <v>590</v>
      </c>
      <c r="F273" s="204" t="s">
        <v>591</v>
      </c>
      <c r="G273" s="205" t="s">
        <v>265</v>
      </c>
      <c r="H273" s="206">
        <v>0.021</v>
      </c>
      <c r="I273" s="207"/>
      <c r="J273" s="208">
        <f>ROUND(I273*H273,2)</f>
        <v>0</v>
      </c>
      <c r="K273" s="204"/>
      <c r="L273" s="58"/>
      <c r="M273" s="209"/>
      <c r="N273" s="210" t="s">
        <v>38</v>
      </c>
      <c r="O273" s="33"/>
      <c r="P273" s="211">
        <f>O273*H273</f>
        <v>0</v>
      </c>
      <c r="Q273" s="211">
        <v>0</v>
      </c>
      <c r="R273" s="211">
        <f>Q273*H273</f>
        <v>0</v>
      </c>
      <c r="S273" s="211">
        <v>0</v>
      </c>
      <c r="T273" s="212">
        <f>S273*H273</f>
        <v>0</v>
      </c>
      <c r="AR273" s="11" t="s">
        <v>204</v>
      </c>
      <c r="AT273" s="11" t="s">
        <v>117</v>
      </c>
      <c r="AU273" s="11" t="s">
        <v>79</v>
      </c>
      <c r="AY273" s="11" t="s">
        <v>115</v>
      </c>
      <c r="BE273" s="213">
        <f>IF(N273="základní",J273,0)</f>
        <v>0</v>
      </c>
      <c r="BF273" s="213">
        <f>IF(N273="snížená",J273,0)</f>
        <v>0</v>
      </c>
      <c r="BG273" s="213">
        <f>IF(N273="zákl. přenesená",J273,0)</f>
        <v>0</v>
      </c>
      <c r="BH273" s="213">
        <f>IF(N273="sníž. přenesená",J273,0)</f>
        <v>0</v>
      </c>
      <c r="BI273" s="213">
        <f>IF(N273="nulová",J273,0)</f>
        <v>0</v>
      </c>
      <c r="BJ273" s="11" t="s">
        <v>72</v>
      </c>
      <c r="BK273" s="213">
        <f>ROUND(I273*H273,2)</f>
        <v>0</v>
      </c>
      <c r="BL273" s="11" t="s">
        <v>204</v>
      </c>
      <c r="BM273" s="11" t="s">
        <v>592</v>
      </c>
    </row>
    <row r="274" spans="2:63" s="184" customFormat="1" ht="37.5" customHeight="1">
      <c r="B274" s="185"/>
      <c r="C274" s="186"/>
      <c r="D274" s="187" t="s">
        <v>66</v>
      </c>
      <c r="E274" s="188" t="s">
        <v>593</v>
      </c>
      <c r="F274" s="188" t="s">
        <v>594</v>
      </c>
      <c r="G274" s="186"/>
      <c r="H274" s="186"/>
      <c r="I274" s="189"/>
      <c r="J274" s="190">
        <f>BK274</f>
        <v>0</v>
      </c>
      <c r="K274" s="186"/>
      <c r="L274" s="191"/>
      <c r="M274" s="192"/>
      <c r="N274" s="193"/>
      <c r="O274" s="193"/>
      <c r="P274" s="194">
        <f>P275</f>
        <v>0</v>
      </c>
      <c r="Q274" s="193"/>
      <c r="R274" s="194">
        <f>R275</f>
        <v>0</v>
      </c>
      <c r="S274" s="193"/>
      <c r="T274" s="195">
        <f>T275</f>
        <v>0</v>
      </c>
      <c r="AR274" s="196" t="s">
        <v>139</v>
      </c>
      <c r="AT274" s="197" t="s">
        <v>66</v>
      </c>
      <c r="AU274" s="197" t="s">
        <v>67</v>
      </c>
      <c r="AY274" s="196" t="s">
        <v>115</v>
      </c>
      <c r="BK274" s="198">
        <f>BK275</f>
        <v>0</v>
      </c>
    </row>
    <row r="275" spans="2:63" s="184" customFormat="1" ht="19.5" customHeight="1">
      <c r="B275" s="185"/>
      <c r="C275" s="186"/>
      <c r="D275" s="199" t="s">
        <v>66</v>
      </c>
      <c r="E275" s="200" t="s">
        <v>595</v>
      </c>
      <c r="F275" s="200" t="s">
        <v>596</v>
      </c>
      <c r="G275" s="186"/>
      <c r="H275" s="186"/>
      <c r="I275" s="189"/>
      <c r="J275" s="201">
        <f>BK275</f>
        <v>0</v>
      </c>
      <c r="K275" s="186"/>
      <c r="L275" s="191"/>
      <c r="M275" s="192"/>
      <c r="N275" s="193"/>
      <c r="O275" s="193"/>
      <c r="P275" s="194">
        <f>P276</f>
        <v>0</v>
      </c>
      <c r="Q275" s="193"/>
      <c r="R275" s="194">
        <f>R276</f>
        <v>0</v>
      </c>
      <c r="S275" s="193"/>
      <c r="T275" s="195">
        <f>T276</f>
        <v>0</v>
      </c>
      <c r="AR275" s="196" t="s">
        <v>139</v>
      </c>
      <c r="AT275" s="197" t="s">
        <v>66</v>
      </c>
      <c r="AU275" s="197" t="s">
        <v>72</v>
      </c>
      <c r="AY275" s="196" t="s">
        <v>115</v>
      </c>
      <c r="BK275" s="198">
        <f>BK276</f>
        <v>0</v>
      </c>
    </row>
    <row r="276" spans="2:65" s="31" customFormat="1" ht="22.5" customHeight="1">
      <c r="B276" s="32"/>
      <c r="C276" s="202" t="s">
        <v>597</v>
      </c>
      <c r="D276" s="202" t="s">
        <v>117</v>
      </c>
      <c r="E276" s="203" t="s">
        <v>598</v>
      </c>
      <c r="F276" s="204" t="s">
        <v>599</v>
      </c>
      <c r="G276" s="205" t="s">
        <v>600</v>
      </c>
      <c r="H276" s="206">
        <v>1</v>
      </c>
      <c r="I276" s="207"/>
      <c r="J276" s="208">
        <f>ROUND(I276*H276,2)</f>
        <v>0</v>
      </c>
      <c r="K276" s="204" t="s">
        <v>121</v>
      </c>
      <c r="L276" s="58"/>
      <c r="M276" s="209"/>
      <c r="N276" s="268" t="s">
        <v>38</v>
      </c>
      <c r="O276" s="269"/>
      <c r="P276" s="270">
        <f>O276*H276</f>
        <v>0</v>
      </c>
      <c r="Q276" s="270">
        <v>0</v>
      </c>
      <c r="R276" s="270">
        <f>Q276*H276</f>
        <v>0</v>
      </c>
      <c r="S276" s="270">
        <v>0</v>
      </c>
      <c r="T276" s="271">
        <f>S276*H276</f>
        <v>0</v>
      </c>
      <c r="AR276" s="11" t="s">
        <v>601</v>
      </c>
      <c r="AT276" s="11" t="s">
        <v>117</v>
      </c>
      <c r="AU276" s="11" t="s">
        <v>79</v>
      </c>
      <c r="AY276" s="11" t="s">
        <v>115</v>
      </c>
      <c r="BE276" s="213">
        <f>IF(N276="základní",J276,0)</f>
        <v>0</v>
      </c>
      <c r="BF276" s="213">
        <f>IF(N276="snížená",J276,0)</f>
        <v>0</v>
      </c>
      <c r="BG276" s="213">
        <f>IF(N276="zákl. přenesená",J276,0)</f>
        <v>0</v>
      </c>
      <c r="BH276" s="213">
        <f>IF(N276="sníž. přenesená",J276,0)</f>
        <v>0</v>
      </c>
      <c r="BI276" s="213">
        <f>IF(N276="nulová",J276,0)</f>
        <v>0</v>
      </c>
      <c r="BJ276" s="11" t="s">
        <v>72</v>
      </c>
      <c r="BK276" s="213">
        <f>ROUND(I276*H276,2)</f>
        <v>0</v>
      </c>
      <c r="BL276" s="11" t="s">
        <v>601</v>
      </c>
      <c r="BM276" s="11" t="s">
        <v>602</v>
      </c>
    </row>
    <row r="277" spans="2:12" s="31" customFormat="1" ht="6.75" customHeight="1">
      <c r="B277" s="53"/>
      <c r="C277" s="54"/>
      <c r="D277" s="54"/>
      <c r="E277" s="54"/>
      <c r="F277" s="54"/>
      <c r="G277" s="54"/>
      <c r="H277" s="54"/>
      <c r="I277" s="143"/>
      <c r="J277" s="54"/>
      <c r="K277" s="54"/>
      <c r="L277" s="58"/>
    </row>
  </sheetData>
  <sheetProtection selectLockedCells="1" selectUnlockedCells="1"/>
  <autoFilter ref="C82:K276"/>
  <mergeCells count="6">
    <mergeCell ref="G1:H1"/>
    <mergeCell ref="L2:V2"/>
    <mergeCell ref="E7:H7"/>
    <mergeCell ref="E22:H22"/>
    <mergeCell ref="E43:H43"/>
    <mergeCell ref="E75:H75"/>
  </mergeCells>
  <hyperlinks>
    <hyperlink ref="F1" location="C2" display="1) Krycí list soupisu"/>
    <hyperlink ref="G1" location="C50" display="2) Rekapitulace"/>
    <hyperlink ref="J1" location="C82" display="3) Soupis prací"/>
    <hyperlink ref="L1" location="'Rekapitulace stavby'!C2" display="Rekapitulace stavby"/>
  </hyperlinks>
  <printOptions/>
  <pageMargins left="0.5833333333333334" right="0.5833333333333334" top="0.5833333333333334" bottom="0.5833333333333334" header="0.5118055555555555" footer="0"/>
  <pageSetup fitToHeight="100" fitToWidth="1" horizontalDpi="300" verticalDpi="300" orientation="landscape" paperSize="9"/>
  <headerFooter alignWithMargins="0">
    <oddFooter>&amp;C&amp;"Trebuchet MS,obyčejné"&amp;8Strana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A1" sqref="A1"/>
    </sheetView>
  </sheetViews>
  <sheetFormatPr defaultColWidth="6.8515625" defaultRowHeight="12.75"/>
  <cols>
    <col min="1" max="1" width="6.28125" style="272" customWidth="1"/>
    <col min="2" max="2" width="1.28515625" style="272" customWidth="1"/>
    <col min="3" max="4" width="3.7109375" style="272" customWidth="1"/>
    <col min="5" max="5" width="8.8515625" style="272" customWidth="1"/>
    <col min="6" max="6" width="7.00390625" style="272" customWidth="1"/>
    <col min="7" max="7" width="3.7109375" style="272" customWidth="1"/>
    <col min="8" max="8" width="58.8515625" style="272" customWidth="1"/>
    <col min="9" max="10" width="15.140625" style="272" customWidth="1"/>
    <col min="11" max="11" width="1.28515625" style="272" customWidth="1"/>
    <col min="12" max="16384" width="6.7109375" style="1" customWidth="1"/>
  </cols>
  <sheetData>
    <row r="1" ht="37.5" customHeight="1"/>
    <row r="2" spans="2:1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276" customFormat="1" ht="45" customHeight="1">
      <c r="B3" s="277"/>
      <c r="C3" s="278" t="s">
        <v>603</v>
      </c>
      <c r="D3" s="278"/>
      <c r="E3" s="278"/>
      <c r="F3" s="278"/>
      <c r="G3" s="278"/>
      <c r="H3" s="278"/>
      <c r="I3" s="278"/>
      <c r="J3" s="278"/>
      <c r="K3" s="279"/>
    </row>
    <row r="4" spans="2:11" ht="25.5" customHeight="1">
      <c r="B4" s="280"/>
      <c r="C4" s="281" t="s">
        <v>604</v>
      </c>
      <c r="D4" s="281"/>
      <c r="E4" s="281"/>
      <c r="F4" s="281"/>
      <c r="G4" s="281"/>
      <c r="H4" s="281"/>
      <c r="I4" s="281"/>
      <c r="J4" s="281"/>
      <c r="K4" s="282"/>
    </row>
    <row r="5" spans="2:1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ht="15" customHeight="1">
      <c r="B6" s="280"/>
      <c r="C6" s="284" t="s">
        <v>605</v>
      </c>
      <c r="D6" s="284"/>
      <c r="E6" s="284"/>
      <c r="F6" s="284"/>
      <c r="G6" s="284"/>
      <c r="H6" s="284"/>
      <c r="I6" s="284"/>
      <c r="J6" s="284"/>
      <c r="K6" s="282"/>
    </row>
    <row r="7" spans="2:11" ht="15" customHeight="1">
      <c r="B7" s="285"/>
      <c r="C7" s="284" t="s">
        <v>606</v>
      </c>
      <c r="D7" s="284"/>
      <c r="E7" s="284"/>
      <c r="F7" s="284"/>
      <c r="G7" s="284"/>
      <c r="H7" s="284"/>
      <c r="I7" s="284"/>
      <c r="J7" s="284"/>
      <c r="K7" s="282"/>
    </row>
    <row r="8" spans="2:1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ht="15" customHeight="1">
      <c r="B9" s="285"/>
      <c r="C9" s="286" t="s">
        <v>607</v>
      </c>
      <c r="D9" s="286"/>
      <c r="E9" s="286"/>
      <c r="F9" s="286"/>
      <c r="G9" s="286"/>
      <c r="H9" s="286"/>
      <c r="I9" s="286"/>
      <c r="J9" s="286"/>
      <c r="K9" s="282"/>
    </row>
    <row r="10" spans="2:11" ht="15" customHeight="1">
      <c r="B10" s="285"/>
      <c r="C10" s="284"/>
      <c r="D10" s="287" t="s">
        <v>608</v>
      </c>
      <c r="E10" s="287"/>
      <c r="F10" s="287"/>
      <c r="G10" s="287"/>
      <c r="H10" s="287"/>
      <c r="I10" s="287"/>
      <c r="J10" s="287"/>
      <c r="K10" s="282"/>
    </row>
    <row r="11" spans="2:11" ht="15" customHeight="1">
      <c r="B11" s="285"/>
      <c r="C11" s="288"/>
      <c r="D11" s="284" t="s">
        <v>609</v>
      </c>
      <c r="E11" s="284"/>
      <c r="F11" s="284"/>
      <c r="G11" s="284"/>
      <c r="H11" s="284"/>
      <c r="I11" s="284"/>
      <c r="J11" s="284"/>
      <c r="K11" s="282"/>
    </row>
    <row r="12" spans="2:11" ht="12.75" customHeight="1">
      <c r="B12" s="285"/>
      <c r="C12" s="288"/>
      <c r="D12" s="288"/>
      <c r="E12" s="288"/>
      <c r="F12" s="288"/>
      <c r="G12" s="288"/>
      <c r="H12" s="288"/>
      <c r="I12" s="288"/>
      <c r="J12" s="288"/>
      <c r="K12" s="282"/>
    </row>
    <row r="13" spans="2:11" ht="15" customHeight="1">
      <c r="B13" s="285"/>
      <c r="C13" s="288"/>
      <c r="D13" s="287" t="s">
        <v>610</v>
      </c>
      <c r="E13" s="287"/>
      <c r="F13" s="287"/>
      <c r="G13" s="287"/>
      <c r="H13" s="287"/>
      <c r="I13" s="287"/>
      <c r="J13" s="287"/>
      <c r="K13" s="282"/>
    </row>
    <row r="14" spans="2:11" ht="15" customHeight="1">
      <c r="B14" s="285"/>
      <c r="C14" s="288"/>
      <c r="D14" s="284" t="s">
        <v>611</v>
      </c>
      <c r="E14" s="284"/>
      <c r="F14" s="284"/>
      <c r="G14" s="284"/>
      <c r="H14" s="284"/>
      <c r="I14" s="284"/>
      <c r="J14" s="284"/>
      <c r="K14" s="282"/>
    </row>
    <row r="15" spans="2:11" ht="15" customHeight="1">
      <c r="B15" s="285"/>
      <c r="C15" s="288"/>
      <c r="D15" s="284" t="s">
        <v>612</v>
      </c>
      <c r="E15" s="284"/>
      <c r="F15" s="284"/>
      <c r="G15" s="284"/>
      <c r="H15" s="284"/>
      <c r="I15" s="284"/>
      <c r="J15" s="284"/>
      <c r="K15" s="282"/>
    </row>
    <row r="16" spans="2:11" ht="15" customHeight="1">
      <c r="B16" s="285"/>
      <c r="C16" s="288"/>
      <c r="D16" s="288"/>
      <c r="E16" s="289" t="s">
        <v>71</v>
      </c>
      <c r="F16" s="284" t="s">
        <v>613</v>
      </c>
      <c r="G16" s="284"/>
      <c r="H16" s="284"/>
      <c r="I16" s="284"/>
      <c r="J16" s="284"/>
      <c r="K16" s="282"/>
    </row>
    <row r="17" spans="2:11" ht="15" customHeight="1">
      <c r="B17" s="285"/>
      <c r="C17" s="288"/>
      <c r="D17" s="288"/>
      <c r="E17" s="289" t="s">
        <v>614</v>
      </c>
      <c r="F17" s="284" t="s">
        <v>615</v>
      </c>
      <c r="G17" s="284"/>
      <c r="H17" s="284"/>
      <c r="I17" s="284"/>
      <c r="J17" s="284"/>
      <c r="K17" s="282"/>
    </row>
    <row r="18" spans="2:11" ht="15" customHeight="1">
      <c r="B18" s="285"/>
      <c r="C18" s="288"/>
      <c r="D18" s="288"/>
      <c r="E18" s="289" t="s">
        <v>616</v>
      </c>
      <c r="F18" s="284" t="s">
        <v>617</v>
      </c>
      <c r="G18" s="284"/>
      <c r="H18" s="284"/>
      <c r="I18" s="284"/>
      <c r="J18" s="284"/>
      <c r="K18" s="282"/>
    </row>
    <row r="19" spans="2:11" ht="15" customHeight="1">
      <c r="B19" s="285"/>
      <c r="C19" s="288"/>
      <c r="D19" s="288"/>
      <c r="E19" s="289" t="s">
        <v>618</v>
      </c>
      <c r="F19" s="284" t="s">
        <v>619</v>
      </c>
      <c r="G19" s="284"/>
      <c r="H19" s="284"/>
      <c r="I19" s="284"/>
      <c r="J19" s="284"/>
      <c r="K19" s="282"/>
    </row>
    <row r="20" spans="2:11" ht="15" customHeight="1">
      <c r="B20" s="285"/>
      <c r="C20" s="288"/>
      <c r="D20" s="288"/>
      <c r="E20" s="289" t="s">
        <v>620</v>
      </c>
      <c r="F20" s="284" t="s">
        <v>621</v>
      </c>
      <c r="G20" s="284"/>
      <c r="H20" s="284"/>
      <c r="I20" s="284"/>
      <c r="J20" s="284"/>
      <c r="K20" s="282"/>
    </row>
    <row r="21" spans="2:11" ht="15" customHeight="1">
      <c r="B21" s="285"/>
      <c r="C21" s="288"/>
      <c r="D21" s="288"/>
      <c r="E21" s="289" t="s">
        <v>622</v>
      </c>
      <c r="F21" s="284" t="s">
        <v>623</v>
      </c>
      <c r="G21" s="284"/>
      <c r="H21" s="284"/>
      <c r="I21" s="284"/>
      <c r="J21" s="284"/>
      <c r="K21" s="282"/>
    </row>
    <row r="22" spans="2:11" ht="12.75" customHeight="1">
      <c r="B22" s="285"/>
      <c r="C22" s="288"/>
      <c r="D22" s="288"/>
      <c r="E22" s="288"/>
      <c r="F22" s="288"/>
      <c r="G22" s="288"/>
      <c r="H22" s="288"/>
      <c r="I22" s="288"/>
      <c r="J22" s="288"/>
      <c r="K22" s="282"/>
    </row>
    <row r="23" spans="2:11" ht="15" customHeight="1">
      <c r="B23" s="285"/>
      <c r="C23" s="286" t="s">
        <v>624</v>
      </c>
      <c r="D23" s="286"/>
      <c r="E23" s="286"/>
      <c r="F23" s="286"/>
      <c r="G23" s="286"/>
      <c r="H23" s="286"/>
      <c r="I23" s="286"/>
      <c r="J23" s="286"/>
      <c r="K23" s="282"/>
    </row>
    <row r="24" spans="2:11" ht="15" customHeight="1">
      <c r="B24" s="285"/>
      <c r="C24" s="284" t="s">
        <v>625</v>
      </c>
      <c r="D24" s="284"/>
      <c r="E24" s="284"/>
      <c r="F24" s="284"/>
      <c r="G24" s="284"/>
      <c r="H24" s="284"/>
      <c r="I24" s="284"/>
      <c r="J24" s="284"/>
      <c r="K24" s="282"/>
    </row>
    <row r="25" spans="2:11" ht="15" customHeight="1">
      <c r="B25" s="285"/>
      <c r="C25" s="284"/>
      <c r="D25" s="290" t="s">
        <v>626</v>
      </c>
      <c r="E25" s="290"/>
      <c r="F25" s="290"/>
      <c r="G25" s="290"/>
      <c r="H25" s="290"/>
      <c r="I25" s="290"/>
      <c r="J25" s="290"/>
      <c r="K25" s="282"/>
    </row>
    <row r="26" spans="2:11" ht="15" customHeight="1">
      <c r="B26" s="285"/>
      <c r="C26" s="288"/>
      <c r="D26" s="284" t="s">
        <v>627</v>
      </c>
      <c r="E26" s="284"/>
      <c r="F26" s="284"/>
      <c r="G26" s="284"/>
      <c r="H26" s="284"/>
      <c r="I26" s="284"/>
      <c r="J26" s="284"/>
      <c r="K26" s="282"/>
    </row>
    <row r="27" spans="2:11" ht="12.75" customHeight="1">
      <c r="B27" s="285"/>
      <c r="C27" s="288"/>
      <c r="D27" s="288"/>
      <c r="E27" s="288"/>
      <c r="F27" s="288"/>
      <c r="G27" s="288"/>
      <c r="H27" s="288"/>
      <c r="I27" s="288"/>
      <c r="J27" s="288"/>
      <c r="K27" s="282"/>
    </row>
    <row r="28" spans="2:11" ht="15" customHeight="1">
      <c r="B28" s="285"/>
      <c r="C28" s="288"/>
      <c r="D28" s="290" t="s">
        <v>628</v>
      </c>
      <c r="E28" s="290"/>
      <c r="F28" s="290"/>
      <c r="G28" s="290"/>
      <c r="H28" s="290"/>
      <c r="I28" s="290"/>
      <c r="J28" s="290"/>
      <c r="K28" s="282"/>
    </row>
    <row r="29" spans="2:11" ht="15" customHeight="1">
      <c r="B29" s="285"/>
      <c r="C29" s="288"/>
      <c r="D29" s="284" t="s">
        <v>629</v>
      </c>
      <c r="E29" s="284"/>
      <c r="F29" s="284"/>
      <c r="G29" s="284"/>
      <c r="H29" s="284"/>
      <c r="I29" s="284"/>
      <c r="J29" s="284"/>
      <c r="K29" s="282"/>
    </row>
    <row r="30" spans="2:11" ht="12.75" customHeight="1">
      <c r="B30" s="285"/>
      <c r="C30" s="288"/>
      <c r="D30" s="288"/>
      <c r="E30" s="288"/>
      <c r="F30" s="288"/>
      <c r="G30" s="288"/>
      <c r="H30" s="288"/>
      <c r="I30" s="288"/>
      <c r="J30" s="288"/>
      <c r="K30" s="282"/>
    </row>
    <row r="31" spans="2:11" ht="15" customHeight="1">
      <c r="B31" s="285"/>
      <c r="C31" s="288"/>
      <c r="D31" s="290" t="s">
        <v>630</v>
      </c>
      <c r="E31" s="290"/>
      <c r="F31" s="290"/>
      <c r="G31" s="290"/>
      <c r="H31" s="290"/>
      <c r="I31" s="290"/>
      <c r="J31" s="290"/>
      <c r="K31" s="282"/>
    </row>
    <row r="32" spans="2:11" ht="15" customHeight="1">
      <c r="B32" s="285"/>
      <c r="C32" s="288"/>
      <c r="D32" s="284" t="s">
        <v>631</v>
      </c>
      <c r="E32" s="284"/>
      <c r="F32" s="284"/>
      <c r="G32" s="284"/>
      <c r="H32" s="284"/>
      <c r="I32" s="284"/>
      <c r="J32" s="284"/>
      <c r="K32" s="282"/>
    </row>
    <row r="33" spans="2:11" ht="15" customHeight="1">
      <c r="B33" s="285"/>
      <c r="C33" s="288"/>
      <c r="D33" s="284" t="s">
        <v>632</v>
      </c>
      <c r="E33" s="284"/>
      <c r="F33" s="284"/>
      <c r="G33" s="284"/>
      <c r="H33" s="284"/>
      <c r="I33" s="284"/>
      <c r="J33" s="284"/>
      <c r="K33" s="282"/>
    </row>
    <row r="34" spans="2:11" ht="15" customHeight="1">
      <c r="B34" s="285"/>
      <c r="C34" s="288"/>
      <c r="D34" s="284"/>
      <c r="E34" s="291" t="s">
        <v>100</v>
      </c>
      <c r="F34" s="284"/>
      <c r="G34" s="284" t="s">
        <v>633</v>
      </c>
      <c r="H34" s="284"/>
      <c r="I34" s="284"/>
      <c r="J34" s="284"/>
      <c r="K34" s="282"/>
    </row>
    <row r="35" spans="2:11" ht="30.75" customHeight="1">
      <c r="B35" s="285"/>
      <c r="C35" s="288"/>
      <c r="D35" s="284"/>
      <c r="E35" s="291" t="s">
        <v>634</v>
      </c>
      <c r="F35" s="284"/>
      <c r="G35" s="284" t="s">
        <v>635</v>
      </c>
      <c r="H35" s="284"/>
      <c r="I35" s="284"/>
      <c r="J35" s="284"/>
      <c r="K35" s="282"/>
    </row>
    <row r="36" spans="2:11" ht="15" customHeight="1">
      <c r="B36" s="285"/>
      <c r="C36" s="288"/>
      <c r="D36" s="284"/>
      <c r="E36" s="291" t="s">
        <v>48</v>
      </c>
      <c r="F36" s="284"/>
      <c r="G36" s="284" t="s">
        <v>636</v>
      </c>
      <c r="H36" s="284"/>
      <c r="I36" s="284"/>
      <c r="J36" s="284"/>
      <c r="K36" s="282"/>
    </row>
    <row r="37" spans="2:11" ht="15" customHeight="1">
      <c r="B37" s="285"/>
      <c r="C37" s="288"/>
      <c r="D37" s="284"/>
      <c r="E37" s="291" t="s">
        <v>101</v>
      </c>
      <c r="F37" s="284"/>
      <c r="G37" s="284" t="s">
        <v>637</v>
      </c>
      <c r="H37" s="284"/>
      <c r="I37" s="284"/>
      <c r="J37" s="284"/>
      <c r="K37" s="282"/>
    </row>
    <row r="38" spans="2:11" ht="15" customHeight="1">
      <c r="B38" s="285"/>
      <c r="C38" s="288"/>
      <c r="D38" s="284"/>
      <c r="E38" s="291" t="s">
        <v>102</v>
      </c>
      <c r="F38" s="284"/>
      <c r="G38" s="284" t="s">
        <v>638</v>
      </c>
      <c r="H38" s="284"/>
      <c r="I38" s="284"/>
      <c r="J38" s="284"/>
      <c r="K38" s="282"/>
    </row>
    <row r="39" spans="2:11" ht="15" customHeight="1">
      <c r="B39" s="285"/>
      <c r="C39" s="288"/>
      <c r="D39" s="284"/>
      <c r="E39" s="291" t="s">
        <v>103</v>
      </c>
      <c r="F39" s="284"/>
      <c r="G39" s="284" t="s">
        <v>639</v>
      </c>
      <c r="H39" s="284"/>
      <c r="I39" s="284"/>
      <c r="J39" s="284"/>
      <c r="K39" s="282"/>
    </row>
    <row r="40" spans="2:11" ht="15" customHeight="1">
      <c r="B40" s="285"/>
      <c r="C40" s="288"/>
      <c r="D40" s="284"/>
      <c r="E40" s="291" t="s">
        <v>640</v>
      </c>
      <c r="F40" s="284"/>
      <c r="G40" s="284" t="s">
        <v>641</v>
      </c>
      <c r="H40" s="284"/>
      <c r="I40" s="284"/>
      <c r="J40" s="284"/>
      <c r="K40" s="282"/>
    </row>
    <row r="41" spans="2:11" ht="15" customHeight="1">
      <c r="B41" s="285"/>
      <c r="C41" s="288"/>
      <c r="D41" s="284"/>
      <c r="E41" s="291"/>
      <c r="F41" s="284"/>
      <c r="G41" s="284" t="s">
        <v>642</v>
      </c>
      <c r="H41" s="284"/>
      <c r="I41" s="284"/>
      <c r="J41" s="284"/>
      <c r="K41" s="282"/>
    </row>
    <row r="42" spans="2:11" ht="15" customHeight="1">
      <c r="B42" s="285"/>
      <c r="C42" s="288"/>
      <c r="D42" s="284"/>
      <c r="E42" s="291" t="s">
        <v>643</v>
      </c>
      <c r="F42" s="284"/>
      <c r="G42" s="284" t="s">
        <v>644</v>
      </c>
      <c r="H42" s="284"/>
      <c r="I42" s="284"/>
      <c r="J42" s="284"/>
      <c r="K42" s="282"/>
    </row>
    <row r="43" spans="2:11" ht="15" customHeight="1">
      <c r="B43" s="285"/>
      <c r="C43" s="288"/>
      <c r="D43" s="284"/>
      <c r="E43" s="291" t="s">
        <v>105</v>
      </c>
      <c r="F43" s="284"/>
      <c r="G43" s="284" t="s">
        <v>645</v>
      </c>
      <c r="H43" s="284"/>
      <c r="I43" s="284"/>
      <c r="J43" s="284"/>
      <c r="K43" s="282"/>
    </row>
    <row r="44" spans="2:11" ht="12.75" customHeight="1">
      <c r="B44" s="285"/>
      <c r="C44" s="288"/>
      <c r="D44" s="284"/>
      <c r="E44" s="284"/>
      <c r="F44" s="284"/>
      <c r="G44" s="284"/>
      <c r="H44" s="284"/>
      <c r="I44" s="284"/>
      <c r="J44" s="284"/>
      <c r="K44" s="282"/>
    </row>
    <row r="45" spans="2:11" ht="15" customHeight="1">
      <c r="B45" s="285"/>
      <c r="C45" s="288"/>
      <c r="D45" s="284" t="s">
        <v>646</v>
      </c>
      <c r="E45" s="284"/>
      <c r="F45" s="284"/>
      <c r="G45" s="284"/>
      <c r="H45" s="284"/>
      <c r="I45" s="284"/>
      <c r="J45" s="284"/>
      <c r="K45" s="282"/>
    </row>
    <row r="46" spans="2:11" ht="15" customHeight="1">
      <c r="B46" s="285"/>
      <c r="C46" s="288"/>
      <c r="D46" s="288"/>
      <c r="E46" s="284" t="s">
        <v>647</v>
      </c>
      <c r="F46" s="284"/>
      <c r="G46" s="284"/>
      <c r="H46" s="284"/>
      <c r="I46" s="284"/>
      <c r="J46" s="284"/>
      <c r="K46" s="282"/>
    </row>
    <row r="47" spans="2:11" ht="15" customHeight="1">
      <c r="B47" s="285"/>
      <c r="C47" s="288"/>
      <c r="D47" s="288"/>
      <c r="E47" s="284" t="s">
        <v>648</v>
      </c>
      <c r="F47" s="284"/>
      <c r="G47" s="284"/>
      <c r="H47" s="284"/>
      <c r="I47" s="284"/>
      <c r="J47" s="284"/>
      <c r="K47" s="282"/>
    </row>
    <row r="48" spans="2:11" ht="15" customHeight="1">
      <c r="B48" s="285"/>
      <c r="C48" s="288"/>
      <c r="D48" s="288"/>
      <c r="E48" s="284" t="s">
        <v>649</v>
      </c>
      <c r="F48" s="284"/>
      <c r="G48" s="284"/>
      <c r="H48" s="284"/>
      <c r="I48" s="284"/>
      <c r="J48" s="284"/>
      <c r="K48" s="282"/>
    </row>
    <row r="49" spans="2:11" ht="15" customHeight="1">
      <c r="B49" s="285"/>
      <c r="C49" s="288"/>
      <c r="D49" s="284" t="s">
        <v>650</v>
      </c>
      <c r="E49" s="284"/>
      <c r="F49" s="284"/>
      <c r="G49" s="284"/>
      <c r="H49" s="284"/>
      <c r="I49" s="284"/>
      <c r="J49" s="284"/>
      <c r="K49" s="282"/>
    </row>
    <row r="50" spans="2:11" ht="25.5" customHeight="1">
      <c r="B50" s="280"/>
      <c r="C50" s="281" t="s">
        <v>651</v>
      </c>
      <c r="D50" s="281"/>
      <c r="E50" s="281"/>
      <c r="F50" s="281"/>
      <c r="G50" s="281"/>
      <c r="H50" s="281"/>
      <c r="I50" s="281"/>
      <c r="J50" s="281"/>
      <c r="K50" s="282"/>
    </row>
    <row r="51" spans="2:11" ht="5.25" customHeight="1">
      <c r="B51" s="280"/>
      <c r="C51" s="283"/>
      <c r="D51" s="283"/>
      <c r="E51" s="283"/>
      <c r="F51" s="283"/>
      <c r="G51" s="283"/>
      <c r="H51" s="283"/>
      <c r="I51" s="283"/>
      <c r="J51" s="283"/>
      <c r="K51" s="282"/>
    </row>
    <row r="52" spans="2:11" ht="15" customHeight="1">
      <c r="B52" s="280"/>
      <c r="C52" s="284" t="s">
        <v>652</v>
      </c>
      <c r="D52" s="284"/>
      <c r="E52" s="284"/>
      <c r="F52" s="284"/>
      <c r="G52" s="284"/>
      <c r="H52" s="284"/>
      <c r="I52" s="284"/>
      <c r="J52" s="284"/>
      <c r="K52" s="282"/>
    </row>
    <row r="53" spans="2:11" ht="15" customHeight="1">
      <c r="B53" s="280"/>
      <c r="C53" s="284" t="s">
        <v>653</v>
      </c>
      <c r="D53" s="284"/>
      <c r="E53" s="284"/>
      <c r="F53" s="284"/>
      <c r="G53" s="284"/>
      <c r="H53" s="284"/>
      <c r="I53" s="284"/>
      <c r="J53" s="284"/>
      <c r="K53" s="282"/>
    </row>
    <row r="54" spans="2:11" ht="12.75" customHeight="1">
      <c r="B54" s="280"/>
      <c r="C54" s="284"/>
      <c r="D54" s="284"/>
      <c r="E54" s="284"/>
      <c r="F54" s="284"/>
      <c r="G54" s="284"/>
      <c r="H54" s="284"/>
      <c r="I54" s="284"/>
      <c r="J54" s="284"/>
      <c r="K54" s="282"/>
    </row>
    <row r="55" spans="2:11" ht="15" customHeight="1">
      <c r="B55" s="280"/>
      <c r="C55" s="284" t="s">
        <v>654</v>
      </c>
      <c r="D55" s="284"/>
      <c r="E55" s="284"/>
      <c r="F55" s="284"/>
      <c r="G55" s="284"/>
      <c r="H55" s="284"/>
      <c r="I55" s="284"/>
      <c r="J55" s="284"/>
      <c r="K55" s="282"/>
    </row>
    <row r="56" spans="2:11" ht="15" customHeight="1">
      <c r="B56" s="280"/>
      <c r="C56" s="288"/>
      <c r="D56" s="284" t="s">
        <v>655</v>
      </c>
      <c r="E56" s="284"/>
      <c r="F56" s="284"/>
      <c r="G56" s="284"/>
      <c r="H56" s="284"/>
      <c r="I56" s="284"/>
      <c r="J56" s="284"/>
      <c r="K56" s="282"/>
    </row>
    <row r="57" spans="2:11" ht="15" customHeight="1">
      <c r="B57" s="280"/>
      <c r="C57" s="288"/>
      <c r="D57" s="284" t="s">
        <v>656</v>
      </c>
      <c r="E57" s="284"/>
      <c r="F57" s="284"/>
      <c r="G57" s="284"/>
      <c r="H57" s="284"/>
      <c r="I57" s="284"/>
      <c r="J57" s="284"/>
      <c r="K57" s="282"/>
    </row>
    <row r="58" spans="2:11" ht="15" customHeight="1">
      <c r="B58" s="280"/>
      <c r="C58" s="288"/>
      <c r="D58" s="284" t="s">
        <v>657</v>
      </c>
      <c r="E58" s="284"/>
      <c r="F58" s="284"/>
      <c r="G58" s="284"/>
      <c r="H58" s="284"/>
      <c r="I58" s="284"/>
      <c r="J58" s="284"/>
      <c r="K58" s="282"/>
    </row>
    <row r="59" spans="2:11" ht="15" customHeight="1">
      <c r="B59" s="280"/>
      <c r="C59" s="288"/>
      <c r="D59" s="284" t="s">
        <v>658</v>
      </c>
      <c r="E59" s="284"/>
      <c r="F59" s="284"/>
      <c r="G59" s="284"/>
      <c r="H59" s="284"/>
      <c r="I59" s="284"/>
      <c r="J59" s="284"/>
      <c r="K59" s="282"/>
    </row>
    <row r="60" spans="2:11" ht="15" customHeight="1">
      <c r="B60" s="280"/>
      <c r="C60" s="288"/>
      <c r="D60" s="292" t="s">
        <v>659</v>
      </c>
      <c r="E60" s="292"/>
      <c r="F60" s="292"/>
      <c r="G60" s="292"/>
      <c r="H60" s="292"/>
      <c r="I60" s="292"/>
      <c r="J60" s="292"/>
      <c r="K60" s="282"/>
    </row>
    <row r="61" spans="2:11" ht="15" customHeight="1">
      <c r="B61" s="280"/>
      <c r="C61" s="288"/>
      <c r="D61" s="284" t="s">
        <v>660</v>
      </c>
      <c r="E61" s="284"/>
      <c r="F61" s="284"/>
      <c r="G61" s="284"/>
      <c r="H61" s="284"/>
      <c r="I61" s="284"/>
      <c r="J61" s="284"/>
      <c r="K61" s="282"/>
    </row>
    <row r="62" spans="2:11" ht="12.75" customHeight="1">
      <c r="B62" s="280"/>
      <c r="C62" s="288"/>
      <c r="D62" s="288"/>
      <c r="E62" s="293"/>
      <c r="F62" s="288"/>
      <c r="G62" s="288"/>
      <c r="H62" s="288"/>
      <c r="I62" s="288"/>
      <c r="J62" s="288"/>
      <c r="K62" s="282"/>
    </row>
    <row r="63" spans="2:11" ht="15" customHeight="1">
      <c r="B63" s="280"/>
      <c r="C63" s="288"/>
      <c r="D63" s="284" t="s">
        <v>661</v>
      </c>
      <c r="E63" s="284"/>
      <c r="F63" s="284"/>
      <c r="G63" s="284"/>
      <c r="H63" s="284"/>
      <c r="I63" s="284"/>
      <c r="J63" s="284"/>
      <c r="K63" s="282"/>
    </row>
    <row r="64" spans="2:11" ht="15" customHeight="1">
      <c r="B64" s="280"/>
      <c r="C64" s="288"/>
      <c r="D64" s="292" t="s">
        <v>662</v>
      </c>
      <c r="E64" s="292"/>
      <c r="F64" s="292"/>
      <c r="G64" s="292"/>
      <c r="H64" s="292"/>
      <c r="I64" s="292"/>
      <c r="J64" s="292"/>
      <c r="K64" s="282"/>
    </row>
    <row r="65" spans="2:11" ht="15" customHeight="1">
      <c r="B65" s="280"/>
      <c r="C65" s="288"/>
      <c r="D65" s="284" t="s">
        <v>663</v>
      </c>
      <c r="E65" s="284"/>
      <c r="F65" s="284"/>
      <c r="G65" s="284"/>
      <c r="H65" s="284"/>
      <c r="I65" s="284"/>
      <c r="J65" s="284"/>
      <c r="K65" s="282"/>
    </row>
    <row r="66" spans="2:11" ht="15" customHeight="1">
      <c r="B66" s="280"/>
      <c r="C66" s="288"/>
      <c r="D66" s="284" t="s">
        <v>664</v>
      </c>
      <c r="E66" s="284"/>
      <c r="F66" s="284"/>
      <c r="G66" s="284"/>
      <c r="H66" s="284"/>
      <c r="I66" s="284"/>
      <c r="J66" s="284"/>
      <c r="K66" s="282"/>
    </row>
    <row r="67" spans="2:11" ht="15" customHeight="1">
      <c r="B67" s="280"/>
      <c r="C67" s="288"/>
      <c r="D67" s="284" t="s">
        <v>665</v>
      </c>
      <c r="E67" s="284"/>
      <c r="F67" s="284"/>
      <c r="G67" s="284"/>
      <c r="H67" s="284"/>
      <c r="I67" s="284"/>
      <c r="J67" s="284"/>
      <c r="K67" s="282"/>
    </row>
    <row r="68" spans="2:11" ht="15" customHeight="1">
      <c r="B68" s="280"/>
      <c r="C68" s="288"/>
      <c r="D68" s="284" t="s">
        <v>666</v>
      </c>
      <c r="E68" s="284"/>
      <c r="F68" s="284"/>
      <c r="G68" s="284"/>
      <c r="H68" s="284"/>
      <c r="I68" s="284"/>
      <c r="J68" s="284"/>
      <c r="K68" s="282"/>
    </row>
    <row r="69" spans="2:11" ht="12.75" customHeight="1">
      <c r="B69" s="294"/>
      <c r="C69" s="295"/>
      <c r="D69" s="295"/>
      <c r="E69" s="295"/>
      <c r="F69" s="295"/>
      <c r="G69" s="295"/>
      <c r="H69" s="295"/>
      <c r="I69" s="295"/>
      <c r="J69" s="295"/>
      <c r="K69" s="296"/>
    </row>
    <row r="70" spans="2:11" ht="18.75" customHeight="1">
      <c r="B70" s="297"/>
      <c r="C70" s="297"/>
      <c r="D70" s="297"/>
      <c r="E70" s="297"/>
      <c r="F70" s="297"/>
      <c r="G70" s="297"/>
      <c r="H70" s="297"/>
      <c r="I70" s="297"/>
      <c r="J70" s="297"/>
      <c r="K70" s="298"/>
    </row>
    <row r="71" spans="2:11" ht="18.75" customHeight="1">
      <c r="B71" s="298"/>
      <c r="C71" s="298"/>
      <c r="D71" s="298"/>
      <c r="E71" s="298"/>
      <c r="F71" s="298"/>
      <c r="G71" s="298"/>
      <c r="H71" s="298"/>
      <c r="I71" s="298"/>
      <c r="J71" s="298"/>
      <c r="K71" s="298"/>
    </row>
    <row r="72" spans="2:11" ht="7.5" customHeight="1">
      <c r="B72" s="299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45" customHeight="1">
      <c r="B73" s="302"/>
      <c r="C73" s="303" t="s">
        <v>78</v>
      </c>
      <c r="D73" s="303"/>
      <c r="E73" s="303"/>
      <c r="F73" s="303"/>
      <c r="G73" s="303"/>
      <c r="H73" s="303"/>
      <c r="I73" s="303"/>
      <c r="J73" s="303"/>
      <c r="K73" s="304"/>
    </row>
    <row r="74" spans="2:11" ht="17.25" customHeight="1">
      <c r="B74" s="302"/>
      <c r="C74" s="305" t="s">
        <v>667</v>
      </c>
      <c r="D74" s="305"/>
      <c r="E74" s="305"/>
      <c r="F74" s="305" t="s">
        <v>668</v>
      </c>
      <c r="G74" s="306"/>
      <c r="H74" s="305" t="s">
        <v>101</v>
      </c>
      <c r="I74" s="305" t="s">
        <v>52</v>
      </c>
      <c r="J74" s="305" t="s">
        <v>669</v>
      </c>
      <c r="K74" s="304"/>
    </row>
    <row r="75" spans="2:11" ht="17.25" customHeight="1">
      <c r="B75" s="302"/>
      <c r="C75" s="307" t="s">
        <v>670</v>
      </c>
      <c r="D75" s="307"/>
      <c r="E75" s="307"/>
      <c r="F75" s="308" t="s">
        <v>671</v>
      </c>
      <c r="G75" s="309"/>
      <c r="H75" s="307"/>
      <c r="I75" s="307"/>
      <c r="J75" s="307" t="s">
        <v>672</v>
      </c>
      <c r="K75" s="304"/>
    </row>
    <row r="76" spans="2:11" ht="5.25" customHeight="1">
      <c r="B76" s="302"/>
      <c r="C76" s="310"/>
      <c r="D76" s="310"/>
      <c r="E76" s="310"/>
      <c r="F76" s="310"/>
      <c r="G76" s="311"/>
      <c r="H76" s="310"/>
      <c r="I76" s="310"/>
      <c r="J76" s="310"/>
      <c r="K76" s="304"/>
    </row>
    <row r="77" spans="2:11" ht="15" customHeight="1">
      <c r="B77" s="302"/>
      <c r="C77" s="291" t="s">
        <v>48</v>
      </c>
      <c r="D77" s="310"/>
      <c r="E77" s="310"/>
      <c r="F77" s="312" t="s">
        <v>673</v>
      </c>
      <c r="G77" s="311"/>
      <c r="H77" s="291" t="s">
        <v>674</v>
      </c>
      <c r="I77" s="291" t="s">
        <v>675</v>
      </c>
      <c r="J77" s="291">
        <v>20</v>
      </c>
      <c r="K77" s="304"/>
    </row>
    <row r="78" spans="2:11" ht="15" customHeight="1">
      <c r="B78" s="302"/>
      <c r="C78" s="291" t="s">
        <v>676</v>
      </c>
      <c r="D78" s="291"/>
      <c r="E78" s="291"/>
      <c r="F78" s="312" t="s">
        <v>673</v>
      </c>
      <c r="G78" s="311"/>
      <c r="H78" s="291" t="s">
        <v>677</v>
      </c>
      <c r="I78" s="291" t="s">
        <v>675</v>
      </c>
      <c r="J78" s="291">
        <v>120</v>
      </c>
      <c r="K78" s="304"/>
    </row>
    <row r="79" spans="2:11" ht="15" customHeight="1">
      <c r="B79" s="313"/>
      <c r="C79" s="291" t="s">
        <v>678</v>
      </c>
      <c r="D79" s="291"/>
      <c r="E79" s="291"/>
      <c r="F79" s="312" t="s">
        <v>679</v>
      </c>
      <c r="G79" s="311"/>
      <c r="H79" s="291" t="s">
        <v>680</v>
      </c>
      <c r="I79" s="291" t="s">
        <v>675</v>
      </c>
      <c r="J79" s="291">
        <v>50</v>
      </c>
      <c r="K79" s="304"/>
    </row>
    <row r="80" spans="2:11" ht="15" customHeight="1">
      <c r="B80" s="313"/>
      <c r="C80" s="291" t="s">
        <v>681</v>
      </c>
      <c r="D80" s="291"/>
      <c r="E80" s="291"/>
      <c r="F80" s="312" t="s">
        <v>673</v>
      </c>
      <c r="G80" s="311"/>
      <c r="H80" s="291" t="s">
        <v>682</v>
      </c>
      <c r="I80" s="291" t="s">
        <v>683</v>
      </c>
      <c r="J80" s="291"/>
      <c r="K80" s="304"/>
    </row>
    <row r="81" spans="2:11" ht="15" customHeight="1">
      <c r="B81" s="313"/>
      <c r="C81" s="314" t="s">
        <v>684</v>
      </c>
      <c r="D81" s="314"/>
      <c r="E81" s="314"/>
      <c r="F81" s="315" t="s">
        <v>679</v>
      </c>
      <c r="G81" s="314"/>
      <c r="H81" s="314" t="s">
        <v>685</v>
      </c>
      <c r="I81" s="314" t="s">
        <v>675</v>
      </c>
      <c r="J81" s="314">
        <v>15</v>
      </c>
      <c r="K81" s="304"/>
    </row>
    <row r="82" spans="2:11" ht="15" customHeight="1">
      <c r="B82" s="313"/>
      <c r="C82" s="314" t="s">
        <v>686</v>
      </c>
      <c r="D82" s="314"/>
      <c r="E82" s="314"/>
      <c r="F82" s="315" t="s">
        <v>679</v>
      </c>
      <c r="G82" s="314"/>
      <c r="H82" s="314" t="s">
        <v>687</v>
      </c>
      <c r="I82" s="314" t="s">
        <v>675</v>
      </c>
      <c r="J82" s="314">
        <v>15</v>
      </c>
      <c r="K82" s="304"/>
    </row>
    <row r="83" spans="2:11" ht="15" customHeight="1">
      <c r="B83" s="313"/>
      <c r="C83" s="314" t="s">
        <v>688</v>
      </c>
      <c r="D83" s="314"/>
      <c r="E83" s="314"/>
      <c r="F83" s="315" t="s">
        <v>679</v>
      </c>
      <c r="G83" s="314"/>
      <c r="H83" s="314" t="s">
        <v>689</v>
      </c>
      <c r="I83" s="314" t="s">
        <v>675</v>
      </c>
      <c r="J83" s="314">
        <v>20</v>
      </c>
      <c r="K83" s="304"/>
    </row>
    <row r="84" spans="2:11" ht="15" customHeight="1">
      <c r="B84" s="313"/>
      <c r="C84" s="314" t="s">
        <v>690</v>
      </c>
      <c r="D84" s="314"/>
      <c r="E84" s="314"/>
      <c r="F84" s="315" t="s">
        <v>679</v>
      </c>
      <c r="G84" s="314"/>
      <c r="H84" s="314" t="s">
        <v>691</v>
      </c>
      <c r="I84" s="314" t="s">
        <v>675</v>
      </c>
      <c r="J84" s="314">
        <v>20</v>
      </c>
      <c r="K84" s="304"/>
    </row>
    <row r="85" spans="2:11" ht="15" customHeight="1">
      <c r="B85" s="313"/>
      <c r="C85" s="291" t="s">
        <v>692</v>
      </c>
      <c r="D85" s="291"/>
      <c r="E85" s="291"/>
      <c r="F85" s="312" t="s">
        <v>679</v>
      </c>
      <c r="G85" s="311"/>
      <c r="H85" s="291" t="s">
        <v>693</v>
      </c>
      <c r="I85" s="291" t="s">
        <v>675</v>
      </c>
      <c r="J85" s="291">
        <v>50</v>
      </c>
      <c r="K85" s="304"/>
    </row>
    <row r="86" spans="2:11" ht="15" customHeight="1">
      <c r="B86" s="313"/>
      <c r="C86" s="291" t="s">
        <v>694</v>
      </c>
      <c r="D86" s="291"/>
      <c r="E86" s="291"/>
      <c r="F86" s="312" t="s">
        <v>679</v>
      </c>
      <c r="G86" s="311"/>
      <c r="H86" s="291" t="s">
        <v>695</v>
      </c>
      <c r="I86" s="291" t="s">
        <v>675</v>
      </c>
      <c r="J86" s="291">
        <v>20</v>
      </c>
      <c r="K86" s="304"/>
    </row>
    <row r="87" spans="2:11" ht="15" customHeight="1">
      <c r="B87" s="313"/>
      <c r="C87" s="291" t="s">
        <v>696</v>
      </c>
      <c r="D87" s="291"/>
      <c r="E87" s="291"/>
      <c r="F87" s="312" t="s">
        <v>679</v>
      </c>
      <c r="G87" s="311"/>
      <c r="H87" s="291" t="s">
        <v>697</v>
      </c>
      <c r="I87" s="291" t="s">
        <v>675</v>
      </c>
      <c r="J87" s="291">
        <v>20</v>
      </c>
      <c r="K87" s="304"/>
    </row>
    <row r="88" spans="2:11" ht="15" customHeight="1">
      <c r="B88" s="313"/>
      <c r="C88" s="291" t="s">
        <v>698</v>
      </c>
      <c r="D88" s="291"/>
      <c r="E88" s="291"/>
      <c r="F88" s="312" t="s">
        <v>679</v>
      </c>
      <c r="G88" s="311"/>
      <c r="H88" s="291" t="s">
        <v>699</v>
      </c>
      <c r="I88" s="291" t="s">
        <v>675</v>
      </c>
      <c r="J88" s="291">
        <v>50</v>
      </c>
      <c r="K88" s="304"/>
    </row>
    <row r="89" spans="2:11" ht="15" customHeight="1">
      <c r="B89" s="313"/>
      <c r="C89" s="291" t="s">
        <v>700</v>
      </c>
      <c r="D89" s="291"/>
      <c r="E89" s="291"/>
      <c r="F89" s="312" t="s">
        <v>679</v>
      </c>
      <c r="G89" s="311"/>
      <c r="H89" s="291" t="s">
        <v>700</v>
      </c>
      <c r="I89" s="291" t="s">
        <v>675</v>
      </c>
      <c r="J89" s="291">
        <v>50</v>
      </c>
      <c r="K89" s="304"/>
    </row>
    <row r="90" spans="2:11" ht="15" customHeight="1">
      <c r="B90" s="313"/>
      <c r="C90" s="291" t="s">
        <v>106</v>
      </c>
      <c r="D90" s="291"/>
      <c r="E90" s="291"/>
      <c r="F90" s="312" t="s">
        <v>679</v>
      </c>
      <c r="G90" s="311"/>
      <c r="H90" s="291" t="s">
        <v>701</v>
      </c>
      <c r="I90" s="291" t="s">
        <v>675</v>
      </c>
      <c r="J90" s="291">
        <v>255</v>
      </c>
      <c r="K90" s="304"/>
    </row>
    <row r="91" spans="2:11" ht="15" customHeight="1">
      <c r="B91" s="313"/>
      <c r="C91" s="291" t="s">
        <v>702</v>
      </c>
      <c r="D91" s="291"/>
      <c r="E91" s="291"/>
      <c r="F91" s="312" t="s">
        <v>673</v>
      </c>
      <c r="G91" s="311"/>
      <c r="H91" s="291" t="s">
        <v>703</v>
      </c>
      <c r="I91" s="291" t="s">
        <v>704</v>
      </c>
      <c r="J91" s="291"/>
      <c r="K91" s="304"/>
    </row>
    <row r="92" spans="2:11" ht="15" customHeight="1">
      <c r="B92" s="313"/>
      <c r="C92" s="291" t="s">
        <v>705</v>
      </c>
      <c r="D92" s="291"/>
      <c r="E92" s="291"/>
      <c r="F92" s="312" t="s">
        <v>673</v>
      </c>
      <c r="G92" s="311"/>
      <c r="H92" s="291" t="s">
        <v>706</v>
      </c>
      <c r="I92" s="291" t="s">
        <v>707</v>
      </c>
      <c r="J92" s="291"/>
      <c r="K92" s="304"/>
    </row>
    <row r="93" spans="2:11" ht="15" customHeight="1">
      <c r="B93" s="313"/>
      <c r="C93" s="291" t="s">
        <v>708</v>
      </c>
      <c r="D93" s="291"/>
      <c r="E93" s="291"/>
      <c r="F93" s="312" t="s">
        <v>673</v>
      </c>
      <c r="G93" s="311"/>
      <c r="H93" s="291" t="s">
        <v>708</v>
      </c>
      <c r="I93" s="291" t="s">
        <v>707</v>
      </c>
      <c r="J93" s="291"/>
      <c r="K93" s="304"/>
    </row>
    <row r="94" spans="2:11" ht="15" customHeight="1">
      <c r="B94" s="313"/>
      <c r="C94" s="291" t="s">
        <v>33</v>
      </c>
      <c r="D94" s="291"/>
      <c r="E94" s="291"/>
      <c r="F94" s="312" t="s">
        <v>673</v>
      </c>
      <c r="G94" s="311"/>
      <c r="H94" s="291" t="s">
        <v>709</v>
      </c>
      <c r="I94" s="291" t="s">
        <v>707</v>
      </c>
      <c r="J94" s="291"/>
      <c r="K94" s="304"/>
    </row>
    <row r="95" spans="2:11" ht="15" customHeight="1">
      <c r="B95" s="313"/>
      <c r="C95" s="291" t="s">
        <v>43</v>
      </c>
      <c r="D95" s="291"/>
      <c r="E95" s="291"/>
      <c r="F95" s="312" t="s">
        <v>673</v>
      </c>
      <c r="G95" s="311"/>
      <c r="H95" s="291" t="s">
        <v>710</v>
      </c>
      <c r="I95" s="291" t="s">
        <v>707</v>
      </c>
      <c r="J95" s="291"/>
      <c r="K95" s="304"/>
    </row>
    <row r="96" spans="2:11" ht="15" customHeight="1">
      <c r="B96" s="316"/>
      <c r="C96" s="317"/>
      <c r="D96" s="317"/>
      <c r="E96" s="317"/>
      <c r="F96" s="317"/>
      <c r="G96" s="317"/>
      <c r="H96" s="317"/>
      <c r="I96" s="317"/>
      <c r="J96" s="317"/>
      <c r="K96" s="318"/>
    </row>
    <row r="97" spans="2:11" ht="18.75" customHeight="1">
      <c r="B97" s="319"/>
      <c r="C97" s="320"/>
      <c r="D97" s="320"/>
      <c r="E97" s="320"/>
      <c r="F97" s="320"/>
      <c r="G97" s="320"/>
      <c r="H97" s="320"/>
      <c r="I97" s="320"/>
      <c r="J97" s="320"/>
      <c r="K97" s="319"/>
    </row>
    <row r="98" spans="2:11" ht="18.75" customHeight="1">
      <c r="B98" s="298"/>
      <c r="C98" s="298"/>
      <c r="D98" s="298"/>
      <c r="E98" s="298"/>
      <c r="F98" s="298"/>
      <c r="G98" s="298"/>
      <c r="H98" s="298"/>
      <c r="I98" s="298"/>
      <c r="J98" s="298"/>
      <c r="K98" s="298"/>
    </row>
    <row r="99" spans="2:11" ht="7.5" customHeight="1">
      <c r="B99" s="299"/>
      <c r="C99" s="300"/>
      <c r="D99" s="300"/>
      <c r="E99" s="300"/>
      <c r="F99" s="300"/>
      <c r="G99" s="300"/>
      <c r="H99" s="300"/>
      <c r="I99" s="300"/>
      <c r="J99" s="300"/>
      <c r="K99" s="301"/>
    </row>
    <row r="100" spans="2:11" ht="45" customHeight="1">
      <c r="B100" s="302"/>
      <c r="C100" s="303" t="s">
        <v>711</v>
      </c>
      <c r="D100" s="303"/>
      <c r="E100" s="303"/>
      <c r="F100" s="303"/>
      <c r="G100" s="303"/>
      <c r="H100" s="303"/>
      <c r="I100" s="303"/>
      <c r="J100" s="303"/>
      <c r="K100" s="304"/>
    </row>
    <row r="101" spans="2:11" ht="17.25" customHeight="1">
      <c r="B101" s="302"/>
      <c r="C101" s="305" t="s">
        <v>667</v>
      </c>
      <c r="D101" s="305"/>
      <c r="E101" s="305"/>
      <c r="F101" s="305" t="s">
        <v>668</v>
      </c>
      <c r="G101" s="306"/>
      <c r="H101" s="305" t="s">
        <v>101</v>
      </c>
      <c r="I101" s="305" t="s">
        <v>52</v>
      </c>
      <c r="J101" s="305" t="s">
        <v>669</v>
      </c>
      <c r="K101" s="304"/>
    </row>
    <row r="102" spans="2:11" ht="17.25" customHeight="1">
      <c r="B102" s="302"/>
      <c r="C102" s="307" t="s">
        <v>670</v>
      </c>
      <c r="D102" s="307"/>
      <c r="E102" s="307"/>
      <c r="F102" s="308" t="s">
        <v>671</v>
      </c>
      <c r="G102" s="309"/>
      <c r="H102" s="307"/>
      <c r="I102" s="307"/>
      <c r="J102" s="307" t="s">
        <v>672</v>
      </c>
      <c r="K102" s="304"/>
    </row>
    <row r="103" spans="2:11" ht="5.25" customHeight="1">
      <c r="B103" s="302"/>
      <c r="C103" s="305"/>
      <c r="D103" s="305"/>
      <c r="E103" s="305"/>
      <c r="F103" s="305"/>
      <c r="G103" s="321"/>
      <c r="H103" s="305"/>
      <c r="I103" s="305"/>
      <c r="J103" s="305"/>
      <c r="K103" s="304"/>
    </row>
    <row r="104" spans="2:11" ht="15" customHeight="1">
      <c r="B104" s="302"/>
      <c r="C104" s="291" t="s">
        <v>48</v>
      </c>
      <c r="D104" s="310"/>
      <c r="E104" s="310"/>
      <c r="F104" s="312" t="s">
        <v>673</v>
      </c>
      <c r="G104" s="321"/>
      <c r="H104" s="291" t="s">
        <v>712</v>
      </c>
      <c r="I104" s="291" t="s">
        <v>675</v>
      </c>
      <c r="J104" s="291">
        <v>20</v>
      </c>
      <c r="K104" s="304"/>
    </row>
    <row r="105" spans="2:11" ht="15" customHeight="1">
      <c r="B105" s="302"/>
      <c r="C105" s="291" t="s">
        <v>676</v>
      </c>
      <c r="D105" s="291"/>
      <c r="E105" s="291"/>
      <c r="F105" s="312" t="s">
        <v>673</v>
      </c>
      <c r="G105" s="291"/>
      <c r="H105" s="291" t="s">
        <v>712</v>
      </c>
      <c r="I105" s="291" t="s">
        <v>675</v>
      </c>
      <c r="J105" s="291">
        <v>120</v>
      </c>
      <c r="K105" s="304"/>
    </row>
    <row r="106" spans="2:11" ht="15" customHeight="1">
      <c r="B106" s="313"/>
      <c r="C106" s="291" t="s">
        <v>678</v>
      </c>
      <c r="D106" s="291"/>
      <c r="E106" s="291"/>
      <c r="F106" s="312" t="s">
        <v>679</v>
      </c>
      <c r="G106" s="291"/>
      <c r="H106" s="291" t="s">
        <v>712</v>
      </c>
      <c r="I106" s="291" t="s">
        <v>675</v>
      </c>
      <c r="J106" s="291">
        <v>50</v>
      </c>
      <c r="K106" s="304"/>
    </row>
    <row r="107" spans="2:11" ht="15" customHeight="1">
      <c r="B107" s="313"/>
      <c r="C107" s="291" t="s">
        <v>681</v>
      </c>
      <c r="D107" s="291"/>
      <c r="E107" s="291"/>
      <c r="F107" s="312" t="s">
        <v>673</v>
      </c>
      <c r="G107" s="291"/>
      <c r="H107" s="291" t="s">
        <v>712</v>
      </c>
      <c r="I107" s="291" t="s">
        <v>683</v>
      </c>
      <c r="J107" s="291"/>
      <c r="K107" s="304"/>
    </row>
    <row r="108" spans="2:11" ht="15" customHeight="1">
      <c r="B108" s="313"/>
      <c r="C108" s="291" t="s">
        <v>692</v>
      </c>
      <c r="D108" s="291"/>
      <c r="E108" s="291"/>
      <c r="F108" s="312" t="s">
        <v>679</v>
      </c>
      <c r="G108" s="291"/>
      <c r="H108" s="291" t="s">
        <v>712</v>
      </c>
      <c r="I108" s="291" t="s">
        <v>675</v>
      </c>
      <c r="J108" s="291">
        <v>50</v>
      </c>
      <c r="K108" s="304"/>
    </row>
    <row r="109" spans="2:11" ht="15" customHeight="1">
      <c r="B109" s="313"/>
      <c r="C109" s="291" t="s">
        <v>700</v>
      </c>
      <c r="D109" s="291"/>
      <c r="E109" s="291"/>
      <c r="F109" s="312" t="s">
        <v>679</v>
      </c>
      <c r="G109" s="291"/>
      <c r="H109" s="291" t="s">
        <v>712</v>
      </c>
      <c r="I109" s="291" t="s">
        <v>675</v>
      </c>
      <c r="J109" s="291">
        <v>50</v>
      </c>
      <c r="K109" s="304"/>
    </row>
    <row r="110" spans="2:11" ht="15" customHeight="1">
      <c r="B110" s="313"/>
      <c r="C110" s="291" t="s">
        <v>698</v>
      </c>
      <c r="D110" s="291"/>
      <c r="E110" s="291"/>
      <c r="F110" s="312" t="s">
        <v>679</v>
      </c>
      <c r="G110" s="291"/>
      <c r="H110" s="291" t="s">
        <v>712</v>
      </c>
      <c r="I110" s="291" t="s">
        <v>675</v>
      </c>
      <c r="J110" s="291">
        <v>50</v>
      </c>
      <c r="K110" s="304"/>
    </row>
    <row r="111" spans="2:11" ht="15" customHeight="1">
      <c r="B111" s="313"/>
      <c r="C111" s="291" t="s">
        <v>48</v>
      </c>
      <c r="D111" s="291"/>
      <c r="E111" s="291"/>
      <c r="F111" s="312" t="s">
        <v>673</v>
      </c>
      <c r="G111" s="291"/>
      <c r="H111" s="291" t="s">
        <v>713</v>
      </c>
      <c r="I111" s="291" t="s">
        <v>675</v>
      </c>
      <c r="J111" s="291">
        <v>20</v>
      </c>
      <c r="K111" s="304"/>
    </row>
    <row r="112" spans="2:11" ht="15" customHeight="1">
      <c r="B112" s="313"/>
      <c r="C112" s="291" t="s">
        <v>714</v>
      </c>
      <c r="D112" s="291"/>
      <c r="E112" s="291"/>
      <c r="F112" s="312" t="s">
        <v>673</v>
      </c>
      <c r="G112" s="291"/>
      <c r="H112" s="291" t="s">
        <v>715</v>
      </c>
      <c r="I112" s="291" t="s">
        <v>675</v>
      </c>
      <c r="J112" s="291">
        <v>120</v>
      </c>
      <c r="K112" s="304"/>
    </row>
    <row r="113" spans="2:11" ht="15" customHeight="1">
      <c r="B113" s="313"/>
      <c r="C113" s="291" t="s">
        <v>33</v>
      </c>
      <c r="D113" s="291"/>
      <c r="E113" s="291"/>
      <c r="F113" s="312" t="s">
        <v>673</v>
      </c>
      <c r="G113" s="291"/>
      <c r="H113" s="291" t="s">
        <v>716</v>
      </c>
      <c r="I113" s="291" t="s">
        <v>707</v>
      </c>
      <c r="J113" s="291"/>
      <c r="K113" s="304"/>
    </row>
    <row r="114" spans="2:11" ht="15" customHeight="1">
      <c r="B114" s="313"/>
      <c r="C114" s="291" t="s">
        <v>43</v>
      </c>
      <c r="D114" s="291"/>
      <c r="E114" s="291"/>
      <c r="F114" s="312" t="s">
        <v>673</v>
      </c>
      <c r="G114" s="291"/>
      <c r="H114" s="291" t="s">
        <v>717</v>
      </c>
      <c r="I114" s="291" t="s">
        <v>707</v>
      </c>
      <c r="J114" s="291"/>
      <c r="K114" s="304"/>
    </row>
    <row r="115" spans="2:11" ht="15" customHeight="1">
      <c r="B115" s="313"/>
      <c r="C115" s="291" t="s">
        <v>52</v>
      </c>
      <c r="D115" s="291"/>
      <c r="E115" s="291"/>
      <c r="F115" s="312" t="s">
        <v>673</v>
      </c>
      <c r="G115" s="291"/>
      <c r="H115" s="291" t="s">
        <v>718</v>
      </c>
      <c r="I115" s="291" t="s">
        <v>719</v>
      </c>
      <c r="J115" s="291"/>
      <c r="K115" s="304"/>
    </row>
    <row r="116" spans="2:11" ht="15" customHeight="1">
      <c r="B116" s="316"/>
      <c r="C116" s="322"/>
      <c r="D116" s="322"/>
      <c r="E116" s="322"/>
      <c r="F116" s="322"/>
      <c r="G116" s="322"/>
      <c r="H116" s="322"/>
      <c r="I116" s="322"/>
      <c r="J116" s="322"/>
      <c r="K116" s="318"/>
    </row>
    <row r="117" spans="2:11" ht="18.75" customHeight="1">
      <c r="B117" s="287"/>
      <c r="C117" s="284"/>
      <c r="D117" s="284"/>
      <c r="E117" s="284"/>
      <c r="F117" s="323"/>
      <c r="G117" s="284"/>
      <c r="H117" s="284"/>
      <c r="I117" s="284"/>
      <c r="J117" s="284"/>
      <c r="K117" s="287"/>
    </row>
    <row r="118" spans="2:11" ht="18.75" customHeight="1"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</row>
    <row r="119" spans="2:11" ht="7.5" customHeight="1">
      <c r="B119" s="324"/>
      <c r="C119" s="325"/>
      <c r="D119" s="325"/>
      <c r="E119" s="325"/>
      <c r="F119" s="325"/>
      <c r="G119" s="325"/>
      <c r="H119" s="325"/>
      <c r="I119" s="325"/>
      <c r="J119" s="325"/>
      <c r="K119" s="326"/>
    </row>
    <row r="120" spans="2:11" ht="45" customHeight="1">
      <c r="B120" s="327"/>
      <c r="C120" s="278" t="s">
        <v>720</v>
      </c>
      <c r="D120" s="278"/>
      <c r="E120" s="278"/>
      <c r="F120" s="278"/>
      <c r="G120" s="278"/>
      <c r="H120" s="278"/>
      <c r="I120" s="278"/>
      <c r="J120" s="278"/>
      <c r="K120" s="328"/>
    </row>
    <row r="121" spans="2:11" ht="17.25" customHeight="1">
      <c r="B121" s="329"/>
      <c r="C121" s="305" t="s">
        <v>667</v>
      </c>
      <c r="D121" s="305"/>
      <c r="E121" s="305"/>
      <c r="F121" s="305" t="s">
        <v>668</v>
      </c>
      <c r="G121" s="306"/>
      <c r="H121" s="305" t="s">
        <v>101</v>
      </c>
      <c r="I121" s="305" t="s">
        <v>52</v>
      </c>
      <c r="J121" s="305" t="s">
        <v>669</v>
      </c>
      <c r="K121" s="330"/>
    </row>
    <row r="122" spans="2:11" ht="17.25" customHeight="1">
      <c r="B122" s="329"/>
      <c r="C122" s="307" t="s">
        <v>670</v>
      </c>
      <c r="D122" s="307"/>
      <c r="E122" s="307"/>
      <c r="F122" s="308" t="s">
        <v>671</v>
      </c>
      <c r="G122" s="309"/>
      <c r="H122" s="307"/>
      <c r="I122" s="307"/>
      <c r="J122" s="307" t="s">
        <v>672</v>
      </c>
      <c r="K122" s="330"/>
    </row>
    <row r="123" spans="2:11" ht="5.25" customHeight="1">
      <c r="B123" s="331"/>
      <c r="C123" s="310"/>
      <c r="D123" s="310"/>
      <c r="E123" s="310"/>
      <c r="F123" s="310"/>
      <c r="G123" s="291"/>
      <c r="H123" s="310"/>
      <c r="I123" s="310"/>
      <c r="J123" s="310"/>
      <c r="K123" s="332"/>
    </row>
    <row r="124" spans="2:11" ht="15" customHeight="1">
      <c r="B124" s="331"/>
      <c r="C124" s="291" t="s">
        <v>676</v>
      </c>
      <c r="D124" s="310"/>
      <c r="E124" s="310"/>
      <c r="F124" s="312" t="s">
        <v>673</v>
      </c>
      <c r="G124" s="291"/>
      <c r="H124" s="291" t="s">
        <v>712</v>
      </c>
      <c r="I124" s="291" t="s">
        <v>675</v>
      </c>
      <c r="J124" s="291">
        <v>120</v>
      </c>
      <c r="K124" s="333"/>
    </row>
    <row r="125" spans="2:11" ht="15" customHeight="1">
      <c r="B125" s="331"/>
      <c r="C125" s="291" t="s">
        <v>721</v>
      </c>
      <c r="D125" s="291"/>
      <c r="E125" s="291"/>
      <c r="F125" s="312" t="s">
        <v>673</v>
      </c>
      <c r="G125" s="291"/>
      <c r="H125" s="291" t="s">
        <v>722</v>
      </c>
      <c r="I125" s="291" t="s">
        <v>675</v>
      </c>
      <c r="J125" s="291" t="s">
        <v>723</v>
      </c>
      <c r="K125" s="333"/>
    </row>
    <row r="126" spans="2:11" ht="15" customHeight="1">
      <c r="B126" s="331"/>
      <c r="C126" s="291" t="s">
        <v>622</v>
      </c>
      <c r="D126" s="291"/>
      <c r="E126" s="291"/>
      <c r="F126" s="312" t="s">
        <v>673</v>
      </c>
      <c r="G126" s="291"/>
      <c r="H126" s="291" t="s">
        <v>724</v>
      </c>
      <c r="I126" s="291" t="s">
        <v>675</v>
      </c>
      <c r="J126" s="291" t="s">
        <v>723</v>
      </c>
      <c r="K126" s="333"/>
    </row>
    <row r="127" spans="2:11" ht="15" customHeight="1">
      <c r="B127" s="331"/>
      <c r="C127" s="291" t="s">
        <v>684</v>
      </c>
      <c r="D127" s="291"/>
      <c r="E127" s="291"/>
      <c r="F127" s="312" t="s">
        <v>679</v>
      </c>
      <c r="G127" s="291"/>
      <c r="H127" s="291" t="s">
        <v>685</v>
      </c>
      <c r="I127" s="291" t="s">
        <v>675</v>
      </c>
      <c r="J127" s="291">
        <v>15</v>
      </c>
      <c r="K127" s="333"/>
    </row>
    <row r="128" spans="2:11" ht="15" customHeight="1">
      <c r="B128" s="331"/>
      <c r="C128" s="314" t="s">
        <v>686</v>
      </c>
      <c r="D128" s="314"/>
      <c r="E128" s="314"/>
      <c r="F128" s="315" t="s">
        <v>679</v>
      </c>
      <c r="G128" s="314"/>
      <c r="H128" s="314" t="s">
        <v>687</v>
      </c>
      <c r="I128" s="314" t="s">
        <v>675</v>
      </c>
      <c r="J128" s="314">
        <v>15</v>
      </c>
      <c r="K128" s="333"/>
    </row>
    <row r="129" spans="2:11" ht="15" customHeight="1">
      <c r="B129" s="331"/>
      <c r="C129" s="314" t="s">
        <v>688</v>
      </c>
      <c r="D129" s="314"/>
      <c r="E129" s="314"/>
      <c r="F129" s="315" t="s">
        <v>679</v>
      </c>
      <c r="G129" s="314"/>
      <c r="H129" s="314" t="s">
        <v>689</v>
      </c>
      <c r="I129" s="314" t="s">
        <v>675</v>
      </c>
      <c r="J129" s="314">
        <v>20</v>
      </c>
      <c r="K129" s="333"/>
    </row>
    <row r="130" spans="2:11" ht="15" customHeight="1">
      <c r="B130" s="331"/>
      <c r="C130" s="314" t="s">
        <v>690</v>
      </c>
      <c r="D130" s="314"/>
      <c r="E130" s="314"/>
      <c r="F130" s="315" t="s">
        <v>679</v>
      </c>
      <c r="G130" s="314"/>
      <c r="H130" s="314" t="s">
        <v>691</v>
      </c>
      <c r="I130" s="314" t="s">
        <v>675</v>
      </c>
      <c r="J130" s="314">
        <v>20</v>
      </c>
      <c r="K130" s="333"/>
    </row>
    <row r="131" spans="2:11" ht="15" customHeight="1">
      <c r="B131" s="331"/>
      <c r="C131" s="291" t="s">
        <v>678</v>
      </c>
      <c r="D131" s="291"/>
      <c r="E131" s="291"/>
      <c r="F131" s="312" t="s">
        <v>679</v>
      </c>
      <c r="G131" s="291"/>
      <c r="H131" s="291" t="s">
        <v>712</v>
      </c>
      <c r="I131" s="291" t="s">
        <v>675</v>
      </c>
      <c r="J131" s="291">
        <v>50</v>
      </c>
      <c r="K131" s="333"/>
    </row>
    <row r="132" spans="2:11" ht="15" customHeight="1">
      <c r="B132" s="331"/>
      <c r="C132" s="291" t="s">
        <v>692</v>
      </c>
      <c r="D132" s="291"/>
      <c r="E132" s="291"/>
      <c r="F132" s="312" t="s">
        <v>679</v>
      </c>
      <c r="G132" s="291"/>
      <c r="H132" s="291" t="s">
        <v>712</v>
      </c>
      <c r="I132" s="291" t="s">
        <v>675</v>
      </c>
      <c r="J132" s="291">
        <v>50</v>
      </c>
      <c r="K132" s="333"/>
    </row>
    <row r="133" spans="2:11" ht="15" customHeight="1">
      <c r="B133" s="331"/>
      <c r="C133" s="291" t="s">
        <v>698</v>
      </c>
      <c r="D133" s="291"/>
      <c r="E133" s="291"/>
      <c r="F133" s="312" t="s">
        <v>679</v>
      </c>
      <c r="G133" s="291"/>
      <c r="H133" s="291" t="s">
        <v>712</v>
      </c>
      <c r="I133" s="291" t="s">
        <v>675</v>
      </c>
      <c r="J133" s="291">
        <v>50</v>
      </c>
      <c r="K133" s="333"/>
    </row>
    <row r="134" spans="2:11" ht="15" customHeight="1">
      <c r="B134" s="331"/>
      <c r="C134" s="291" t="s">
        <v>700</v>
      </c>
      <c r="D134" s="291"/>
      <c r="E134" s="291"/>
      <c r="F134" s="312" t="s">
        <v>679</v>
      </c>
      <c r="G134" s="291"/>
      <c r="H134" s="291" t="s">
        <v>712</v>
      </c>
      <c r="I134" s="291" t="s">
        <v>675</v>
      </c>
      <c r="J134" s="291">
        <v>50</v>
      </c>
      <c r="K134" s="333"/>
    </row>
    <row r="135" spans="2:11" ht="15" customHeight="1">
      <c r="B135" s="331"/>
      <c r="C135" s="291" t="s">
        <v>106</v>
      </c>
      <c r="D135" s="291"/>
      <c r="E135" s="291"/>
      <c r="F135" s="312" t="s">
        <v>679</v>
      </c>
      <c r="G135" s="291"/>
      <c r="H135" s="291" t="s">
        <v>725</v>
      </c>
      <c r="I135" s="291" t="s">
        <v>675</v>
      </c>
      <c r="J135" s="291">
        <v>255</v>
      </c>
      <c r="K135" s="333"/>
    </row>
    <row r="136" spans="2:11" ht="15" customHeight="1">
      <c r="B136" s="331"/>
      <c r="C136" s="291" t="s">
        <v>702</v>
      </c>
      <c r="D136" s="291"/>
      <c r="E136" s="291"/>
      <c r="F136" s="312" t="s">
        <v>673</v>
      </c>
      <c r="G136" s="291"/>
      <c r="H136" s="291" t="s">
        <v>726</v>
      </c>
      <c r="I136" s="291" t="s">
        <v>704</v>
      </c>
      <c r="J136" s="291"/>
      <c r="K136" s="333"/>
    </row>
    <row r="137" spans="2:11" ht="15" customHeight="1">
      <c r="B137" s="331"/>
      <c r="C137" s="291" t="s">
        <v>705</v>
      </c>
      <c r="D137" s="291"/>
      <c r="E137" s="291"/>
      <c r="F137" s="312" t="s">
        <v>673</v>
      </c>
      <c r="G137" s="291"/>
      <c r="H137" s="291" t="s">
        <v>727</v>
      </c>
      <c r="I137" s="291" t="s">
        <v>707</v>
      </c>
      <c r="J137" s="291"/>
      <c r="K137" s="333"/>
    </row>
    <row r="138" spans="2:11" ht="15" customHeight="1">
      <c r="B138" s="331"/>
      <c r="C138" s="291" t="s">
        <v>708</v>
      </c>
      <c r="D138" s="291"/>
      <c r="E138" s="291"/>
      <c r="F138" s="312" t="s">
        <v>673</v>
      </c>
      <c r="G138" s="291"/>
      <c r="H138" s="291" t="s">
        <v>708</v>
      </c>
      <c r="I138" s="291" t="s">
        <v>707</v>
      </c>
      <c r="J138" s="291"/>
      <c r="K138" s="333"/>
    </row>
    <row r="139" spans="2:11" ht="15" customHeight="1">
      <c r="B139" s="331"/>
      <c r="C139" s="291" t="s">
        <v>33</v>
      </c>
      <c r="D139" s="291"/>
      <c r="E139" s="291"/>
      <c r="F139" s="312" t="s">
        <v>673</v>
      </c>
      <c r="G139" s="291"/>
      <c r="H139" s="291" t="s">
        <v>728</v>
      </c>
      <c r="I139" s="291" t="s">
        <v>707</v>
      </c>
      <c r="J139" s="291"/>
      <c r="K139" s="333"/>
    </row>
    <row r="140" spans="2:11" ht="15" customHeight="1">
      <c r="B140" s="331"/>
      <c r="C140" s="291" t="s">
        <v>729</v>
      </c>
      <c r="D140" s="291"/>
      <c r="E140" s="291"/>
      <c r="F140" s="312" t="s">
        <v>673</v>
      </c>
      <c r="G140" s="291"/>
      <c r="H140" s="291" t="s">
        <v>730</v>
      </c>
      <c r="I140" s="291" t="s">
        <v>707</v>
      </c>
      <c r="J140" s="291"/>
      <c r="K140" s="333"/>
    </row>
    <row r="141" spans="2:11" ht="15" customHeight="1">
      <c r="B141" s="334"/>
      <c r="C141" s="335"/>
      <c r="D141" s="335"/>
      <c r="E141" s="335"/>
      <c r="F141" s="335"/>
      <c r="G141" s="335"/>
      <c r="H141" s="335"/>
      <c r="I141" s="335"/>
      <c r="J141" s="335"/>
      <c r="K141" s="336"/>
    </row>
    <row r="142" spans="2:11" ht="18.75" customHeight="1">
      <c r="B142" s="284"/>
      <c r="C142" s="284"/>
      <c r="D142" s="284"/>
      <c r="E142" s="284"/>
      <c r="F142" s="323"/>
      <c r="G142" s="284"/>
      <c r="H142" s="284"/>
      <c r="I142" s="284"/>
      <c r="J142" s="284"/>
      <c r="K142" s="284"/>
    </row>
    <row r="143" spans="2:11" ht="18.75" customHeight="1">
      <c r="B143" s="298"/>
      <c r="C143" s="298"/>
      <c r="D143" s="298"/>
      <c r="E143" s="298"/>
      <c r="F143" s="298"/>
      <c r="G143" s="298"/>
      <c r="H143" s="298"/>
      <c r="I143" s="298"/>
      <c r="J143" s="298"/>
      <c r="K143" s="298"/>
    </row>
    <row r="144" spans="2:11" ht="7.5" customHeight="1">
      <c r="B144" s="299"/>
      <c r="C144" s="300"/>
      <c r="D144" s="300"/>
      <c r="E144" s="300"/>
      <c r="F144" s="300"/>
      <c r="G144" s="300"/>
      <c r="H144" s="300"/>
      <c r="I144" s="300"/>
      <c r="J144" s="300"/>
      <c r="K144" s="301"/>
    </row>
    <row r="145" spans="2:11" ht="45" customHeight="1">
      <c r="B145" s="302"/>
      <c r="C145" s="303" t="s">
        <v>731</v>
      </c>
      <c r="D145" s="303"/>
      <c r="E145" s="303"/>
      <c r="F145" s="303"/>
      <c r="G145" s="303"/>
      <c r="H145" s="303"/>
      <c r="I145" s="303"/>
      <c r="J145" s="303"/>
      <c r="K145" s="304"/>
    </row>
    <row r="146" spans="2:11" ht="17.25" customHeight="1">
      <c r="B146" s="302"/>
      <c r="C146" s="305" t="s">
        <v>667</v>
      </c>
      <c r="D146" s="305"/>
      <c r="E146" s="305"/>
      <c r="F146" s="305" t="s">
        <v>668</v>
      </c>
      <c r="G146" s="306"/>
      <c r="H146" s="305" t="s">
        <v>101</v>
      </c>
      <c r="I146" s="305" t="s">
        <v>52</v>
      </c>
      <c r="J146" s="305" t="s">
        <v>669</v>
      </c>
      <c r="K146" s="304"/>
    </row>
    <row r="147" spans="2:11" ht="17.25" customHeight="1">
      <c r="B147" s="302"/>
      <c r="C147" s="307" t="s">
        <v>670</v>
      </c>
      <c r="D147" s="307"/>
      <c r="E147" s="307"/>
      <c r="F147" s="308" t="s">
        <v>671</v>
      </c>
      <c r="G147" s="309"/>
      <c r="H147" s="307"/>
      <c r="I147" s="307"/>
      <c r="J147" s="307" t="s">
        <v>672</v>
      </c>
      <c r="K147" s="304"/>
    </row>
    <row r="148" spans="2:11" ht="5.25" customHeight="1">
      <c r="B148" s="313"/>
      <c r="C148" s="310"/>
      <c r="D148" s="310"/>
      <c r="E148" s="310"/>
      <c r="F148" s="310"/>
      <c r="G148" s="311"/>
      <c r="H148" s="310"/>
      <c r="I148" s="310"/>
      <c r="J148" s="310"/>
      <c r="K148" s="333"/>
    </row>
    <row r="149" spans="2:11" ht="15" customHeight="1">
      <c r="B149" s="313"/>
      <c r="C149" s="337" t="s">
        <v>676</v>
      </c>
      <c r="D149" s="291"/>
      <c r="E149" s="291"/>
      <c r="F149" s="338" t="s">
        <v>673</v>
      </c>
      <c r="G149" s="291"/>
      <c r="H149" s="337" t="s">
        <v>712</v>
      </c>
      <c r="I149" s="337" t="s">
        <v>675</v>
      </c>
      <c r="J149" s="337">
        <v>120</v>
      </c>
      <c r="K149" s="333"/>
    </row>
    <row r="150" spans="2:11" ht="15" customHeight="1">
      <c r="B150" s="313"/>
      <c r="C150" s="337" t="s">
        <v>721</v>
      </c>
      <c r="D150" s="291"/>
      <c r="E150" s="291"/>
      <c r="F150" s="338" t="s">
        <v>673</v>
      </c>
      <c r="G150" s="291"/>
      <c r="H150" s="337" t="s">
        <v>732</v>
      </c>
      <c r="I150" s="337" t="s">
        <v>675</v>
      </c>
      <c r="J150" s="337" t="s">
        <v>723</v>
      </c>
      <c r="K150" s="333"/>
    </row>
    <row r="151" spans="2:11" ht="15" customHeight="1">
      <c r="B151" s="313"/>
      <c r="C151" s="337" t="s">
        <v>622</v>
      </c>
      <c r="D151" s="291"/>
      <c r="E151" s="291"/>
      <c r="F151" s="338" t="s">
        <v>673</v>
      </c>
      <c r="G151" s="291"/>
      <c r="H151" s="337" t="s">
        <v>733</v>
      </c>
      <c r="I151" s="337" t="s">
        <v>675</v>
      </c>
      <c r="J151" s="337" t="s">
        <v>723</v>
      </c>
      <c r="K151" s="333"/>
    </row>
    <row r="152" spans="2:11" ht="15" customHeight="1">
      <c r="B152" s="313"/>
      <c r="C152" s="337" t="s">
        <v>678</v>
      </c>
      <c r="D152" s="291"/>
      <c r="E152" s="291"/>
      <c r="F152" s="338" t="s">
        <v>679</v>
      </c>
      <c r="G152" s="291"/>
      <c r="H152" s="337" t="s">
        <v>712</v>
      </c>
      <c r="I152" s="337" t="s">
        <v>675</v>
      </c>
      <c r="J152" s="337">
        <v>50</v>
      </c>
      <c r="K152" s="333"/>
    </row>
    <row r="153" spans="2:11" ht="15" customHeight="1">
      <c r="B153" s="313"/>
      <c r="C153" s="337" t="s">
        <v>681</v>
      </c>
      <c r="D153" s="291"/>
      <c r="E153" s="291"/>
      <c r="F153" s="338" t="s">
        <v>673</v>
      </c>
      <c r="G153" s="291"/>
      <c r="H153" s="337" t="s">
        <v>712</v>
      </c>
      <c r="I153" s="337" t="s">
        <v>683</v>
      </c>
      <c r="J153" s="337"/>
      <c r="K153" s="333"/>
    </row>
    <row r="154" spans="2:11" ht="15" customHeight="1">
      <c r="B154" s="313"/>
      <c r="C154" s="337" t="s">
        <v>692</v>
      </c>
      <c r="D154" s="291"/>
      <c r="E154" s="291"/>
      <c r="F154" s="338" t="s">
        <v>679</v>
      </c>
      <c r="G154" s="291"/>
      <c r="H154" s="337" t="s">
        <v>712</v>
      </c>
      <c r="I154" s="337" t="s">
        <v>675</v>
      </c>
      <c r="J154" s="337">
        <v>50</v>
      </c>
      <c r="K154" s="333"/>
    </row>
    <row r="155" spans="2:11" ht="15" customHeight="1">
      <c r="B155" s="313"/>
      <c r="C155" s="337" t="s">
        <v>700</v>
      </c>
      <c r="D155" s="291"/>
      <c r="E155" s="291"/>
      <c r="F155" s="338" t="s">
        <v>679</v>
      </c>
      <c r="G155" s="291"/>
      <c r="H155" s="337" t="s">
        <v>712</v>
      </c>
      <c r="I155" s="337" t="s">
        <v>675</v>
      </c>
      <c r="J155" s="337">
        <v>50</v>
      </c>
      <c r="K155" s="333"/>
    </row>
    <row r="156" spans="2:11" ht="15" customHeight="1">
      <c r="B156" s="313"/>
      <c r="C156" s="337" t="s">
        <v>698</v>
      </c>
      <c r="D156" s="291"/>
      <c r="E156" s="291"/>
      <c r="F156" s="338" t="s">
        <v>679</v>
      </c>
      <c r="G156" s="291"/>
      <c r="H156" s="337" t="s">
        <v>712</v>
      </c>
      <c r="I156" s="337" t="s">
        <v>675</v>
      </c>
      <c r="J156" s="337">
        <v>50</v>
      </c>
      <c r="K156" s="333"/>
    </row>
    <row r="157" spans="2:11" ht="15" customHeight="1">
      <c r="B157" s="313"/>
      <c r="C157" s="337" t="s">
        <v>82</v>
      </c>
      <c r="D157" s="291"/>
      <c r="E157" s="291"/>
      <c r="F157" s="338" t="s">
        <v>673</v>
      </c>
      <c r="G157" s="291"/>
      <c r="H157" s="337" t="s">
        <v>734</v>
      </c>
      <c r="I157" s="337" t="s">
        <v>675</v>
      </c>
      <c r="J157" s="337" t="s">
        <v>735</v>
      </c>
      <c r="K157" s="333"/>
    </row>
    <row r="158" spans="2:11" ht="15" customHeight="1">
      <c r="B158" s="313"/>
      <c r="C158" s="337" t="s">
        <v>736</v>
      </c>
      <c r="D158" s="291"/>
      <c r="E158" s="291"/>
      <c r="F158" s="338" t="s">
        <v>673</v>
      </c>
      <c r="G158" s="291"/>
      <c r="H158" s="337" t="s">
        <v>737</v>
      </c>
      <c r="I158" s="337" t="s">
        <v>707</v>
      </c>
      <c r="J158" s="337"/>
      <c r="K158" s="333"/>
    </row>
    <row r="159" spans="2:11" ht="15" customHeight="1">
      <c r="B159" s="339"/>
      <c r="C159" s="322"/>
      <c r="D159" s="322"/>
      <c r="E159" s="322"/>
      <c r="F159" s="322"/>
      <c r="G159" s="322"/>
      <c r="H159" s="322"/>
      <c r="I159" s="322"/>
      <c r="J159" s="322"/>
      <c r="K159" s="340"/>
    </row>
    <row r="160" spans="2:11" ht="18.75" customHeight="1">
      <c r="B160" s="284"/>
      <c r="C160" s="291"/>
      <c r="D160" s="291"/>
      <c r="E160" s="291"/>
      <c r="F160" s="312"/>
      <c r="G160" s="291"/>
      <c r="H160" s="291"/>
      <c r="I160" s="291"/>
      <c r="J160" s="291"/>
      <c r="K160" s="284"/>
    </row>
    <row r="161" spans="2:11" ht="18.75" customHeight="1"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</row>
    <row r="162" spans="2:11" ht="7.5" customHeight="1">
      <c r="B162" s="273"/>
      <c r="C162" s="274"/>
      <c r="D162" s="274"/>
      <c r="E162" s="274"/>
      <c r="F162" s="274"/>
      <c r="G162" s="274"/>
      <c r="H162" s="274"/>
      <c r="I162" s="274"/>
      <c r="J162" s="274"/>
      <c r="K162" s="275"/>
    </row>
    <row r="163" spans="2:11" ht="45" customHeight="1">
      <c r="B163" s="277"/>
      <c r="C163" s="278" t="s">
        <v>738</v>
      </c>
      <c r="D163" s="278"/>
      <c r="E163" s="278"/>
      <c r="F163" s="278"/>
      <c r="G163" s="278"/>
      <c r="H163" s="278"/>
      <c r="I163" s="278"/>
      <c r="J163" s="278"/>
      <c r="K163" s="279"/>
    </row>
    <row r="164" spans="2:11" ht="17.25" customHeight="1">
      <c r="B164" s="277"/>
      <c r="C164" s="305" t="s">
        <v>667</v>
      </c>
      <c r="D164" s="305"/>
      <c r="E164" s="305"/>
      <c r="F164" s="305" t="s">
        <v>668</v>
      </c>
      <c r="G164" s="341"/>
      <c r="H164" s="342" t="s">
        <v>101</v>
      </c>
      <c r="I164" s="342" t="s">
        <v>52</v>
      </c>
      <c r="J164" s="305" t="s">
        <v>669</v>
      </c>
      <c r="K164" s="279"/>
    </row>
    <row r="165" spans="2:11" ht="17.25" customHeight="1">
      <c r="B165" s="280"/>
      <c r="C165" s="307" t="s">
        <v>670</v>
      </c>
      <c r="D165" s="307"/>
      <c r="E165" s="307"/>
      <c r="F165" s="308" t="s">
        <v>671</v>
      </c>
      <c r="G165" s="343"/>
      <c r="H165" s="344"/>
      <c r="I165" s="344"/>
      <c r="J165" s="307" t="s">
        <v>672</v>
      </c>
      <c r="K165" s="282"/>
    </row>
    <row r="166" spans="2:11" ht="5.25" customHeight="1">
      <c r="B166" s="313"/>
      <c r="C166" s="310"/>
      <c r="D166" s="310"/>
      <c r="E166" s="310"/>
      <c r="F166" s="310"/>
      <c r="G166" s="311"/>
      <c r="H166" s="310"/>
      <c r="I166" s="310"/>
      <c r="J166" s="310"/>
      <c r="K166" s="333"/>
    </row>
    <row r="167" spans="2:11" ht="15" customHeight="1">
      <c r="B167" s="313"/>
      <c r="C167" s="291" t="s">
        <v>676</v>
      </c>
      <c r="D167" s="291"/>
      <c r="E167" s="291"/>
      <c r="F167" s="312" t="s">
        <v>673</v>
      </c>
      <c r="G167" s="291"/>
      <c r="H167" s="291" t="s">
        <v>712</v>
      </c>
      <c r="I167" s="291" t="s">
        <v>675</v>
      </c>
      <c r="J167" s="291">
        <v>120</v>
      </c>
      <c r="K167" s="333"/>
    </row>
    <row r="168" spans="2:11" ht="15" customHeight="1">
      <c r="B168" s="313"/>
      <c r="C168" s="291" t="s">
        <v>721</v>
      </c>
      <c r="D168" s="291"/>
      <c r="E168" s="291"/>
      <c r="F168" s="312" t="s">
        <v>673</v>
      </c>
      <c r="G168" s="291"/>
      <c r="H168" s="291" t="s">
        <v>722</v>
      </c>
      <c r="I168" s="291" t="s">
        <v>675</v>
      </c>
      <c r="J168" s="291" t="s">
        <v>723</v>
      </c>
      <c r="K168" s="333"/>
    </row>
    <row r="169" spans="2:11" ht="15" customHeight="1">
      <c r="B169" s="313"/>
      <c r="C169" s="291" t="s">
        <v>622</v>
      </c>
      <c r="D169" s="291"/>
      <c r="E169" s="291"/>
      <c r="F169" s="312" t="s">
        <v>673</v>
      </c>
      <c r="G169" s="291"/>
      <c r="H169" s="291" t="s">
        <v>739</v>
      </c>
      <c r="I169" s="291" t="s">
        <v>675</v>
      </c>
      <c r="J169" s="291" t="s">
        <v>723</v>
      </c>
      <c r="K169" s="333"/>
    </row>
    <row r="170" spans="2:11" ht="15" customHeight="1">
      <c r="B170" s="313"/>
      <c r="C170" s="291" t="s">
        <v>678</v>
      </c>
      <c r="D170" s="291"/>
      <c r="E170" s="291"/>
      <c r="F170" s="312" t="s">
        <v>679</v>
      </c>
      <c r="G170" s="291"/>
      <c r="H170" s="291" t="s">
        <v>739</v>
      </c>
      <c r="I170" s="291" t="s">
        <v>675</v>
      </c>
      <c r="J170" s="291">
        <v>50</v>
      </c>
      <c r="K170" s="333"/>
    </row>
    <row r="171" spans="2:11" ht="15" customHeight="1">
      <c r="B171" s="313"/>
      <c r="C171" s="291" t="s">
        <v>681</v>
      </c>
      <c r="D171" s="291"/>
      <c r="E171" s="291"/>
      <c r="F171" s="312" t="s">
        <v>673</v>
      </c>
      <c r="G171" s="291"/>
      <c r="H171" s="291" t="s">
        <v>739</v>
      </c>
      <c r="I171" s="291" t="s">
        <v>683</v>
      </c>
      <c r="J171" s="291"/>
      <c r="K171" s="333"/>
    </row>
    <row r="172" spans="2:11" ht="15" customHeight="1">
      <c r="B172" s="313"/>
      <c r="C172" s="291" t="s">
        <v>692</v>
      </c>
      <c r="D172" s="291"/>
      <c r="E172" s="291"/>
      <c r="F172" s="312" t="s">
        <v>679</v>
      </c>
      <c r="G172" s="291"/>
      <c r="H172" s="291" t="s">
        <v>739</v>
      </c>
      <c r="I172" s="291" t="s">
        <v>675</v>
      </c>
      <c r="J172" s="291">
        <v>50</v>
      </c>
      <c r="K172" s="333"/>
    </row>
    <row r="173" spans="2:11" ht="15" customHeight="1">
      <c r="B173" s="313"/>
      <c r="C173" s="291" t="s">
        <v>700</v>
      </c>
      <c r="D173" s="291"/>
      <c r="E173" s="291"/>
      <c r="F173" s="312" t="s">
        <v>679</v>
      </c>
      <c r="G173" s="291"/>
      <c r="H173" s="291" t="s">
        <v>739</v>
      </c>
      <c r="I173" s="291" t="s">
        <v>675</v>
      </c>
      <c r="J173" s="291">
        <v>50</v>
      </c>
      <c r="K173" s="333"/>
    </row>
    <row r="174" spans="2:11" ht="15" customHeight="1">
      <c r="B174" s="313"/>
      <c r="C174" s="291" t="s">
        <v>698</v>
      </c>
      <c r="D174" s="291"/>
      <c r="E174" s="291"/>
      <c r="F174" s="312" t="s">
        <v>679</v>
      </c>
      <c r="G174" s="291"/>
      <c r="H174" s="291" t="s">
        <v>739</v>
      </c>
      <c r="I174" s="291" t="s">
        <v>675</v>
      </c>
      <c r="J174" s="291">
        <v>50</v>
      </c>
      <c r="K174" s="333"/>
    </row>
    <row r="175" spans="2:11" ht="15" customHeight="1">
      <c r="B175" s="313"/>
      <c r="C175" s="291" t="s">
        <v>100</v>
      </c>
      <c r="D175" s="291"/>
      <c r="E175" s="291"/>
      <c r="F175" s="312" t="s">
        <v>673</v>
      </c>
      <c r="G175" s="291"/>
      <c r="H175" s="291" t="s">
        <v>740</v>
      </c>
      <c r="I175" s="291" t="s">
        <v>741</v>
      </c>
      <c r="J175" s="291"/>
      <c r="K175" s="333"/>
    </row>
    <row r="176" spans="2:11" ht="15" customHeight="1">
      <c r="B176" s="313"/>
      <c r="C176" s="291" t="s">
        <v>52</v>
      </c>
      <c r="D176" s="291"/>
      <c r="E176" s="291"/>
      <c r="F176" s="312" t="s">
        <v>673</v>
      </c>
      <c r="G176" s="291"/>
      <c r="H176" s="291" t="s">
        <v>742</v>
      </c>
      <c r="I176" s="291" t="s">
        <v>743</v>
      </c>
      <c r="J176" s="291">
        <v>1</v>
      </c>
      <c r="K176" s="333"/>
    </row>
    <row r="177" spans="2:11" ht="15" customHeight="1">
      <c r="B177" s="313"/>
      <c r="C177" s="291" t="s">
        <v>48</v>
      </c>
      <c r="D177" s="291"/>
      <c r="E177" s="291"/>
      <c r="F177" s="312" t="s">
        <v>673</v>
      </c>
      <c r="G177" s="291"/>
      <c r="H177" s="291" t="s">
        <v>744</v>
      </c>
      <c r="I177" s="291" t="s">
        <v>675</v>
      </c>
      <c r="J177" s="291">
        <v>20</v>
      </c>
      <c r="K177" s="333"/>
    </row>
    <row r="178" spans="2:11" ht="15" customHeight="1">
      <c r="B178" s="313"/>
      <c r="C178" s="291" t="s">
        <v>101</v>
      </c>
      <c r="D178" s="291"/>
      <c r="E178" s="291"/>
      <c r="F178" s="312" t="s">
        <v>673</v>
      </c>
      <c r="G178" s="291"/>
      <c r="H178" s="291" t="s">
        <v>745</v>
      </c>
      <c r="I178" s="291" t="s">
        <v>675</v>
      </c>
      <c r="J178" s="291">
        <v>255</v>
      </c>
      <c r="K178" s="333"/>
    </row>
    <row r="179" spans="2:11" ht="15" customHeight="1">
      <c r="B179" s="313"/>
      <c r="C179" s="291" t="s">
        <v>102</v>
      </c>
      <c r="D179" s="291"/>
      <c r="E179" s="291"/>
      <c r="F179" s="312" t="s">
        <v>673</v>
      </c>
      <c r="G179" s="291"/>
      <c r="H179" s="291" t="s">
        <v>638</v>
      </c>
      <c r="I179" s="291" t="s">
        <v>675</v>
      </c>
      <c r="J179" s="291">
        <v>10</v>
      </c>
      <c r="K179" s="333"/>
    </row>
    <row r="180" spans="2:11" ht="15" customHeight="1">
      <c r="B180" s="313"/>
      <c r="C180" s="291" t="s">
        <v>103</v>
      </c>
      <c r="D180" s="291"/>
      <c r="E180" s="291"/>
      <c r="F180" s="312" t="s">
        <v>673</v>
      </c>
      <c r="G180" s="291"/>
      <c r="H180" s="291" t="s">
        <v>746</v>
      </c>
      <c r="I180" s="291" t="s">
        <v>707</v>
      </c>
      <c r="J180" s="291"/>
      <c r="K180" s="333"/>
    </row>
    <row r="181" spans="2:11" ht="15" customHeight="1">
      <c r="B181" s="313"/>
      <c r="C181" s="291" t="s">
        <v>747</v>
      </c>
      <c r="D181" s="291"/>
      <c r="E181" s="291"/>
      <c r="F181" s="312" t="s">
        <v>673</v>
      </c>
      <c r="G181" s="291"/>
      <c r="H181" s="291" t="s">
        <v>748</v>
      </c>
      <c r="I181" s="291" t="s">
        <v>707</v>
      </c>
      <c r="J181" s="291"/>
      <c r="K181" s="333"/>
    </row>
    <row r="182" spans="2:11" ht="15" customHeight="1">
      <c r="B182" s="313"/>
      <c r="C182" s="291" t="s">
        <v>736</v>
      </c>
      <c r="D182" s="291"/>
      <c r="E182" s="291"/>
      <c r="F182" s="312" t="s">
        <v>673</v>
      </c>
      <c r="G182" s="291"/>
      <c r="H182" s="291" t="s">
        <v>749</v>
      </c>
      <c r="I182" s="291" t="s">
        <v>707</v>
      </c>
      <c r="J182" s="291"/>
      <c r="K182" s="333"/>
    </row>
    <row r="183" spans="2:11" ht="15" customHeight="1">
      <c r="B183" s="313"/>
      <c r="C183" s="291" t="s">
        <v>105</v>
      </c>
      <c r="D183" s="291"/>
      <c r="E183" s="291"/>
      <c r="F183" s="312" t="s">
        <v>679</v>
      </c>
      <c r="G183" s="291"/>
      <c r="H183" s="291" t="s">
        <v>750</v>
      </c>
      <c r="I183" s="291" t="s">
        <v>675</v>
      </c>
      <c r="J183" s="291">
        <v>50</v>
      </c>
      <c r="K183" s="333"/>
    </row>
    <row r="184" spans="2:11" ht="15" customHeight="1">
      <c r="B184" s="313"/>
      <c r="C184" s="291" t="s">
        <v>751</v>
      </c>
      <c r="D184" s="291"/>
      <c r="E184" s="291"/>
      <c r="F184" s="312" t="s">
        <v>679</v>
      </c>
      <c r="G184" s="291"/>
      <c r="H184" s="291" t="s">
        <v>752</v>
      </c>
      <c r="I184" s="291" t="s">
        <v>753</v>
      </c>
      <c r="J184" s="291"/>
      <c r="K184" s="333"/>
    </row>
    <row r="185" spans="2:11" ht="15" customHeight="1">
      <c r="B185" s="313"/>
      <c r="C185" s="291" t="s">
        <v>754</v>
      </c>
      <c r="D185" s="291"/>
      <c r="E185" s="291"/>
      <c r="F185" s="312" t="s">
        <v>679</v>
      </c>
      <c r="G185" s="291"/>
      <c r="H185" s="291" t="s">
        <v>755</v>
      </c>
      <c r="I185" s="291" t="s">
        <v>753</v>
      </c>
      <c r="J185" s="291"/>
      <c r="K185" s="333"/>
    </row>
    <row r="186" spans="2:11" ht="15" customHeight="1">
      <c r="B186" s="313"/>
      <c r="C186" s="291" t="s">
        <v>756</v>
      </c>
      <c r="D186" s="291"/>
      <c r="E186" s="291"/>
      <c r="F186" s="312" t="s">
        <v>679</v>
      </c>
      <c r="G186" s="291"/>
      <c r="H186" s="291" t="s">
        <v>757</v>
      </c>
      <c r="I186" s="291" t="s">
        <v>753</v>
      </c>
      <c r="J186" s="291"/>
      <c r="K186" s="333"/>
    </row>
    <row r="187" spans="2:11" ht="15" customHeight="1">
      <c r="B187" s="313"/>
      <c r="C187" s="345" t="s">
        <v>758</v>
      </c>
      <c r="D187" s="291"/>
      <c r="E187" s="291"/>
      <c r="F187" s="312" t="s">
        <v>679</v>
      </c>
      <c r="G187" s="291"/>
      <c r="H187" s="291" t="s">
        <v>759</v>
      </c>
      <c r="I187" s="291" t="s">
        <v>760</v>
      </c>
      <c r="J187" s="346" t="s">
        <v>761</v>
      </c>
      <c r="K187" s="333"/>
    </row>
    <row r="188" spans="2:11" ht="15" customHeight="1">
      <c r="B188" s="313"/>
      <c r="C188" s="297" t="s">
        <v>37</v>
      </c>
      <c r="D188" s="291"/>
      <c r="E188" s="291"/>
      <c r="F188" s="312" t="s">
        <v>673</v>
      </c>
      <c r="G188" s="291"/>
      <c r="H188" s="284" t="s">
        <v>762</v>
      </c>
      <c r="I188" s="291" t="s">
        <v>763</v>
      </c>
      <c r="J188" s="291"/>
      <c r="K188" s="333"/>
    </row>
    <row r="189" spans="2:11" ht="15" customHeight="1">
      <c r="B189" s="313"/>
      <c r="C189" s="297" t="s">
        <v>764</v>
      </c>
      <c r="D189" s="291"/>
      <c r="E189" s="291"/>
      <c r="F189" s="312" t="s">
        <v>673</v>
      </c>
      <c r="G189" s="291"/>
      <c r="H189" s="291" t="s">
        <v>765</v>
      </c>
      <c r="I189" s="291" t="s">
        <v>707</v>
      </c>
      <c r="J189" s="291"/>
      <c r="K189" s="333"/>
    </row>
    <row r="190" spans="2:11" ht="15" customHeight="1">
      <c r="B190" s="313"/>
      <c r="C190" s="297" t="s">
        <v>766</v>
      </c>
      <c r="D190" s="291"/>
      <c r="E190" s="291"/>
      <c r="F190" s="312" t="s">
        <v>673</v>
      </c>
      <c r="G190" s="291"/>
      <c r="H190" s="291" t="s">
        <v>767</v>
      </c>
      <c r="I190" s="291" t="s">
        <v>707</v>
      </c>
      <c r="J190" s="291"/>
      <c r="K190" s="333"/>
    </row>
    <row r="191" spans="2:11" ht="15" customHeight="1">
      <c r="B191" s="313"/>
      <c r="C191" s="297" t="s">
        <v>768</v>
      </c>
      <c r="D191" s="291"/>
      <c r="E191" s="291"/>
      <c r="F191" s="312" t="s">
        <v>679</v>
      </c>
      <c r="G191" s="291"/>
      <c r="H191" s="291" t="s">
        <v>769</v>
      </c>
      <c r="I191" s="291" t="s">
        <v>707</v>
      </c>
      <c r="J191" s="291"/>
      <c r="K191" s="333"/>
    </row>
    <row r="192" spans="2:11" ht="15" customHeight="1">
      <c r="B192" s="339"/>
      <c r="C192" s="347"/>
      <c r="D192" s="322"/>
      <c r="E192" s="322"/>
      <c r="F192" s="322"/>
      <c r="G192" s="322"/>
      <c r="H192" s="322"/>
      <c r="I192" s="322"/>
      <c r="J192" s="322"/>
      <c r="K192" s="340"/>
    </row>
    <row r="193" spans="2:11" ht="18.75" customHeight="1">
      <c r="B193" s="284"/>
      <c r="C193" s="291"/>
      <c r="D193" s="291"/>
      <c r="E193" s="291"/>
      <c r="F193" s="312"/>
      <c r="G193" s="291"/>
      <c r="H193" s="291"/>
      <c r="I193" s="291"/>
      <c r="J193" s="291"/>
      <c r="K193" s="284"/>
    </row>
    <row r="194" spans="2:11" ht="18.75" customHeight="1">
      <c r="B194" s="284"/>
      <c r="C194" s="291"/>
      <c r="D194" s="291"/>
      <c r="E194" s="291"/>
      <c r="F194" s="312"/>
      <c r="G194" s="291"/>
      <c r="H194" s="291"/>
      <c r="I194" s="291"/>
      <c r="J194" s="291"/>
      <c r="K194" s="284"/>
    </row>
    <row r="195" spans="2:11" ht="18.75" customHeight="1"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</row>
    <row r="196" spans="2:11" ht="12.75">
      <c r="B196" s="273"/>
      <c r="C196" s="274"/>
      <c r="D196" s="274"/>
      <c r="E196" s="274"/>
      <c r="F196" s="274"/>
      <c r="G196" s="274"/>
      <c r="H196" s="274"/>
      <c r="I196" s="274"/>
      <c r="J196" s="274"/>
      <c r="K196" s="275"/>
    </row>
    <row r="197" spans="2:11" ht="21" customHeight="1">
      <c r="B197" s="277"/>
      <c r="C197" s="278" t="s">
        <v>770</v>
      </c>
      <c r="D197" s="278"/>
      <c r="E197" s="278"/>
      <c r="F197" s="278"/>
      <c r="G197" s="278"/>
      <c r="H197" s="278"/>
      <c r="I197" s="278"/>
      <c r="J197" s="278"/>
      <c r="K197" s="279"/>
    </row>
    <row r="198" spans="2:11" ht="25.5" customHeight="1">
      <c r="B198" s="277"/>
      <c r="C198" s="348" t="s">
        <v>771</v>
      </c>
      <c r="D198" s="348"/>
      <c r="E198" s="348"/>
      <c r="F198" s="348" t="s">
        <v>772</v>
      </c>
      <c r="G198" s="349"/>
      <c r="H198" s="348" t="s">
        <v>773</v>
      </c>
      <c r="I198" s="348"/>
      <c r="J198" s="348"/>
      <c r="K198" s="279"/>
    </row>
    <row r="199" spans="2:11" ht="5.25" customHeight="1">
      <c r="B199" s="313"/>
      <c r="C199" s="310"/>
      <c r="D199" s="310"/>
      <c r="E199" s="310"/>
      <c r="F199" s="310"/>
      <c r="G199" s="291"/>
      <c r="H199" s="310"/>
      <c r="I199" s="310"/>
      <c r="J199" s="310"/>
      <c r="K199" s="333"/>
    </row>
    <row r="200" spans="2:11" ht="15" customHeight="1">
      <c r="B200" s="313"/>
      <c r="C200" s="291" t="s">
        <v>763</v>
      </c>
      <c r="D200" s="291"/>
      <c r="E200" s="291"/>
      <c r="F200" s="312" t="s">
        <v>38</v>
      </c>
      <c r="G200" s="291"/>
      <c r="H200" s="291" t="s">
        <v>774</v>
      </c>
      <c r="I200" s="291"/>
      <c r="J200" s="291"/>
      <c r="K200" s="333"/>
    </row>
    <row r="201" spans="2:11" ht="15" customHeight="1">
      <c r="B201" s="313"/>
      <c r="C201" s="319"/>
      <c r="D201" s="291"/>
      <c r="E201" s="291"/>
      <c r="F201" s="312" t="s">
        <v>39</v>
      </c>
      <c r="G201" s="291"/>
      <c r="H201" s="291" t="s">
        <v>775</v>
      </c>
      <c r="I201" s="291"/>
      <c r="J201" s="291"/>
      <c r="K201" s="333"/>
    </row>
    <row r="202" spans="2:11" ht="15" customHeight="1">
      <c r="B202" s="313"/>
      <c r="C202" s="319"/>
      <c r="D202" s="291"/>
      <c r="E202" s="291"/>
      <c r="F202" s="312" t="s">
        <v>42</v>
      </c>
      <c r="G202" s="291"/>
      <c r="H202" s="291" t="s">
        <v>776</v>
      </c>
      <c r="I202" s="291"/>
      <c r="J202" s="291"/>
      <c r="K202" s="333"/>
    </row>
    <row r="203" spans="2:11" ht="15" customHeight="1">
      <c r="B203" s="313"/>
      <c r="C203" s="291"/>
      <c r="D203" s="291"/>
      <c r="E203" s="291"/>
      <c r="F203" s="312" t="s">
        <v>40</v>
      </c>
      <c r="G203" s="291"/>
      <c r="H203" s="291" t="s">
        <v>777</v>
      </c>
      <c r="I203" s="291"/>
      <c r="J203" s="291"/>
      <c r="K203" s="333"/>
    </row>
    <row r="204" spans="2:11" ht="15" customHeight="1">
      <c r="B204" s="313"/>
      <c r="C204" s="291"/>
      <c r="D204" s="291"/>
      <c r="E204" s="291"/>
      <c r="F204" s="312" t="s">
        <v>41</v>
      </c>
      <c r="G204" s="291"/>
      <c r="H204" s="291" t="s">
        <v>778</v>
      </c>
      <c r="I204" s="291"/>
      <c r="J204" s="291"/>
      <c r="K204" s="333"/>
    </row>
    <row r="205" spans="2:11" ht="15" customHeight="1">
      <c r="B205" s="313"/>
      <c r="C205" s="291"/>
      <c r="D205" s="291"/>
      <c r="E205" s="291"/>
      <c r="F205" s="312"/>
      <c r="G205" s="291"/>
      <c r="H205" s="291"/>
      <c r="I205" s="291"/>
      <c r="J205" s="291"/>
      <c r="K205" s="333"/>
    </row>
    <row r="206" spans="2:11" ht="15" customHeight="1">
      <c r="B206" s="313"/>
      <c r="C206" s="291" t="s">
        <v>719</v>
      </c>
      <c r="D206" s="291"/>
      <c r="E206" s="291"/>
      <c r="F206" s="312" t="s">
        <v>71</v>
      </c>
      <c r="G206" s="291"/>
      <c r="H206" s="291" t="s">
        <v>779</v>
      </c>
      <c r="I206" s="291"/>
      <c r="J206" s="291"/>
      <c r="K206" s="333"/>
    </row>
    <row r="207" spans="2:11" ht="15" customHeight="1">
      <c r="B207" s="313"/>
      <c r="C207" s="319"/>
      <c r="D207" s="291"/>
      <c r="E207" s="291"/>
      <c r="F207" s="312" t="s">
        <v>616</v>
      </c>
      <c r="G207" s="291"/>
      <c r="H207" s="291" t="s">
        <v>617</v>
      </c>
      <c r="I207" s="291"/>
      <c r="J207" s="291"/>
      <c r="K207" s="333"/>
    </row>
    <row r="208" spans="2:11" ht="15" customHeight="1">
      <c r="B208" s="313"/>
      <c r="C208" s="291"/>
      <c r="D208" s="291"/>
      <c r="E208" s="291"/>
      <c r="F208" s="312" t="s">
        <v>614</v>
      </c>
      <c r="G208" s="291"/>
      <c r="H208" s="291" t="s">
        <v>780</v>
      </c>
      <c r="I208" s="291"/>
      <c r="J208" s="291"/>
      <c r="K208" s="333"/>
    </row>
    <row r="209" spans="2:11" ht="15" customHeight="1">
      <c r="B209" s="350"/>
      <c r="C209" s="319"/>
      <c r="D209" s="319"/>
      <c r="E209" s="319"/>
      <c r="F209" s="312" t="s">
        <v>618</v>
      </c>
      <c r="G209" s="297"/>
      <c r="H209" s="337" t="s">
        <v>619</v>
      </c>
      <c r="I209" s="337"/>
      <c r="J209" s="337"/>
      <c r="K209" s="351"/>
    </row>
    <row r="210" spans="2:11" ht="15" customHeight="1">
      <c r="B210" s="350"/>
      <c r="C210" s="319"/>
      <c r="D210" s="319"/>
      <c r="E210" s="319"/>
      <c r="F210" s="312" t="s">
        <v>620</v>
      </c>
      <c r="G210" s="297"/>
      <c r="H210" s="337" t="s">
        <v>781</v>
      </c>
      <c r="I210" s="337"/>
      <c r="J210" s="337"/>
      <c r="K210" s="351"/>
    </row>
    <row r="211" spans="2:11" ht="15" customHeight="1">
      <c r="B211" s="350"/>
      <c r="C211" s="319"/>
      <c r="D211" s="319"/>
      <c r="E211" s="319"/>
      <c r="F211" s="352"/>
      <c r="G211" s="297"/>
      <c r="H211" s="353"/>
      <c r="I211" s="353"/>
      <c r="J211" s="353"/>
      <c r="K211" s="351"/>
    </row>
    <row r="212" spans="2:11" ht="15" customHeight="1">
      <c r="B212" s="350"/>
      <c r="C212" s="291" t="s">
        <v>743</v>
      </c>
      <c r="D212" s="319"/>
      <c r="E212" s="319"/>
      <c r="F212" s="312">
        <v>1</v>
      </c>
      <c r="G212" s="297"/>
      <c r="H212" s="337" t="s">
        <v>782</v>
      </c>
      <c r="I212" s="337"/>
      <c r="J212" s="337"/>
      <c r="K212" s="351"/>
    </row>
    <row r="213" spans="2:11" ht="15" customHeight="1">
      <c r="B213" s="350"/>
      <c r="C213" s="319"/>
      <c r="D213" s="319"/>
      <c r="E213" s="319"/>
      <c r="F213" s="312">
        <v>2</v>
      </c>
      <c r="G213" s="297"/>
      <c r="H213" s="337" t="s">
        <v>783</v>
      </c>
      <c r="I213" s="337"/>
      <c r="J213" s="337"/>
      <c r="K213" s="351"/>
    </row>
    <row r="214" spans="2:11" ht="15" customHeight="1">
      <c r="B214" s="350"/>
      <c r="C214" s="319"/>
      <c r="D214" s="319"/>
      <c r="E214" s="319"/>
      <c r="F214" s="312">
        <v>3</v>
      </c>
      <c r="G214" s="297"/>
      <c r="H214" s="337" t="s">
        <v>784</v>
      </c>
      <c r="I214" s="337"/>
      <c r="J214" s="337"/>
      <c r="K214" s="351"/>
    </row>
    <row r="215" spans="2:11" ht="15" customHeight="1">
      <c r="B215" s="350"/>
      <c r="C215" s="319"/>
      <c r="D215" s="319"/>
      <c r="E215" s="319"/>
      <c r="F215" s="312">
        <v>4</v>
      </c>
      <c r="G215" s="297"/>
      <c r="H215" s="337" t="s">
        <v>785</v>
      </c>
      <c r="I215" s="337"/>
      <c r="J215" s="337"/>
      <c r="K215" s="351"/>
    </row>
    <row r="216" spans="2:11" ht="12.75" customHeight="1">
      <c r="B216" s="354"/>
      <c r="C216" s="355"/>
      <c r="D216" s="355"/>
      <c r="E216" s="355"/>
      <c r="F216" s="355"/>
      <c r="G216" s="355"/>
      <c r="H216" s="355"/>
      <c r="I216" s="355"/>
      <c r="J216" s="355"/>
      <c r="K216" s="356"/>
    </row>
  </sheetData>
  <sheetProtection selectLockedCells="1" selectUnlockedCells="1"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09:J209"/>
    <mergeCell ref="H210:J210"/>
    <mergeCell ref="H212:J212"/>
    <mergeCell ref="H213:J213"/>
    <mergeCell ref="H214:J214"/>
    <mergeCell ref="H215:J215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Simona  Kalinová</cp:lastModifiedBy>
  <dcterms:modified xsi:type="dcterms:W3CDTF">2017-08-23T11:43:50Z</dcterms:modified>
  <cp:category/>
  <cp:version/>
  <cp:contentType/>
  <cp:contentStatus/>
</cp:coreProperties>
</file>